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oscar\Desktop\"/>
    </mc:Choice>
  </mc:AlternateContent>
  <xr:revisionPtr revIDLastSave="0" documentId="13_ncr:1_{80D37638-83A4-471F-8038-48651F333AB2}" xr6:coauthVersionLast="47" xr6:coauthVersionMax="47" xr10:uidLastSave="{00000000-0000-0000-0000-000000000000}"/>
  <bookViews>
    <workbookView xWindow="-108" yWindow="-108" windowWidth="23256" windowHeight="12456" xr2:uid="{3F360045-500D-4AD4-9C34-AF6CA7AF9E09}"/>
  </bookViews>
  <sheets>
    <sheet name="Answer Point 1" sheetId="10" r:id="rId1"/>
    <sheet name="Answer Point 2" sheetId="9" r:id="rId2"/>
    <sheet name="Point 1 Data" sheetId="11" r:id="rId3"/>
    <sheet name="Point 2 Data" sheetId="2" r:id="rId4"/>
  </sheets>
  <externalReferences>
    <externalReference r:id="rId5"/>
  </externalReferences>
  <definedNames>
    <definedName name="_xlnm._FilterDatabase" localSheetId="1" hidden="1">'Answer Point 2'!$C$94:$D$103</definedName>
    <definedName name="solver_adj" localSheetId="0" hidden="1">'Answer Point 1'!$A$57:$J$57</definedName>
    <definedName name="solver_adj" localSheetId="2" hidden="1">'Answer Point 1'!$B$23:$K$23</definedName>
    <definedName name="solver_cvg" localSheetId="0" hidden="1">0.0001</definedName>
    <definedName name="solver_cvg" localSheetId="2" hidden="1">0.0001</definedName>
    <definedName name="solver_drv" localSheetId="0" hidden="1">1</definedName>
    <definedName name="solver_drv" localSheetId="2" hidden="1">1</definedName>
    <definedName name="solver_eng" localSheetId="0" hidden="1">1</definedName>
    <definedName name="solver_eng" localSheetId="2" hidden="1">1</definedName>
    <definedName name="solver_est" localSheetId="0" hidden="1">1</definedName>
    <definedName name="solver_est" localSheetId="2" hidden="1">1</definedName>
    <definedName name="solver_itr" localSheetId="0" hidden="1">2147483647</definedName>
    <definedName name="solver_itr" localSheetId="2" hidden="1">2147483647</definedName>
    <definedName name="solver_lhs1" localSheetId="0" hidden="1">'Answer Point 1'!$L$57</definedName>
    <definedName name="solver_lhs1" localSheetId="2" hidden="1">'Answer Point 1'!$J$25</definedName>
    <definedName name="solver_lhs2" localSheetId="0" hidden="1">'Answer Point 1'!$N$57</definedName>
    <definedName name="solver_lhs2" localSheetId="2" hidden="1">'Answer Point 1'!$M$23</definedName>
    <definedName name="solver_lhs3" localSheetId="2" hidden="1">'Answer Point 1'!$M$23</definedName>
    <definedName name="solver_mip" localSheetId="0" hidden="1">2147483647</definedName>
    <definedName name="solver_mip" localSheetId="2" hidden="1">2147483647</definedName>
    <definedName name="solver_mni" localSheetId="0" hidden="1">30</definedName>
    <definedName name="solver_mni" localSheetId="2" hidden="1">30</definedName>
    <definedName name="solver_mrt" localSheetId="0" hidden="1">0.075</definedName>
    <definedName name="solver_mrt" localSheetId="2" hidden="1">0.075</definedName>
    <definedName name="solver_msl" localSheetId="0" hidden="1">2</definedName>
    <definedName name="solver_msl" localSheetId="2" hidden="1">2</definedName>
    <definedName name="solver_neg" localSheetId="0" hidden="1">2</definedName>
    <definedName name="solver_neg" localSheetId="2" hidden="1">2</definedName>
    <definedName name="solver_nod" localSheetId="0" hidden="1">2147483647</definedName>
    <definedName name="solver_nod" localSheetId="2" hidden="1">2147483647</definedName>
    <definedName name="solver_num" localSheetId="0" hidden="1">2</definedName>
    <definedName name="solver_num" localSheetId="2" hidden="1">1</definedName>
    <definedName name="solver_nwt" localSheetId="0" hidden="1">1</definedName>
    <definedName name="solver_nwt" localSheetId="2" hidden="1">1</definedName>
    <definedName name="solver_opt" localSheetId="0" hidden="1">'Answer Point 1'!$M$57</definedName>
    <definedName name="solver_opt" localSheetId="2" hidden="1">'Answer Point 1'!$B$29</definedName>
    <definedName name="solver_pre" localSheetId="0" hidden="1">0.000001</definedName>
    <definedName name="solver_pre" localSheetId="2" hidden="1">0.000001</definedName>
    <definedName name="solver_rbv" localSheetId="0" hidden="1">1</definedName>
    <definedName name="solver_rbv" localSheetId="2" hidden="1">2</definedName>
    <definedName name="solver_rel1" localSheetId="0" hidden="1">2</definedName>
    <definedName name="solver_rel1" localSheetId="2" hidden="1">2</definedName>
    <definedName name="solver_rel2" localSheetId="0" hidden="1">2</definedName>
    <definedName name="solver_rel2" localSheetId="2" hidden="1">2</definedName>
    <definedName name="solver_rel3" localSheetId="2" hidden="1">2</definedName>
    <definedName name="solver_rhs1" localSheetId="0" hidden="1">'Answer Point 1'!$K$57</definedName>
    <definedName name="solver_rhs1" localSheetId="2" hidden="1">1</definedName>
    <definedName name="solver_rhs2" localSheetId="0" hidden="1">1</definedName>
    <definedName name="solver_rhs2" localSheetId="2" hidden="1">1</definedName>
    <definedName name="solver_rhs3" localSheetId="2" hidden="1">1</definedName>
    <definedName name="solver_rlx" localSheetId="0" hidden="1">2</definedName>
    <definedName name="solver_rlx" localSheetId="2" hidden="1">2</definedName>
    <definedName name="solver_rsd" localSheetId="0" hidden="1">0</definedName>
    <definedName name="solver_rsd" localSheetId="2" hidden="1">0</definedName>
    <definedName name="solver_scl" localSheetId="0" hidden="1">1</definedName>
    <definedName name="solver_scl" localSheetId="2" hidden="1">2</definedName>
    <definedName name="solver_sho" localSheetId="0" hidden="1">2</definedName>
    <definedName name="solver_sho" localSheetId="2" hidden="1">2</definedName>
    <definedName name="solver_ssz" localSheetId="0" hidden="1">100</definedName>
    <definedName name="solver_ssz" localSheetId="2" hidden="1">0</definedName>
    <definedName name="solver_tim" localSheetId="0" hidden="1">2147483647</definedName>
    <definedName name="solver_tim" localSheetId="2" hidden="1">2147483647</definedName>
    <definedName name="solver_tol" localSheetId="0" hidden="1">0.01</definedName>
    <definedName name="solver_tol" localSheetId="2" hidden="1">0.01</definedName>
    <definedName name="solver_typ" localSheetId="0" hidden="1">2</definedName>
    <definedName name="solver_typ" localSheetId="2" hidden="1">1</definedName>
    <definedName name="solver_val" localSheetId="0" hidden="1">0</definedName>
    <definedName name="solver_val" localSheetId="2" hidden="1">0</definedName>
    <definedName name="solver_ver" localSheetId="0" hidden="1">3</definedName>
    <definedName name="solver_ver" localSheetId="2" hidden="1">3</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E61" i="11" l="1"/>
  <c r="CP61" i="11"/>
  <c r="CO61" i="11"/>
  <c r="CN61" i="11"/>
  <c r="CM61" i="11"/>
  <c r="CL61" i="11"/>
  <c r="CK61" i="11"/>
  <c r="CJ61" i="11"/>
  <c r="CI61" i="11"/>
  <c r="CH61" i="11"/>
  <c r="CG61" i="11"/>
  <c r="DE60" i="11"/>
  <c r="CP60" i="11"/>
  <c r="CO60" i="11"/>
  <c r="CN60" i="11"/>
  <c r="CM60" i="11"/>
  <c r="CL60" i="11"/>
  <c r="CK60" i="11"/>
  <c r="CJ60" i="11"/>
  <c r="CI60" i="11"/>
  <c r="CH60" i="11"/>
  <c r="CG60" i="11"/>
  <c r="DE59" i="11"/>
  <c r="CP59" i="11"/>
  <c r="CO59" i="11"/>
  <c r="CN59" i="11"/>
  <c r="CM59" i="11"/>
  <c r="CL59" i="11"/>
  <c r="CK59" i="11"/>
  <c r="CJ59" i="11"/>
  <c r="CI59" i="11"/>
  <c r="CH59" i="11"/>
  <c r="CG59" i="11"/>
  <c r="DE58" i="11"/>
  <c r="CP58" i="11"/>
  <c r="CO58" i="11"/>
  <c r="CN58" i="11"/>
  <c r="CM58" i="11"/>
  <c r="CL58" i="11"/>
  <c r="CK58" i="11"/>
  <c r="CJ58" i="11"/>
  <c r="CI58" i="11"/>
  <c r="CH58" i="11"/>
  <c r="CG58" i="11"/>
  <c r="DE57" i="11"/>
  <c r="CP57" i="11"/>
  <c r="CO57" i="11"/>
  <c r="CN57" i="11"/>
  <c r="CM57" i="11"/>
  <c r="CL57" i="11"/>
  <c r="CK57" i="11"/>
  <c r="CJ57" i="11"/>
  <c r="CI57" i="11"/>
  <c r="CH57" i="11"/>
  <c r="CG57" i="11"/>
  <c r="DE56" i="11"/>
  <c r="CP56" i="11"/>
  <c r="CO56" i="11"/>
  <c r="CN56" i="11"/>
  <c r="CM56" i="11"/>
  <c r="CL56" i="11"/>
  <c r="CK56" i="11"/>
  <c r="CJ56" i="11"/>
  <c r="CI56" i="11"/>
  <c r="CH56" i="11"/>
  <c r="CG56" i="11"/>
  <c r="DE55" i="11"/>
  <c r="CP55" i="11"/>
  <c r="CO55" i="11"/>
  <c r="CN55" i="11"/>
  <c r="CM55" i="11"/>
  <c r="CL55" i="11"/>
  <c r="CK55" i="11"/>
  <c r="CJ55" i="11"/>
  <c r="CI55" i="11"/>
  <c r="CH55" i="11"/>
  <c r="CG55" i="11"/>
  <c r="DE54" i="11"/>
  <c r="CP54" i="11"/>
  <c r="CO54" i="11"/>
  <c r="CN54" i="11"/>
  <c r="CM54" i="11"/>
  <c r="CL54" i="11"/>
  <c r="CK54" i="11"/>
  <c r="CJ54" i="11"/>
  <c r="CI54" i="11"/>
  <c r="CH54" i="11"/>
  <c r="CG54" i="11"/>
  <c r="DE53" i="11"/>
  <c r="CP53" i="11"/>
  <c r="CO53" i="11"/>
  <c r="CN53" i="11"/>
  <c r="CM53" i="11"/>
  <c r="CL53" i="11"/>
  <c r="CK53" i="11"/>
  <c r="CJ53" i="11"/>
  <c r="CI53" i="11"/>
  <c r="CH53" i="11"/>
  <c r="CG53" i="11"/>
  <c r="DE52" i="11"/>
  <c r="CP52" i="11"/>
  <c r="CO52" i="11"/>
  <c r="CN52" i="11"/>
  <c r="CM52" i="11"/>
  <c r="CL52" i="11"/>
  <c r="CK52" i="11"/>
  <c r="CJ52" i="11"/>
  <c r="CI52" i="11"/>
  <c r="CH52" i="11"/>
  <c r="CG52" i="11"/>
  <c r="DE51" i="11"/>
  <c r="CP51" i="11"/>
  <c r="CO51" i="11"/>
  <c r="CN51" i="11"/>
  <c r="CM51" i="11"/>
  <c r="CL51" i="11"/>
  <c r="CK51" i="11"/>
  <c r="CJ51" i="11"/>
  <c r="CI51" i="11"/>
  <c r="CH51" i="11"/>
  <c r="CG51" i="11"/>
  <c r="DE50" i="11"/>
  <c r="CP50" i="11"/>
  <c r="CO50" i="11"/>
  <c r="CN50" i="11"/>
  <c r="CM50" i="11"/>
  <c r="CL50" i="11"/>
  <c r="CK50" i="11"/>
  <c r="CJ50" i="11"/>
  <c r="CI50" i="11"/>
  <c r="CH50" i="11"/>
  <c r="CG50" i="11"/>
  <c r="DE49" i="11"/>
  <c r="CP49" i="11"/>
  <c r="CO49" i="11"/>
  <c r="CN49" i="11"/>
  <c r="CM49" i="11"/>
  <c r="CL49" i="11"/>
  <c r="CK49" i="11"/>
  <c r="CJ49" i="11"/>
  <c r="CI49" i="11"/>
  <c r="CH49" i="11"/>
  <c r="CG49" i="11"/>
  <c r="DE48" i="11"/>
  <c r="CP48" i="11"/>
  <c r="CO48" i="11"/>
  <c r="CN48" i="11"/>
  <c r="CM48" i="11"/>
  <c r="CL48" i="11"/>
  <c r="CK48" i="11"/>
  <c r="CJ48" i="11"/>
  <c r="CI48" i="11"/>
  <c r="CH48" i="11"/>
  <c r="CG48" i="11"/>
  <c r="DE47" i="11"/>
  <c r="CP47" i="11"/>
  <c r="CO47" i="11"/>
  <c r="CN47" i="11"/>
  <c r="CM47" i="11"/>
  <c r="CL47" i="11"/>
  <c r="CK47" i="11"/>
  <c r="CJ47" i="11"/>
  <c r="CI47" i="11"/>
  <c r="CH47" i="11"/>
  <c r="CG47" i="11"/>
  <c r="DE46" i="11"/>
  <c r="CP46" i="11"/>
  <c r="CO46" i="11"/>
  <c r="CN46" i="11"/>
  <c r="CM46" i="11"/>
  <c r="CL46" i="11"/>
  <c r="CK46" i="11"/>
  <c r="CJ46" i="11"/>
  <c r="CI46" i="11"/>
  <c r="CH46" i="11"/>
  <c r="CG46" i="11"/>
  <c r="DE45" i="11"/>
  <c r="CP45" i="11"/>
  <c r="CO45" i="11"/>
  <c r="CN45" i="11"/>
  <c r="CM45" i="11"/>
  <c r="CL45" i="11"/>
  <c r="CK45" i="11"/>
  <c r="CJ45" i="11"/>
  <c r="CI45" i="11"/>
  <c r="CH45" i="11"/>
  <c r="CG45" i="11"/>
  <c r="DE44" i="11"/>
  <c r="CP44" i="11"/>
  <c r="CO44" i="11"/>
  <c r="CN44" i="11"/>
  <c r="CM44" i="11"/>
  <c r="CL44" i="11"/>
  <c r="CK44" i="11"/>
  <c r="CJ44" i="11"/>
  <c r="CI44" i="11"/>
  <c r="CH44" i="11"/>
  <c r="CG44" i="11"/>
  <c r="DE43" i="11"/>
  <c r="CP43" i="11"/>
  <c r="CO43" i="11"/>
  <c r="CN43" i="11"/>
  <c r="CM43" i="11"/>
  <c r="CL43" i="11"/>
  <c r="CK43" i="11"/>
  <c r="CJ43" i="11"/>
  <c r="CI43" i="11"/>
  <c r="CH43" i="11"/>
  <c r="CG43" i="11"/>
  <c r="DE42" i="11"/>
  <c r="CP42" i="11"/>
  <c r="CO42" i="11"/>
  <c r="CN42" i="11"/>
  <c r="CM42" i="11"/>
  <c r="CL42" i="11"/>
  <c r="CK42" i="11"/>
  <c r="CJ42" i="11"/>
  <c r="CI42" i="11"/>
  <c r="CH42" i="11"/>
  <c r="CG42" i="11"/>
  <c r="DE41" i="11"/>
  <c r="CP41" i="11"/>
  <c r="CO41" i="11"/>
  <c r="CN41" i="11"/>
  <c r="CM41" i="11"/>
  <c r="CL41" i="11"/>
  <c r="CK41" i="11"/>
  <c r="CJ41" i="11"/>
  <c r="CI41" i="11"/>
  <c r="CH41" i="11"/>
  <c r="CG41" i="11"/>
  <c r="DE40" i="11"/>
  <c r="CP40" i="11"/>
  <c r="CO40" i="11"/>
  <c r="CN40" i="11"/>
  <c r="CM40" i="11"/>
  <c r="CL40" i="11"/>
  <c r="CK40" i="11"/>
  <c r="CJ40" i="11"/>
  <c r="CI40" i="11"/>
  <c r="CH40" i="11"/>
  <c r="CG40" i="11"/>
  <c r="DE39" i="11"/>
  <c r="CP39" i="11"/>
  <c r="CO39" i="11"/>
  <c r="CN39" i="11"/>
  <c r="CM39" i="11"/>
  <c r="CL39" i="11"/>
  <c r="CK39" i="11"/>
  <c r="CJ39" i="11"/>
  <c r="CI39" i="11"/>
  <c r="CH39" i="11"/>
  <c r="CG39" i="11"/>
  <c r="DE38" i="11"/>
  <c r="CP38" i="11"/>
  <c r="CO38" i="11"/>
  <c r="CN38" i="11"/>
  <c r="CM38" i="11"/>
  <c r="CL38" i="11"/>
  <c r="CK38" i="11"/>
  <c r="CJ38" i="11"/>
  <c r="CI38" i="11"/>
  <c r="CH38" i="11"/>
  <c r="CG38" i="11"/>
  <c r="DE37" i="11"/>
  <c r="CP37" i="11"/>
  <c r="CO37" i="11"/>
  <c r="CN37" i="11"/>
  <c r="CM37" i="11"/>
  <c r="CL37" i="11"/>
  <c r="CK37" i="11"/>
  <c r="CJ37" i="11"/>
  <c r="CI37" i="11"/>
  <c r="CH37" i="11"/>
  <c r="CG37" i="11"/>
  <c r="DE36" i="11"/>
  <c r="CP36" i="11"/>
  <c r="CO36" i="11"/>
  <c r="CN36" i="11"/>
  <c r="CM36" i="11"/>
  <c r="CL36" i="11"/>
  <c r="CK36" i="11"/>
  <c r="CJ36" i="11"/>
  <c r="CI36" i="11"/>
  <c r="CH36" i="11"/>
  <c r="CG36" i="11"/>
  <c r="DE35" i="11"/>
  <c r="CP35" i="11"/>
  <c r="CO35" i="11"/>
  <c r="CN35" i="11"/>
  <c r="CM35" i="11"/>
  <c r="CL35" i="11"/>
  <c r="CK35" i="11"/>
  <c r="CJ35" i="11"/>
  <c r="CI35" i="11"/>
  <c r="CH35" i="11"/>
  <c r="CG35" i="11"/>
  <c r="DE34" i="11"/>
  <c r="CP34" i="11"/>
  <c r="CO34" i="11"/>
  <c r="CN34" i="11"/>
  <c r="CM34" i="11"/>
  <c r="CL34" i="11"/>
  <c r="CK34" i="11"/>
  <c r="CJ34" i="11"/>
  <c r="CI34" i="11"/>
  <c r="CH34" i="11"/>
  <c r="CG34" i="11"/>
  <c r="DE33" i="11"/>
  <c r="CP33" i="11"/>
  <c r="CO33" i="11"/>
  <c r="CN33" i="11"/>
  <c r="CM33" i="11"/>
  <c r="CL33" i="11"/>
  <c r="CK33" i="11"/>
  <c r="CJ33" i="11"/>
  <c r="CI33" i="11"/>
  <c r="CH33" i="11"/>
  <c r="CG33" i="11"/>
  <c r="DE32" i="11"/>
  <c r="CP32" i="11"/>
  <c r="CO32" i="11"/>
  <c r="CN32" i="11"/>
  <c r="CM32" i="11"/>
  <c r="CL32" i="11"/>
  <c r="CK32" i="11"/>
  <c r="CJ32" i="11"/>
  <c r="CI32" i="11"/>
  <c r="CH32" i="11"/>
  <c r="CG32" i="11"/>
  <c r="DE31" i="11"/>
  <c r="CP31" i="11"/>
  <c r="CO31" i="11"/>
  <c r="CN31" i="11"/>
  <c r="CM31" i="11"/>
  <c r="CL31" i="11"/>
  <c r="CK31" i="11"/>
  <c r="CJ31" i="11"/>
  <c r="CI31" i="11"/>
  <c r="CH31" i="11"/>
  <c r="CG31" i="11"/>
  <c r="DE30" i="11"/>
  <c r="CP30" i="11"/>
  <c r="CO30" i="11"/>
  <c r="CN30" i="11"/>
  <c r="CM30" i="11"/>
  <c r="CL30" i="11"/>
  <c r="CK30" i="11"/>
  <c r="CJ30" i="11"/>
  <c r="CI30" i="11"/>
  <c r="CH30" i="11"/>
  <c r="CG30" i="11"/>
  <c r="DE29" i="11"/>
  <c r="CP29" i="11"/>
  <c r="CO29" i="11"/>
  <c r="CN29" i="11"/>
  <c r="CM29" i="11"/>
  <c r="CL29" i="11"/>
  <c r="CK29" i="11"/>
  <c r="CJ29" i="11"/>
  <c r="CI29" i="11"/>
  <c r="CH29" i="11"/>
  <c r="CG29" i="11"/>
  <c r="DE28" i="11"/>
  <c r="CP28" i="11"/>
  <c r="CO28" i="11"/>
  <c r="CN28" i="11"/>
  <c r="CM28" i="11"/>
  <c r="CL28" i="11"/>
  <c r="CK28" i="11"/>
  <c r="CJ28" i="11"/>
  <c r="CI28" i="11"/>
  <c r="CH28" i="11"/>
  <c r="CG28" i="11"/>
  <c r="DE27" i="11"/>
  <c r="CP27" i="11"/>
  <c r="CO27" i="11"/>
  <c r="CN27" i="11"/>
  <c r="CM27" i="11"/>
  <c r="CL27" i="11"/>
  <c r="CK27" i="11"/>
  <c r="CJ27" i="11"/>
  <c r="CI27" i="11"/>
  <c r="CH27" i="11"/>
  <c r="CG27" i="11"/>
  <c r="DE26" i="11"/>
  <c r="CP26" i="11"/>
  <c r="CO26" i="11"/>
  <c r="CN26" i="11"/>
  <c r="CM26" i="11"/>
  <c r="CL26" i="11"/>
  <c r="CK26" i="11"/>
  <c r="CJ26" i="11"/>
  <c r="CI26" i="11"/>
  <c r="CH26" i="11"/>
  <c r="CG26" i="11"/>
  <c r="DE25" i="11"/>
  <c r="CP25" i="11"/>
  <c r="CO25" i="11"/>
  <c r="CN25" i="11"/>
  <c r="CM25" i="11"/>
  <c r="CL25" i="11"/>
  <c r="CK25" i="11"/>
  <c r="CJ25" i="11"/>
  <c r="CI25" i="11"/>
  <c r="CH25" i="11"/>
  <c r="CG25" i="11"/>
  <c r="DE24" i="11"/>
  <c r="CP24" i="11"/>
  <c r="CO24" i="11"/>
  <c r="CN24" i="11"/>
  <c r="CM24" i="11"/>
  <c r="CL24" i="11"/>
  <c r="CK24" i="11"/>
  <c r="CJ24" i="11"/>
  <c r="CI24" i="11"/>
  <c r="CH24" i="11"/>
  <c r="CG24" i="11"/>
  <c r="DE23" i="11"/>
  <c r="CP23" i="11"/>
  <c r="CO23" i="11"/>
  <c r="CN23" i="11"/>
  <c r="CM23" i="11"/>
  <c r="CL23" i="11"/>
  <c r="CK23" i="11"/>
  <c r="CJ23" i="11"/>
  <c r="CI23" i="11"/>
  <c r="CH23" i="11"/>
  <c r="CG23" i="11"/>
  <c r="DE22" i="11"/>
  <c r="CP22" i="11"/>
  <c r="CO22" i="11"/>
  <c r="CN22" i="11"/>
  <c r="CM22" i="11"/>
  <c r="CL22" i="11"/>
  <c r="CK22" i="11"/>
  <c r="CJ22" i="11"/>
  <c r="CI22" i="11"/>
  <c r="CH22" i="11"/>
  <c r="CG22" i="11"/>
  <c r="DE21" i="11"/>
  <c r="CP21" i="11"/>
  <c r="CO21" i="11"/>
  <c r="CN21" i="11"/>
  <c r="CM21" i="11"/>
  <c r="CL21" i="11"/>
  <c r="CK21" i="11"/>
  <c r="CJ21" i="11"/>
  <c r="CI21" i="11"/>
  <c r="CH21" i="11"/>
  <c r="CG21" i="11"/>
  <c r="DE20" i="11"/>
  <c r="CP20" i="11"/>
  <c r="CO20" i="11"/>
  <c r="CN20" i="11"/>
  <c r="CM20" i="11"/>
  <c r="CL20" i="11"/>
  <c r="CK20" i="11"/>
  <c r="CJ20" i="11"/>
  <c r="CI20" i="11"/>
  <c r="CH20" i="11"/>
  <c r="CG20" i="11"/>
  <c r="DE19" i="11"/>
  <c r="CP19" i="11"/>
  <c r="CO19" i="11"/>
  <c r="CN19" i="11"/>
  <c r="CM19" i="11"/>
  <c r="CL19" i="11"/>
  <c r="CK19" i="11"/>
  <c r="CJ19" i="11"/>
  <c r="CI19" i="11"/>
  <c r="CH19" i="11"/>
  <c r="CG19" i="11"/>
  <c r="DE18" i="11"/>
  <c r="CP18" i="11"/>
  <c r="CO18" i="11"/>
  <c r="CN18" i="11"/>
  <c r="CM18" i="11"/>
  <c r="CL18" i="11"/>
  <c r="CK18" i="11"/>
  <c r="CJ18" i="11"/>
  <c r="CI18" i="11"/>
  <c r="CH18" i="11"/>
  <c r="CG18" i="11"/>
  <c r="DE17" i="11"/>
  <c r="CP17" i="11"/>
  <c r="CO17" i="11"/>
  <c r="CN17" i="11"/>
  <c r="CM17" i="11"/>
  <c r="CL17" i="11"/>
  <c r="CK17" i="11"/>
  <c r="CJ17" i="11"/>
  <c r="CI17" i="11"/>
  <c r="CH17" i="11"/>
  <c r="CG17" i="11"/>
  <c r="DE16" i="11"/>
  <c r="CP16" i="11"/>
  <c r="CO16" i="11"/>
  <c r="CN16" i="11"/>
  <c r="CM16" i="11"/>
  <c r="CL16" i="11"/>
  <c r="CK16" i="11"/>
  <c r="CJ16" i="11"/>
  <c r="CI16" i="11"/>
  <c r="CH16" i="11"/>
  <c r="CG16" i="11"/>
  <c r="DE15" i="11"/>
  <c r="CP15" i="11"/>
  <c r="CO15" i="11"/>
  <c r="CN15" i="11"/>
  <c r="CM15" i="11"/>
  <c r="CL15" i="11"/>
  <c r="CK15" i="11"/>
  <c r="CJ15" i="11"/>
  <c r="CI15" i="11"/>
  <c r="CH15" i="11"/>
  <c r="CG15" i="11"/>
  <c r="DE14" i="11"/>
  <c r="CP14" i="11"/>
  <c r="CO14" i="11"/>
  <c r="CN14" i="11"/>
  <c r="CM14" i="11"/>
  <c r="CL14" i="11"/>
  <c r="CK14" i="11"/>
  <c r="CJ14" i="11"/>
  <c r="CI14" i="11"/>
  <c r="CH14" i="11"/>
  <c r="CG14" i="11"/>
  <c r="DE13" i="11"/>
  <c r="CP13" i="11"/>
  <c r="CO13" i="11"/>
  <c r="CN13" i="11"/>
  <c r="CM13" i="11"/>
  <c r="CL13" i="11"/>
  <c r="CK13" i="11"/>
  <c r="CJ13" i="11"/>
  <c r="CI13" i="11"/>
  <c r="CH13" i="11"/>
  <c r="CG13" i="11"/>
  <c r="DE12" i="11"/>
  <c r="CP12" i="11"/>
  <c r="CO12" i="11"/>
  <c r="CN12" i="11"/>
  <c r="CM12" i="11"/>
  <c r="CL12" i="11"/>
  <c r="CK12" i="11"/>
  <c r="CJ12" i="11"/>
  <c r="CI12" i="11"/>
  <c r="CH12" i="11"/>
  <c r="CG12" i="11"/>
  <c r="DE11" i="11"/>
  <c r="CP11" i="11"/>
  <c r="CO11" i="11"/>
  <c r="CN11" i="11"/>
  <c r="CM11" i="11"/>
  <c r="CL11" i="11"/>
  <c r="CK11" i="11"/>
  <c r="CJ11" i="11"/>
  <c r="CI11" i="11"/>
  <c r="CH11" i="11"/>
  <c r="CG11" i="11"/>
  <c r="DE10" i="11"/>
  <c r="CP10" i="11"/>
  <c r="CO10" i="11"/>
  <c r="CN10" i="11"/>
  <c r="CM10" i="11"/>
  <c r="CL10" i="11"/>
  <c r="CK10" i="11"/>
  <c r="CJ10" i="11"/>
  <c r="CI10" i="11"/>
  <c r="CH10" i="11"/>
  <c r="CG10" i="11"/>
  <c r="DE9" i="11"/>
  <c r="CP9" i="11"/>
  <c r="CO9" i="11"/>
  <c r="CN9" i="11"/>
  <c r="CM9" i="11"/>
  <c r="CL9" i="11"/>
  <c r="CK9" i="11"/>
  <c r="CJ9" i="11"/>
  <c r="CI9" i="11"/>
  <c r="CH9" i="11"/>
  <c r="CG9" i="11"/>
  <c r="DE8" i="11"/>
  <c r="CP8" i="11"/>
  <c r="CO8" i="11"/>
  <c r="CN8" i="11"/>
  <c r="CM8" i="11"/>
  <c r="CL8" i="11"/>
  <c r="CK8" i="11"/>
  <c r="CJ8" i="11"/>
  <c r="CI8" i="11"/>
  <c r="CH8" i="11"/>
  <c r="CG8" i="11"/>
  <c r="DE7" i="11"/>
  <c r="CP7" i="11"/>
  <c r="CO7" i="11"/>
  <c r="CN7" i="11"/>
  <c r="CM7" i="11"/>
  <c r="CL7" i="11"/>
  <c r="CK7" i="11"/>
  <c r="CJ7" i="11"/>
  <c r="CI7" i="11"/>
  <c r="CH7" i="11"/>
  <c r="CG7" i="11"/>
  <c r="DE6" i="11"/>
  <c r="CP6" i="11"/>
  <c r="CO6" i="11"/>
  <c r="CN6" i="11"/>
  <c r="CM6" i="11"/>
  <c r="CL6" i="11"/>
  <c r="CK6" i="11"/>
  <c r="CJ6" i="11"/>
  <c r="CI6" i="11"/>
  <c r="CH6" i="11"/>
  <c r="CG6" i="11"/>
  <c r="DE5" i="11"/>
  <c r="CP5" i="11"/>
  <c r="CO5" i="11"/>
  <c r="CN5" i="11"/>
  <c r="CM5" i="11"/>
  <c r="CL5" i="11"/>
  <c r="CK5" i="11"/>
  <c r="CJ5" i="11"/>
  <c r="CI5" i="11"/>
  <c r="CH5" i="11"/>
  <c r="CG5" i="11"/>
  <c r="DE4" i="11"/>
  <c r="CP4" i="11"/>
  <c r="CO4" i="11"/>
  <c r="CN4" i="11"/>
  <c r="CM4" i="11"/>
  <c r="CL4" i="11"/>
  <c r="CK4" i="11"/>
  <c r="CJ4" i="11"/>
  <c r="CI4" i="11"/>
  <c r="CH4" i="11"/>
  <c r="CG4" i="11"/>
  <c r="DE3" i="11"/>
  <c r="CP3" i="11"/>
  <c r="CO3" i="11"/>
  <c r="CN3" i="11"/>
  <c r="CM3" i="11"/>
  <c r="CL3" i="11"/>
  <c r="CK3" i="11"/>
  <c r="CJ3" i="11"/>
  <c r="CI3" i="11"/>
  <c r="CH3" i="11"/>
  <c r="CG3" i="11"/>
  <c r="CP2" i="11"/>
  <c r="CO2" i="11"/>
  <c r="CN2" i="11"/>
  <c r="CM2" i="11"/>
  <c r="CL2" i="11"/>
  <c r="CK2" i="11"/>
  <c r="CJ2" i="11"/>
  <c r="CI2" i="11"/>
  <c r="CH2" i="11"/>
  <c r="CG2" i="11"/>
  <c r="L146" i="10" a="1"/>
  <c r="L146" i="10" s="1"/>
  <c r="A160" i="10" s="1" a="1"/>
  <c r="L114" i="10"/>
  <c r="H83" i="10" a="1"/>
  <c r="H83" i="10" s="1"/>
  <c r="N57" i="10"/>
  <c r="L23" i="10"/>
  <c r="B19" i="10"/>
  <c r="X15" i="10"/>
  <c r="O15" i="10"/>
  <c r="C15" i="10"/>
  <c r="B15" i="10"/>
  <c r="Y14" i="10"/>
  <c r="C14" i="10"/>
  <c r="N13" i="10" s="1"/>
  <c r="M14" i="10" s="1"/>
  <c r="B14" i="10"/>
  <c r="X13" i="10"/>
  <c r="Y13" i="10" s="1"/>
  <c r="V13" i="10"/>
  <c r="C13" i="10"/>
  <c r="M13" i="10" s="1"/>
  <c r="B13" i="10"/>
  <c r="X12" i="10"/>
  <c r="N12" i="10" s="1"/>
  <c r="L14" i="10" s="1"/>
  <c r="W12" i="10"/>
  <c r="L12" i="10"/>
  <c r="C12" i="10"/>
  <c r="M12" i="10" s="1"/>
  <c r="L13" i="10" s="1"/>
  <c r="B12" i="10"/>
  <c r="V11" i="10"/>
  <c r="U12" i="10" s="1"/>
  <c r="T11" i="10"/>
  <c r="L11" i="10"/>
  <c r="K12" i="10" s="1"/>
  <c r="C11" i="10"/>
  <c r="K11" i="10" s="1"/>
  <c r="B11" i="10"/>
  <c r="V10" i="10"/>
  <c r="T12" i="10" s="1"/>
  <c r="U10" i="10"/>
  <c r="C10" i="10"/>
  <c r="B10" i="10"/>
  <c r="T9" i="10"/>
  <c r="U9" i="10" s="1"/>
  <c r="R9" i="10"/>
  <c r="C9" i="10"/>
  <c r="B9" i="10"/>
  <c r="T8" i="10"/>
  <c r="J8" i="10" s="1"/>
  <c r="H10" i="10" s="1"/>
  <c r="S8" i="10"/>
  <c r="I8" i="10" s="1"/>
  <c r="H9" i="10" s="1"/>
  <c r="P8" i="10"/>
  <c r="H8" i="10"/>
  <c r="C8" i="10"/>
  <c r="B8" i="10"/>
  <c r="R7" i="10"/>
  <c r="Q8" i="10" s="1"/>
  <c r="P7" i="10"/>
  <c r="H7" i="10"/>
  <c r="G8" i="10" s="1"/>
  <c r="G7" i="10"/>
  <c r="C7" i="10"/>
  <c r="B7" i="10"/>
  <c r="R6" i="10"/>
  <c r="S6" i="10" s="1"/>
  <c r="Q6" i="10"/>
  <c r="C6" i="10"/>
  <c r="B6" i="10"/>
  <c r="B26" i="10" s="1" a="1"/>
  <c r="B26" i="10" s="1"/>
  <c r="B27" i="10" s="1"/>
  <c r="A6" i="10" a="1"/>
  <c r="A6" i="10" s="1"/>
  <c r="B108" i="9"/>
  <c r="B117" i="9"/>
  <c r="B116" i="9"/>
  <c r="B115" i="9"/>
  <c r="B114" i="9"/>
  <c r="B113" i="9"/>
  <c r="B112" i="9"/>
  <c r="B111" i="9"/>
  <c r="B110" i="9"/>
  <c r="B109" i="9"/>
  <c r="I92" i="9"/>
  <c r="I91" i="9"/>
  <c r="J91" i="9"/>
  <c r="I90" i="9"/>
  <c r="J90" i="9"/>
  <c r="I98" i="9"/>
  <c r="J95" i="9"/>
  <c r="I97" i="9"/>
  <c r="I95" i="9"/>
  <c r="I96" i="9"/>
  <c r="B36" i="9"/>
  <c r="A83" i="9" a="1"/>
  <c r="A83" i="9" s="1"/>
  <c r="N75" i="9"/>
  <c r="N76" i="9"/>
  <c r="B92" i="9" s="1"/>
  <c r="N77" i="9"/>
  <c r="E92" i="9" s="1"/>
  <c r="K75" i="9"/>
  <c r="K76" i="9"/>
  <c r="B91" i="9" s="1"/>
  <c r="K77" i="9"/>
  <c r="E91" i="9" s="1"/>
  <c r="H75" i="9"/>
  <c r="H76" i="9"/>
  <c r="B90" i="9" s="1"/>
  <c r="H77" i="9"/>
  <c r="E90" i="9" s="1"/>
  <c r="E75" i="9"/>
  <c r="E76" i="9"/>
  <c r="B89" i="9" s="1"/>
  <c r="E77" i="9"/>
  <c r="E89" i="9" s="1"/>
  <c r="B75" i="9"/>
  <c r="B76" i="9"/>
  <c r="B88" i="9" s="1"/>
  <c r="B77" i="9"/>
  <c r="E88" i="9" s="1"/>
  <c r="N79" i="9"/>
  <c r="N74" i="9"/>
  <c r="K79" i="9"/>
  <c r="K74" i="9"/>
  <c r="H79" i="9"/>
  <c r="H74" i="9"/>
  <c r="E79" i="9"/>
  <c r="E74" i="9"/>
  <c r="B79" i="9"/>
  <c r="B74" i="9"/>
  <c r="N71" i="9"/>
  <c r="N67" i="9"/>
  <c r="N68" i="9"/>
  <c r="B87" i="9" s="1"/>
  <c r="N69" i="9"/>
  <c r="E87" i="9" s="1"/>
  <c r="N66" i="9"/>
  <c r="K71" i="9"/>
  <c r="K67" i="9"/>
  <c r="K68" i="9"/>
  <c r="B86" i="9" s="1"/>
  <c r="K69" i="9"/>
  <c r="E86" i="9" s="1"/>
  <c r="K66" i="9"/>
  <c r="H71" i="9"/>
  <c r="H67" i="9"/>
  <c r="H68" i="9"/>
  <c r="B85" i="9" s="1"/>
  <c r="H69" i="9"/>
  <c r="E85" i="9" s="1"/>
  <c r="H66" i="9"/>
  <c r="E71" i="9"/>
  <c r="E69" i="9"/>
  <c r="E84" i="9" s="1"/>
  <c r="E68" i="9"/>
  <c r="B84" i="9" s="1"/>
  <c r="E67" i="9"/>
  <c r="E66" i="9"/>
  <c r="K69" i="2"/>
  <c r="K68" i="2"/>
  <c r="K67" i="2"/>
  <c r="K66" i="2"/>
  <c r="K65" i="2"/>
  <c r="J65" i="2"/>
  <c r="K64" i="2"/>
  <c r="B71" i="9"/>
  <c r="B69" i="9"/>
  <c r="E83" i="9" s="1"/>
  <c r="B68" i="9"/>
  <c r="B83" i="9" s="1"/>
  <c r="B67" i="9"/>
  <c r="B66" i="9"/>
  <c r="A34" i="10" l="1" a="1"/>
  <c r="A34" i="10" s="1"/>
  <c r="G83" i="10" s="1" a="1"/>
  <c r="G83" i="10" s="1"/>
  <c r="F5" i="10" a="1"/>
  <c r="F5" i="10" s="1"/>
  <c r="B22" i="10" s="1" a="1"/>
  <c r="B22" i="10" s="1"/>
  <c r="A160" i="10"/>
  <c r="A172" i="10" s="1" a="1"/>
  <c r="A172" i="10" s="1"/>
  <c r="G212" i="10" a="1"/>
  <c r="G212" i="10" s="1"/>
  <c r="T6" i="10"/>
  <c r="J6" i="10" s="1"/>
  <c r="F10" i="10" s="1"/>
  <c r="P9" i="10"/>
  <c r="S11" i="10"/>
  <c r="V9" i="10"/>
  <c r="W15" i="10"/>
  <c r="O13" i="10"/>
  <c r="M15" i="10" s="1"/>
  <c r="F6" i="10"/>
  <c r="N14" i="10"/>
  <c r="G6" i="10"/>
  <c r="S7" i="10"/>
  <c r="K10" i="10"/>
  <c r="J11" i="10" s="1"/>
  <c r="S10" i="10"/>
  <c r="W11" i="10"/>
  <c r="O14" i="10"/>
  <c r="N15" i="10" s="1"/>
  <c r="W14" i="10"/>
  <c r="U8" i="10"/>
  <c r="J10" i="10"/>
  <c r="R10" i="10"/>
  <c r="Y12" i="10"/>
  <c r="V14" i="10"/>
  <c r="H6" i="10"/>
  <c r="I9" i="10"/>
  <c r="L10" i="10"/>
  <c r="J12" i="10" s="1"/>
  <c r="L57" i="10" a="1"/>
  <c r="L57" i="10" s="1"/>
  <c r="W10" i="10"/>
  <c r="K9" i="10"/>
  <c r="I11" i="10" s="1"/>
  <c r="I6" i="10"/>
  <c r="F9" i="10" s="1"/>
  <c r="J9" i="10"/>
  <c r="I10" i="10" s="1"/>
  <c r="DE61" i="2"/>
  <c r="DE60" i="2"/>
  <c r="DE59" i="2"/>
  <c r="DE58" i="2"/>
  <c r="DE57" i="2"/>
  <c r="DE56" i="2"/>
  <c r="DE55" i="2"/>
  <c r="DE54" i="2"/>
  <c r="DE53" i="2"/>
  <c r="DE52" i="2"/>
  <c r="DE51" i="2"/>
  <c r="DE50" i="2"/>
  <c r="DE49" i="2"/>
  <c r="DE48" i="2"/>
  <c r="DE47" i="2"/>
  <c r="DE46" i="2"/>
  <c r="DE45" i="2"/>
  <c r="DE44" i="2"/>
  <c r="DE43" i="2"/>
  <c r="DE42" i="2"/>
  <c r="DE41" i="2"/>
  <c r="DE40" i="2"/>
  <c r="DE39" i="2"/>
  <c r="DE38" i="2"/>
  <c r="DE37" i="2"/>
  <c r="DE36" i="2"/>
  <c r="DE35" i="2"/>
  <c r="DE34" i="2"/>
  <c r="DE33" i="2"/>
  <c r="DE32" i="2"/>
  <c r="DE31" i="2"/>
  <c r="DE30" i="2"/>
  <c r="DE29" i="2"/>
  <c r="DE28" i="2"/>
  <c r="DE27" i="2"/>
  <c r="DE26" i="2"/>
  <c r="DE25" i="2"/>
  <c r="DE24" i="2"/>
  <c r="DE23" i="2"/>
  <c r="DE22" i="2"/>
  <c r="DE21" i="2"/>
  <c r="DE20" i="2"/>
  <c r="DE19" i="2"/>
  <c r="DE18" i="2"/>
  <c r="DE17" i="2"/>
  <c r="DE16" i="2"/>
  <c r="DE15" i="2"/>
  <c r="DE14" i="2"/>
  <c r="DE13" i="2"/>
  <c r="DE12" i="2"/>
  <c r="DE11" i="2"/>
  <c r="DE10" i="2"/>
  <c r="DE9" i="2"/>
  <c r="DE8" i="2"/>
  <c r="DE7" i="2"/>
  <c r="DE6" i="2"/>
  <c r="DE5" i="2"/>
  <c r="DE4" i="2"/>
  <c r="DE3" i="2"/>
  <c r="CT61" i="2"/>
  <c r="CT60" i="2"/>
  <c r="CT59" i="2"/>
  <c r="CT58" i="2"/>
  <c r="CT57" i="2"/>
  <c r="CT56" i="2"/>
  <c r="CT55" i="2"/>
  <c r="CT54" i="2"/>
  <c r="CT53" i="2"/>
  <c r="CT52" i="2"/>
  <c r="CT51" i="2"/>
  <c r="CT50" i="2"/>
  <c r="CT49" i="2"/>
  <c r="CT48" i="2"/>
  <c r="CT47" i="2"/>
  <c r="CT46" i="2"/>
  <c r="CT45" i="2"/>
  <c r="CT44" i="2"/>
  <c r="CT43" i="2"/>
  <c r="CT42" i="2"/>
  <c r="CT41" i="2"/>
  <c r="CT40" i="2"/>
  <c r="CT39" i="2"/>
  <c r="CT38" i="2"/>
  <c r="CT37" i="2"/>
  <c r="CT36" i="2"/>
  <c r="CT35" i="2"/>
  <c r="CT34" i="2"/>
  <c r="CT33" i="2"/>
  <c r="CT32" i="2"/>
  <c r="CT31" i="2"/>
  <c r="CT30" i="2"/>
  <c r="CT29" i="2"/>
  <c r="CT28" i="2"/>
  <c r="CT27" i="2"/>
  <c r="CT26" i="2"/>
  <c r="CT25" i="2"/>
  <c r="CT24" i="2"/>
  <c r="CT23" i="2"/>
  <c r="CT22" i="2"/>
  <c r="CT21" i="2"/>
  <c r="CT20" i="2"/>
  <c r="CT19" i="2"/>
  <c r="CT18" i="2"/>
  <c r="CT17" i="2"/>
  <c r="CT16" i="2"/>
  <c r="CT15" i="2"/>
  <c r="CT14" i="2"/>
  <c r="CT13" i="2"/>
  <c r="CT12" i="2"/>
  <c r="CT11" i="2"/>
  <c r="CT10" i="2"/>
  <c r="CT9" i="2"/>
  <c r="CT8" i="2"/>
  <c r="CT7" i="2"/>
  <c r="CT6" i="2"/>
  <c r="CT5" i="2"/>
  <c r="CT4" i="2"/>
  <c r="CT3" i="2"/>
  <c r="CI61" i="2"/>
  <c r="CI60" i="2"/>
  <c r="CI59" i="2"/>
  <c r="CI58" i="2"/>
  <c r="CI57" i="2"/>
  <c r="CI56" i="2"/>
  <c r="CI55" i="2"/>
  <c r="CI54" i="2"/>
  <c r="CI53" i="2"/>
  <c r="CI52" i="2"/>
  <c r="CI51" i="2"/>
  <c r="CI50" i="2"/>
  <c r="CI49" i="2"/>
  <c r="CI48" i="2"/>
  <c r="CI47" i="2"/>
  <c r="CI46" i="2"/>
  <c r="CI45" i="2"/>
  <c r="CI44" i="2"/>
  <c r="CI43" i="2"/>
  <c r="CI42" i="2"/>
  <c r="CI41" i="2"/>
  <c r="CI40" i="2"/>
  <c r="CI39" i="2"/>
  <c r="CI38" i="2"/>
  <c r="CI37" i="2"/>
  <c r="CI36" i="2"/>
  <c r="CI35" i="2"/>
  <c r="CI34" i="2"/>
  <c r="CI33" i="2"/>
  <c r="CI32" i="2"/>
  <c r="CI31" i="2"/>
  <c r="CI30" i="2"/>
  <c r="CI29" i="2"/>
  <c r="CI28" i="2"/>
  <c r="CI27" i="2"/>
  <c r="CI26" i="2"/>
  <c r="CI25" i="2"/>
  <c r="CI24" i="2"/>
  <c r="CI23" i="2"/>
  <c r="CI22" i="2"/>
  <c r="CI21" i="2"/>
  <c r="CI20" i="2"/>
  <c r="CI19" i="2"/>
  <c r="CI18" i="2"/>
  <c r="CI17" i="2"/>
  <c r="CI16" i="2"/>
  <c r="CI15" i="2"/>
  <c r="CI14" i="2"/>
  <c r="CI13" i="2"/>
  <c r="CI12" i="2"/>
  <c r="CI11" i="2"/>
  <c r="CI10" i="2"/>
  <c r="CI9" i="2"/>
  <c r="CI8" i="2"/>
  <c r="CI7" i="2"/>
  <c r="CI6" i="2"/>
  <c r="CI5" i="2"/>
  <c r="CI4" i="2"/>
  <c r="CI3" i="2"/>
  <c r="BX61" i="2"/>
  <c r="BX60" i="2"/>
  <c r="BX59" i="2"/>
  <c r="BX58" i="2"/>
  <c r="BX57" i="2"/>
  <c r="BX56" i="2"/>
  <c r="BX55" i="2"/>
  <c r="BX54" i="2"/>
  <c r="BX53" i="2"/>
  <c r="BX52" i="2"/>
  <c r="BX51" i="2"/>
  <c r="BX50" i="2"/>
  <c r="BX49" i="2"/>
  <c r="BX48" i="2"/>
  <c r="BX47" i="2"/>
  <c r="BX46" i="2"/>
  <c r="BX45" i="2"/>
  <c r="BX44" i="2"/>
  <c r="BX43" i="2"/>
  <c r="BX42" i="2"/>
  <c r="BX41" i="2"/>
  <c r="BX40" i="2"/>
  <c r="BX39" i="2"/>
  <c r="BX38" i="2"/>
  <c r="BX37" i="2"/>
  <c r="BX36" i="2"/>
  <c r="BX35" i="2"/>
  <c r="BX34" i="2"/>
  <c r="BX33" i="2"/>
  <c r="BX32" i="2"/>
  <c r="BX31" i="2"/>
  <c r="BX30" i="2"/>
  <c r="BX29" i="2"/>
  <c r="BX28" i="2"/>
  <c r="BX27" i="2"/>
  <c r="BX26" i="2"/>
  <c r="BX25" i="2"/>
  <c r="BX24" i="2"/>
  <c r="BX23" i="2"/>
  <c r="BX22" i="2"/>
  <c r="BX21" i="2"/>
  <c r="BX20" i="2"/>
  <c r="BX19" i="2"/>
  <c r="BX18" i="2"/>
  <c r="BX17" i="2"/>
  <c r="BX16" i="2"/>
  <c r="BX15" i="2"/>
  <c r="BX14" i="2"/>
  <c r="BX13" i="2"/>
  <c r="BX12" i="2"/>
  <c r="BX11" i="2"/>
  <c r="BX10" i="2"/>
  <c r="BX9" i="2"/>
  <c r="BX8" i="2"/>
  <c r="BX7" i="2"/>
  <c r="BX6" i="2"/>
  <c r="BX5" i="2"/>
  <c r="BX4" i="2"/>
  <c r="BX3" i="2"/>
  <c r="E78" i="9" s="1"/>
  <c r="BM61" i="2"/>
  <c r="BM60" i="2"/>
  <c r="BM59" i="2"/>
  <c r="BM58" i="2"/>
  <c r="BM57" i="2"/>
  <c r="BM56" i="2"/>
  <c r="BM55" i="2"/>
  <c r="BM54" i="2"/>
  <c r="BM53" i="2"/>
  <c r="BM52" i="2"/>
  <c r="BM51" i="2"/>
  <c r="BM50" i="2"/>
  <c r="BM49" i="2"/>
  <c r="BM48" i="2"/>
  <c r="BM47" i="2"/>
  <c r="BM46" i="2"/>
  <c r="BM45" i="2"/>
  <c r="BM44" i="2"/>
  <c r="BM43" i="2"/>
  <c r="BM42" i="2"/>
  <c r="BM41" i="2"/>
  <c r="BM40" i="2"/>
  <c r="BM39" i="2"/>
  <c r="BM38" i="2"/>
  <c r="BM37" i="2"/>
  <c r="BM36" i="2"/>
  <c r="BM35" i="2"/>
  <c r="BM34" i="2"/>
  <c r="BM33" i="2"/>
  <c r="BM32" i="2"/>
  <c r="BM31" i="2"/>
  <c r="BM30" i="2"/>
  <c r="BM29" i="2"/>
  <c r="BM28" i="2"/>
  <c r="BM27" i="2"/>
  <c r="BM26" i="2"/>
  <c r="BM25" i="2"/>
  <c r="BM24" i="2"/>
  <c r="BM23" i="2"/>
  <c r="BM22" i="2"/>
  <c r="BM21" i="2"/>
  <c r="BM20" i="2"/>
  <c r="BM19" i="2"/>
  <c r="BM18" i="2"/>
  <c r="BM17" i="2"/>
  <c r="BM16" i="2"/>
  <c r="BM15" i="2"/>
  <c r="BM14" i="2"/>
  <c r="BM13" i="2"/>
  <c r="BM12" i="2"/>
  <c r="BM11" i="2"/>
  <c r="BM10" i="2"/>
  <c r="BM9" i="2"/>
  <c r="BM8" i="2"/>
  <c r="BM7" i="2"/>
  <c r="BM6" i="2"/>
  <c r="BM5" i="2"/>
  <c r="BM4" i="2"/>
  <c r="BM3" i="2"/>
  <c r="BB61" i="2"/>
  <c r="BB60" i="2"/>
  <c r="BB59" i="2"/>
  <c r="BB58" i="2"/>
  <c r="BB57" i="2"/>
  <c r="BB56" i="2"/>
  <c r="BB55" i="2"/>
  <c r="BB54" i="2"/>
  <c r="BB53" i="2"/>
  <c r="BB52" i="2"/>
  <c r="BB51" i="2"/>
  <c r="BB50" i="2"/>
  <c r="BB49" i="2"/>
  <c r="BB48" i="2"/>
  <c r="BB47" i="2"/>
  <c r="BB46" i="2"/>
  <c r="BB45" i="2"/>
  <c r="BB44" i="2"/>
  <c r="BB43" i="2"/>
  <c r="BB42" i="2"/>
  <c r="BB41" i="2"/>
  <c r="BB40" i="2"/>
  <c r="BB39" i="2"/>
  <c r="BB38" i="2"/>
  <c r="BB37" i="2"/>
  <c r="BB36" i="2"/>
  <c r="BB35" i="2"/>
  <c r="BB34" i="2"/>
  <c r="BB33" i="2"/>
  <c r="BB32" i="2"/>
  <c r="BB31" i="2"/>
  <c r="BB30" i="2"/>
  <c r="BB29" i="2"/>
  <c r="BB28" i="2"/>
  <c r="BB27" i="2"/>
  <c r="BB26" i="2"/>
  <c r="BB25" i="2"/>
  <c r="BB24" i="2"/>
  <c r="BB23" i="2"/>
  <c r="BB22" i="2"/>
  <c r="BB21" i="2"/>
  <c r="BB20" i="2"/>
  <c r="BB19" i="2"/>
  <c r="BB18" i="2"/>
  <c r="BB17" i="2"/>
  <c r="BB16" i="2"/>
  <c r="BB15" i="2"/>
  <c r="BB14" i="2"/>
  <c r="BB13" i="2"/>
  <c r="BB12" i="2"/>
  <c r="BB11" i="2"/>
  <c r="BB10" i="2"/>
  <c r="BB9" i="2"/>
  <c r="BB8" i="2"/>
  <c r="BB7" i="2"/>
  <c r="BB6" i="2"/>
  <c r="BB5" i="2"/>
  <c r="BB4" i="2"/>
  <c r="BB3" i="2"/>
  <c r="AQ61" i="2"/>
  <c r="AQ60" i="2"/>
  <c r="AQ59" i="2"/>
  <c r="AQ58" i="2"/>
  <c r="AQ57" i="2"/>
  <c r="AQ56" i="2"/>
  <c r="AQ55" i="2"/>
  <c r="AQ54" i="2"/>
  <c r="AQ53" i="2"/>
  <c r="AQ52" i="2"/>
  <c r="AQ51" i="2"/>
  <c r="AQ50" i="2"/>
  <c r="AQ49" i="2"/>
  <c r="AQ48" i="2"/>
  <c r="AQ47" i="2"/>
  <c r="AQ46" i="2"/>
  <c r="AQ45" i="2"/>
  <c r="AQ44" i="2"/>
  <c r="AQ43" i="2"/>
  <c r="AQ42" i="2"/>
  <c r="AQ41" i="2"/>
  <c r="AQ40" i="2"/>
  <c r="AQ39" i="2"/>
  <c r="AQ38" i="2"/>
  <c r="AQ37" i="2"/>
  <c r="AQ36" i="2"/>
  <c r="AQ35" i="2"/>
  <c r="AQ34" i="2"/>
  <c r="AQ33" i="2"/>
  <c r="AQ32" i="2"/>
  <c r="AQ31" i="2"/>
  <c r="AQ30" i="2"/>
  <c r="AQ29" i="2"/>
  <c r="AQ28" i="2"/>
  <c r="AQ27" i="2"/>
  <c r="AQ26" i="2"/>
  <c r="AQ25" i="2"/>
  <c r="AQ24" i="2"/>
  <c r="AQ23" i="2"/>
  <c r="AQ22" i="2"/>
  <c r="AQ21" i="2"/>
  <c r="AQ20" i="2"/>
  <c r="AQ19" i="2"/>
  <c r="AQ18" i="2"/>
  <c r="AQ17" i="2"/>
  <c r="AQ16" i="2"/>
  <c r="AQ15" i="2"/>
  <c r="AQ14" i="2"/>
  <c r="AQ13" i="2"/>
  <c r="AQ12" i="2"/>
  <c r="AQ11" i="2"/>
  <c r="AQ10" i="2"/>
  <c r="AQ9" i="2"/>
  <c r="AQ8" i="2"/>
  <c r="AQ7" i="2"/>
  <c r="AQ6" i="2"/>
  <c r="AQ5" i="2"/>
  <c r="AQ4" i="2"/>
  <c r="AQ3" i="2"/>
  <c r="AF61" i="2"/>
  <c r="AF60" i="2"/>
  <c r="AF59" i="2"/>
  <c r="AF58" i="2"/>
  <c r="AF57" i="2"/>
  <c r="AF56" i="2"/>
  <c r="AF55" i="2"/>
  <c r="AF54" i="2"/>
  <c r="AF53" i="2"/>
  <c r="AF52" i="2"/>
  <c r="AF51" i="2"/>
  <c r="AF50" i="2"/>
  <c r="AF49" i="2"/>
  <c r="AF48" i="2"/>
  <c r="AF47" i="2"/>
  <c r="AF46" i="2"/>
  <c r="AF45" i="2"/>
  <c r="AF44" i="2"/>
  <c r="AF43" i="2"/>
  <c r="AF42" i="2"/>
  <c r="AF41" i="2"/>
  <c r="AF40" i="2"/>
  <c r="AF39" i="2"/>
  <c r="AF38" i="2"/>
  <c r="AF37" i="2"/>
  <c r="AF36" i="2"/>
  <c r="AF35" i="2"/>
  <c r="AF34" i="2"/>
  <c r="AF33" i="2"/>
  <c r="AF32" i="2"/>
  <c r="AF31" i="2"/>
  <c r="AF30" i="2"/>
  <c r="AF29" i="2"/>
  <c r="AF28" i="2"/>
  <c r="AF27" i="2"/>
  <c r="AF26" i="2"/>
  <c r="AF25" i="2"/>
  <c r="AF24" i="2"/>
  <c r="AF23" i="2"/>
  <c r="AF22" i="2"/>
  <c r="AF21" i="2"/>
  <c r="AF20" i="2"/>
  <c r="AF19" i="2"/>
  <c r="AF18" i="2"/>
  <c r="AF17" i="2"/>
  <c r="AF16" i="2"/>
  <c r="AF15" i="2"/>
  <c r="AF14" i="2"/>
  <c r="AF13" i="2"/>
  <c r="AF12" i="2"/>
  <c r="AF11" i="2"/>
  <c r="AF10" i="2"/>
  <c r="AF9" i="2"/>
  <c r="AF8" i="2"/>
  <c r="AF7" i="2"/>
  <c r="AF6" i="2"/>
  <c r="AF5" i="2"/>
  <c r="AF4" i="2"/>
  <c r="AF3" i="2"/>
  <c r="U61" i="2"/>
  <c r="U60" i="2"/>
  <c r="U59" i="2"/>
  <c r="U58" i="2"/>
  <c r="U57" i="2"/>
  <c r="U56" i="2"/>
  <c r="U55" i="2"/>
  <c r="U54" i="2"/>
  <c r="U53" i="2"/>
  <c r="U52" i="2"/>
  <c r="U51" i="2"/>
  <c r="U50" i="2"/>
  <c r="U49" i="2"/>
  <c r="U48" i="2"/>
  <c r="U47" i="2"/>
  <c r="U46" i="2"/>
  <c r="U45" i="2"/>
  <c r="U44" i="2"/>
  <c r="U43" i="2"/>
  <c r="U42" i="2"/>
  <c r="U41" i="2"/>
  <c r="U40" i="2"/>
  <c r="U39" i="2"/>
  <c r="U38" i="2"/>
  <c r="U37" i="2"/>
  <c r="U36" i="2"/>
  <c r="U35" i="2"/>
  <c r="U34" i="2"/>
  <c r="U33" i="2"/>
  <c r="U32" i="2"/>
  <c r="U31" i="2"/>
  <c r="U30" i="2"/>
  <c r="U29" i="2"/>
  <c r="U28" i="2"/>
  <c r="U27" i="2"/>
  <c r="U26" i="2"/>
  <c r="U25" i="2"/>
  <c r="U24" i="2"/>
  <c r="U23" i="2"/>
  <c r="U22" i="2"/>
  <c r="U21" i="2"/>
  <c r="U20" i="2"/>
  <c r="U19" i="2"/>
  <c r="U18" i="2"/>
  <c r="U17" i="2"/>
  <c r="U16" i="2"/>
  <c r="U15" i="2"/>
  <c r="U14" i="2"/>
  <c r="U13" i="2"/>
  <c r="U12" i="2"/>
  <c r="U11" i="2"/>
  <c r="U10" i="2"/>
  <c r="U9" i="2"/>
  <c r="U8" i="2"/>
  <c r="U7" i="2"/>
  <c r="U6" i="2"/>
  <c r="U5" i="2"/>
  <c r="U4" i="2"/>
  <c r="U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3" i="2"/>
  <c r="D36" i="9"/>
  <c r="A36" i="9" a="1"/>
  <c r="X10" i="10" l="1"/>
  <c r="T13" i="10"/>
  <c r="K8" i="10"/>
  <c r="H11" i="10" s="1"/>
  <c r="R11" i="10"/>
  <c r="V8" i="10"/>
  <c r="M10" i="10"/>
  <c r="J13" i="10" s="1"/>
  <c r="F7" i="10"/>
  <c r="F8" i="10"/>
  <c r="S12" i="10"/>
  <c r="W9" i="10"/>
  <c r="U13" i="10"/>
  <c r="X11" i="10"/>
  <c r="A198" i="10" a="1"/>
  <c r="A198" i="10" s="1"/>
  <c r="V15" i="10"/>
  <c r="O12" i="10"/>
  <c r="L15" i="10" s="1"/>
  <c r="L9" i="10"/>
  <c r="I12" i="10" s="1"/>
  <c r="M11" i="10"/>
  <c r="K13" i="10" s="1"/>
  <c r="D211" i="10" a="1"/>
  <c r="D211" i="10" s="1"/>
  <c r="A132" i="10" a="1"/>
  <c r="A132" i="10" s="1"/>
  <c r="A56" i="10" a="1"/>
  <c r="A56" i="10" s="1"/>
  <c r="P10" i="10"/>
  <c r="U6" i="10"/>
  <c r="Q9" i="10"/>
  <c r="T7" i="10"/>
  <c r="I7" i="10"/>
  <c r="G9" i="10" s="1"/>
  <c r="H78" i="9"/>
  <c r="H70" i="9"/>
  <c r="B70" i="9"/>
  <c r="K78" i="9"/>
  <c r="E70" i="9"/>
  <c r="N78" i="9"/>
  <c r="N70" i="9"/>
  <c r="B78" i="9"/>
  <c r="K70" i="9"/>
  <c r="A36" i="9"/>
  <c r="J73" i="9" s="1"/>
  <c r="M73" i="9"/>
  <c r="G73" i="9"/>
  <c r="G65" i="9"/>
  <c r="D73" i="9"/>
  <c r="A73" i="9"/>
  <c r="D65" i="9"/>
  <c r="M65" i="9"/>
  <c r="J65" i="9"/>
  <c r="DL51" i="2"/>
  <c r="DL39" i="2"/>
  <c r="DL27" i="2"/>
  <c r="DL15" i="2"/>
  <c r="DL3" i="2"/>
  <c r="DB51" i="2"/>
  <c r="DD51" i="2" s="1"/>
  <c r="DB39" i="2"/>
  <c r="DB27" i="2"/>
  <c r="DB15" i="2"/>
  <c r="DB3" i="2"/>
  <c r="CQ51" i="2"/>
  <c r="CS51" i="2" s="1"/>
  <c r="CQ39" i="2"/>
  <c r="CQ27" i="2"/>
  <c r="CQ15" i="2"/>
  <c r="CQ3" i="2"/>
  <c r="CF51" i="2"/>
  <c r="CH51" i="2" s="1"/>
  <c r="CF39" i="2"/>
  <c r="CF27" i="2"/>
  <c r="CF15" i="2"/>
  <c r="CF3" i="2"/>
  <c r="BU51" i="2"/>
  <c r="BW51" i="2" s="1"/>
  <c r="BU39" i="2"/>
  <c r="BU27" i="2"/>
  <c r="BU15" i="2"/>
  <c r="BU3" i="2"/>
  <c r="BJ51" i="2"/>
  <c r="BL51" i="2" s="1"/>
  <c r="BJ39" i="2"/>
  <c r="BJ27" i="2"/>
  <c r="BJ15" i="2"/>
  <c r="BJ3" i="2"/>
  <c r="D45" i="9" s="1"/>
  <c r="AY51" i="2"/>
  <c r="BA51" i="2" s="1"/>
  <c r="AY39" i="2"/>
  <c r="AY27" i="2"/>
  <c r="AY15" i="2"/>
  <c r="AY3" i="2"/>
  <c r="AN51" i="2"/>
  <c r="AP51" i="2" s="1"/>
  <c r="AN39" i="2"/>
  <c r="AN27" i="2"/>
  <c r="AN15" i="2"/>
  <c r="AN3" i="2"/>
  <c r="AC51" i="2"/>
  <c r="AE51" i="2" s="1"/>
  <c r="AC39" i="2"/>
  <c r="AC27" i="2"/>
  <c r="AC15" i="2"/>
  <c r="AC3" i="2"/>
  <c r="R51" i="2"/>
  <c r="T51" i="2" s="1"/>
  <c r="R39" i="2"/>
  <c r="R27" i="2"/>
  <c r="R15" i="2"/>
  <c r="R3" i="2"/>
  <c r="G51" i="2"/>
  <c r="I51" i="2" s="1"/>
  <c r="G39" i="2"/>
  <c r="G27" i="2"/>
  <c r="G15" i="2"/>
  <c r="G3" i="2"/>
  <c r="D38" i="9" s="1"/>
  <c r="R12" i="10" l="1"/>
  <c r="W8" i="10"/>
  <c r="L8" i="10"/>
  <c r="H12" i="10" s="1"/>
  <c r="Y11" i="10"/>
  <c r="U14" i="10"/>
  <c r="N11" i="10"/>
  <c r="K14" i="10" s="1"/>
  <c r="U7" i="10"/>
  <c r="Q10" i="10"/>
  <c r="J7" i="10"/>
  <c r="G10" i="10" s="1"/>
  <c r="S13" i="10"/>
  <c r="X9" i="10"/>
  <c r="M9" i="10"/>
  <c r="I13" i="10" s="1"/>
  <c r="P11" i="10"/>
  <c r="V6" i="10"/>
  <c r="K6" i="10"/>
  <c r="T14" i="10"/>
  <c r="Y10" i="10"/>
  <c r="N10" i="10"/>
  <c r="J14" i="10" s="1"/>
  <c r="D44" i="9"/>
  <c r="D42" i="9"/>
  <c r="CH39" i="2"/>
  <c r="DM3" i="2"/>
  <c r="DN3" i="2" s="1"/>
  <c r="T39" i="2"/>
  <c r="T27" i="2" s="1"/>
  <c r="T15" i="2" s="1"/>
  <c r="T3" i="2" s="1"/>
  <c r="C65" i="2" s="1"/>
  <c r="BW39" i="2"/>
  <c r="H68" i="2" s="1"/>
  <c r="D39" i="9"/>
  <c r="D40" i="9"/>
  <c r="D37" i="9"/>
  <c r="I39" i="2"/>
  <c r="I27" i="2" s="1"/>
  <c r="I15" i="2" s="1"/>
  <c r="I3" i="2" s="1"/>
  <c r="B65" i="2" s="1"/>
  <c r="D41" i="9"/>
  <c r="AE39" i="2"/>
  <c r="AE27" i="2" s="1"/>
  <c r="D43" i="9"/>
  <c r="AP39" i="2"/>
  <c r="AP27" i="2" s="1"/>
  <c r="AP15" i="2" s="1"/>
  <c r="AP3" i="2" s="1"/>
  <c r="E65" i="2" s="1"/>
  <c r="BL39" i="2"/>
  <c r="BL27" i="2" s="1"/>
  <c r="BL15" i="2" s="1"/>
  <c r="BL3" i="2" s="1"/>
  <c r="G65" i="2" s="1"/>
  <c r="J69" i="2"/>
  <c r="CS39" i="2"/>
  <c r="CS27" i="2" s="1"/>
  <c r="CS15" i="2" s="1"/>
  <c r="F69" i="2"/>
  <c r="BA39" i="2"/>
  <c r="BA27" i="2" s="1"/>
  <c r="BA15" i="2" s="1"/>
  <c r="BA3" i="2" s="1"/>
  <c r="F65" i="2" s="1"/>
  <c r="AE15" i="2"/>
  <c r="AE3" i="2" s="1"/>
  <c r="D65" i="2" s="1"/>
  <c r="DD39" i="2"/>
  <c r="CH27" i="2"/>
  <c r="I68" i="2"/>
  <c r="I69" i="2"/>
  <c r="H69" i="2"/>
  <c r="AO3" i="2"/>
  <c r="AR3" i="2" s="1"/>
  <c r="B12" i="9" s="1"/>
  <c r="CR3" i="2"/>
  <c r="CU3" i="2" s="1"/>
  <c r="B6" i="9" s="1"/>
  <c r="BK3" i="2"/>
  <c r="BN3" i="2" s="1"/>
  <c r="B15" i="9" s="1"/>
  <c r="AD3" i="2"/>
  <c r="AG3" i="2" s="1"/>
  <c r="B14" i="9" s="1"/>
  <c r="CG3" i="2"/>
  <c r="CJ3" i="2" s="1"/>
  <c r="B9" i="9" s="1"/>
  <c r="AZ3" i="2"/>
  <c r="BC3" i="2" s="1"/>
  <c r="B11" i="9" s="1"/>
  <c r="BV3" i="2"/>
  <c r="BY3" i="2" s="1"/>
  <c r="B13" i="9" s="1"/>
  <c r="DC3" i="2"/>
  <c r="DF3" i="2" s="1"/>
  <c r="B7" i="9" s="1"/>
  <c r="S3" i="2"/>
  <c r="V3" i="2" s="1"/>
  <c r="B10" i="9" s="1"/>
  <c r="H3" i="2"/>
  <c r="K2" i="2" s="1"/>
  <c r="B8" i="9" s="1"/>
  <c r="V7" i="10" l="1"/>
  <c r="Q11" i="10"/>
  <c r="K7" i="10"/>
  <c r="G11" i="10" s="1"/>
  <c r="P12" i="10"/>
  <c r="W6" i="10"/>
  <c r="L6" i="10"/>
  <c r="F12" i="10" s="1"/>
  <c r="U15" i="10"/>
  <c r="O11" i="10"/>
  <c r="K15" i="10" s="1"/>
  <c r="N9" i="10"/>
  <c r="I14" i="10" s="1"/>
  <c r="S14" i="10"/>
  <c r="Y9" i="10"/>
  <c r="F11" i="10"/>
  <c r="R13" i="10"/>
  <c r="X8" i="10"/>
  <c r="M8" i="10"/>
  <c r="H13" i="10" s="1"/>
  <c r="T15" i="10"/>
  <c r="O10" i="10"/>
  <c r="J15" i="10" s="1"/>
  <c r="BW27" i="2"/>
  <c r="BW15" i="2" s="1"/>
  <c r="C36" i="9" a="1"/>
  <c r="F66" i="2"/>
  <c r="F68" i="2"/>
  <c r="J67" i="2"/>
  <c r="F67" i="2"/>
  <c r="J68" i="2"/>
  <c r="DD27" i="2"/>
  <c r="CS3" i="2"/>
  <c r="J66" i="2"/>
  <c r="CH15" i="2"/>
  <c r="I67" i="2"/>
  <c r="B66" i="2"/>
  <c r="D66" i="2"/>
  <c r="C66" i="2"/>
  <c r="G66" i="2"/>
  <c r="E66" i="2"/>
  <c r="R14" i="10" l="1"/>
  <c r="Y8" i="10"/>
  <c r="N8" i="10"/>
  <c r="H14" i="10" s="1"/>
  <c r="P13" i="10"/>
  <c r="X6" i="10"/>
  <c r="M6" i="10"/>
  <c r="F13" i="10" s="1"/>
  <c r="S15" i="10"/>
  <c r="O9" i="10"/>
  <c r="I15" i="10" s="1"/>
  <c r="L7" i="10"/>
  <c r="G12" i="10" s="1"/>
  <c r="W7" i="10"/>
  <c r="Q12" i="10"/>
  <c r="H67" i="2"/>
  <c r="C36" i="9"/>
  <c r="E36" i="9" s="1"/>
  <c r="E38" i="9"/>
  <c r="E37" i="9"/>
  <c r="E43" i="9"/>
  <c r="E45" i="9"/>
  <c r="E40" i="9"/>
  <c r="E44" i="9"/>
  <c r="E42" i="9"/>
  <c r="E39" i="9"/>
  <c r="E41" i="9"/>
  <c r="DD15" i="2"/>
  <c r="I66" i="2"/>
  <c r="CH3" i="2"/>
  <c r="I65" i="2" s="1"/>
  <c r="BW3" i="2"/>
  <c r="H65" i="2" s="1"/>
  <c r="H66" i="2"/>
  <c r="E67" i="2"/>
  <c r="C67" i="2"/>
  <c r="D67" i="2"/>
  <c r="B67" i="2"/>
  <c r="G67" i="2"/>
  <c r="Q13" i="10" l="1"/>
  <c r="X7" i="10"/>
  <c r="M7" i="10"/>
  <c r="G13" i="10" s="1"/>
  <c r="P14" i="10"/>
  <c r="Y6" i="10"/>
  <c r="N6" i="10"/>
  <c r="O8" i="10"/>
  <c r="H15" i="10" s="1"/>
  <c r="R15" i="10"/>
  <c r="DD3" i="2"/>
  <c r="D69" i="2"/>
  <c r="D68" i="2"/>
  <c r="G69" i="2"/>
  <c r="G68" i="2"/>
  <c r="C69" i="2"/>
  <c r="C68" i="2"/>
  <c r="E69" i="2"/>
  <c r="E68" i="2"/>
  <c r="B69" i="2"/>
  <c r="B68" i="2"/>
  <c r="P15" i="10" l="1"/>
  <c r="O6" i="10"/>
  <c r="F14" i="10"/>
  <c r="Y7" i="10"/>
  <c r="Q14" i="10"/>
  <c r="N7" i="10"/>
  <c r="G14" i="10" s="1"/>
  <c r="O7" i="10" l="1"/>
  <c r="G15" i="10" s="1"/>
  <c r="Q15" i="10"/>
  <c r="F15" i="10"/>
  <c r="M57" i="10" s="1" a="1"/>
  <c r="M57" i="10" s="1"/>
  <c r="B28" i="10" a="1"/>
  <c r="B28" i="10" s="1"/>
  <c r="B129" i="10" l="1"/>
  <c r="B32" i="10"/>
  <c r="B29" i="10"/>
  <c r="B43" i="10" l="1"/>
  <c r="B35" i="10"/>
  <c r="B42" i="10"/>
  <c r="B34" i="10"/>
  <c r="B33" i="10"/>
  <c r="B41" i="10"/>
  <c r="B40" i="10"/>
  <c r="B39" i="10"/>
  <c r="B38" i="10"/>
  <c r="B36" i="10"/>
  <c r="B37" i="10"/>
  <c r="B132" i="10" a="1"/>
  <c r="B132" i="10" s="1"/>
  <c r="A185" i="10" s="1" a="1"/>
  <c r="A185" i="10" l="1"/>
  <c r="C186" i="10" s="1" a="1"/>
  <c r="C186" i="10" s="1"/>
  <c r="B212" i="10" s="1" a="1"/>
  <c r="B212" i="10" s="1"/>
  <c r="B222" i="10" s="1"/>
  <c r="H212" i="10" l="1" a="1"/>
  <c r="H212"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tc={5744552E-9C01-48C2-A6F9-AE1E4C1DD53E}</author>
    <author>tc={E04582F1-267B-4D0F-8D21-AEE2EE669DCA}</author>
  </authors>
  <commentList>
    <comment ref="B19" authorId="0" shapeId="0" xr:uid="{5744552E-9C01-48C2-A6F9-AE1E4C1DD53E}">
      <text>
        <t>[Threaded comment]
Your version of Excel allows you to read this threaded comment; however, any edits to it will get removed if the file is opened in a newer version of Excel. Learn more: https://go.microsoft.com/fwlink/?linkid=870924
Comment:
    CDT a 90 días promedio de los ultimos 5 años</t>
      </text>
    </comment>
    <comment ref="B32" authorId="1" shapeId="0" xr:uid="{E04582F1-267B-4D0F-8D21-AEE2EE669DCA}">
      <text>
        <t>[Threaded comment]
Your version of Excel allows you to read this threaded comment; however, any edits to it will get removed if the file is opened in a newer version of Excel. Learn more: https://go.microsoft.com/fwlink/?linkid=870924
Comment:
    How much of mi investment goes to risky assets.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<sst xmlns="http://schemas.openxmlformats.org/spreadsheetml/2006/main" count="3967" uniqueCount="1951">
  <si>
    <t>Download the returns of 10 mutual funds or ETFs based in the United States between November 2016 and October 2021. Our objective is to classify each fund by style (size and growth vs value) and determine which funds delivered the highest risk-adjusted performance.</t>
  </si>
  <si>
    <t>1)</t>
  </si>
  <si>
    <t>Present some funds’ statistics. Calculate the average yearly returns of each fund and determine which funds are in the top 10 of performance. What are the limitations/problems from classifying performance using raw returns?</t>
  </si>
  <si>
    <t>Fund</t>
  </si>
  <si>
    <t>TOP Average Yearly Return</t>
  </si>
  <si>
    <t>FDGRX</t>
  </si>
  <si>
    <t>TRBCX</t>
  </si>
  <si>
    <t>VFIAX</t>
  </si>
  <si>
    <t>SWPPX</t>
  </si>
  <si>
    <t>FXIAX</t>
  </si>
  <si>
    <t>FCNKX</t>
  </si>
  <si>
    <t>AGTHX</t>
  </si>
  <si>
    <t>DODGX</t>
  </si>
  <si>
    <t>CWGIX</t>
  </si>
  <si>
    <t>ABALX</t>
  </si>
  <si>
    <t>El problema con ese tipo de retornos crudos es que tanto para los retornos acumulados como para los anuales y mensuales (que en este caso a pesar de que no nos lo piden decidimos mostrarlos en la tabla de datos), es que no se puede decidir si el fondo es bueno o malo dado que pese a que el retorno acumulado de por ejemplo al que mejor rendimiento presentó en esos 5 años (2016 - 2021), FDRGX esté en 10% durante los 5 años, exhibe un crecimiento del 2% anual, o al fondo que presentó el menor crecimiento de los 10 seleccionados, ABALX con un 3% durante los 5 años, exhibe un crecimiento del 0.4% anual y adicionalmente no se les está descontando la tasa libre de riesgo (risk free).</t>
  </si>
  <si>
    <t>2)</t>
  </si>
  <si>
    <t xml:space="preserve">Calculate the Sharpe Ratio (SR) of each fund. Classify the funds by SR. Which are the top 10? Are these the same as the previous question. Explain. </t>
  </si>
  <si>
    <t>Risk Free Rate</t>
  </si>
  <si>
    <t>Average Y Ret.</t>
  </si>
  <si>
    <t>Yearly STD</t>
  </si>
  <si>
    <t>Sharpe Ratio</t>
  </si>
  <si>
    <t>-----</t>
  </si>
  <si>
    <t>Organizado (SR)</t>
  </si>
  <si>
    <t>-----&gt;</t>
  </si>
  <si>
    <t>El sharpe ratio por si solo no me dice nada dado que no se tiene establecido un punto de comparación para determinar si la magnitud presentada es grande o pequeña, pero si el sharpe ratio muestra la pendiente por cada unidad de riesgo adicional (STD) cuánto retorno esperaría tener ya descontándole la tasa libre de riesgo, por lo que no va a ser la misma tabla de la pregunta anterior dado que involucran factores como el riesgo de cada activo en el periodo examinado y adicionalmente el promedio de la tasa libre de riesgo, en donde se ven "apremiados" en la clacificación aquellos que tienen una pendiente menos inclinada, es decir, que por cada unidad de riesgo recibo un menor retorno por ello y adicionalmente los que presentan una mayor tasa promedio de retorno anual.</t>
  </si>
  <si>
    <t>3)</t>
  </si>
  <si>
    <t>What are the limitations of using SR to classify fund performance?</t>
  </si>
  <si>
    <t>Se ve limitado porque al momento de compararlo con otro portafolio/inversión que tuviera un mayor o menor sharpe ratio, el riesgo (riesgo diversificable) bajo el cual se mide cuánto retorno podría esperar por asumir una unidad más de riesgo se puede diversificar, por lo que, se encuentran modelos como el CAPM en donde no importa el nivel de riesgo (STD) si no el Beta del portafolio, entendiéndose Beta como riesgo sistemático, es decir, ese riesgo al que todos los activos se ven expuestos que no se puede reducir ni por medio de la diversificación, conociéndose como riesgo de mercado, para finalmente encontrar que se puede comparar mejor con otros portafolio utilizando el Treynor Ratio.</t>
  </si>
  <si>
    <t>4)</t>
  </si>
  <si>
    <t xml:space="preserve">Use your estimates of the factor loadings  </t>
  </si>
  <si>
    <t>to classify each fund according to style. Graph the funds’ style in the space of Book-to-market vs Size as we discussed in class. Compare with the “Morningstar Style” classification</t>
  </si>
  <si>
    <t>Alpha</t>
  </si>
  <si>
    <t>Beta</t>
  </si>
  <si>
    <t>SMB</t>
  </si>
  <si>
    <t>HML</t>
  </si>
  <si>
    <t>RMRF</t>
  </si>
  <si>
    <t>E</t>
  </si>
  <si>
    <t>Clacificación</t>
  </si>
  <si>
    <t>Morningstar Style Box</t>
  </si>
  <si>
    <t>Fondo</t>
  </si>
  <si>
    <t>Small</t>
  </si>
  <si>
    <t>Big</t>
  </si>
  <si>
    <t>High (Value)</t>
  </si>
  <si>
    <t>Low (Growth)</t>
  </si>
  <si>
    <t>-</t>
  </si>
  <si>
    <t>Value</t>
  </si>
  <si>
    <t>Blend</t>
  </si>
  <si>
    <t>Growth</t>
  </si>
  <si>
    <t>Mid</t>
  </si>
  <si>
    <t>5)</t>
  </si>
  <si>
    <t>Use the estimated alpha to rank the funds according to performance. Are the top funds similar to literals (i) and (ii). Explain your results.</t>
  </si>
  <si>
    <t>Organizado (Alpha)</t>
  </si>
  <si>
    <t xml:space="preserve">Si tienen similitudes con respecto a la posición de algunos fondos en posiciones particulares, pero los que más se parecen son la tabla que se organizó por alpha del Fama French y la que se organizó por el promedio del retorno annual. No se parece tanto al del sharpe ratio dado que este tiene dentro de su cálculo o se basa en el riesgo diversificable, mientras que en modelos como el Fama-French encontramos el beta del mercado que es el riesgo no diversificable o riesgo sistemático, adicionalmente se tiene la distinción de que tipo de acciones se encuentran dentro de los portafolios (mostly small and growth) viendo así también el trabajo o los rendimientos ofrecidos por parte de quienes operan los fondos. Mientras que por el lado del promedio de los retornos anuales para los fondos no se hace la diseminación entre el crecimiento de los activos a lo largo del tiempo por movimientos del mercado de la gestión óptima de quienes los manejan por lo que al tenerlos juntos se ve una gran similitud al poner a ambas tablas juntas. </t>
  </si>
  <si>
    <t>6)</t>
  </si>
  <si>
    <t>What are the advantages of calculating fund performance using risk-adjusted returns?</t>
  </si>
  <si>
    <t>Las ventajas de calcular el rendimiento de los fondos o el fondo en particular utilziando los retornos de riesgo ajustados son: 1) Acorde a la estadística básica por medio de la realización de pruebas de hipótesis para un nivel de significancia 5% = 1 - alpha en valor absoluto los valores arrojados se pueden contrastar con los el valor 1.6 (Para el 95% de confianza) para saber si se rechaza o no el valor arrojado por el modelo del CAPM o Fama - French, adicionalmente viéndolo por el Sharpe Ratio (Riesgo diversificable) o con el Treynor Ratio (Riesgo sistemático) se puede saber aproximadamente cuanto retorno estoy ganando por cada unidad de riesgo que asumo. 2) Se puede ver también que tipo de acciones (Mas no cuales) componen el o los portafolios que en este caso la mayoría se encuentran en small y growth. 3) Se sabe por medio del valor del "T Stat" cuanta exposición tuvo el fondo a determinadas acciones como de values vs growth o big vs small y a su vez el riesgo del portafolio por medio del Mkt - Rf.</t>
  </si>
  <si>
    <t>Mkt-RF</t>
  </si>
  <si>
    <t>RF</t>
  </si>
  <si>
    <t>Fama French 3 Factors Data</t>
  </si>
  <si>
    <t>Fecha</t>
  </si>
  <si>
    <t>Último</t>
  </si>
  <si>
    <t>Apertura</t>
  </si>
  <si>
    <t>Máximo</t>
  </si>
  <si>
    <t>Mínimo</t>
  </si>
  <si>
    <t>% var.</t>
  </si>
  <si>
    <t>Var Year</t>
  </si>
  <si>
    <t>Var T</t>
  </si>
  <si>
    <t>Acc. Ret.</t>
  </si>
  <si>
    <t>R - RF</t>
  </si>
  <si>
    <t>Year/Month</t>
  </si>
  <si>
    <t>hml</t>
  </si>
  <si>
    <t>value vs growth</t>
  </si>
  <si>
    <t>Ago 2021</t>
  </si>
  <si>
    <t>Abr 2021</t>
  </si>
  <si>
    <t>Ene 2021</t>
  </si>
  <si>
    <t>Dic 2020</t>
  </si>
  <si>
    <t>Ago 2020</t>
  </si>
  <si>
    <t>Abr 2020</t>
  </si>
  <si>
    <t>Ene 2020</t>
  </si>
  <si>
    <t>Dic 2019</t>
  </si>
  <si>
    <t>Ago 2019</t>
  </si>
  <si>
    <t>Abr 2019</t>
  </si>
  <si>
    <t>Ene 2019</t>
  </si>
  <si>
    <t>Dic 2018</t>
  </si>
  <si>
    <t>Ago 2018</t>
  </si>
  <si>
    <t>Abr 2018</t>
  </si>
  <si>
    <t>Ene 2018</t>
  </si>
  <si>
    <t>Dic 2017</t>
  </si>
  <si>
    <t>Ago 2017</t>
  </si>
  <si>
    <t>Abr 2017</t>
  </si>
  <si>
    <t>Ene 2017</t>
  </si>
  <si>
    <t>Dic 2016</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</si>
  <si>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</si>
  <si>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</si>
  <si>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</si>
  <si>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</si>
  <si>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</si>
  <si>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</si>
  <si>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</si>
  <si>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</si>
  <si>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</si>
  <si>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</si>
  <si>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</si>
  <si>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</si>
  <si>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</si>
  <si>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</si>
  <si>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</si>
  <si>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</si>
  <si>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</si>
  <si>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</si>
  <si>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</si>
  <si>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</si>
  <si>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</si>
  <si>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</si>
  <si>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</si>
  <si>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</si>
  <si>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Download the monthly prices/returns of the largest 10 stocks in the COLCAP index for the last 5 years.</t>
  </si>
  <si>
    <t>Using portfolio optimization techniques, calculate the optimal risky portfolio among these 10 stocks. Assume that there are no short-sale constraints and no limits on concentration.</t>
  </si>
  <si>
    <t>Matriz varianza - covarianza</t>
  </si>
  <si>
    <t>Empresas</t>
  </si>
  <si>
    <t>E('r)</t>
  </si>
  <si>
    <t>STD('r )</t>
  </si>
  <si>
    <t>Correlación</t>
  </si>
  <si>
    <t>Correlacion</t>
  </si>
  <si>
    <t>Risk -free</t>
  </si>
  <si>
    <t>Risk aversion</t>
  </si>
  <si>
    <t>Type</t>
  </si>
  <si>
    <t xml:space="preserve">Risky Portafolio </t>
  </si>
  <si>
    <t xml:space="preserve">Maximize Sharpe Ratio </t>
  </si>
  <si>
    <t>Expected Return</t>
  </si>
  <si>
    <t>Risk Premium</t>
  </si>
  <si>
    <t>Std. Deviation</t>
  </si>
  <si>
    <t>Total Portfolio</t>
  </si>
  <si>
    <t>Phi</t>
  </si>
  <si>
    <t>Risk Free</t>
  </si>
  <si>
    <t>What can you say about the optimal risky portafolio in literal (1). For example, about its level of concentration, extreme holdings, ect.</t>
  </si>
  <si>
    <t xml:space="preserve">Se puede decir a cerca del portafolio riesgoso que cuando se calcula por primera vez, es decir la primera distribución de porcentajes que obtenemos antes de la maximización del sharpe ratio, se puede ver que más halla de las magnitudes presentadas por los valores de cada tipo de acción el signo dice que posición se debería tomar al momento de construir el portafolio, adicionalmente se basa en lo hablado a cerca de los Mean Variance Investors, que con la maximización del Sharpe Ratio al hallar cuanto de mi capital inicial va a ser distribuido para los activos riesgosos y dentro de ellos cómo se va a diversificar dentro de los distintos tipos de activos y cuanto para el activo libre riesgo, si bien se sabe que un Mean Variance Investor puede que no invierta todo su capital en el MVP (Mean Variance Investors) por su nivel de adversidad al riesgo pero siempre le dará una participación a este portafolio. Ahora bien hablando sobre el nivel de concentración de los activos riesgosos y libre de riesgo dentro del portafolio se ve que hay un perfil de más bajo riesgo, más conservador a la exposición al riesgo dada la tasa del activo libre de riesgo que en general presenta mayores rendimientos que las distintas empresas que componen el COLCAP10 independientemente de su nivel de riesgo. </t>
  </si>
  <si>
    <t>If the 10 stocks represent the entire market, according to the CAPM what would be the optimal portfolio allocation.</t>
  </si>
  <si>
    <t>Frontera Eficiente</t>
  </si>
  <si>
    <t>Return Objective</t>
  </si>
  <si>
    <t>Exp. Returns</t>
  </si>
  <si>
    <t>Std. Desv</t>
  </si>
  <si>
    <t>Empresa</t>
  </si>
  <si>
    <t>Distribución</t>
  </si>
  <si>
    <t xml:space="preserve"> </t>
  </si>
  <si>
    <t>Si las 10 empresas representaran por completo el mercado, al realizar el modelo del CAPM en el que tenemos o se considera el MVE, la ubicación óptima del portafolio en este caso se ve en la esquina izquierda (2.82%, 2.50%) representado por una curva que refleja una correlación perfectamente positiva.</t>
  </si>
  <si>
    <t>Use the Black-Litterman approach and your personal views on at least three of the ten stocks to build an optimal portfolio different than the one suggested by the CAPM. How does this portfolio differ from answers in literals (i) and (iii)?</t>
  </si>
  <si>
    <t xml:space="preserve">Ecopetrol </t>
  </si>
  <si>
    <t xml:space="preserve">Bancolombia </t>
  </si>
  <si>
    <t>ISA</t>
  </si>
  <si>
    <t>Grupo Aval</t>
  </si>
  <si>
    <t>Banco de Bogotá</t>
  </si>
  <si>
    <t>Grupo Energia Bogota SA ESP</t>
  </si>
  <si>
    <t>Grupo de Inversiones Suramericana SA</t>
  </si>
  <si>
    <t>Grupo Nutresa</t>
  </si>
  <si>
    <t>Grupo Energía Bogotá GEB</t>
  </si>
  <si>
    <t>Corporacion Financiera Colombiana SA (CFV)</t>
  </si>
  <si>
    <t>G. Energia Bogota SA ESP</t>
  </si>
  <si>
    <t>G. de Inv. Suramericana</t>
  </si>
  <si>
    <t>G. Energía Bogotá GEB</t>
  </si>
  <si>
    <t>Corp. Financiera Col. (CFV)</t>
  </si>
  <si>
    <t xml:space="preserve">Implied returns </t>
  </si>
  <si>
    <t>Views</t>
  </si>
  <si>
    <t>P</t>
  </si>
  <si>
    <t>R</t>
  </si>
  <si>
    <t>Q</t>
  </si>
  <si>
    <t>Omega</t>
  </si>
  <si>
    <t>Tau</t>
  </si>
  <si>
    <t xml:space="preserve">Uncertainty of returns </t>
  </si>
  <si>
    <t>M^1</t>
  </si>
  <si>
    <t xml:space="preserve">M </t>
  </si>
  <si>
    <t xml:space="preserve">Expected returns </t>
  </si>
  <si>
    <t>Expected returns</t>
  </si>
  <si>
    <t>New Variance Covariance Matrix</t>
  </si>
  <si>
    <t xml:space="preserve">Weights </t>
  </si>
  <si>
    <t xml:space="preserve">Black Litting </t>
  </si>
  <si>
    <t>CAPM</t>
  </si>
  <si>
    <t>Risk free</t>
  </si>
  <si>
    <t xml:space="preserve">Como podemos darnos cuenta este portafolio difiere con respecto a los otros portafolios dados en el literal 1 y 3 puesto que en este caso no se estan dando valores negativos es decir en ningun activo nos encontramos en corto, esto se debe a que al disponer de unos views o perspectivas del mercado positivas con respecto a las acciones del COLCAP y esperar que los retornos de los activos aumenten, el resultado nos arroja es que vamos en largo en todo y para que sume el 100% del portafolio deberíamos irnos un 0,68% en activos sin riesgo. En cuanto al literal 1 podemos ver que presentamos 3 activos que se iran en corto y como activo en el cual invertiremos más en largo es Ecopetrol al igual que en el resultado del black litting mientras que en el resultado del 3 literal este nos arroja que deberíamos ir en corto en Ecopetrol y como activo que debrríamos invertir más sería en ISA. . </t>
  </si>
  <si>
    <t xml:space="preserve">Tasa efectiva de interés anual </t>
  </si>
  <si>
    <t xml:space="preserve">Fecha </t>
  </si>
  <si>
    <t>Vol.</t>
  </si>
  <si>
    <t xml:space="preserve"> var.</t>
  </si>
  <si>
    <t>Año(aaaa)-Mes(mm)</t>
  </si>
  <si>
    <t>CDT90 (Bancos y Corporaciones)</t>
  </si>
  <si>
    <t>2.937.0</t>
  </si>
  <si>
    <t>2.869.0</t>
  </si>
  <si>
    <t>2.950.0</t>
  </si>
  <si>
    <t>2.847.0</t>
  </si>
  <si>
    <t>6.46M</t>
  </si>
  <si>
    <t>33.200.0</t>
  </si>
  <si>
    <t>33.940.0</t>
  </si>
  <si>
    <t>34.500.0</t>
  </si>
  <si>
    <t>32.710.0</t>
  </si>
  <si>
    <t>619.14K</t>
  </si>
  <si>
    <t>22.600.0</t>
  </si>
  <si>
    <t>22.700.0</t>
  </si>
  <si>
    <t>22.960.0</t>
  </si>
  <si>
    <t>22.000.0</t>
  </si>
  <si>
    <t>289.52K</t>
  </si>
  <si>
    <t>58.34K</t>
  </si>
  <si>
    <t>74.460.0</t>
  </si>
  <si>
    <t>75.980.0</t>
  </si>
  <si>
    <t>76.980.0</t>
  </si>
  <si>
    <t>72.500.0</t>
  </si>
  <si>
    <t>3.94K</t>
  </si>
  <si>
    <t>2.689.00</t>
  </si>
  <si>
    <t>2.720.00</t>
  </si>
  <si>
    <t>2.750.00</t>
  </si>
  <si>
    <t>2.630.00</t>
  </si>
  <si>
    <t>1.03M</t>
  </si>
  <si>
    <t>21.400.0</t>
  </si>
  <si>
    <t>22.160.0</t>
  </si>
  <si>
    <t>22.620.0</t>
  </si>
  <si>
    <t>21.380.0</t>
  </si>
  <si>
    <t>376.27K</t>
  </si>
  <si>
    <t>21.900.0</t>
  </si>
  <si>
    <t>22.010.0</t>
  </si>
  <si>
    <t>22.250.0</t>
  </si>
  <si>
    <t>21.700.0</t>
  </si>
  <si>
    <t>119.94K</t>
  </si>
  <si>
    <t>2.668.00</t>
  </si>
  <si>
    <t>276.30K</t>
  </si>
  <si>
    <t>29.300.0</t>
  </si>
  <si>
    <t>29.790.0</t>
  </si>
  <si>
    <t>29.940.0</t>
  </si>
  <si>
    <t>28.500.0</t>
  </si>
  <si>
    <t>96.66K</t>
  </si>
  <si>
    <t>2021-07</t>
  </si>
  <si>
    <t>2017-01</t>
  </si>
  <si>
    <t>2.725.0</t>
  </si>
  <si>
    <t>2.990.0</t>
  </si>
  <si>
    <t>2.720.0</t>
  </si>
  <si>
    <t>179.94M</t>
  </si>
  <si>
    <t>33.800.0</t>
  </si>
  <si>
    <t>32.650.0</t>
  </si>
  <si>
    <t>34.900.0</t>
  </si>
  <si>
    <t>32.400.0</t>
  </si>
  <si>
    <t>11.82M</t>
  </si>
  <si>
    <t>22.610.0</t>
  </si>
  <si>
    <t>22.560.0</t>
  </si>
  <si>
    <t>23.230.0</t>
  </si>
  <si>
    <t>22.300.0</t>
  </si>
  <si>
    <t>5.57M</t>
  </si>
  <si>
    <t>2.73M</t>
  </si>
  <si>
    <t>75.900.0</t>
  </si>
  <si>
    <t>72.990.0</t>
  </si>
  <si>
    <t>76.000.0</t>
  </si>
  <si>
    <t>72.000.0</t>
  </si>
  <si>
    <t>214.68K</t>
  </si>
  <si>
    <t>2.780.71</t>
  </si>
  <si>
    <t>2.896.78</t>
  </si>
  <si>
    <t>2.710.00</t>
  </si>
  <si>
    <t>19.28M</t>
  </si>
  <si>
    <t>21.950.0</t>
  </si>
  <si>
    <t>21.600.0</t>
  </si>
  <si>
    <t>21.250.0</t>
  </si>
  <si>
    <t>4.12M</t>
  </si>
  <si>
    <t>22.510.0</t>
  </si>
  <si>
    <t>3.10M</t>
  </si>
  <si>
    <t>29.670.0</t>
  </si>
  <si>
    <t>28.790.0</t>
  </si>
  <si>
    <t>29.900.0</t>
  </si>
  <si>
    <t>28.710.0</t>
  </si>
  <si>
    <t>2.90M</t>
  </si>
  <si>
    <t>2021-03</t>
  </si>
  <si>
    <t>2017-02</t>
  </si>
  <si>
    <t>2.734.0</t>
  </si>
  <si>
    <t>2.622.0</t>
  </si>
  <si>
    <t>2.761.0</t>
  </si>
  <si>
    <t>2.501.0</t>
  </si>
  <si>
    <t>198.97M</t>
  </si>
  <si>
    <t>33.000.0</t>
  </si>
  <si>
    <t>31.500.0</t>
  </si>
  <si>
    <t>30.500.0</t>
  </si>
  <si>
    <t>12.62M</t>
  </si>
  <si>
    <t>22.990.0</t>
  </si>
  <si>
    <t>9.08M</t>
  </si>
  <si>
    <t>2.62M</t>
  </si>
  <si>
    <t>72.220.0</t>
  </si>
  <si>
    <t>71.990.0</t>
  </si>
  <si>
    <t>74.450.0</t>
  </si>
  <si>
    <t>70.110.0</t>
  </si>
  <si>
    <t>173.44K</t>
  </si>
  <si>
    <t>2.816.00</t>
  </si>
  <si>
    <t>2.700.00</t>
  </si>
  <si>
    <t>2.849.00</t>
  </si>
  <si>
    <t>2.680.00</t>
  </si>
  <si>
    <t>21.53M</t>
  </si>
  <si>
    <t>19.470.0</t>
  </si>
  <si>
    <t>21.630.0</t>
  </si>
  <si>
    <t>19.290.0</t>
  </si>
  <si>
    <t>5.70M</t>
  </si>
  <si>
    <t>21.660.0</t>
  </si>
  <si>
    <t>21.650.0</t>
  </si>
  <si>
    <t>22.200.0</t>
  </si>
  <si>
    <t>21.030.0</t>
  </si>
  <si>
    <t>3.01M</t>
  </si>
  <si>
    <t>28.800.0</t>
  </si>
  <si>
    <t>28.690.0</t>
  </si>
  <si>
    <t>28.300.0</t>
  </si>
  <si>
    <t>5.51M</t>
  </si>
  <si>
    <t>2021-05</t>
  </si>
  <si>
    <t>2017-04</t>
  </si>
  <si>
    <t>2.643.0</t>
  </si>
  <si>
    <t>2.633.0</t>
  </si>
  <si>
    <t>2.690.0</t>
  </si>
  <si>
    <t>2.470.0</t>
  </si>
  <si>
    <t>194.00M</t>
  </si>
  <si>
    <t>31.400.0</t>
  </si>
  <si>
    <t>27.960.0</t>
  </si>
  <si>
    <t>31.830.0</t>
  </si>
  <si>
    <t>27.300.0</t>
  </si>
  <si>
    <t>12.41M</t>
  </si>
  <si>
    <t>22.480.0</t>
  </si>
  <si>
    <t>23.740.0</t>
  </si>
  <si>
    <t>21.200.0</t>
  </si>
  <si>
    <t>6.70M</t>
  </si>
  <si>
    <t>7.71M</t>
  </si>
  <si>
    <t>70.500.0</t>
  </si>
  <si>
    <t>68.290.0</t>
  </si>
  <si>
    <t>73.790.0</t>
  </si>
  <si>
    <t>66.750.0</t>
  </si>
  <si>
    <t>92.87K</t>
  </si>
  <si>
    <t>2.695.00</t>
  </si>
  <si>
    <t>2.510.00</t>
  </si>
  <si>
    <t>19.39M</t>
  </si>
  <si>
    <t>19.200.0</t>
  </si>
  <si>
    <t>17.310.0</t>
  </si>
  <si>
    <t>19.800.0</t>
  </si>
  <si>
    <t>16.900.0</t>
  </si>
  <si>
    <t>5.04M</t>
  </si>
  <si>
    <t>21.680.0</t>
  </si>
  <si>
    <t>20.600.0</t>
  </si>
  <si>
    <t>23.200.0</t>
  </si>
  <si>
    <t>20.200.0</t>
  </si>
  <si>
    <t>1.77M</t>
  </si>
  <si>
    <t>28.560.0</t>
  </si>
  <si>
    <t>28.650.0</t>
  </si>
  <si>
    <t>30.200.0</t>
  </si>
  <si>
    <t>28.000.0</t>
  </si>
  <si>
    <t>3.12M</t>
  </si>
  <si>
    <t>2021-04</t>
  </si>
  <si>
    <t>2017-03</t>
  </si>
  <si>
    <t>2.760.0</t>
  </si>
  <si>
    <t>2.875.0</t>
  </si>
  <si>
    <t>2.440.0</t>
  </si>
  <si>
    <t>140.19M</t>
  </si>
  <si>
    <t>27.800.0</t>
  </si>
  <si>
    <t>27.160.0</t>
  </si>
  <si>
    <t>29.190.0</t>
  </si>
  <si>
    <t>26.300.0</t>
  </si>
  <si>
    <t>8.31M</t>
  </si>
  <si>
    <t>21.820.0</t>
  </si>
  <si>
    <t>22.790.0</t>
  </si>
  <si>
    <t>24.100.0</t>
  </si>
  <si>
    <t>21.520.0</t>
  </si>
  <si>
    <t>3.98M</t>
  </si>
  <si>
    <t>1.70M</t>
  </si>
  <si>
    <t>69.740.0</t>
  </si>
  <si>
    <t>71.500.0</t>
  </si>
  <si>
    <t>67.500.0</t>
  </si>
  <si>
    <t>83.37K</t>
  </si>
  <si>
    <t>2.529.00</t>
  </si>
  <si>
    <t>2.560.00</t>
  </si>
  <si>
    <t>2.580.00</t>
  </si>
  <si>
    <t>2.450.00</t>
  </si>
  <si>
    <t>10.18M</t>
  </si>
  <si>
    <t>17.300.0</t>
  </si>
  <si>
    <t>19.000.0</t>
  </si>
  <si>
    <t>19.930.0</t>
  </si>
  <si>
    <t>4.03M</t>
  </si>
  <si>
    <t>20.700.0</t>
  </si>
  <si>
    <t>20.230.0</t>
  </si>
  <si>
    <t>1.62M</t>
  </si>
  <si>
    <t>29.280.0</t>
  </si>
  <si>
    <t>29.210.0</t>
  </si>
  <si>
    <t>30.470.0</t>
  </si>
  <si>
    <t>29.000.0</t>
  </si>
  <si>
    <t>1.34M</t>
  </si>
  <si>
    <t>2020-11</t>
  </si>
  <si>
    <t>2017-06</t>
  </si>
  <si>
    <t>2.722.0</t>
  </si>
  <si>
    <t>2.245.0</t>
  </si>
  <si>
    <t>2.790.0</t>
  </si>
  <si>
    <t>2.230.0</t>
  </si>
  <si>
    <t>151.00M</t>
  </si>
  <si>
    <t>26.820.0</t>
  </si>
  <si>
    <t>27.970.0</t>
  </si>
  <si>
    <t>29.030.0</t>
  </si>
  <si>
    <t>26.520.0</t>
  </si>
  <si>
    <t>8.28M</t>
  </si>
  <si>
    <t>22.150.0</t>
  </si>
  <si>
    <t>20.040.0</t>
  </si>
  <si>
    <t>23.700.0</t>
  </si>
  <si>
    <t>19.910.0</t>
  </si>
  <si>
    <t>6.26M</t>
  </si>
  <si>
    <t>3.93M</t>
  </si>
  <si>
    <t>69.800.0</t>
  </si>
  <si>
    <t>71.790.0</t>
  </si>
  <si>
    <t>73.000.0</t>
  </si>
  <si>
    <t>68.020.0</t>
  </si>
  <si>
    <t>280.89K</t>
  </si>
  <si>
    <t>2.571.00</t>
  </si>
  <si>
    <t>2.338.00</t>
  </si>
  <si>
    <t>2.600.00</t>
  </si>
  <si>
    <t>2.300.00</t>
  </si>
  <si>
    <t>22.22M</t>
  </si>
  <si>
    <t>18.500.0</t>
  </si>
  <si>
    <t>20.730.0</t>
  </si>
  <si>
    <t>4.77M</t>
  </si>
  <si>
    <t>21.880.0</t>
  </si>
  <si>
    <t>21.750.0</t>
  </si>
  <si>
    <t>22.900.0</t>
  </si>
  <si>
    <t>21.270.0</t>
  </si>
  <si>
    <t>2.16M</t>
  </si>
  <si>
    <t>29.200.0</t>
  </si>
  <si>
    <t>28.250.0</t>
  </si>
  <si>
    <t>30.890.0</t>
  </si>
  <si>
    <t>1.19M</t>
  </si>
  <si>
    <t>2021-06</t>
  </si>
  <si>
    <t>2017-05</t>
  </si>
  <si>
    <t>2.190.0</t>
  </si>
  <si>
    <t>2.200.0</t>
  </si>
  <si>
    <t>2.418.0</t>
  </si>
  <si>
    <t>2.151.0</t>
  </si>
  <si>
    <t>153.26M</t>
  </si>
  <si>
    <t>27.600.0</t>
  </si>
  <si>
    <t>29.870.0</t>
  </si>
  <si>
    <t>27.000.0</t>
  </si>
  <si>
    <t>14.08M</t>
  </si>
  <si>
    <t>20.020.0</t>
  </si>
  <si>
    <t>22.340.0</t>
  </si>
  <si>
    <t>19.500.0</t>
  </si>
  <si>
    <t>11.03M</t>
  </si>
  <si>
    <t>2.12M</t>
  </si>
  <si>
    <t>70.000.0</t>
  </si>
  <si>
    <t>77.040.0</t>
  </si>
  <si>
    <t>77.900.0</t>
  </si>
  <si>
    <t>66.500.0</t>
  </si>
  <si>
    <t>1.64M</t>
  </si>
  <si>
    <t>2.329.00</t>
  </si>
  <si>
    <t>2.603.00</t>
  </si>
  <si>
    <t>2.650.00</t>
  </si>
  <si>
    <t>2.165.00</t>
  </si>
  <si>
    <t>43.62M</t>
  </si>
  <si>
    <t>18.610.0</t>
  </si>
  <si>
    <t>21.280.0</t>
  </si>
  <si>
    <t>17.610.0</t>
  </si>
  <si>
    <t>4.45M</t>
  </si>
  <si>
    <t>21.360.0</t>
  </si>
  <si>
    <t>23.110.0</t>
  </si>
  <si>
    <t>6.74M</t>
  </si>
  <si>
    <t>28.230.0</t>
  </si>
  <si>
    <t>32.010.0</t>
  </si>
  <si>
    <t>33.250.0</t>
  </si>
  <si>
    <t>27.110.0</t>
  </si>
  <si>
    <t>1.25M</t>
  </si>
  <si>
    <t>2021-01</t>
  </si>
  <si>
    <t>2017-08</t>
  </si>
  <si>
    <t>2.210.0</t>
  </si>
  <si>
    <t>2.333.0</t>
  </si>
  <si>
    <t>2.374.0</t>
  </si>
  <si>
    <t>167.81M</t>
  </si>
  <si>
    <t>29.500.0</t>
  </si>
  <si>
    <t>30.780.0</t>
  </si>
  <si>
    <t>9.54M</t>
  </si>
  <si>
    <t>23.340.0</t>
  </si>
  <si>
    <t>21.060.0</t>
  </si>
  <si>
    <t>6.38M</t>
  </si>
  <si>
    <t>2.13M</t>
  </si>
  <si>
    <t>78.500.0</t>
  </si>
  <si>
    <t>78.480.0</t>
  </si>
  <si>
    <t>78.950.0</t>
  </si>
  <si>
    <t>75.550.0</t>
  </si>
  <si>
    <t>93.91K</t>
  </si>
  <si>
    <t>2.610.00</t>
  </si>
  <si>
    <t>2.694.00</t>
  </si>
  <si>
    <t>2.698.00</t>
  </si>
  <si>
    <t>2.605.00</t>
  </si>
  <si>
    <t>14.58M</t>
  </si>
  <si>
    <t>19.160.0</t>
  </si>
  <si>
    <t>21.980.0</t>
  </si>
  <si>
    <t>4.56M</t>
  </si>
  <si>
    <t>21.500.0</t>
  </si>
  <si>
    <t>22.890.0</t>
  </si>
  <si>
    <t>23.350.0</t>
  </si>
  <si>
    <t>2.64M</t>
  </si>
  <si>
    <t>32.020.0</t>
  </si>
  <si>
    <t>32.500.0</t>
  </si>
  <si>
    <t>32.840.0</t>
  </si>
  <si>
    <t>32.000.0</t>
  </si>
  <si>
    <t>2020-12</t>
  </si>
  <si>
    <t>2017-09</t>
  </si>
  <si>
    <t>2.366.0</t>
  </si>
  <si>
    <t>2.265.0</t>
  </si>
  <si>
    <t>2.480.0</t>
  </si>
  <si>
    <t>2.240.0</t>
  </si>
  <si>
    <t>235.20M</t>
  </si>
  <si>
    <t>29.180.0</t>
  </si>
  <si>
    <t>30.900.0</t>
  </si>
  <si>
    <t>31.360.0</t>
  </si>
  <si>
    <t>9.87M</t>
  </si>
  <si>
    <t>22.500.0</t>
  </si>
  <si>
    <t>22.690.0</t>
  </si>
  <si>
    <t>24.220.0</t>
  </si>
  <si>
    <t>7.70M</t>
  </si>
  <si>
    <t>2.60M</t>
  </si>
  <si>
    <t>78.000.0</t>
  </si>
  <si>
    <t>79.500.0</t>
  </si>
  <si>
    <t>80.940.0</t>
  </si>
  <si>
    <t>77.680.0</t>
  </si>
  <si>
    <t>122.28K</t>
  </si>
  <si>
    <t>2.690.00</t>
  </si>
  <si>
    <t>2.585.00</t>
  </si>
  <si>
    <t>2.515.00</t>
  </si>
  <si>
    <t>122.41M</t>
  </si>
  <si>
    <t>23.400.0</t>
  </si>
  <si>
    <t>23.660.0</t>
  </si>
  <si>
    <t>21.310.0</t>
  </si>
  <si>
    <t>5.79M</t>
  </si>
  <si>
    <t>23.170.0</t>
  </si>
  <si>
    <t>23.860.0</t>
  </si>
  <si>
    <t>24.830.0</t>
  </si>
  <si>
    <t>22.910.0</t>
  </si>
  <si>
    <t>3.90M</t>
  </si>
  <si>
    <t>32.730.0</t>
  </si>
  <si>
    <t>32.510.0</t>
  </si>
  <si>
    <t>32.900.0</t>
  </si>
  <si>
    <t>31.100.0</t>
  </si>
  <si>
    <t>1.73M</t>
  </si>
  <si>
    <t>2020-10</t>
  </si>
  <si>
    <t>2016-12</t>
  </si>
  <si>
    <t>2.250.0</t>
  </si>
  <si>
    <t>2.068.0</t>
  </si>
  <si>
    <t>2.349.0</t>
  </si>
  <si>
    <t>2.028.0</t>
  </si>
  <si>
    <t>212.26M</t>
  </si>
  <si>
    <t>31.000.0</t>
  </si>
  <si>
    <t>31.810.0</t>
  </si>
  <si>
    <t>32.960.0</t>
  </si>
  <si>
    <t>29.810.0</t>
  </si>
  <si>
    <t>11.49M</t>
  </si>
  <si>
    <t>23.800.0</t>
  </si>
  <si>
    <t>23.080.0</t>
  </si>
  <si>
    <t>24.460.0</t>
  </si>
  <si>
    <t>6.40M</t>
  </si>
  <si>
    <t>2.41M</t>
  </si>
  <si>
    <t>79.010.0</t>
  </si>
  <si>
    <t>80.010.0</t>
  </si>
  <si>
    <t>83.300.0</t>
  </si>
  <si>
    <t>78.140.0</t>
  </si>
  <si>
    <t>108.80K</t>
  </si>
  <si>
    <t>2.659.00</t>
  </si>
  <si>
    <t>2.688.00</t>
  </si>
  <si>
    <t>43.15M</t>
  </si>
  <si>
    <t>23.670.0</t>
  </si>
  <si>
    <t>23.480.0</t>
  </si>
  <si>
    <t>21.800.0</t>
  </si>
  <si>
    <t>5.45M</t>
  </si>
  <si>
    <t>23.690.0</t>
  </si>
  <si>
    <t>24.870.0</t>
  </si>
  <si>
    <t>23.280.0</t>
  </si>
  <si>
    <t>2.47M</t>
  </si>
  <si>
    <t>32.540.0</t>
  </si>
  <si>
    <t>32.220.0</t>
  </si>
  <si>
    <t>32.890.0</t>
  </si>
  <si>
    <t>31.900.0</t>
  </si>
  <si>
    <t>1.17M</t>
  </si>
  <si>
    <t>2021-02</t>
  </si>
  <si>
    <t>2017-11</t>
  </si>
  <si>
    <t>2.030.0</t>
  </si>
  <si>
    <t>2.491.0</t>
  </si>
  <si>
    <t>248.14M</t>
  </si>
  <si>
    <t>31.520.0</t>
  </si>
  <si>
    <t>34.700.0</t>
  </si>
  <si>
    <t>35.040.0</t>
  </si>
  <si>
    <t>30.550.0</t>
  </si>
  <si>
    <t>15.10M</t>
  </si>
  <si>
    <t>23.060.0</t>
  </si>
  <si>
    <t>25.950.0</t>
  </si>
  <si>
    <t>29.250.0</t>
  </si>
  <si>
    <t>23.020.0</t>
  </si>
  <si>
    <t>8.37M</t>
  </si>
  <si>
    <t>1.56M</t>
  </si>
  <si>
    <t>83.400.0</t>
  </si>
  <si>
    <t>75.600.0</t>
  </si>
  <si>
    <t>75.000.0</t>
  </si>
  <si>
    <t>128.13K</t>
  </si>
  <si>
    <t>2.611.00</t>
  </si>
  <si>
    <t>2.890.00</t>
  </si>
  <si>
    <t>2.540.00</t>
  </si>
  <si>
    <t>26.75M</t>
  </si>
  <si>
    <t>25.050.0</t>
  </si>
  <si>
    <t>25.350.0</t>
  </si>
  <si>
    <t>5.75M</t>
  </si>
  <si>
    <t>24.400.0</t>
  </si>
  <si>
    <t>24.050.0</t>
  </si>
  <si>
    <t>25.000.0</t>
  </si>
  <si>
    <t>23.180.0</t>
  </si>
  <si>
    <t>1.75M</t>
  </si>
  <si>
    <t>32.300.0</t>
  </si>
  <si>
    <t>31.210.0</t>
  </si>
  <si>
    <t>1.32M</t>
  </si>
  <si>
    <t>2021-09</t>
  </si>
  <si>
    <t>2017-07</t>
  </si>
  <si>
    <t>2.106.0</t>
  </si>
  <si>
    <t>2.380.0</t>
  </si>
  <si>
    <t>2.102.0</t>
  </si>
  <si>
    <t>225.78M</t>
  </si>
  <si>
    <t>35.100.0</t>
  </si>
  <si>
    <t>27.750.0</t>
  </si>
  <si>
    <t>35.700.0</t>
  </si>
  <si>
    <t>17.70M</t>
  </si>
  <si>
    <t>25.700.0</t>
  </si>
  <si>
    <t>25.870.0</t>
  </si>
  <si>
    <t>7.20M</t>
  </si>
  <si>
    <t>4.01M</t>
  </si>
  <si>
    <t>71.200.0</t>
  </si>
  <si>
    <t>79.000.0</t>
  </si>
  <si>
    <t>71.090.0</t>
  </si>
  <si>
    <t>206.00K</t>
  </si>
  <si>
    <t>2.570.00</t>
  </si>
  <si>
    <t>2.735.00</t>
  </si>
  <si>
    <t>2.400.00</t>
  </si>
  <si>
    <t>24.39M</t>
  </si>
  <si>
    <t>25.280.0</t>
  </si>
  <si>
    <t>26.470.0</t>
  </si>
  <si>
    <t>21.550.0</t>
  </si>
  <si>
    <t>9.05M</t>
  </si>
  <si>
    <t>24.000.0</t>
  </si>
  <si>
    <t>23.260.0</t>
  </si>
  <si>
    <t>23.000.0</t>
  </si>
  <si>
    <t>3.15M</t>
  </si>
  <si>
    <t>29.100.0</t>
  </si>
  <si>
    <t>2.14M</t>
  </si>
  <si>
    <t>2021-08</t>
  </si>
  <si>
    <t>2017-12</t>
  </si>
  <si>
    <t>2.081.0</t>
  </si>
  <si>
    <t>1.795.0</t>
  </si>
  <si>
    <t>2.260.0</t>
  </si>
  <si>
    <t>239.84M</t>
  </si>
  <si>
    <t>27.890.0</t>
  </si>
  <si>
    <t>24.580.0</t>
  </si>
  <si>
    <t>13.86M</t>
  </si>
  <si>
    <t>20.860.0</t>
  </si>
  <si>
    <t>23.300.0</t>
  </si>
  <si>
    <t>4.98M</t>
  </si>
  <si>
    <t>70.510.0</t>
  </si>
  <si>
    <t>70.960.0</t>
  </si>
  <si>
    <t>72.490.0</t>
  </si>
  <si>
    <t>68.000.0</t>
  </si>
  <si>
    <t>117.79K</t>
  </si>
  <si>
    <t>2.430.00</t>
  </si>
  <si>
    <t>13.11M</t>
  </si>
  <si>
    <t>20.400.0</t>
  </si>
  <si>
    <t>19.900.0</t>
  </si>
  <si>
    <t>4.58M</t>
  </si>
  <si>
    <t>21.260.0</t>
  </si>
  <si>
    <t>26.200.0</t>
  </si>
  <si>
    <t>29.480.0</t>
  </si>
  <si>
    <t>25.550.0</t>
  </si>
  <si>
    <t>1.42M</t>
  </si>
  <si>
    <t>2020-09</t>
  </si>
  <si>
    <t>2017-10</t>
  </si>
  <si>
    <t>1.791.0</t>
  </si>
  <si>
    <t>1.880.0</t>
  </si>
  <si>
    <t>1.972.0</t>
  </si>
  <si>
    <t>1.615.0</t>
  </si>
  <si>
    <t>174.91M</t>
  </si>
  <si>
    <t>24.500.0</t>
  </si>
  <si>
    <t>24.820.0</t>
  </si>
  <si>
    <t>25.900.0</t>
  </si>
  <si>
    <t>23.330.0</t>
  </si>
  <si>
    <t>11.42M</t>
  </si>
  <si>
    <t>21.790.0</t>
  </si>
  <si>
    <t>4.53M</t>
  </si>
  <si>
    <t>4.64M</t>
  </si>
  <si>
    <t>68.040.0</t>
  </si>
  <si>
    <t>69.000.0</t>
  </si>
  <si>
    <t>72.800.0</t>
  </si>
  <si>
    <t>64.080.0</t>
  </si>
  <si>
    <t>150.53K</t>
  </si>
  <si>
    <t>2.470.00</t>
  </si>
  <si>
    <t>2.550.00</t>
  </si>
  <si>
    <t>2.375.00</t>
  </si>
  <si>
    <t>16.48M</t>
  </si>
  <si>
    <t>20.100.0</t>
  </si>
  <si>
    <t>21.000.0</t>
  </si>
  <si>
    <t>21.420.0</t>
  </si>
  <si>
    <t>2.91M</t>
  </si>
  <si>
    <t>21.340.0</t>
  </si>
  <si>
    <t>22.180.0</t>
  </si>
  <si>
    <t>22.980.0</t>
  </si>
  <si>
    <t>20.680.0</t>
  </si>
  <si>
    <t>1.87M</t>
  </si>
  <si>
    <t>26.000.0</t>
  </si>
  <si>
    <t>26.600.0</t>
  </si>
  <si>
    <t>25.180.0</t>
  </si>
  <si>
    <t>937.16K</t>
  </si>
  <si>
    <t>2021-10</t>
  </si>
  <si>
    <t>2019-05</t>
  </si>
  <si>
    <t>1.895.0</t>
  </si>
  <si>
    <t>2.155.0</t>
  </si>
  <si>
    <t>252.76M</t>
  </si>
  <si>
    <t>24.700.0</t>
  </si>
  <si>
    <t>28.280.0</t>
  </si>
  <si>
    <t>24.300.0</t>
  </si>
  <si>
    <t>16.64M</t>
  </si>
  <si>
    <t>20.380.0</t>
  </si>
  <si>
    <t>19.920.0</t>
  </si>
  <si>
    <t>8.66M</t>
  </si>
  <si>
    <t>2.98M</t>
  </si>
  <si>
    <t>68.500.0</t>
  </si>
  <si>
    <t>65.200.0</t>
  </si>
  <si>
    <t>170.58K</t>
  </si>
  <si>
    <t>2.475.00</t>
  </si>
  <si>
    <t>2.395.00</t>
  </si>
  <si>
    <t>28.89M</t>
  </si>
  <si>
    <t>20.620.0</t>
  </si>
  <si>
    <t>23.980.0</t>
  </si>
  <si>
    <t>6.23M</t>
  </si>
  <si>
    <t>22.660.0</t>
  </si>
  <si>
    <t>27.720.0</t>
  </si>
  <si>
    <t>25.840.0</t>
  </si>
  <si>
    <t>1.10M</t>
  </si>
  <si>
    <t>2020-08</t>
  </si>
  <si>
    <t>2018-02</t>
  </si>
  <si>
    <t>2.150.0</t>
  </si>
  <si>
    <t>2.270.0</t>
  </si>
  <si>
    <t>2.100.0</t>
  </si>
  <si>
    <t>152.07M</t>
  </si>
  <si>
    <t>26.720.0</t>
  </si>
  <si>
    <t>26.480.0</t>
  </si>
  <si>
    <t>27.440.0</t>
  </si>
  <si>
    <t>15.66M</t>
  </si>
  <si>
    <t>20.940.0</t>
  </si>
  <si>
    <t>19.320.0</t>
  </si>
  <si>
    <t>22.400.0</t>
  </si>
  <si>
    <t>18.900.0</t>
  </si>
  <si>
    <t>5.22M</t>
  </si>
  <si>
    <t>2.51M</t>
  </si>
  <si>
    <t>64.500.0</t>
  </si>
  <si>
    <t>69.960.0</t>
  </si>
  <si>
    <t>62.500.0</t>
  </si>
  <si>
    <t>213.92K</t>
  </si>
  <si>
    <t>2.460.00</t>
  </si>
  <si>
    <t>2.315.00</t>
  </si>
  <si>
    <t>2.480.00</t>
  </si>
  <si>
    <t>2.280.00</t>
  </si>
  <si>
    <t>16.87M</t>
  </si>
  <si>
    <t>19.760.0</t>
  </si>
  <si>
    <t>22.240.0</t>
  </si>
  <si>
    <t>18.780.0</t>
  </si>
  <si>
    <t>4.52M</t>
  </si>
  <si>
    <t>20.120.0</t>
  </si>
  <si>
    <t>4.30M</t>
  </si>
  <si>
    <t>27.100.0</t>
  </si>
  <si>
    <t>25.920.0</t>
  </si>
  <si>
    <t>27.460.0</t>
  </si>
  <si>
    <t>24.420.0</t>
  </si>
  <si>
    <t>1.09M</t>
  </si>
  <si>
    <t>2020-07</t>
  </si>
  <si>
    <t>2018-01</t>
  </si>
  <si>
    <t>2.080.0</t>
  </si>
  <si>
    <t>2.105.0</t>
  </si>
  <si>
    <t>2.020.0</t>
  </si>
  <si>
    <t>155.87M</t>
  </si>
  <si>
    <t>26.500.0</t>
  </si>
  <si>
    <t>24.960.0</t>
  </si>
  <si>
    <t>26.700.0</t>
  </si>
  <si>
    <t>22.23M</t>
  </si>
  <si>
    <t>18.800.0</t>
  </si>
  <si>
    <t>18.460.0</t>
  </si>
  <si>
    <t>10.46M</t>
  </si>
  <si>
    <t>4.08M</t>
  </si>
  <si>
    <t>62.080.0</t>
  </si>
  <si>
    <t>60.540.0</t>
  </si>
  <si>
    <t>68.860.0</t>
  </si>
  <si>
    <t>240.92K</t>
  </si>
  <si>
    <t>2.290.00</t>
  </si>
  <si>
    <t>2.350.00</t>
  </si>
  <si>
    <t>34.31M</t>
  </si>
  <si>
    <t>19.400.0</t>
  </si>
  <si>
    <t>20.840.0</t>
  </si>
  <si>
    <t>18.440.0</t>
  </si>
  <si>
    <t>4.68M</t>
  </si>
  <si>
    <t>20.640.0</t>
  </si>
  <si>
    <t>21.480.0</t>
  </si>
  <si>
    <t>4.18M</t>
  </si>
  <si>
    <t>24.900.0</t>
  </si>
  <si>
    <t>1.67M</t>
  </si>
  <si>
    <t>2020-06</t>
  </si>
  <si>
    <t>2018-03</t>
  </si>
  <si>
    <t>2.075.0</t>
  </si>
  <si>
    <t>1.945.0</t>
  </si>
  <si>
    <t>2.430.0</t>
  </si>
  <si>
    <t>193.65M</t>
  </si>
  <si>
    <t>24.360.0</t>
  </si>
  <si>
    <t>30.380.0</t>
  </si>
  <si>
    <t>20.69M</t>
  </si>
  <si>
    <t>19.460.0</t>
  </si>
  <si>
    <t>19.680.0</t>
  </si>
  <si>
    <t>18.200.0</t>
  </si>
  <si>
    <t>8.61M</t>
  </si>
  <si>
    <t>16.10M</t>
  </si>
  <si>
    <t>60.520.0</t>
  </si>
  <si>
    <t>60.000.0</t>
  </si>
  <si>
    <t>68.660.0</t>
  </si>
  <si>
    <t>58.800.0</t>
  </si>
  <si>
    <t>687.94K</t>
  </si>
  <si>
    <t>2.335.00</t>
  </si>
  <si>
    <t>2.200.00</t>
  </si>
  <si>
    <t>2.185.00</t>
  </si>
  <si>
    <t>67.86M</t>
  </si>
  <si>
    <t>18.640.0</t>
  </si>
  <si>
    <t>18.360.0</t>
  </si>
  <si>
    <t>7.09M</t>
  </si>
  <si>
    <t>20.900.0</t>
  </si>
  <si>
    <t>20.180.0</t>
  </si>
  <si>
    <t>3.84M</t>
  </si>
  <si>
    <t>27.780.0</t>
  </si>
  <si>
    <t>26.100.0</t>
  </si>
  <si>
    <t>28.680.0</t>
  </si>
  <si>
    <t>1.23M</t>
  </si>
  <si>
    <t>2020-05</t>
  </si>
  <si>
    <t>2019-07</t>
  </si>
  <si>
    <t>1.990.0</t>
  </si>
  <si>
    <t>2.000.0</t>
  </si>
  <si>
    <t>2.085.0</t>
  </si>
  <si>
    <t>1.855.0</t>
  </si>
  <si>
    <t>166.99M</t>
  </si>
  <si>
    <t>24.600.0</t>
  </si>
  <si>
    <t>25.440.0</t>
  </si>
  <si>
    <t>20.08M</t>
  </si>
  <si>
    <t>19.600.0</t>
  </si>
  <si>
    <t>17.900.0</t>
  </si>
  <si>
    <t>19.620.0</t>
  </si>
  <si>
    <t>17.600.0</t>
  </si>
  <si>
    <t>7.56M</t>
  </si>
  <si>
    <t>14.09M</t>
  </si>
  <si>
    <t>58.000.0</t>
  </si>
  <si>
    <t>178.83K</t>
  </si>
  <si>
    <t>2.180.00</t>
  </si>
  <si>
    <t>2.225.00</t>
  </si>
  <si>
    <t>2.040.00</t>
  </si>
  <si>
    <t>27.89M</t>
  </si>
  <si>
    <t>5.10M</t>
  </si>
  <si>
    <t>25.400.0</t>
  </si>
  <si>
    <t>24.020.0</t>
  </si>
  <si>
    <t>559.06K</t>
  </si>
  <si>
    <t>2019-03</t>
  </si>
  <si>
    <t>2018-04</t>
  </si>
  <si>
    <t>2.090.0</t>
  </si>
  <si>
    <t>1.900.0</t>
  </si>
  <si>
    <t>2.400.0</t>
  </si>
  <si>
    <t>1.750.0</t>
  </si>
  <si>
    <t>231.48M</t>
  </si>
  <si>
    <t>25.880.0</t>
  </si>
  <si>
    <t>25.800.0</t>
  </si>
  <si>
    <t>28.180.0</t>
  </si>
  <si>
    <t>21.05M</t>
  </si>
  <si>
    <t>15.400.0</t>
  </si>
  <si>
    <t>18.960.0</t>
  </si>
  <si>
    <t>14.500.0</t>
  </si>
  <si>
    <t>7.58M</t>
  </si>
  <si>
    <t>7.53M</t>
  </si>
  <si>
    <t>64.000.0</t>
  </si>
  <si>
    <t>71.000.0</t>
  </si>
  <si>
    <t>76.500.0</t>
  </si>
  <si>
    <t>172.99K</t>
  </si>
  <si>
    <t>2.240.00</t>
  </si>
  <si>
    <t>2.245.00</t>
  </si>
  <si>
    <t>2.380.00</t>
  </si>
  <si>
    <t>2.110.00</t>
  </si>
  <si>
    <t>24.73M</t>
  </si>
  <si>
    <t>20.000.0</t>
  </si>
  <si>
    <t>25.200.0</t>
  </si>
  <si>
    <t>5.20M</t>
  </si>
  <si>
    <t>22.060.0</t>
  </si>
  <si>
    <t>19.040.0</t>
  </si>
  <si>
    <t>18.020.0</t>
  </si>
  <si>
    <t>3.36M</t>
  </si>
  <si>
    <t>1.15M</t>
  </si>
  <si>
    <t>2019-12</t>
  </si>
  <si>
    <t>2019-10</t>
  </si>
  <si>
    <t>3.140.0</t>
  </si>
  <si>
    <t>3.195.0</t>
  </si>
  <si>
    <t>1.300.0</t>
  </si>
  <si>
    <t>269.62M</t>
  </si>
  <si>
    <t>27.500.0</t>
  </si>
  <si>
    <t>42.080.0</t>
  </si>
  <si>
    <t>42.300.0</t>
  </si>
  <si>
    <t>17.760.0</t>
  </si>
  <si>
    <t>30.28M</t>
  </si>
  <si>
    <t>15.480.0</t>
  </si>
  <si>
    <t>18.600.0</t>
  </si>
  <si>
    <t>11.000.0</t>
  </si>
  <si>
    <t>16.40M</t>
  </si>
  <si>
    <t>6.72M</t>
  </si>
  <si>
    <t>87.000.0</t>
  </si>
  <si>
    <t>87.960.0</t>
  </si>
  <si>
    <t>332.36K</t>
  </si>
  <si>
    <t>2.250.00</t>
  </si>
  <si>
    <t>2.495.00</t>
  </si>
  <si>
    <t>2.530.00</t>
  </si>
  <si>
    <t>1.745.00</t>
  </si>
  <si>
    <t>112.86M</t>
  </si>
  <si>
    <t>30.680.0</t>
  </si>
  <si>
    <t>31.800.0</t>
  </si>
  <si>
    <t>14.900.0</t>
  </si>
  <si>
    <t>6.25M</t>
  </si>
  <si>
    <t>19.100.0</t>
  </si>
  <si>
    <t>23.520.0</t>
  </si>
  <si>
    <t>24.520.0</t>
  </si>
  <si>
    <t>16.800.0</t>
  </si>
  <si>
    <t>3.48M</t>
  </si>
  <si>
    <t>25.780.0</t>
  </si>
  <si>
    <t>2.52M</t>
  </si>
  <si>
    <t>2018-12</t>
  </si>
  <si>
    <t>2019-02</t>
  </si>
  <si>
    <t>3.105.0</t>
  </si>
  <si>
    <t>3.160.0</t>
  </si>
  <si>
    <t>3.495.0</t>
  </si>
  <si>
    <t>3.000.0</t>
  </si>
  <si>
    <t>184.15M</t>
  </si>
  <si>
    <t>44.840.0</t>
  </si>
  <si>
    <t>47.400.0</t>
  </si>
  <si>
    <t>40.540.0</t>
  </si>
  <si>
    <t>17.18M</t>
  </si>
  <si>
    <t>19.300.0</t>
  </si>
  <si>
    <t>18.220.0</t>
  </si>
  <si>
    <t>8.83M</t>
  </si>
  <si>
    <t>3.38M</t>
  </si>
  <si>
    <t>86.040.0</t>
  </si>
  <si>
    <t>87.840.0</t>
  </si>
  <si>
    <t>89.780.0</t>
  </si>
  <si>
    <t>245.39K</t>
  </si>
  <si>
    <t>2.410.00</t>
  </si>
  <si>
    <t>2.420.00</t>
  </si>
  <si>
    <t>2.355.00</t>
  </si>
  <si>
    <t>52.41M</t>
  </si>
  <si>
    <t>33.720.0</t>
  </si>
  <si>
    <t>28.920.0</t>
  </si>
  <si>
    <t>4.95M</t>
  </si>
  <si>
    <t>23.420.0</t>
  </si>
  <si>
    <t>24.780.0</t>
  </si>
  <si>
    <t>25.500.0</t>
  </si>
  <si>
    <t>22.740.0</t>
  </si>
  <si>
    <t>32.200.0</t>
  </si>
  <si>
    <t>33.820.0</t>
  </si>
  <si>
    <t>31.620.0</t>
  </si>
  <si>
    <t>2.28M</t>
  </si>
  <si>
    <t>2019-08</t>
  </si>
  <si>
    <t>2019-09</t>
  </si>
  <si>
    <t>3.180.0</t>
  </si>
  <si>
    <t>3.315.0</t>
  </si>
  <si>
    <t>3.435.0</t>
  </si>
  <si>
    <t>161.13M</t>
  </si>
  <si>
    <t>44.700.0</t>
  </si>
  <si>
    <t>44.800.0</t>
  </si>
  <si>
    <t>45.960.0</t>
  </si>
  <si>
    <t>43.600.0</t>
  </si>
  <si>
    <t>20.480.0</t>
  </si>
  <si>
    <t>5.64M</t>
  </si>
  <si>
    <t>4.78M</t>
  </si>
  <si>
    <t>89.000.0</t>
  </si>
  <si>
    <t>86.000.0</t>
  </si>
  <si>
    <t>85.100.0</t>
  </si>
  <si>
    <t>226.89K</t>
  </si>
  <si>
    <t>2.210.00</t>
  </si>
  <si>
    <t>37.60M</t>
  </si>
  <si>
    <t>34.180.0</t>
  </si>
  <si>
    <t>34.340.0</t>
  </si>
  <si>
    <t>2.68M</t>
  </si>
  <si>
    <t>24.760.0</t>
  </si>
  <si>
    <t>24.980.0</t>
  </si>
  <si>
    <t>25.620.0</t>
  </si>
  <si>
    <t>2.65M</t>
  </si>
  <si>
    <t>32.680.0</t>
  </si>
  <si>
    <t>30.540.0</t>
  </si>
  <si>
    <t>1.80M</t>
  </si>
  <si>
    <t>2018-10</t>
  </si>
  <si>
    <t>2018-09</t>
  </si>
  <si>
    <t>3.250.0</t>
  </si>
  <si>
    <t>3.370.0</t>
  </si>
  <si>
    <t>3.175.0</t>
  </si>
  <si>
    <t>99.96M</t>
  </si>
  <si>
    <t>45.800.0</t>
  </si>
  <si>
    <t>42.800.0</t>
  </si>
  <si>
    <t>47.000.0</t>
  </si>
  <si>
    <t>42.240.0</t>
  </si>
  <si>
    <t>7.76M</t>
  </si>
  <si>
    <t>18.000.0</t>
  </si>
  <si>
    <t>5.97M</t>
  </si>
  <si>
    <t>85.140.0</t>
  </si>
  <si>
    <t>82.000.0</t>
  </si>
  <si>
    <t>89.940.0</t>
  </si>
  <si>
    <t>105.77K</t>
  </si>
  <si>
    <t>2.220.00</t>
  </si>
  <si>
    <t>2.195.00</t>
  </si>
  <si>
    <t>2.320.00</t>
  </si>
  <si>
    <t>2.170.00</t>
  </si>
  <si>
    <t>29.25M</t>
  </si>
  <si>
    <t>34.000.0</t>
  </si>
  <si>
    <t>32.600.0</t>
  </si>
  <si>
    <t>5.06M</t>
  </si>
  <si>
    <t>2.97M</t>
  </si>
  <si>
    <t>30.800.0</t>
  </si>
  <si>
    <t>29.460.0</t>
  </si>
  <si>
    <t>28.960.0</t>
  </si>
  <si>
    <t>955.00K</t>
  </si>
  <si>
    <t>2020-03</t>
  </si>
  <si>
    <t>2018-05</t>
  </si>
  <si>
    <t>3.290.0</t>
  </si>
  <si>
    <t>3.055.0</t>
  </si>
  <si>
    <t>3.035.0</t>
  </si>
  <si>
    <t>125.17M</t>
  </si>
  <si>
    <t>43.340.0</t>
  </si>
  <si>
    <t>43.560.0</t>
  </si>
  <si>
    <t>46.380.0</t>
  </si>
  <si>
    <t>9.39M</t>
  </si>
  <si>
    <t>18.980.0</t>
  </si>
  <si>
    <t>19.360.0</t>
  </si>
  <si>
    <t>20.580.0</t>
  </si>
  <si>
    <t>6.66M</t>
  </si>
  <si>
    <t>3.32M</t>
  </si>
  <si>
    <t>86.500.0</t>
  </si>
  <si>
    <t>86.120.0</t>
  </si>
  <si>
    <t>90.000.0</t>
  </si>
  <si>
    <t>80.000.0</t>
  </si>
  <si>
    <t>217.73K</t>
  </si>
  <si>
    <t>2.160.00</t>
  </si>
  <si>
    <t>32.30M</t>
  </si>
  <si>
    <t>33.840.0</t>
  </si>
  <si>
    <t>34.800.0</t>
  </si>
  <si>
    <t>6.03M</t>
  </si>
  <si>
    <t>26.400.0</t>
  </si>
  <si>
    <t>2.09M</t>
  </si>
  <si>
    <t>29.580.0</t>
  </si>
  <si>
    <t>28.240.0</t>
  </si>
  <si>
    <t>2019-11</t>
  </si>
  <si>
    <t>2020-02</t>
  </si>
  <si>
    <t>3.040.0</t>
  </si>
  <si>
    <t>2.985.0</t>
  </si>
  <si>
    <t>3.090.0</t>
  </si>
  <si>
    <t>2.870.0</t>
  </si>
  <si>
    <t>122.78M</t>
  </si>
  <si>
    <t>44.120.0</t>
  </si>
  <si>
    <t>43.200.0</t>
  </si>
  <si>
    <t>44.420.0</t>
  </si>
  <si>
    <t>41.900.0</t>
  </si>
  <si>
    <t>8.67M</t>
  </si>
  <si>
    <t>18.300.0</t>
  </si>
  <si>
    <t>20.880.0</t>
  </si>
  <si>
    <t>6.43M</t>
  </si>
  <si>
    <t>2.17M</t>
  </si>
  <si>
    <t>87.020.0</t>
  </si>
  <si>
    <t>80.400.0</t>
  </si>
  <si>
    <t>89.480.0</t>
  </si>
  <si>
    <t>369.91K</t>
  </si>
  <si>
    <t>2.175.00</t>
  </si>
  <si>
    <t>2.190.00</t>
  </si>
  <si>
    <t>2.235.00</t>
  </si>
  <si>
    <t>2.145.00</t>
  </si>
  <si>
    <t>50.12M</t>
  </si>
  <si>
    <t>34.200.0</t>
  </si>
  <si>
    <t>34.280.0</t>
  </si>
  <si>
    <t>5.92M</t>
  </si>
  <si>
    <t>25.640.0</t>
  </si>
  <si>
    <t>25.480.0</t>
  </si>
  <si>
    <t>2.25M</t>
  </si>
  <si>
    <t>27.520.0</t>
  </si>
  <si>
    <t>1.43M</t>
  </si>
  <si>
    <t>2018-07</t>
  </si>
  <si>
    <t>2.715.0</t>
  </si>
  <si>
    <t>3.050.0</t>
  </si>
  <si>
    <t>2.655.0</t>
  </si>
  <si>
    <t>200.62M</t>
  </si>
  <si>
    <t>43.000.0</t>
  </si>
  <si>
    <t>42.520.0</t>
  </si>
  <si>
    <t>44.400.0</t>
  </si>
  <si>
    <t>41.080.0</t>
  </si>
  <si>
    <t>8.88M</t>
  </si>
  <si>
    <t>18.240.0</t>
  </si>
  <si>
    <t>18.180.0</t>
  </si>
  <si>
    <t>7.92M</t>
  </si>
  <si>
    <t>2.23M</t>
  </si>
  <si>
    <t>71.040.0</t>
  </si>
  <si>
    <t>80.480.0</t>
  </si>
  <si>
    <t>70.660.0</t>
  </si>
  <si>
    <t>366.99K</t>
  </si>
  <si>
    <t>2.120.00</t>
  </si>
  <si>
    <t>2.215.00</t>
  </si>
  <si>
    <t>43.98M</t>
  </si>
  <si>
    <t>33.180.0</t>
  </si>
  <si>
    <t>34.240.0</t>
  </si>
  <si>
    <t>25.340.0</t>
  </si>
  <si>
    <t>25.960.0</t>
  </si>
  <si>
    <t>24.920.0</t>
  </si>
  <si>
    <t>2.36M</t>
  </si>
  <si>
    <t>28.040.0</t>
  </si>
  <si>
    <t>28.400.0</t>
  </si>
  <si>
    <t>2019-04</t>
  </si>
  <si>
    <t>2.740.0</t>
  </si>
  <si>
    <t>2.970.0</t>
  </si>
  <si>
    <t>2.615.0</t>
  </si>
  <si>
    <t>184.22M</t>
  </si>
  <si>
    <t>42.740.0</t>
  </si>
  <si>
    <t>40.560.0</t>
  </si>
  <si>
    <t>44.200.0</t>
  </si>
  <si>
    <t>40.080.0</t>
  </si>
  <si>
    <t>11.92M</t>
  </si>
  <si>
    <t>17.720.0</t>
  </si>
  <si>
    <t>18.280.0</t>
  </si>
  <si>
    <t>16.020.0</t>
  </si>
  <si>
    <t>9.60M</t>
  </si>
  <si>
    <t>72.960.0</t>
  </si>
  <si>
    <t>68.280.0</t>
  </si>
  <si>
    <t>144.93K</t>
  </si>
  <si>
    <t>2.115.00</t>
  </si>
  <si>
    <t>2.095.00</t>
  </si>
  <si>
    <t>2.150.00</t>
  </si>
  <si>
    <t>2.060.00</t>
  </si>
  <si>
    <t>22.89M</t>
  </si>
  <si>
    <t>33.500.0</t>
  </si>
  <si>
    <t>33.680.0</t>
  </si>
  <si>
    <t>34.380.0</t>
  </si>
  <si>
    <t>31.020.0</t>
  </si>
  <si>
    <t>4.99M</t>
  </si>
  <si>
    <t>2.01M</t>
  </si>
  <si>
    <t>26.780.0</t>
  </si>
  <si>
    <t>26.980.0</t>
  </si>
  <si>
    <t>25.240.0</t>
  </si>
  <si>
    <t>2019-01</t>
  </si>
  <si>
    <t>2.940.0</t>
  </si>
  <si>
    <t>2.920.0</t>
  </si>
  <si>
    <t>3.110.0</t>
  </si>
  <si>
    <t>2.895.0</t>
  </si>
  <si>
    <t>167.57M</t>
  </si>
  <si>
    <t>41.260.0</t>
  </si>
  <si>
    <t>40.880.0</t>
  </si>
  <si>
    <t>42.280.0</t>
  </si>
  <si>
    <t>40.280.0</t>
  </si>
  <si>
    <t>8.71M</t>
  </si>
  <si>
    <t>17.800.0</t>
  </si>
  <si>
    <t>17.620.0</t>
  </si>
  <si>
    <t>20.500.0</t>
  </si>
  <si>
    <t>10.61M</t>
  </si>
  <si>
    <t>1.45M</t>
  </si>
  <si>
    <t>67.340.0</t>
  </si>
  <si>
    <t>74.900.0</t>
  </si>
  <si>
    <t>67.300.0</t>
  </si>
  <si>
    <t>268.19K</t>
  </si>
  <si>
    <t>2.100.00</t>
  </si>
  <si>
    <t>2.075.00</t>
  </si>
  <si>
    <t>37.39M</t>
  </si>
  <si>
    <t>35.680.0</t>
  </si>
  <si>
    <t>25.120.0</t>
  </si>
  <si>
    <t>25.460.0</t>
  </si>
  <si>
    <t>3.31M</t>
  </si>
  <si>
    <t>27.020.0</t>
  </si>
  <si>
    <t>24.620.0</t>
  </si>
  <si>
    <t>2.75M</t>
  </si>
  <si>
    <t>2020-04</t>
  </si>
  <si>
    <t>2.785.0</t>
  </si>
  <si>
    <t>3.030.0</t>
  </si>
  <si>
    <t>133.09M</t>
  </si>
  <si>
    <t>40.800.0</t>
  </si>
  <si>
    <t>38.940.0</t>
  </si>
  <si>
    <t>11.66M</t>
  </si>
  <si>
    <t>17.860.0</t>
  </si>
  <si>
    <t>16.200.0</t>
  </si>
  <si>
    <t>19.700.0</t>
  </si>
  <si>
    <t>12.68M</t>
  </si>
  <si>
    <t>3.04M</t>
  </si>
  <si>
    <t>67.220.0</t>
  </si>
  <si>
    <t>66.000.0</t>
  </si>
  <si>
    <t>64.020.0</t>
  </si>
  <si>
    <t>149.27K</t>
  </si>
  <si>
    <t>2.125.00</t>
  </si>
  <si>
    <t>31.39M</t>
  </si>
  <si>
    <t>34.100.0</t>
  </si>
  <si>
    <t>33.360.0</t>
  </si>
  <si>
    <t>34.920.0</t>
  </si>
  <si>
    <t>32.700.0</t>
  </si>
  <si>
    <t>3.80M</t>
  </si>
  <si>
    <t>25.020.0</t>
  </si>
  <si>
    <t>24.880.0</t>
  </si>
  <si>
    <t>23.820.0</t>
  </si>
  <si>
    <t>4.93M</t>
  </si>
  <si>
    <t>1.29M</t>
  </si>
  <si>
    <t>2019-06</t>
  </si>
  <si>
    <t>2.765.0</t>
  </si>
  <si>
    <t>2.975.0</t>
  </si>
  <si>
    <t>3.120.0</t>
  </si>
  <si>
    <t>200.10M</t>
  </si>
  <si>
    <t>39.500.0</t>
  </si>
  <si>
    <t>41.100.0</t>
  </si>
  <si>
    <t>37.540.0</t>
  </si>
  <si>
    <t>11.36M</t>
  </si>
  <si>
    <t>15.980.0</t>
  </si>
  <si>
    <t>15.420.0</t>
  </si>
  <si>
    <t>2.39M</t>
  </si>
  <si>
    <t>68.720.0</t>
  </si>
  <si>
    <t>65.500.0</t>
  </si>
  <si>
    <t>126.41K</t>
  </si>
  <si>
    <t>39.30M</t>
  </si>
  <si>
    <t>33.260.0</t>
  </si>
  <si>
    <t>35.960.0</t>
  </si>
  <si>
    <t>36.200.0</t>
  </si>
  <si>
    <t>32.480.0</t>
  </si>
  <si>
    <t>5.46M</t>
  </si>
  <si>
    <t>26.760.0</t>
  </si>
  <si>
    <t>26.900.0</t>
  </si>
  <si>
    <t>24.800.0</t>
  </si>
  <si>
    <t>2.43M</t>
  </si>
  <si>
    <t>2.89M</t>
  </si>
  <si>
    <t>2018-11</t>
  </si>
  <si>
    <t>2018-06</t>
  </si>
  <si>
    <t>3.460.0</t>
  </si>
  <si>
    <t>3.465.0</t>
  </si>
  <si>
    <t>2.965.0</t>
  </si>
  <si>
    <t>173.88M</t>
  </si>
  <si>
    <t>40.900.0</t>
  </si>
  <si>
    <t>40.200.0</t>
  </si>
  <si>
    <t>43.160.0</t>
  </si>
  <si>
    <t>39.360.0</t>
  </si>
  <si>
    <t>9.85M</t>
  </si>
  <si>
    <t>15.820.0</t>
  </si>
  <si>
    <t>16.000.0</t>
  </si>
  <si>
    <t>16.480.0</t>
  </si>
  <si>
    <t>15.300.0</t>
  </si>
  <si>
    <t>6.33M</t>
  </si>
  <si>
    <t>3.05M</t>
  </si>
  <si>
    <t>68.880.0</t>
  </si>
  <si>
    <t>69.940.0</t>
  </si>
  <si>
    <t>292.00K</t>
  </si>
  <si>
    <t>2.230.00</t>
  </si>
  <si>
    <t>2.085.00</t>
  </si>
  <si>
    <t>2.050.00</t>
  </si>
  <si>
    <t>41.82M</t>
  </si>
  <si>
    <t>36.000.0</t>
  </si>
  <si>
    <t>36.640.0</t>
  </si>
  <si>
    <t>36.780.0</t>
  </si>
  <si>
    <t>34.400.0</t>
  </si>
  <si>
    <t>3.99M</t>
  </si>
  <si>
    <t>26.800.0</t>
  </si>
  <si>
    <t>26.940.0</t>
  </si>
  <si>
    <t>2.45M</t>
  </si>
  <si>
    <t>25.160.0</t>
  </si>
  <si>
    <t>1.72M</t>
  </si>
  <si>
    <t>2020-01</t>
  </si>
  <si>
    <t>3.415.0</t>
  </si>
  <si>
    <t>3.100.0</t>
  </si>
  <si>
    <t>3.570.0</t>
  </si>
  <si>
    <t>3.080.0</t>
  </si>
  <si>
    <t>181.83M</t>
  </si>
  <si>
    <t>40.400.0</t>
  </si>
  <si>
    <t>37.120.0</t>
  </si>
  <si>
    <t>42.120.0</t>
  </si>
  <si>
    <t>36.700.0</t>
  </si>
  <si>
    <t>11.86M</t>
  </si>
  <si>
    <t>15.960.0</t>
  </si>
  <si>
    <t>13.980.0</t>
  </si>
  <si>
    <t>17.460.0</t>
  </si>
  <si>
    <t>13.960.0</t>
  </si>
  <si>
    <t>11.37M</t>
  </si>
  <si>
    <t>2.72M</t>
  </si>
  <si>
    <t>63.200.0</t>
  </si>
  <si>
    <t>224.55K</t>
  </si>
  <si>
    <t>2.025.00</t>
  </si>
  <si>
    <t>92.88M</t>
  </si>
  <si>
    <t>37.500.0</t>
  </si>
  <si>
    <t>8.36M</t>
  </si>
  <si>
    <t>26.040.0</t>
  </si>
  <si>
    <t>27.180.0</t>
  </si>
  <si>
    <t>25.300.0</t>
  </si>
  <si>
    <t>2.63M</t>
  </si>
  <si>
    <t>2018-08</t>
  </si>
  <si>
    <t>3.280.0</t>
  </si>
  <si>
    <t>2.825.0</t>
  </si>
  <si>
    <t>188.94M</t>
  </si>
  <si>
    <t>34.420.0</t>
  </si>
  <si>
    <t>37.520.0</t>
  </si>
  <si>
    <t>14.03M</t>
  </si>
  <si>
    <t>13.940.0</t>
  </si>
  <si>
    <t>14.140.0</t>
  </si>
  <si>
    <t>13.800.0</t>
  </si>
  <si>
    <t>9.32M</t>
  </si>
  <si>
    <t>2.58M</t>
  </si>
  <si>
    <t>63.120.0</t>
  </si>
  <si>
    <t>59.800.0</t>
  </si>
  <si>
    <t>64.300.0</t>
  </si>
  <si>
    <t>225.48K</t>
  </si>
  <si>
    <t>1.920.00</t>
  </si>
  <si>
    <t>1.890.00</t>
  </si>
  <si>
    <t>33.97M</t>
  </si>
  <si>
    <t>35.000.0</t>
  </si>
  <si>
    <t>36.300.0</t>
  </si>
  <si>
    <t>34.320.0</t>
  </si>
  <si>
    <t>4.96M</t>
  </si>
  <si>
    <t>2.87M</t>
  </si>
  <si>
    <t>19.020.0</t>
  </si>
  <si>
    <t>24.720.0</t>
  </si>
  <si>
    <t>2.56M</t>
  </si>
  <si>
    <t>2.620.0</t>
  </si>
  <si>
    <t>2.540.0</t>
  </si>
  <si>
    <t>175.55M</t>
  </si>
  <si>
    <t>34.360.0</t>
  </si>
  <si>
    <t>31.480.0</t>
  </si>
  <si>
    <t>31.220.0</t>
  </si>
  <si>
    <t>13.27M</t>
  </si>
  <si>
    <t>13.920.0</t>
  </si>
  <si>
    <t>14.660.0</t>
  </si>
  <si>
    <t>13.740.0</t>
  </si>
  <si>
    <t>10.40M</t>
  </si>
  <si>
    <t>3.68M</t>
  </si>
  <si>
    <t>54.020.0</t>
  </si>
  <si>
    <t>278.66K</t>
  </si>
  <si>
    <t>1.910.00</t>
  </si>
  <si>
    <t>1.765.00</t>
  </si>
  <si>
    <t>1.940.00</t>
  </si>
  <si>
    <t>1.750.00</t>
  </si>
  <si>
    <t>48.12M</t>
  </si>
  <si>
    <t>34.480.0</t>
  </si>
  <si>
    <t>31.920.0</t>
  </si>
  <si>
    <t>31.840.0</t>
  </si>
  <si>
    <t>10.49M</t>
  </si>
  <si>
    <t>26.540.0</t>
  </si>
  <si>
    <t>3.64M</t>
  </si>
  <si>
    <t>16.400.0</t>
  </si>
  <si>
    <t>19.820.0</t>
  </si>
  <si>
    <t>15.900.0</t>
  </si>
  <si>
    <t>2.19M</t>
  </si>
  <si>
    <t>2.645.0</t>
  </si>
  <si>
    <t>3.300.0</t>
  </si>
  <si>
    <t>2.520.0</t>
  </si>
  <si>
    <t>133.53M</t>
  </si>
  <si>
    <t>33.760.0</t>
  </si>
  <si>
    <t>29.800.0</t>
  </si>
  <si>
    <t>13.200.0</t>
  </si>
  <si>
    <t>14.300.0</t>
  </si>
  <si>
    <t>12.680.0</t>
  </si>
  <si>
    <t>6.59M</t>
  </si>
  <si>
    <t>6.20M</t>
  </si>
  <si>
    <t>55.800.0</t>
  </si>
  <si>
    <t>59.700.0</t>
  </si>
  <si>
    <t>59.780.0</t>
  </si>
  <si>
    <t>54.000.0</t>
  </si>
  <si>
    <t>154.98K</t>
  </si>
  <si>
    <t>1.770.00</t>
  </si>
  <si>
    <t>1.845.00</t>
  </si>
  <si>
    <t>1.855.00</t>
  </si>
  <si>
    <t>1.700.00</t>
  </si>
  <si>
    <t>18.58M</t>
  </si>
  <si>
    <t>32.120.0</t>
  </si>
  <si>
    <t>33.400.0</t>
  </si>
  <si>
    <t>31.600.0</t>
  </si>
  <si>
    <t>6.60M</t>
  </si>
  <si>
    <t>23.500.0</t>
  </si>
  <si>
    <t>23.680.0</t>
  </si>
  <si>
    <t>24.860.0</t>
  </si>
  <si>
    <t>1.33M</t>
  </si>
  <si>
    <t>18.700.0</t>
  </si>
  <si>
    <t>3.06M</t>
  </si>
  <si>
    <t>3.700.0</t>
  </si>
  <si>
    <t>3.740.0</t>
  </si>
  <si>
    <t>218.81M</t>
  </si>
  <si>
    <t>30.600.0</t>
  </si>
  <si>
    <t>30.100.0</t>
  </si>
  <si>
    <t>9.22M</t>
  </si>
  <si>
    <t>12.940.0</t>
  </si>
  <si>
    <t>12.000.0</t>
  </si>
  <si>
    <t>13.680.0</t>
  </si>
  <si>
    <t>5.23M</t>
  </si>
  <si>
    <t>5.93M</t>
  </si>
  <si>
    <t>59.400.0</t>
  </si>
  <si>
    <t>58.060.0</t>
  </si>
  <si>
    <t>353.68K</t>
  </si>
  <si>
    <t>1.875.00</t>
  </si>
  <si>
    <t>1.930.00</t>
  </si>
  <si>
    <t>1.710.00</t>
  </si>
  <si>
    <t>23.52M</t>
  </si>
  <si>
    <t>33.600.0</t>
  </si>
  <si>
    <t>6.98M</t>
  </si>
  <si>
    <t>24.380.0</t>
  </si>
  <si>
    <t>22.140.0</t>
  </si>
  <si>
    <t>2.66M</t>
  </si>
  <si>
    <t>4.040.0</t>
  </si>
  <si>
    <t>4.190.0</t>
  </si>
  <si>
    <t>3.635.0</t>
  </si>
  <si>
    <t>272.90M</t>
  </si>
  <si>
    <t>32.420.0</t>
  </si>
  <si>
    <t>28.760.0</t>
  </si>
  <si>
    <t>11.960.0</t>
  </si>
  <si>
    <t>13.380.0</t>
  </si>
  <si>
    <t>13.900.0</t>
  </si>
  <si>
    <t>11.600.0</t>
  </si>
  <si>
    <t>4.79M</t>
  </si>
  <si>
    <t>3.34M</t>
  </si>
  <si>
    <t>66.600.0</t>
  </si>
  <si>
    <t>67.980.0</t>
  </si>
  <si>
    <t>185.48K</t>
  </si>
  <si>
    <t>2.005.00</t>
  </si>
  <si>
    <t>75.71M</t>
  </si>
  <si>
    <t>34.860.0</t>
  </si>
  <si>
    <t>31.180.0</t>
  </si>
  <si>
    <t>22.37M</t>
  </si>
  <si>
    <t>2.22M</t>
  </si>
  <si>
    <t>4.030.0</t>
  </si>
  <si>
    <t>3.400.0</t>
  </si>
  <si>
    <t>3.350.0</t>
  </si>
  <si>
    <t>287.92M</t>
  </si>
  <si>
    <t>31.300.0</t>
  </si>
  <si>
    <t>32.980.0</t>
  </si>
  <si>
    <t>33.320.0</t>
  </si>
  <si>
    <t>30.260.0</t>
  </si>
  <si>
    <t>10.64M</t>
  </si>
  <si>
    <t>13.400.0</t>
  </si>
  <si>
    <t>13.640.0</t>
  </si>
  <si>
    <t>12.720.0</t>
  </si>
  <si>
    <t>6.89M</t>
  </si>
  <si>
    <t>3.83M</t>
  </si>
  <si>
    <t>66.520.0</t>
  </si>
  <si>
    <t>68.600.0</t>
  </si>
  <si>
    <t>160.65K</t>
  </si>
  <si>
    <t>2.045.00</t>
  </si>
  <si>
    <t>2.065.00</t>
  </si>
  <si>
    <t>1.995.00</t>
  </si>
  <si>
    <t>27.08M</t>
  </si>
  <si>
    <t>34.760.0</t>
  </si>
  <si>
    <t>36.100.0</t>
  </si>
  <si>
    <t>4.39M</t>
  </si>
  <si>
    <t>24.200.0</t>
  </si>
  <si>
    <t>26.660.0</t>
  </si>
  <si>
    <t>26.680.0</t>
  </si>
  <si>
    <t>2.42M</t>
  </si>
  <si>
    <t>3.420.0</t>
  </si>
  <si>
    <t>3.455.0</t>
  </si>
  <si>
    <t>193.34M</t>
  </si>
  <si>
    <t>33.220.0</t>
  </si>
  <si>
    <t>34.060.0</t>
  </si>
  <si>
    <t>13.54M</t>
  </si>
  <si>
    <t>13.520.0</t>
  </si>
  <si>
    <t>14.040.0</t>
  </si>
  <si>
    <t>6.78M</t>
  </si>
  <si>
    <t>3.73M</t>
  </si>
  <si>
    <t>69.200.0</t>
  </si>
  <si>
    <t>68.300.0</t>
  </si>
  <si>
    <t>156.71K</t>
  </si>
  <si>
    <t>2.010.00</t>
  </si>
  <si>
    <t>2.070.00</t>
  </si>
  <si>
    <t>34.95M</t>
  </si>
  <si>
    <t>36.320.0</t>
  </si>
  <si>
    <t>37.200.0</t>
  </si>
  <si>
    <t>35.800.0</t>
  </si>
  <si>
    <t>5.37M</t>
  </si>
  <si>
    <t>1.61M</t>
  </si>
  <si>
    <t>24.180.0</t>
  </si>
  <si>
    <t>24.080.0</t>
  </si>
  <si>
    <t>3.070.0</t>
  </si>
  <si>
    <t>3.025.0</t>
  </si>
  <si>
    <t>3.095.0</t>
  </si>
  <si>
    <t>2.850.0</t>
  </si>
  <si>
    <t>161.86M</t>
  </si>
  <si>
    <t>35.240.0</t>
  </si>
  <si>
    <t>36.680.0</t>
  </si>
  <si>
    <t>33.140.0</t>
  </si>
  <si>
    <t>7.64M</t>
  </si>
  <si>
    <t>14.200.0</t>
  </si>
  <si>
    <t>14.680.0</t>
  </si>
  <si>
    <t>4.37M</t>
  </si>
  <si>
    <t>17.58M</t>
  </si>
  <si>
    <t>68.400.0</t>
  </si>
  <si>
    <t>69.980.0</t>
  </si>
  <si>
    <t>68.200.0</t>
  </si>
  <si>
    <t>140.84K</t>
  </si>
  <si>
    <t>2.000.00</t>
  </si>
  <si>
    <t>26.59M</t>
  </si>
  <si>
    <t>37.720.0</t>
  </si>
  <si>
    <t>37.980.0</t>
  </si>
  <si>
    <t>35.380.0</t>
  </si>
  <si>
    <t>6.82M</t>
  </si>
  <si>
    <t>3.21M</t>
  </si>
  <si>
    <t>23.760.0</t>
  </si>
  <si>
    <t>25.465.9</t>
  </si>
  <si>
    <t>1.18M</t>
  </si>
  <si>
    <t>3.125.0</t>
  </si>
  <si>
    <t>2.800.0</t>
  </si>
  <si>
    <t>211.31M</t>
  </si>
  <si>
    <t>35.720.0</t>
  </si>
  <si>
    <t>32.740.0</t>
  </si>
  <si>
    <t>12.35M</t>
  </si>
  <si>
    <t>14.180.0</t>
  </si>
  <si>
    <t>14.820.0</t>
  </si>
  <si>
    <t>13.620.0</t>
  </si>
  <si>
    <t>11.24M</t>
  </si>
  <si>
    <t>68.100.0</t>
  </si>
  <si>
    <t>67.460.0</t>
  </si>
  <si>
    <t>401.49K</t>
  </si>
  <si>
    <t>2.080.00</t>
  </si>
  <si>
    <t>35.94M</t>
  </si>
  <si>
    <t>37.600.0</t>
  </si>
  <si>
    <t>37.160.0</t>
  </si>
  <si>
    <t>37.960.0</t>
  </si>
  <si>
    <t>4.87M</t>
  </si>
  <si>
    <t>25.940.0</t>
  </si>
  <si>
    <t>25.820.0</t>
  </si>
  <si>
    <t>25.326.2</t>
  </si>
  <si>
    <t>25.445.9</t>
  </si>
  <si>
    <t>25.944.9</t>
  </si>
  <si>
    <t>24.168.7</t>
  </si>
  <si>
    <t>3.060.0</t>
  </si>
  <si>
    <t>2.855.0</t>
  </si>
  <si>
    <t>354.93M</t>
  </si>
  <si>
    <t>34.620.0</t>
  </si>
  <si>
    <t>32.260.0</t>
  </si>
  <si>
    <t>14.160.0</t>
  </si>
  <si>
    <t>14.480.0</t>
  </si>
  <si>
    <t>13.600.0</t>
  </si>
  <si>
    <t>10.17M</t>
  </si>
  <si>
    <t>3.02M</t>
  </si>
  <si>
    <t>69.920.0</t>
  </si>
  <si>
    <t>68.640.0</t>
  </si>
  <si>
    <t>226.58K</t>
  </si>
  <si>
    <t>2.090.00</t>
  </si>
  <si>
    <t>34.82M</t>
  </si>
  <si>
    <t>38.880.0</t>
  </si>
  <si>
    <t>36.500.0</t>
  </si>
  <si>
    <t>27.260.0</t>
  </si>
  <si>
    <t>27.280.0</t>
  </si>
  <si>
    <t>25.660.0</t>
  </si>
  <si>
    <t>25.086.7</t>
  </si>
  <si>
    <t>24.128.7</t>
  </si>
  <si>
    <t>25.665.5</t>
  </si>
  <si>
    <t>22.771.6</t>
  </si>
  <si>
    <t>3.145.0</t>
  </si>
  <si>
    <t>387.33M</t>
  </si>
  <si>
    <t>33.300.0</t>
  </si>
  <si>
    <t>34.600.0</t>
  </si>
  <si>
    <t>29.080.0</t>
  </si>
  <si>
    <t>14.30M</t>
  </si>
  <si>
    <t>15.200.0</t>
  </si>
  <si>
    <t>9.59M</t>
  </si>
  <si>
    <t>69.500.0</t>
  </si>
  <si>
    <t>67.000.0</t>
  </si>
  <si>
    <t>69.780.0</t>
  </si>
  <si>
    <t>265.53K</t>
  </si>
  <si>
    <t>2.020.00</t>
  </si>
  <si>
    <t>28.48M</t>
  </si>
  <si>
    <t>38.980.0</t>
  </si>
  <si>
    <t>37.280.0</t>
  </si>
  <si>
    <t>36.980.0</t>
  </si>
  <si>
    <t>11.73M</t>
  </si>
  <si>
    <t>27.200.0</t>
  </si>
  <si>
    <t>1.96M</t>
  </si>
  <si>
    <t>24.108.8</t>
  </si>
  <si>
    <t>23.550.0</t>
  </si>
  <si>
    <t>24.807.3</t>
  </si>
  <si>
    <t>23.450.2</t>
  </si>
  <si>
    <t>2.50M</t>
  </si>
  <si>
    <t>2.500.0</t>
  </si>
  <si>
    <t>2.810.0</t>
  </si>
  <si>
    <t>2.415.0</t>
  </si>
  <si>
    <t>315.66M</t>
  </si>
  <si>
    <t>30.040.0</t>
  </si>
  <si>
    <t>31.700.0</t>
  </si>
  <si>
    <t>29.060.0</t>
  </si>
  <si>
    <t>11.54M</t>
  </si>
  <si>
    <t>13.320.0</t>
  </si>
  <si>
    <t>13.700.0</t>
  </si>
  <si>
    <t>12.620.0</t>
  </si>
  <si>
    <t>6.08M</t>
  </si>
  <si>
    <t>67.920.0</t>
  </si>
  <si>
    <t>66.020.0</t>
  </si>
  <si>
    <t>117.62K</t>
  </si>
  <si>
    <t>2.030.00</t>
  </si>
  <si>
    <t>22.98M</t>
  </si>
  <si>
    <t>38.440.0</t>
  </si>
  <si>
    <t>39.400.0</t>
  </si>
  <si>
    <t>25.980.0</t>
  </si>
  <si>
    <t>27.120.0</t>
  </si>
  <si>
    <t>1.68M</t>
  </si>
  <si>
    <t>23.749.5</t>
  </si>
  <si>
    <t>24.048.9</t>
  </si>
  <si>
    <t>24.328.3</t>
  </si>
  <si>
    <t>22.152.9</t>
  </si>
  <si>
    <t>2.510.0</t>
  </si>
  <si>
    <t>2.770.0</t>
  </si>
  <si>
    <t>2.315.0</t>
  </si>
  <si>
    <t>434.33M</t>
  </si>
  <si>
    <t>30.180.0</t>
  </si>
  <si>
    <t>33.640.0</t>
  </si>
  <si>
    <t>16.18M</t>
  </si>
  <si>
    <t>7.48M</t>
  </si>
  <si>
    <t>2.35M</t>
  </si>
  <si>
    <t>66.700.0</t>
  </si>
  <si>
    <t>65.180.0</t>
  </si>
  <si>
    <t>141.58K</t>
  </si>
  <si>
    <t>35.47M</t>
  </si>
  <si>
    <t>38.420.0</t>
  </si>
  <si>
    <t>40.700.0</t>
  </si>
  <si>
    <t>40.960.0</t>
  </si>
  <si>
    <t>38.100.0</t>
  </si>
  <si>
    <t>4.10M</t>
  </si>
  <si>
    <t>27.360.0</t>
  </si>
  <si>
    <t>3.07M</t>
  </si>
  <si>
    <t>24.188.6</t>
  </si>
  <si>
    <t>26.862.9</t>
  </si>
  <si>
    <t>27.082.5</t>
  </si>
  <si>
    <t>2.660.0</t>
  </si>
  <si>
    <t>2.860.0</t>
  </si>
  <si>
    <t>2.175.0</t>
  </si>
  <si>
    <t>472.22M</t>
  </si>
  <si>
    <t>32.460.0</t>
  </si>
  <si>
    <t>30.000.0</t>
  </si>
  <si>
    <t>12.26M</t>
  </si>
  <si>
    <t>14.700.0</t>
  </si>
  <si>
    <t>6.10M</t>
  </si>
  <si>
    <t>1.89M</t>
  </si>
  <si>
    <t>68.140.0</t>
  </si>
  <si>
    <t>65.920.0</t>
  </si>
  <si>
    <t>178.27K</t>
  </si>
  <si>
    <t>20.36M</t>
  </si>
  <si>
    <t>40.120.0</t>
  </si>
  <si>
    <t>41.600.0</t>
  </si>
  <si>
    <t>38.640.0</t>
  </si>
  <si>
    <t>2.74M</t>
  </si>
  <si>
    <t>27.040.0</t>
  </si>
  <si>
    <t>27.400.0</t>
  </si>
  <si>
    <t>27.860.0</t>
  </si>
  <si>
    <t>1.92M</t>
  </si>
  <si>
    <t>26.823.0</t>
  </si>
  <si>
    <t>28.719.0</t>
  </si>
  <si>
    <t>29.437.5</t>
  </si>
  <si>
    <t>1.65M</t>
  </si>
  <si>
    <t>1.755.0</t>
  </si>
  <si>
    <t>191.93M</t>
  </si>
  <si>
    <t>29.920.0</t>
  </si>
  <si>
    <t>30.140.0</t>
  </si>
  <si>
    <t>28.580.0</t>
  </si>
  <si>
    <t>13.59M</t>
  </si>
  <si>
    <t>13.660.0</t>
  </si>
  <si>
    <t>14.400.0</t>
  </si>
  <si>
    <t>6.39M</t>
  </si>
  <si>
    <t>65.720.0</t>
  </si>
  <si>
    <t>426.63K</t>
  </si>
  <si>
    <t>2.015.00</t>
  </si>
  <si>
    <t>17.26M</t>
  </si>
  <si>
    <t>40.300.0</t>
  </si>
  <si>
    <t>40.680.0</t>
  </si>
  <si>
    <t>38.560.0</t>
  </si>
  <si>
    <t>27.820.0</t>
  </si>
  <si>
    <t>27.220.0</t>
  </si>
  <si>
    <t>1.26M</t>
  </si>
  <si>
    <t>29.138.1</t>
  </si>
  <si>
    <t>29.098.2</t>
  </si>
  <si>
    <t>29.217.9</t>
  </si>
  <si>
    <t>28.539.4</t>
  </si>
  <si>
    <t>1.690.0</t>
  </si>
  <si>
    <t>1.850.0</t>
  </si>
  <si>
    <t>1.675.0</t>
  </si>
  <si>
    <t>312.53M</t>
  </si>
  <si>
    <t>29.700.0</t>
  </si>
  <si>
    <t>28.020.0</t>
  </si>
  <si>
    <t>18.82M</t>
  </si>
  <si>
    <t>13.120.0</t>
  </si>
  <si>
    <t>3.69M</t>
  </si>
  <si>
    <t>67.160.0</t>
  </si>
  <si>
    <t>64.260.0</t>
  </si>
  <si>
    <t>141.08K</t>
  </si>
  <si>
    <t>23.11M</t>
  </si>
  <si>
    <t>39.000.0</t>
  </si>
  <si>
    <t>39.300.0</t>
  </si>
  <si>
    <t>37.180.0</t>
  </si>
  <si>
    <t>3.00M</t>
  </si>
  <si>
    <t>26.840.0</t>
  </si>
  <si>
    <t>29.058.3</t>
  </si>
  <si>
    <t>28.459.5</t>
  </si>
  <si>
    <t>28.100.3</t>
  </si>
  <si>
    <t>1.47M</t>
  </si>
  <si>
    <t>1.665.0</t>
  </si>
  <si>
    <t>1.395.0</t>
  </si>
  <si>
    <t>1.380.0</t>
  </si>
  <si>
    <t>333.29M</t>
  </si>
  <si>
    <t>33.920.0</t>
  </si>
  <si>
    <t>28.540.0</t>
  </si>
  <si>
    <t>19.95M</t>
  </si>
  <si>
    <t>13.140.0</t>
  </si>
  <si>
    <t>7.26M</t>
  </si>
  <si>
    <t>3.13M</t>
  </si>
  <si>
    <t>64.200.0</t>
  </si>
  <si>
    <t>68.980.0</t>
  </si>
  <si>
    <t>481.08K</t>
  </si>
  <si>
    <t>1.985.00</t>
  </si>
  <si>
    <t>44.46M</t>
  </si>
  <si>
    <t>38.620.0</t>
  </si>
  <si>
    <t>42.000.0</t>
  </si>
  <si>
    <t>26.740.0</t>
  </si>
  <si>
    <t>26.580.0</t>
  </si>
  <si>
    <t>1.59M</t>
  </si>
  <si>
    <t>29.537.2</t>
  </si>
  <si>
    <t>28.439.6</t>
  </si>
  <si>
    <t>1.400.0</t>
  </si>
  <si>
    <t>1.360.0</t>
  </si>
  <si>
    <t>1.420.0</t>
  </si>
  <si>
    <t>1.345.0</t>
  </si>
  <si>
    <t>208.64M</t>
  </si>
  <si>
    <t>33.780.0</t>
  </si>
  <si>
    <t>33.700.0</t>
  </si>
  <si>
    <t>35.600.0</t>
  </si>
  <si>
    <t>33.280.0</t>
  </si>
  <si>
    <t>13.67M</t>
  </si>
  <si>
    <t>13.340.0</t>
  </si>
  <si>
    <t>71.400.0</t>
  </si>
  <si>
    <t>385.77K</t>
  </si>
  <si>
    <t>1.955.00</t>
  </si>
  <si>
    <t>1.950.00</t>
  </si>
  <si>
    <t>37.64M</t>
  </si>
  <si>
    <t>41.840.0</t>
  </si>
  <si>
    <t>40.720.0</t>
  </si>
  <si>
    <t>2.05M</t>
  </si>
  <si>
    <t>26.360.0</t>
  </si>
  <si>
    <t>28.619.2</t>
  </si>
  <si>
    <t>28.918.6</t>
  </si>
  <si>
    <t>29.796.7</t>
  </si>
  <si>
    <t>28.260.0</t>
  </si>
  <si>
    <t>4.04M</t>
  </si>
  <si>
    <t>1.370.0</t>
  </si>
  <si>
    <t>1.385.0</t>
  </si>
  <si>
    <t>1.340.0</t>
  </si>
  <si>
    <t>173.48M</t>
  </si>
  <si>
    <t>31.560.0</t>
  </si>
  <si>
    <t>15.47M</t>
  </si>
  <si>
    <t>13.360.0</t>
  </si>
  <si>
    <t>5.54M</t>
  </si>
  <si>
    <t>66.300.0</t>
  </si>
  <si>
    <t>360.68K</t>
  </si>
  <si>
    <t>1.975.00</t>
  </si>
  <si>
    <t>9.20M</t>
  </si>
  <si>
    <t>41.500.0</t>
  </si>
  <si>
    <t>41.980.0</t>
  </si>
  <si>
    <t>42.200.0</t>
  </si>
  <si>
    <t>38.920.0</t>
  </si>
  <si>
    <t>1.93M</t>
  </si>
  <si>
    <t>27.140.0</t>
  </si>
  <si>
    <t>26.220.0</t>
  </si>
  <si>
    <t>27.480.0</t>
  </si>
  <si>
    <t>28.878.6</t>
  </si>
  <si>
    <t>27.561.4</t>
  </si>
  <si>
    <t>1.94M</t>
  </si>
  <si>
    <t>1.390.0</t>
  </si>
  <si>
    <t>1.405.0</t>
  </si>
  <si>
    <t>144.55M</t>
  </si>
  <si>
    <t>33.980.0</t>
  </si>
  <si>
    <t>13.000.0</t>
  </si>
  <si>
    <t>6.45M</t>
  </si>
  <si>
    <t>62.200.0</t>
  </si>
  <si>
    <t>431.92K</t>
  </si>
  <si>
    <t>1.980.00</t>
  </si>
  <si>
    <t>1.970.00</t>
  </si>
  <si>
    <t>10.29M</t>
  </si>
  <si>
    <t>42.020.0</t>
  </si>
  <si>
    <t>39.620.0</t>
  </si>
  <si>
    <t>39.320.0</t>
  </si>
  <si>
    <t>2.71M</t>
  </si>
  <si>
    <t>28.858.7</t>
  </si>
  <si>
    <t>26.843.0</t>
  </si>
  <si>
    <t>26.543.6</t>
  </si>
  <si>
    <t>3.09M</t>
  </si>
  <si>
    <t>1.335.0</t>
  </si>
  <si>
    <t>1.320.0</t>
  </si>
  <si>
    <t>229.34M</t>
  </si>
  <si>
    <t>33.900.0</t>
  </si>
  <si>
    <t>32.100.0</t>
  </si>
  <si>
    <t>9.47M</t>
  </si>
  <si>
    <t>14.000.0</t>
  </si>
  <si>
    <t>13.060.0</t>
  </si>
  <si>
    <t>2.44M</t>
  </si>
  <si>
    <t>62.980.0</t>
  </si>
  <si>
    <t>63.480.0</t>
  </si>
  <si>
    <t>61.500.0</t>
  </si>
  <si>
    <t>173.70K</t>
  </si>
  <si>
    <t>1.960.00</t>
  </si>
  <si>
    <t>1.925.00</t>
  </si>
  <si>
    <t>14.45M</t>
  </si>
  <si>
    <t>39.600.0</t>
  </si>
  <si>
    <t>38.720.0</t>
  </si>
  <si>
    <t>38.500.0</t>
  </si>
  <si>
    <t>8.11M</t>
  </si>
  <si>
    <t>25.360.0</t>
  </si>
  <si>
    <t>26.683.3</t>
  </si>
  <si>
    <t>27.062.5</t>
  </si>
  <si>
    <t>27.621.3</t>
  </si>
  <si>
    <t>26.184.4</t>
  </si>
  <si>
    <t>4.02M</t>
  </si>
  <si>
    <t>1.350.0</t>
  </si>
  <si>
    <t>1.485.0</t>
  </si>
  <si>
    <t>1.310.0</t>
  </si>
  <si>
    <t>395.79M</t>
  </si>
  <si>
    <t>33.040.0</t>
  </si>
  <si>
    <t>16.96M</t>
  </si>
  <si>
    <t>14.100.0</t>
  </si>
  <si>
    <t>11.540.0</t>
  </si>
  <si>
    <t>21.35M</t>
  </si>
  <si>
    <t>3.20M</t>
  </si>
  <si>
    <t>62.380.0</t>
  </si>
  <si>
    <t>60.300.0</t>
  </si>
  <si>
    <t>63.000.0</t>
  </si>
  <si>
    <t>236.50K</t>
  </si>
  <si>
    <t>1.840.00</t>
  </si>
  <si>
    <t>1.835.00</t>
  </si>
  <si>
    <t>23.50M</t>
  </si>
  <si>
    <t>38.600.0</t>
  </si>
  <si>
    <t>40.460.0</t>
  </si>
  <si>
    <t>5.67M</t>
  </si>
  <si>
    <t>24.160.0</t>
  </si>
  <si>
    <t>26.120.0</t>
  </si>
  <si>
    <t>4.71M</t>
  </si>
  <si>
    <t>28.200.1</t>
  </si>
  <si>
    <t>30.455.3</t>
  </si>
  <si>
    <t>13.50M</t>
  </si>
  <si>
    <t>1.330.0</t>
  </si>
  <si>
    <t>244.46M</t>
  </si>
  <si>
    <t>28.720.0</t>
  </si>
  <si>
    <t>27.920.0</t>
  </si>
  <si>
    <t>10.24M</t>
  </si>
  <si>
    <t>11.660.0</t>
  </si>
  <si>
    <t>11.480.0</t>
  </si>
  <si>
    <t>11.700.0</t>
  </si>
  <si>
    <t>11.320.0</t>
  </si>
  <si>
    <t>8.52M</t>
  </si>
  <si>
    <t>2.29M</t>
  </si>
  <si>
    <t>59.680.0</t>
  </si>
  <si>
    <t>60.920.0</t>
  </si>
  <si>
    <t>59.500.0</t>
  </si>
  <si>
    <t>321.55K</t>
  </si>
  <si>
    <t>1.820.00</t>
  </si>
  <si>
    <t>1.870.00</t>
  </si>
  <si>
    <t>1.815.00</t>
  </si>
  <si>
    <t>10.16M</t>
  </si>
  <si>
    <t>38.900.0</t>
  </si>
  <si>
    <t>39.060.0</t>
  </si>
  <si>
    <t>4.20M</t>
  </si>
  <si>
    <t>24.120.0</t>
  </si>
  <si>
    <t>24.060.0</t>
  </si>
  <si>
    <t>2.38M</t>
  </si>
  <si>
    <t>28.180.1</t>
  </si>
  <si>
    <t>27.960.6</t>
  </si>
  <si>
    <t>28.299.9</t>
  </si>
  <si>
    <t>27.481.6</t>
  </si>
  <si>
    <t>1.81M</t>
  </si>
  <si>
    <t>1.325.0</t>
  </si>
  <si>
    <t>1.275.0</t>
  </si>
  <si>
    <t>204.22M</t>
  </si>
  <si>
    <t>28.700.0</t>
  </si>
  <si>
    <t>27.580.0</t>
  </si>
  <si>
    <t>12.59M</t>
  </si>
  <si>
    <t>11.200.0</t>
  </si>
  <si>
    <t>11.740.0</t>
  </si>
  <si>
    <t>11.040.0</t>
  </si>
  <si>
    <t>9.67M</t>
  </si>
  <si>
    <t>57.980.0</t>
  </si>
  <si>
    <t>57.040.0</t>
  </si>
  <si>
    <t>219.94K</t>
  </si>
  <si>
    <t>1.830.00</t>
  </si>
  <si>
    <t>1.850.00</t>
  </si>
  <si>
    <t>1.790.00</t>
  </si>
  <si>
    <t>9.94M</t>
  </si>
  <si>
    <t>39.080.0</t>
  </si>
  <si>
    <t>8.29M</t>
  </si>
  <si>
    <t>23.100.0</t>
  </si>
  <si>
    <t>24.947.0</t>
  </si>
  <si>
    <t>4.67M</t>
  </si>
  <si>
    <t>1.375.0</t>
  </si>
  <si>
    <t>1.305.0</t>
  </si>
  <si>
    <t>238.15M</t>
  </si>
  <si>
    <t>27.560.0</t>
  </si>
  <si>
    <t>27.900.0</t>
  </si>
  <si>
    <t>8.08M</t>
  </si>
  <si>
    <t>10.420.0</t>
  </si>
  <si>
    <t>11.300.0</t>
  </si>
  <si>
    <t>9.81M</t>
  </si>
  <si>
    <t>5.32M</t>
  </si>
  <si>
    <t>61.100.0</t>
  </si>
  <si>
    <t>55.500.0</t>
  </si>
  <si>
    <t>360.55K</t>
  </si>
  <si>
    <t>1.805.00</t>
  </si>
  <si>
    <t>1.800.00</t>
  </si>
  <si>
    <t>5.43M</t>
  </si>
  <si>
    <t>36.580.0</t>
  </si>
  <si>
    <t>39.700.0</t>
  </si>
  <si>
    <t>36.420.0</t>
  </si>
  <si>
    <t>2.69M</t>
  </si>
  <si>
    <t>23.600.0</t>
  </si>
  <si>
    <t>2.46M</t>
  </si>
  <si>
    <t>29.277.8</t>
  </si>
  <si>
    <t>34.386.9</t>
  </si>
  <si>
    <t>34.925.8</t>
  </si>
  <si>
    <t>27.441.7</t>
  </si>
  <si>
    <t>5.87M</t>
  </si>
  <si>
    <t>1.425.0</t>
  </si>
  <si>
    <t>187.92M</t>
  </si>
  <si>
    <t>14.66M</t>
  </si>
  <si>
    <t>10.560.0</t>
  </si>
  <si>
    <t>10.000.0</t>
  </si>
  <si>
    <t>9.890.0</t>
  </si>
  <si>
    <t>7.14M</t>
  </si>
  <si>
    <t>2.86M</t>
  </si>
  <si>
    <t>59.860.0</t>
  </si>
  <si>
    <t>60.340.0</t>
  </si>
  <si>
    <t>59.620.0</t>
  </si>
  <si>
    <t>215.50K</t>
  </si>
  <si>
    <t>1.810.00</t>
  </si>
  <si>
    <t>5.77M</t>
  </si>
  <si>
    <t>38.000.0</t>
  </si>
  <si>
    <t>37.620.0</t>
  </si>
  <si>
    <t>2.53M</t>
  </si>
  <si>
    <t>2.59M</t>
  </si>
  <si>
    <t>36.642.2</t>
  </si>
  <si>
    <t>37.420.5</t>
  </si>
  <si>
    <t>34.227.3</t>
  </si>
  <si>
    <t>172.59M</t>
  </si>
  <si>
    <t>28.100.0</t>
  </si>
  <si>
    <t>13.70M</t>
  </si>
  <si>
    <t>9.980.0</t>
  </si>
  <si>
    <t>9.900.0</t>
  </si>
  <si>
    <t>10.340.0</t>
  </si>
  <si>
    <t>9.800.0</t>
  </si>
  <si>
    <t>7.05M</t>
  </si>
  <si>
    <t>2.31M</t>
  </si>
  <si>
    <t>60.200.0</t>
  </si>
  <si>
    <t>59.580.0</t>
  </si>
  <si>
    <t>62.400.0</t>
  </si>
  <si>
    <t>59.520.0</t>
  </si>
  <si>
    <t>133.64K</t>
  </si>
  <si>
    <t>6.24M</t>
  </si>
  <si>
    <t>38.200.0</t>
  </si>
  <si>
    <t>35.500.0</t>
  </si>
  <si>
    <t>38.580.0</t>
  </si>
  <si>
    <t>4.28M</t>
  </si>
  <si>
    <t>23.380.0</t>
  </si>
  <si>
    <t>22.920.0</t>
  </si>
  <si>
    <t>1.78M</t>
  </si>
  <si>
    <t>37.001.4</t>
  </si>
  <si>
    <t>35.564.4</t>
  </si>
  <si>
    <t>37.121.1</t>
  </si>
  <si>
    <t>35.085.5</t>
  </si>
  <si>
    <t>1.71M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</si>
</sst>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0.000%"/>
    <numFmt numFmtId="166" formatCode="0.00000"/>
    <numFmt numFmtId="167" formatCode="0.0000"/>
    <numFmt numFmtId="168" formatCode="0.000"/>
    <numFmt numFmtId="169" formatCode="0.0000%"/>
    <numFmt numFmtId="170" formatCode="_-* #,##0.00_-;\-* #,##0.00_-;_-* &quot;-&quot;??_-;_-@_-"/>
    <numFmt numFmtId="171" formatCode="0.0000000000000000000"/>
    <numFmt numFmtId="172" formatCode="0.000000000%"/>
    <numFmt numFmtId="173" formatCode="0.0000000%"/>
  </numFmts>
  <fonts count="11" x14ac:knownFonts="1">
    <font>
      <sz val="11"/>
      <color theme="1"/>
      <name val="Calibri"/>
      <family val="2"/>
      <scheme val="minor"/>
    </font>
    <font>
      <b/>
      <sz val="11"/>
      <color theme="1"/>
      <name val="Calibri"/>
      <family val="2"/>
      <scheme val="minor"/>
    </font>
    <font>
      <sz val="11"/>
      <color rgb="FF000000"/>
      <name val="Calibri"/>
      <family val="2"/>
    </font>
    <font>
      <sz val="11"/>
      <color theme="1"/>
      <name val="Calibri"/>
      <family val="2"/>
      <scheme val="minor"/>
    </font>
    <font>
      <b/>
      <sz val="11"/>
      <color rgb="FF000000"/>
      <name val="Calibri"/>
      <family val="2"/>
    </font>
    <font>
      <i/>
      <sz val="11"/>
      <color theme="1"/>
      <name val="Calibri"/>
      <family val="2"/>
      <scheme val="minor"/>
    </font>
    <font>
      <b/>
      <sz val="11"/>
      <color theme="1"/>
      <name val="Calibri"/>
      <family val="2"/>
      <charset val="1"/>
    </font>
    <font>
      <b/>
      <sz val="14"/>
      <color theme="1"/>
      <name val="Calibri"/>
      <family val="2"/>
      <scheme val="minor"/>
    </font>
    <font>
      <sz val="9"/>
      <color indexed="81"/>
      <name val="Tahoma"/>
      <family val="2"/>
    </font>
    <font>
      <b/>
      <sz val="11"/>
      <color rgb="FF000000"/>
      <name val="Calibri"/>
      <family val="2"/>
      <scheme val="minor"/>
    </font>
    <font>
      <sz val="11"/>
      <color rgb="FF000000"/>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BDD7EE"/>
        <bgColor indexed="64"/>
      </patternFill>
    </fill>
    <fill>
      <patternFill patternType="solid">
        <fgColor rgb="FFF8CBAD"/>
        <bgColor indexed="64"/>
      </patternFill>
    </fill>
  </fills>
  <borders count="30">
    <border>
      <left/>
      <right/>
      <top/>
      <bottom/>
      <diagonal/>
    </border>
    <border>
      <left/>
      <right/>
      <top style="thin">
        <color indexed="64"/>
      </top>
      <bottom style="medium">
        <color indexed="64"/>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indexed="64"/>
      </top>
      <bottom/>
      <diagonal/>
    </border>
    <border>
      <left/>
      <right/>
      <top style="medium">
        <color indexed="64"/>
      </top>
      <bottom/>
      <diagonal/>
    </border>
    <border>
      <left/>
      <right/>
      <top/>
      <bottom style="thin">
        <color rgb="FF000000"/>
      </bottom>
      <diagonal/>
    </border>
    <border>
      <left/>
      <right/>
      <top style="thin">
        <color rgb="FF000000"/>
      </top>
      <bottom style="medium">
        <color rgb="FF000000"/>
      </bottom>
      <diagonal/>
    </border>
    <border>
      <left/>
      <right style="thin">
        <color indexed="64"/>
      </right>
      <top style="thin">
        <color rgb="FF000000"/>
      </top>
      <bottom style="medium">
        <color rgb="FF000000"/>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top/>
      <bottom style="medium">
        <color rgb="FF000000"/>
      </bottom>
      <diagonal/>
    </border>
    <border>
      <left/>
      <right/>
      <top style="thin">
        <color indexed="64"/>
      </top>
      <bottom style="medium">
        <color rgb="FF000000"/>
      </bottom>
      <diagonal/>
    </border>
    <border>
      <left/>
      <right style="thin">
        <color indexed="64"/>
      </right>
      <top style="thin">
        <color indexed="64"/>
      </top>
      <bottom style="medium">
        <color rgb="FF000000"/>
      </bottom>
      <diagonal/>
    </border>
    <border>
      <left/>
      <right/>
      <top style="medium">
        <color rgb="FF000000"/>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style="medium">
        <color indexed="64"/>
      </bottom>
      <diagonal/>
    </border>
  </borders>
  <cellStyleXfs count="3">
    <xf numFmtId="0" fontId="0" fillId="0" borderId="0"/>
    <xf numFmtId="9" fontId="3" fillId="0" borderId="0" applyFont="0" applyFill="0" applyBorder="0" applyAlignment="0" applyProtection="0"/>
    <xf numFmtId="170" fontId="3" fillId="0" borderId="0" applyFont="0" applyFill="0" applyBorder="0" applyAlignment="0" applyProtection="0"/>
  </cellStyleXfs>
  <cellXfs count="240">
    <xf numFmtId="0" fontId="0" fillId="0" borderId="0" xfId="0"/>
    <xf numFmtId="0" fontId="0" fillId="0" borderId="0" xfId="0" applyAlignment="1">
      <alignment horizontal="center"/>
    </xf>
    <xf numFmtId="0" fontId="1" fillId="2" borderId="1" xfId="0" applyFont="1" applyFill="1" applyBorder="1" applyAlignment="1">
      <alignment horizontal="center"/>
    </xf>
    <xf numFmtId="17" fontId="0" fillId="0" borderId="0" xfId="0" applyNumberFormat="1"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vertical="center" wrapText="1"/>
    </xf>
    <xf numFmtId="0" fontId="1" fillId="0" borderId="0" xfId="0" applyFont="1" applyAlignment="1">
      <alignment horizontal="center" vertical="center"/>
    </xf>
    <xf numFmtId="0" fontId="1" fillId="2" borderId="3" xfId="0" applyFont="1" applyFill="1" applyBorder="1" applyAlignment="1">
      <alignment horizontal="center" vertical="center"/>
    </xf>
    <xf numFmtId="0" fontId="2" fillId="0" borderId="4" xfId="0" applyFont="1" applyBorder="1" applyAlignment="1">
      <alignment horizontal="center" vertical="center"/>
    </xf>
    <xf numFmtId="0" fontId="0" fillId="0" borderId="4" xfId="0" applyBorder="1" applyAlignment="1">
      <alignment horizontal="center" vertical="center"/>
    </xf>
    <xf numFmtId="0" fontId="2" fillId="0" borderId="1" xfId="0" applyFont="1" applyBorder="1" applyAlignment="1">
      <alignment horizontal="center" vertical="center"/>
    </xf>
    <xf numFmtId="0" fontId="0" fillId="0" borderId="0" xfId="0" quotePrefix="1" applyAlignment="1">
      <alignment horizontal="center" vertical="center"/>
    </xf>
    <xf numFmtId="10" fontId="0" fillId="0" borderId="0" xfId="0" applyNumberFormat="1" applyAlignment="1">
      <alignment horizontal="center"/>
    </xf>
    <xf numFmtId="17" fontId="0" fillId="0" borderId="6" xfId="0" applyNumberFormat="1" applyBorder="1" applyAlignment="1">
      <alignment horizontal="center"/>
    </xf>
    <xf numFmtId="0" fontId="0" fillId="0" borderId="6" xfId="0" applyBorder="1" applyAlignment="1">
      <alignment horizontal="center"/>
    </xf>
    <xf numFmtId="10" fontId="0" fillId="0" borderId="6" xfId="0" applyNumberFormat="1" applyBorder="1" applyAlignment="1">
      <alignment horizontal="center"/>
    </xf>
    <xf numFmtId="17" fontId="0" fillId="0" borderId="3" xfId="0" applyNumberFormat="1" applyBorder="1" applyAlignment="1">
      <alignment horizontal="center"/>
    </xf>
    <xf numFmtId="0" fontId="0" fillId="0" borderId="3" xfId="0" applyBorder="1" applyAlignment="1">
      <alignment horizontal="center"/>
    </xf>
    <xf numFmtId="10" fontId="0" fillId="0" borderId="3" xfId="0" applyNumberFormat="1" applyBorder="1" applyAlignment="1">
      <alignment horizontal="center"/>
    </xf>
    <xf numFmtId="10" fontId="0" fillId="0" borderId="5" xfId="0" applyNumberFormat="1" applyBorder="1" applyAlignment="1">
      <alignment horizontal="center" vertical="center"/>
    </xf>
    <xf numFmtId="10" fontId="0" fillId="0" borderId="4" xfId="0" applyNumberFormat="1" applyBorder="1" applyAlignment="1">
      <alignment horizontal="center" vertical="center"/>
    </xf>
    <xf numFmtId="10" fontId="0" fillId="0" borderId="1" xfId="0" applyNumberFormat="1" applyBorder="1" applyAlignment="1">
      <alignment horizontal="center" vertical="center"/>
    </xf>
    <xf numFmtId="2" fontId="0" fillId="0" borderId="0" xfId="0" applyNumberFormat="1" applyAlignment="1">
      <alignment horizontal="center"/>
    </xf>
    <xf numFmtId="0" fontId="1" fillId="0" borderId="0" xfId="0" applyFont="1" applyAlignment="1">
      <alignment horizontal="left" vertical="center"/>
    </xf>
    <xf numFmtId="0" fontId="1" fillId="3" borderId="1" xfId="0" applyFont="1" applyFill="1" applyBorder="1" applyAlignment="1">
      <alignment horizontal="center"/>
    </xf>
    <xf numFmtId="10" fontId="0" fillId="0" borderId="0" xfId="1" applyNumberFormat="1" applyFont="1" applyAlignment="1">
      <alignment horizontal="center" vertical="center"/>
    </xf>
    <xf numFmtId="2" fontId="2" fillId="0" borderId="0" xfId="0" applyNumberFormat="1" applyFont="1" applyAlignment="1">
      <alignment horizontal="center" vertical="center"/>
    </xf>
    <xf numFmtId="2" fontId="0" fillId="0" borderId="4" xfId="0" applyNumberFormat="1" applyBorder="1" applyAlignment="1">
      <alignment horizontal="center" vertical="center"/>
    </xf>
    <xf numFmtId="2" fontId="0" fillId="0" borderId="1" xfId="0" applyNumberFormat="1" applyBorder="1" applyAlignment="1">
      <alignment horizontal="center" vertical="center"/>
    </xf>
    <xf numFmtId="2" fontId="0" fillId="0" borderId="0" xfId="0" applyNumberFormat="1" applyAlignment="1">
      <alignment horizontal="center" vertical="center"/>
    </xf>
    <xf numFmtId="2" fontId="2" fillId="0" borderId="1" xfId="0" applyNumberFormat="1" applyFont="1" applyBorder="1" applyAlignment="1">
      <alignment horizontal="center" vertical="center"/>
    </xf>
    <xf numFmtId="0" fontId="0" fillId="0" borderId="0" xfId="0" applyAlignment="1">
      <alignment vertical="center" wrapText="1"/>
    </xf>
    <xf numFmtId="46" fontId="0" fillId="0" borderId="0" xfId="0" applyNumberFormat="1" applyAlignment="1">
      <alignment horizontal="center" vertical="center"/>
    </xf>
    <xf numFmtId="0" fontId="1" fillId="2" borderId="0" xfId="0" applyFont="1" applyFill="1" applyAlignment="1">
      <alignment horizontal="center"/>
    </xf>
    <xf numFmtId="0" fontId="0" fillId="0" borderId="1" xfId="0" applyBorder="1" applyAlignment="1">
      <alignment horizontal="center"/>
    </xf>
    <xf numFmtId="2" fontId="0" fillId="0" borderId="1" xfId="0" applyNumberFormat="1" applyBorder="1" applyAlignment="1">
      <alignment horizontal="center"/>
    </xf>
    <xf numFmtId="2" fontId="0" fillId="0" borderId="6" xfId="0" applyNumberFormat="1" applyBorder="1" applyAlignment="1">
      <alignment horizontal="center"/>
    </xf>
    <xf numFmtId="0" fontId="1" fillId="2" borderId="3" xfId="0" applyFont="1" applyFill="1" applyBorder="1" applyAlignment="1">
      <alignment horizontal="center"/>
    </xf>
    <xf numFmtId="0" fontId="0" fillId="0" borderId="3" xfId="0" applyBorder="1"/>
    <xf numFmtId="0" fontId="5" fillId="0" borderId="5" xfId="0" applyFont="1" applyBorder="1" applyAlignment="1">
      <alignment horizontal="center"/>
    </xf>
    <xf numFmtId="0" fontId="5" fillId="0" borderId="5" xfId="0" applyFont="1" applyBorder="1" applyAlignment="1">
      <alignment horizontal="centerContinuous"/>
    </xf>
    <xf numFmtId="166" fontId="0" fillId="0" borderId="4" xfId="0" applyNumberFormat="1" applyBorder="1" applyAlignment="1">
      <alignment horizontal="center" vertical="center"/>
    </xf>
    <xf numFmtId="167" fontId="2" fillId="0" borderId="4" xfId="0" applyNumberFormat="1" applyFont="1" applyBorder="1" applyAlignment="1">
      <alignment horizontal="center" vertical="center"/>
    </xf>
    <xf numFmtId="167" fontId="2" fillId="0" borderId="0" xfId="0" applyNumberFormat="1" applyFont="1" applyAlignment="1">
      <alignment horizontal="center" vertical="center"/>
    </xf>
    <xf numFmtId="167" fontId="0" fillId="0" borderId="4" xfId="0" applyNumberFormat="1" applyBorder="1" applyAlignment="1">
      <alignment horizontal="center" vertical="center"/>
    </xf>
    <xf numFmtId="167" fontId="2" fillId="0" borderId="1" xfId="0" applyNumberFormat="1" applyFont="1" applyBorder="1" applyAlignment="1">
      <alignment horizontal="center" vertical="center"/>
    </xf>
    <xf numFmtId="168" fontId="2" fillId="0" borderId="4" xfId="0" applyNumberFormat="1" applyFont="1" applyBorder="1" applyAlignment="1">
      <alignment horizontal="center" vertical="center"/>
    </xf>
    <xf numFmtId="168" fontId="2" fillId="0" borderId="0" xfId="0" applyNumberFormat="1" applyFont="1" applyAlignment="1">
      <alignment horizontal="center" vertical="center"/>
    </xf>
    <xf numFmtId="168" fontId="0" fillId="0" borderId="4" xfId="0" applyNumberFormat="1" applyBorder="1" applyAlignment="1">
      <alignment horizontal="center" vertical="center"/>
    </xf>
    <xf numFmtId="168" fontId="2" fillId="0" borderId="1" xfId="0" applyNumberFormat="1" applyFont="1" applyBorder="1" applyAlignment="1">
      <alignment horizontal="center" vertical="center"/>
    </xf>
    <xf numFmtId="0" fontId="1" fillId="0" borderId="0" xfId="0" applyFont="1" applyAlignment="1">
      <alignment horizontal="center"/>
    </xf>
    <xf numFmtId="0" fontId="1" fillId="2" borderId="1" xfId="0" applyFont="1" applyFill="1" applyBorder="1" applyAlignment="1">
      <alignment horizontal="center" vertical="center"/>
    </xf>
    <xf numFmtId="167" fontId="0" fillId="0" borderId="0" xfId="0" applyNumberFormat="1" applyAlignment="1">
      <alignment horizontal="center" vertical="center"/>
    </xf>
    <xf numFmtId="168" fontId="0" fillId="0" borderId="0" xfId="0" applyNumberFormat="1" applyAlignment="1">
      <alignment horizontal="center" vertical="center"/>
    </xf>
    <xf numFmtId="166" fontId="0" fillId="0" borderId="0" xfId="0" applyNumberFormat="1" applyAlignment="1">
      <alignment horizontal="center" vertical="center"/>
    </xf>
    <xf numFmtId="0" fontId="0" fillId="0" borderId="1" xfId="0" applyBorder="1" applyAlignment="1">
      <alignment horizontal="center" vertical="center"/>
    </xf>
    <xf numFmtId="166" fontId="0" fillId="0" borderId="1" xfId="0" applyNumberFormat="1" applyBorder="1" applyAlignment="1">
      <alignment horizontal="center" vertical="center"/>
    </xf>
    <xf numFmtId="10" fontId="1" fillId="3" borderId="1" xfId="1" applyNumberFormat="1" applyFont="1" applyFill="1" applyBorder="1" applyAlignment="1">
      <alignment horizontal="center"/>
    </xf>
    <xf numFmtId="10" fontId="0" fillId="0" borderId="0" xfId="1" applyNumberFormat="1" applyFont="1" applyAlignment="1">
      <alignment horizontal="center"/>
    </xf>
    <xf numFmtId="10" fontId="0" fillId="0" borderId="3" xfId="1" applyNumberFormat="1" applyFont="1" applyBorder="1" applyAlignment="1">
      <alignment horizontal="center"/>
    </xf>
    <xf numFmtId="0" fontId="1" fillId="2" borderId="0" xfId="0" applyFont="1" applyFill="1"/>
    <xf numFmtId="0" fontId="0" fillId="0" borderId="6" xfId="0" applyBorder="1" applyAlignment="1">
      <alignment horizontal="center" vertical="center"/>
    </xf>
    <xf numFmtId="0" fontId="0" fillId="0" borderId="3" xfId="0" applyBorder="1" applyAlignment="1">
      <alignment horizontal="center" vertical="center"/>
    </xf>
    <xf numFmtId="166" fontId="0" fillId="0" borderId="6" xfId="0" applyNumberFormat="1" applyBorder="1" applyAlignment="1">
      <alignment horizontal="center" vertical="center"/>
    </xf>
    <xf numFmtId="0" fontId="2" fillId="4" borderId="0" xfId="0" applyFont="1" applyFill="1" applyAlignment="1">
      <alignment horizontal="center" vertical="center"/>
    </xf>
    <xf numFmtId="166" fontId="0" fillId="4" borderId="0" xfId="0" applyNumberFormat="1" applyFill="1" applyAlignment="1">
      <alignment horizontal="center" vertical="center"/>
    </xf>
    <xf numFmtId="0" fontId="2" fillId="4" borderId="4" xfId="0" applyFont="1" applyFill="1" applyBorder="1" applyAlignment="1">
      <alignment horizontal="center" vertical="center"/>
    </xf>
    <xf numFmtId="166" fontId="0" fillId="4" borderId="4" xfId="0" applyNumberFormat="1" applyFill="1" applyBorder="1" applyAlignment="1">
      <alignment horizontal="center" vertical="center"/>
    </xf>
    <xf numFmtId="0" fontId="0" fillId="4" borderId="4" xfId="0" applyFill="1" applyBorder="1" applyAlignment="1">
      <alignment horizontal="center" vertical="center"/>
    </xf>
    <xf numFmtId="0" fontId="0" fillId="4" borderId="1" xfId="0" applyFill="1" applyBorder="1" applyAlignment="1">
      <alignment horizontal="center" vertical="center"/>
    </xf>
    <xf numFmtId="166" fontId="0" fillId="4" borderId="1" xfId="0" applyNumberFormat="1" applyFill="1" applyBorder="1" applyAlignment="1">
      <alignment horizontal="center" vertical="center"/>
    </xf>
    <xf numFmtId="168" fontId="0" fillId="0" borderId="1" xfId="0" applyNumberFormat="1" applyBorder="1" applyAlignment="1">
      <alignment horizontal="center" vertical="center"/>
    </xf>
    <xf numFmtId="0" fontId="1" fillId="3" borderId="3" xfId="0" applyFont="1" applyFill="1" applyBorder="1" applyAlignment="1">
      <alignment horizontal="center" vertical="center"/>
    </xf>
    <xf numFmtId="0" fontId="1" fillId="0" borderId="0" xfId="0" applyFont="1" applyAlignment="1">
      <alignment horizontal="center" vertical="center"/>
    </xf>
    <xf numFmtId="0" fontId="1" fillId="2" borderId="3" xfId="0" applyFont="1" applyFill="1" applyBorder="1" applyAlignment="1">
      <alignment horizontal="center" vertical="center"/>
    </xf>
    <xf numFmtId="10" fontId="0" fillId="0" borderId="4" xfId="0" applyNumberForma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10" fontId="0" fillId="0" borderId="0" xfId="0" applyNumberFormat="1" applyAlignment="1">
      <alignment horizontal="center" vertical="center"/>
    </xf>
    <xf numFmtId="2" fontId="0" fillId="0" borderId="6" xfId="1" applyNumberFormat="1" applyFont="1" applyBorder="1" applyAlignment="1">
      <alignment horizontal="center" vertical="center"/>
    </xf>
    <xf numFmtId="2" fontId="0" fillId="0" borderId="0" xfId="1" applyNumberFormat="1" applyFont="1" applyBorder="1" applyAlignment="1">
      <alignment horizontal="center" vertical="center"/>
    </xf>
    <xf numFmtId="2" fontId="0" fillId="0" borderId="2" xfId="1" applyNumberFormat="1" applyFont="1" applyBorder="1" applyAlignment="1">
      <alignment horizontal="center" vertical="center"/>
    </xf>
    <xf numFmtId="0" fontId="0" fillId="0" borderId="0" xfId="0" applyAlignment="1">
      <alignment horizontal="left" vertical="center" wrapText="1"/>
    </xf>
    <xf numFmtId="0" fontId="1" fillId="0" borderId="0" xfId="0" applyFont="1" applyAlignment="1">
      <alignment horizontal="left"/>
    </xf>
    <xf numFmtId="10" fontId="0" fillId="0" borderId="4" xfId="0" applyNumberFormat="1" applyBorder="1" applyAlignment="1">
      <alignment horizontal="center" vertical="center"/>
    </xf>
    <xf numFmtId="10" fontId="0" fillId="0" borderId="1" xfId="0" applyNumberFormat="1" applyBorder="1" applyAlignment="1">
      <alignment horizontal="center" vertical="center"/>
    </xf>
    <xf numFmtId="10" fontId="0" fillId="0" borderId="5" xfId="0" applyNumberFormat="1" applyBorder="1" applyAlignment="1">
      <alignment horizontal="center" vertical="center"/>
    </xf>
    <xf numFmtId="0" fontId="4" fillId="3"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0" borderId="6" xfId="0" applyFont="1" applyBorder="1" applyAlignment="1">
      <alignment horizontal="center" vertical="center"/>
    </xf>
    <xf numFmtId="0" fontId="1" fillId="0" borderId="0" xfId="0" applyFont="1" applyAlignment="1">
      <alignment horizontal="center" vertical="center"/>
    </xf>
    <xf numFmtId="0" fontId="1" fillId="0" borderId="3" xfId="0" applyFont="1" applyBorder="1" applyAlignment="1">
      <alignment horizontal="center" vertical="center"/>
    </xf>
    <xf numFmtId="0" fontId="1" fillId="0" borderId="0" xfId="0" applyFont="1" applyAlignment="1">
      <alignment horizontal="left" vertical="center"/>
    </xf>
    <xf numFmtId="0" fontId="1" fillId="2" borderId="2" xfId="0" applyFont="1" applyFill="1" applyBorder="1" applyAlignment="1">
      <alignment horizontal="center" vertical="center"/>
    </xf>
    <xf numFmtId="0" fontId="1" fillId="0" borderId="0" xfId="0" applyFont="1" applyAlignment="1">
      <alignment horizontal="left" vertical="center" wrapText="1"/>
    </xf>
    <xf numFmtId="0" fontId="4" fillId="2" borderId="3" xfId="0" applyFont="1" applyFill="1" applyBorder="1" applyAlignment="1">
      <alignment horizontal="center" vertical="center" wrapText="1"/>
    </xf>
    <xf numFmtId="0" fontId="2" fillId="0" borderId="0" xfId="0" applyFont="1" applyAlignment="1">
      <alignment horizontal="left" vertical="center" wrapText="1"/>
    </xf>
    <xf numFmtId="165" fontId="0" fillId="0" borderId="7" xfId="0" applyNumberFormat="1" applyBorder="1" applyAlignment="1">
      <alignment horizontal="center" vertical="center"/>
    </xf>
    <xf numFmtId="165" fontId="0" fillId="0" borderId="0" xfId="0" applyNumberFormat="1" applyAlignment="1">
      <alignment horizontal="center" vertical="center"/>
    </xf>
    <xf numFmtId="165" fontId="0" fillId="0" borderId="3" xfId="0" applyNumberFormat="1" applyBorder="1" applyAlignment="1">
      <alignment horizontal="center" vertical="center"/>
    </xf>
    <xf numFmtId="2" fontId="0" fillId="0" borderId="6" xfId="1" applyNumberFormat="1" applyFont="1" applyBorder="1" applyAlignment="1">
      <alignment horizontal="center" vertical="center"/>
    </xf>
    <xf numFmtId="2" fontId="0" fillId="0" borderId="0" xfId="1" applyNumberFormat="1" applyFont="1" applyBorder="1" applyAlignment="1">
      <alignment horizontal="center" vertical="center"/>
    </xf>
    <xf numFmtId="2" fontId="0" fillId="0" borderId="3" xfId="1" applyNumberFormat="1" applyFont="1" applyBorder="1" applyAlignment="1">
      <alignment horizontal="center" vertical="center"/>
    </xf>
    <xf numFmtId="2" fontId="0" fillId="0" borderId="7" xfId="1" applyNumberFormat="1" applyFont="1" applyBorder="1" applyAlignment="1">
      <alignment horizontal="center" vertical="center"/>
    </xf>
    <xf numFmtId="2" fontId="0" fillId="0" borderId="2" xfId="1" applyNumberFormat="1" applyFont="1" applyBorder="1" applyAlignment="1">
      <alignment horizontal="center" vertical="center"/>
    </xf>
    <xf numFmtId="164" fontId="0" fillId="0" borderId="0" xfId="1" applyNumberFormat="1" applyFont="1" applyBorder="1" applyAlignment="1">
      <alignment horizontal="center" vertical="center"/>
    </xf>
    <xf numFmtId="10" fontId="0" fillId="0" borderId="0" xfId="0" applyNumberFormat="1" applyAlignment="1">
      <alignment horizontal="center" vertical="center"/>
    </xf>
    <xf numFmtId="10" fontId="0" fillId="0" borderId="3" xfId="0" applyNumberFormat="1" applyBorder="1" applyAlignment="1">
      <alignment horizontal="center" vertical="center"/>
    </xf>
    <xf numFmtId="164" fontId="0" fillId="0" borderId="6" xfId="1" applyNumberFormat="1" applyFont="1" applyBorder="1" applyAlignment="1">
      <alignment horizontal="center" vertical="center"/>
    </xf>
    <xf numFmtId="0" fontId="1" fillId="2" borderId="2" xfId="0" applyFont="1" applyFill="1" applyBorder="1" applyAlignment="1">
      <alignment horizontal="center"/>
    </xf>
    <xf numFmtId="169" fontId="0" fillId="0" borderId="0" xfId="0" applyNumberFormat="1" applyAlignment="1">
      <alignment horizontal="center" vertical="center"/>
    </xf>
    <xf numFmtId="169" fontId="0" fillId="0" borderId="3" xfId="0" applyNumberFormat="1" applyBorder="1" applyAlignment="1">
      <alignment horizontal="center" vertical="center"/>
    </xf>
    <xf numFmtId="164" fontId="0" fillId="0" borderId="3" xfId="1" applyNumberFormat="1" applyFont="1" applyBorder="1" applyAlignment="1">
      <alignment horizontal="center" vertical="center"/>
    </xf>
    <xf numFmtId="0" fontId="1" fillId="3" borderId="2" xfId="0" applyFont="1" applyFill="1" applyBorder="1" applyAlignment="1">
      <alignment horizontal="center"/>
    </xf>
    <xf numFmtId="164" fontId="0" fillId="0" borderId="7" xfId="1" applyNumberFormat="1" applyFont="1" applyBorder="1" applyAlignment="1">
      <alignment horizontal="center" vertical="center"/>
    </xf>
    <xf numFmtId="164" fontId="0" fillId="0" borderId="2" xfId="1" applyNumberFormat="1"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 fillId="5" borderId="8" xfId="0" applyFont="1" applyFill="1" applyBorder="1" applyAlignment="1">
      <alignment horizontal="center" vertical="center"/>
    </xf>
    <xf numFmtId="0" fontId="1" fillId="5" borderId="0" xfId="0" applyFont="1" applyFill="1" applyAlignment="1">
      <alignment horizontal="center" vertical="center"/>
    </xf>
    <xf numFmtId="0" fontId="1" fillId="5" borderId="3" xfId="0" applyFont="1" applyFill="1" applyBorder="1" applyAlignment="1">
      <alignment horizontal="center" vertical="center"/>
    </xf>
    <xf numFmtId="0" fontId="1" fillId="5" borderId="3"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9" xfId="0" applyFont="1" applyBorder="1" applyAlignment="1">
      <alignment horizontal="center" vertical="center"/>
    </xf>
    <xf numFmtId="10" fontId="0" fillId="0" borderId="2" xfId="1" applyNumberFormat="1" applyFont="1" applyBorder="1" applyAlignment="1">
      <alignment horizontal="center" vertical="center"/>
    </xf>
    <xf numFmtId="10" fontId="1" fillId="0" borderId="2" xfId="1" applyNumberFormat="1" applyFont="1" applyBorder="1" applyAlignment="1">
      <alignment horizontal="center" vertical="center"/>
    </xf>
    <xf numFmtId="10" fontId="0" fillId="0" borderId="11" xfId="1" applyNumberFormat="1" applyFont="1" applyBorder="1" applyAlignment="1">
      <alignment horizontal="center" vertical="center"/>
    </xf>
    <xf numFmtId="2" fontId="1" fillId="0" borderId="2" xfId="1" applyNumberFormat="1" applyFont="1" applyBorder="1" applyAlignment="1">
      <alignment horizontal="center" vertical="center"/>
    </xf>
    <xf numFmtId="10" fontId="0" fillId="0" borderId="4" xfId="1" applyNumberFormat="1" applyFont="1" applyBorder="1" applyAlignment="1">
      <alignment horizontal="center" vertical="center"/>
    </xf>
    <xf numFmtId="10" fontId="1" fillId="0" borderId="4" xfId="1" applyNumberFormat="1" applyFont="1" applyBorder="1" applyAlignment="1">
      <alignment horizontal="center" vertical="center"/>
    </xf>
    <xf numFmtId="10" fontId="0" fillId="0" borderId="12" xfId="1" applyNumberFormat="1" applyFont="1" applyBorder="1" applyAlignment="1">
      <alignment horizontal="center" vertical="center"/>
    </xf>
    <xf numFmtId="2" fontId="0" fillId="0" borderId="4" xfId="1" applyNumberFormat="1" applyFont="1" applyBorder="1" applyAlignment="1">
      <alignment horizontal="center" vertical="center"/>
    </xf>
    <xf numFmtId="2" fontId="1" fillId="0" borderId="4" xfId="1" applyNumberFormat="1" applyFont="1" applyBorder="1" applyAlignment="1">
      <alignment horizontal="center" vertical="center"/>
    </xf>
    <xf numFmtId="10" fontId="0" fillId="0" borderId="0" xfId="1" applyNumberFormat="1" applyFont="1" applyBorder="1" applyAlignment="1">
      <alignment horizontal="center" vertical="center"/>
    </xf>
    <xf numFmtId="10" fontId="0" fillId="0" borderId="6" xfId="1" applyNumberFormat="1" applyFont="1" applyBorder="1" applyAlignment="1">
      <alignment horizontal="center" vertical="center"/>
    </xf>
    <xf numFmtId="10" fontId="1" fillId="0" borderId="6" xfId="1" applyNumberFormat="1" applyFont="1" applyBorder="1" applyAlignment="1">
      <alignment horizontal="center" vertical="center"/>
    </xf>
    <xf numFmtId="10" fontId="0" fillId="0" borderId="13" xfId="1" applyNumberFormat="1" applyFont="1" applyBorder="1" applyAlignment="1">
      <alignment horizontal="center" vertical="center"/>
    </xf>
    <xf numFmtId="2" fontId="1" fillId="0" borderId="6" xfId="1" applyNumberFormat="1" applyFont="1" applyBorder="1" applyAlignment="1">
      <alignment horizontal="center" vertical="center"/>
    </xf>
    <xf numFmtId="10" fontId="0" fillId="0" borderId="14" xfId="1" applyNumberFormat="1" applyFont="1" applyBorder="1" applyAlignment="1">
      <alignment horizontal="center" vertical="center"/>
    </xf>
    <xf numFmtId="10" fontId="1" fillId="0" borderId="14" xfId="1" applyNumberFormat="1" applyFont="1" applyBorder="1" applyAlignment="1">
      <alignment horizontal="center" vertical="center"/>
    </xf>
    <xf numFmtId="10" fontId="0" fillId="0" borderId="15" xfId="1" applyNumberFormat="1" applyFont="1" applyBorder="1" applyAlignment="1">
      <alignment horizontal="center" vertical="center"/>
    </xf>
    <xf numFmtId="2" fontId="0" fillId="0" borderId="14" xfId="1" applyNumberFormat="1" applyFont="1" applyBorder="1" applyAlignment="1">
      <alignment horizontal="center" vertical="center"/>
    </xf>
    <xf numFmtId="2" fontId="1" fillId="0" borderId="14" xfId="1" applyNumberFormat="1" applyFont="1" applyBorder="1" applyAlignment="1">
      <alignment horizontal="center" vertical="center"/>
    </xf>
    <xf numFmtId="10" fontId="0" fillId="0" borderId="9" xfId="1" applyNumberFormat="1" applyFont="1" applyBorder="1" applyAlignment="1">
      <alignment horizontal="center" vertical="center"/>
    </xf>
    <xf numFmtId="10" fontId="0" fillId="0" borderId="16" xfId="1" applyNumberFormat="1" applyFont="1" applyBorder="1" applyAlignment="1">
      <alignment horizontal="center" vertical="center"/>
    </xf>
    <xf numFmtId="10" fontId="0" fillId="0" borderId="17" xfId="1" applyNumberFormat="1" applyFont="1" applyBorder="1" applyAlignment="1">
      <alignment horizontal="center" vertical="center"/>
    </xf>
    <xf numFmtId="10" fontId="1" fillId="0" borderId="18" xfId="1" applyNumberFormat="1" applyFont="1" applyBorder="1" applyAlignment="1">
      <alignment horizontal="center" vertical="center"/>
    </xf>
    <xf numFmtId="2" fontId="0" fillId="0" borderId="16" xfId="1" applyNumberFormat="1" applyFont="1" applyBorder="1" applyAlignment="1">
      <alignment horizontal="center" vertical="center"/>
    </xf>
    <xf numFmtId="2" fontId="0" fillId="0" borderId="17" xfId="1" applyNumberFormat="1" applyFont="1" applyBorder="1" applyAlignment="1">
      <alignment horizontal="center" vertical="center"/>
    </xf>
    <xf numFmtId="2" fontId="1" fillId="0" borderId="17" xfId="1" applyNumberFormat="1" applyFont="1" applyBorder="1" applyAlignment="1">
      <alignment horizontal="center" vertical="center"/>
    </xf>
    <xf numFmtId="0" fontId="1" fillId="5" borderId="2" xfId="0" applyFont="1" applyFill="1" applyBorder="1" applyAlignment="1">
      <alignment horizontal="center" vertical="center" wrapText="1"/>
    </xf>
    <xf numFmtId="0" fontId="0" fillId="0" borderId="2" xfId="0" applyBorder="1" applyAlignment="1">
      <alignment horizontal="center" vertical="center"/>
    </xf>
    <xf numFmtId="0" fontId="1" fillId="5" borderId="6" xfId="0" applyFont="1" applyFill="1" applyBorder="1" applyAlignment="1">
      <alignment horizontal="center" vertical="center" wrapText="1"/>
    </xf>
    <xf numFmtId="0" fontId="0" fillId="0" borderId="9" xfId="0" applyBorder="1" applyAlignment="1">
      <alignment horizontal="center" vertical="center"/>
    </xf>
    <xf numFmtId="0" fontId="1" fillId="5" borderId="16" xfId="0" applyFont="1" applyFill="1" applyBorder="1" applyAlignment="1">
      <alignment horizontal="center" vertical="center" wrapText="1"/>
    </xf>
    <xf numFmtId="0" fontId="1" fillId="5" borderId="8" xfId="0" applyFont="1" applyFill="1" applyBorder="1" applyAlignment="1">
      <alignment horizontal="center" vertical="center"/>
    </xf>
    <xf numFmtId="10" fontId="0" fillId="0" borderId="8" xfId="0" applyNumberFormat="1" applyBorder="1" applyAlignment="1">
      <alignment horizontal="center" vertical="center"/>
    </xf>
    <xf numFmtId="10" fontId="0" fillId="0" borderId="19" xfId="1" applyNumberFormat="1" applyFont="1" applyBorder="1" applyAlignment="1">
      <alignment horizontal="center" vertical="center"/>
    </xf>
    <xf numFmtId="9" fontId="0" fillId="0" borderId="0" xfId="0" applyNumberFormat="1" applyAlignment="1">
      <alignment horizontal="center" vertical="center"/>
    </xf>
    <xf numFmtId="0" fontId="1" fillId="5" borderId="3" xfId="0" applyFont="1"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0" borderId="9" xfId="0" applyFont="1" applyBorder="1" applyAlignment="1">
      <alignment horizontal="center" vertical="center" wrapText="1"/>
    </xf>
    <xf numFmtId="2" fontId="1" fillId="0" borderId="9" xfId="1" applyNumberFormat="1" applyFont="1" applyBorder="1" applyAlignment="1">
      <alignment horizontal="center" vertical="center"/>
    </xf>
    <xf numFmtId="0" fontId="1" fillId="0" borderId="0" xfId="0" applyFont="1" applyAlignment="1">
      <alignment horizontal="center" vertical="center" wrapText="1"/>
    </xf>
    <xf numFmtId="10" fontId="1" fillId="0" borderId="2" xfId="0" applyNumberFormat="1" applyFont="1" applyBorder="1" applyAlignment="1">
      <alignment horizontal="center" vertical="center"/>
    </xf>
    <xf numFmtId="0" fontId="0" fillId="0" borderId="1" xfId="0" applyBorder="1" applyAlignment="1">
      <alignment horizontal="center" vertical="center" wrapText="1"/>
    </xf>
    <xf numFmtId="10" fontId="1" fillId="0" borderId="1" xfId="0" applyNumberFormat="1" applyFont="1" applyBorder="1" applyAlignment="1">
      <alignment horizontal="center" vertical="center"/>
    </xf>
    <xf numFmtId="0" fontId="0" fillId="0" borderId="9" xfId="0" applyBorder="1" applyAlignment="1">
      <alignment horizontal="center" vertical="center" wrapText="1"/>
    </xf>
    <xf numFmtId="10" fontId="0" fillId="0" borderId="2" xfId="0" applyNumberFormat="1" applyBorder="1" applyAlignment="1">
      <alignment horizontal="center" vertical="center"/>
    </xf>
    <xf numFmtId="10" fontId="0" fillId="0" borderId="6" xfId="0" applyNumberFormat="1" applyBorder="1" applyAlignment="1">
      <alignment horizontal="center" vertical="center"/>
    </xf>
    <xf numFmtId="10" fontId="0" fillId="0" borderId="9" xfId="0" applyNumberFormat="1" applyBorder="1" applyAlignment="1">
      <alignment horizontal="center" vertical="center"/>
    </xf>
    <xf numFmtId="0" fontId="0" fillId="0" borderId="0" xfId="0" applyAlignment="1">
      <alignment horizontal="center" vertical="center" wrapText="1"/>
    </xf>
    <xf numFmtId="10" fontId="1" fillId="0" borderId="0" xfId="0" applyNumberFormat="1" applyFont="1" applyAlignment="1">
      <alignment horizontal="center" vertical="center"/>
    </xf>
    <xf numFmtId="10" fontId="0" fillId="0" borderId="0" xfId="0" applyNumberFormat="1" applyAlignment="1">
      <alignment vertical="center"/>
    </xf>
    <xf numFmtId="0" fontId="1" fillId="0" borderId="0" xfId="0" applyFont="1" applyAlignment="1">
      <alignment horizontal="center"/>
    </xf>
    <xf numFmtId="10" fontId="1" fillId="2" borderId="1" xfId="1" applyNumberFormat="1" applyFont="1" applyFill="1" applyBorder="1" applyAlignment="1">
      <alignment horizontal="center" vertical="center"/>
    </xf>
    <xf numFmtId="10" fontId="3" fillId="0" borderId="0" xfId="1" applyNumberFormat="1" applyFont="1" applyAlignment="1">
      <alignment horizontal="center" vertical="center"/>
    </xf>
    <xf numFmtId="10" fontId="1" fillId="0" borderId="0" xfId="0" applyNumberFormat="1" applyFont="1" applyAlignment="1">
      <alignment horizontal="center" vertical="center"/>
    </xf>
    <xf numFmtId="10" fontId="1" fillId="0" borderId="0" xfId="1" applyNumberFormat="1" applyFont="1" applyAlignment="1">
      <alignment horizontal="center" vertical="center"/>
    </xf>
    <xf numFmtId="10" fontId="0" fillId="0" borderId="1" xfId="1" applyNumberFormat="1" applyFont="1" applyBorder="1" applyAlignment="1">
      <alignment horizontal="center" vertical="center"/>
    </xf>
    <xf numFmtId="10" fontId="1" fillId="0" borderId="1" xfId="1" applyNumberFormat="1" applyFont="1" applyBorder="1" applyAlignment="1">
      <alignment horizontal="center" vertical="center"/>
    </xf>
    <xf numFmtId="14" fontId="0" fillId="0" borderId="0" xfId="0" applyNumberFormat="1" applyAlignment="1">
      <alignment horizontal="center" vertical="center"/>
    </xf>
    <xf numFmtId="9" fontId="1" fillId="0" borderId="0" xfId="1" applyFont="1" applyAlignment="1">
      <alignment horizontal="center" vertical="center"/>
    </xf>
    <xf numFmtId="10" fontId="1" fillId="0" borderId="4" xfId="0" applyNumberFormat="1" applyFont="1" applyBorder="1" applyAlignment="1">
      <alignment horizontal="center" vertical="center"/>
    </xf>
    <xf numFmtId="10" fontId="1" fillId="0" borderId="6" xfId="0" applyNumberFormat="1" applyFont="1" applyBorder="1" applyAlignment="1">
      <alignment horizontal="center" vertical="center"/>
    </xf>
    <xf numFmtId="10" fontId="1" fillId="0" borderId="9" xfId="0" applyNumberFormat="1" applyFont="1" applyBorder="1" applyAlignment="1">
      <alignment horizontal="center" vertical="center"/>
    </xf>
    <xf numFmtId="0" fontId="1" fillId="0" borderId="0" xfId="0" applyFont="1" applyAlignment="1">
      <alignment vertical="center"/>
    </xf>
    <xf numFmtId="0" fontId="7" fillId="0" borderId="0" xfId="0" applyFont="1" applyAlignment="1">
      <alignment vertical="center" wrapText="1"/>
    </xf>
    <xf numFmtId="171" fontId="0" fillId="0" borderId="1" xfId="2" applyNumberFormat="1" applyFont="1" applyBorder="1" applyAlignment="1">
      <alignment horizontal="center" vertical="center"/>
    </xf>
    <xf numFmtId="172" fontId="0" fillId="0" borderId="0" xfId="1" applyNumberFormat="1" applyFont="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1" xfId="0" applyFont="1" applyFill="1" applyBorder="1" applyAlignment="1">
      <alignment horizontal="center" vertical="center"/>
    </xf>
    <xf numFmtId="2" fontId="0" fillId="0" borderId="7" xfId="0" applyNumberFormat="1" applyBorder="1" applyAlignment="1">
      <alignment horizontal="center" vertical="center"/>
    </xf>
    <xf numFmtId="2" fontId="0" fillId="0" borderId="22" xfId="0" applyNumberFormat="1" applyBorder="1" applyAlignment="1">
      <alignment horizontal="center" vertical="center"/>
    </xf>
    <xf numFmtId="2" fontId="0" fillId="0" borderId="23" xfId="0" applyNumberFormat="1" applyBorder="1" applyAlignment="1">
      <alignment horizontal="center" vertical="center"/>
    </xf>
    <xf numFmtId="0" fontId="0" fillId="0" borderId="24" xfId="0" applyBorder="1" applyAlignment="1">
      <alignment horizontal="center" vertical="center"/>
    </xf>
    <xf numFmtId="0" fontId="0" fillId="0" borderId="7"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13" xfId="0" applyBorder="1" applyAlignment="1">
      <alignment horizontal="center" vertical="center"/>
    </xf>
    <xf numFmtId="2" fontId="0" fillId="0" borderId="3" xfId="0" applyNumberForma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1" fillId="2" borderId="3" xfId="0" applyFont="1" applyFill="1" applyBorder="1" applyAlignment="1">
      <alignment horizontal="center" vertical="center" wrapText="1"/>
    </xf>
    <xf numFmtId="173" fontId="0" fillId="0" borderId="7" xfId="1" applyNumberFormat="1" applyFont="1" applyBorder="1" applyAlignment="1">
      <alignment horizontal="center" vertical="center"/>
    </xf>
    <xf numFmtId="173" fontId="0" fillId="0" borderId="0" xfId="1" applyNumberFormat="1" applyFont="1" applyBorder="1" applyAlignment="1">
      <alignment horizontal="center" vertical="center"/>
    </xf>
    <xf numFmtId="173" fontId="0" fillId="0" borderId="3" xfId="1" applyNumberFormat="1" applyFont="1" applyBorder="1" applyAlignment="1">
      <alignment horizontal="center" vertical="center"/>
    </xf>
    <xf numFmtId="165" fontId="0" fillId="0" borderId="0" xfId="1" applyNumberFormat="1" applyFont="1" applyBorder="1" applyAlignment="1">
      <alignment horizontal="center" vertical="center"/>
    </xf>
    <xf numFmtId="165" fontId="0" fillId="0" borderId="3" xfId="1" applyNumberFormat="1" applyFont="1" applyBorder="1" applyAlignment="1">
      <alignment horizontal="center" vertical="center"/>
    </xf>
    <xf numFmtId="10" fontId="0" fillId="0" borderId="3" xfId="1" applyNumberFormat="1" applyFont="1" applyBorder="1" applyAlignment="1">
      <alignment horizontal="center" vertical="center"/>
    </xf>
    <xf numFmtId="0" fontId="1" fillId="0" borderId="3" xfId="0" applyFont="1" applyBorder="1" applyAlignment="1">
      <alignment horizontal="center" vertical="center" wrapText="1"/>
    </xf>
    <xf numFmtId="0" fontId="1" fillId="5" borderId="3" xfId="0" applyFont="1" applyFill="1" applyBorder="1" applyAlignment="1">
      <alignment vertical="center" wrapText="1"/>
    </xf>
    <xf numFmtId="0" fontId="1" fillId="5" borderId="29"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2" xfId="0" applyFont="1" applyFill="1" applyBorder="1" applyAlignment="1">
      <alignment horizontal="center" vertical="center" wrapText="1"/>
    </xf>
    <xf numFmtId="0" fontId="1" fillId="5" borderId="2" xfId="0" applyFont="1" applyFill="1" applyBorder="1" applyAlignment="1">
      <alignment horizontal="center" vertical="center"/>
    </xf>
    <xf numFmtId="0" fontId="1" fillId="6" borderId="1" xfId="0" applyFont="1" applyFill="1" applyBorder="1" applyAlignment="1">
      <alignment horizontal="center" vertical="center"/>
    </xf>
    <xf numFmtId="0" fontId="9" fillId="6" borderId="1" xfId="0" applyFont="1" applyFill="1" applyBorder="1" applyAlignment="1">
      <alignment horizontal="center" vertical="center"/>
    </xf>
    <xf numFmtId="0" fontId="1" fillId="5" borderId="1" xfId="0" applyFont="1" applyFill="1" applyBorder="1" applyAlignment="1">
      <alignment horizontal="center" vertical="center"/>
    </xf>
    <xf numFmtId="0" fontId="9" fillId="5" borderId="1" xfId="0" applyFont="1" applyFill="1" applyBorder="1" applyAlignment="1">
      <alignment horizontal="center" vertical="center"/>
    </xf>
    <xf numFmtId="9" fontId="0" fillId="0" borderId="0" xfId="1" applyFont="1" applyAlignment="1">
      <alignment horizontal="center" vertical="center"/>
    </xf>
    <xf numFmtId="3" fontId="0" fillId="0" borderId="0" xfId="0" applyNumberFormat="1" applyAlignment="1">
      <alignment horizontal="center" vertical="center"/>
    </xf>
    <xf numFmtId="0" fontId="10" fillId="0" borderId="0" xfId="0" applyFont="1" applyAlignment="1">
      <alignment horizontal="center" vertical="center"/>
    </xf>
    <xf numFmtId="10" fontId="10" fillId="0" borderId="0" xfId="0" applyNumberFormat="1" applyFont="1" applyAlignment="1">
      <alignment horizontal="center" vertical="center"/>
    </xf>
    <xf numFmtId="2" fontId="10" fillId="0" borderId="0" xfId="0" applyNumberFormat="1" applyFont="1" applyAlignment="1">
      <alignment horizontal="center" vertical="center"/>
    </xf>
    <xf numFmtId="17" fontId="0" fillId="0" borderId="0" xfId="0" applyNumberFormat="1" applyAlignment="1">
      <alignment horizontal="center" vertical="center"/>
    </xf>
    <xf numFmtId="165" fontId="0" fillId="0" borderId="0" xfId="1" applyNumberFormat="1" applyFont="1" applyAlignment="1">
      <alignment horizontal="center" vertical="center"/>
    </xf>
  </cellXfs>
  <cellStyles count="3">
    <cellStyle name="Comma 2" xfId="2" xr:uid="{83B08016-7BF1-42A2-8B4B-F55AE4C1CC38}"/>
    <cellStyle name="Normal" xfId="0" builtinId="0"/>
    <cellStyle name="Percent" xfId="1" builtinId="5"/>
  </cellStyles>
  <dxfs count="10">
    <dxf>
      <font>
        <color rgb="FF00B050"/>
      </font>
      <fill>
        <patternFill patternType="none">
          <bgColor auto="1"/>
        </patternFill>
      </fill>
    </dxf>
    <dxf>
      <font>
        <color rgb="FFFF0000"/>
      </font>
      <fill>
        <patternFill patternType="none">
          <bgColor auto="1"/>
        </patternFill>
      </fill>
    </dxf>
    <dxf>
      <font>
        <color rgb="FF00B050"/>
      </font>
      <fill>
        <patternFill patternType="none">
          <bgColor auto="1"/>
        </patternFill>
      </fill>
    </dxf>
    <dxf>
      <font>
        <color rgb="FFFF0000"/>
      </font>
      <fill>
        <patternFill patternType="none">
          <bgColor auto="1"/>
        </patternFill>
      </fill>
    </dxf>
    <dxf>
      <font>
        <color rgb="FF00B050"/>
      </font>
      <fill>
        <patternFill patternType="none">
          <bgColor auto="1"/>
        </patternFill>
      </fill>
    </dxf>
    <dxf>
      <font>
        <color rgb="FFFF0000"/>
      </font>
      <fill>
        <patternFill patternType="none">
          <bgColor auto="1"/>
        </patternFill>
      </fill>
    </dxf>
    <dxf>
      <font>
        <color rgb="FF00B050"/>
      </font>
      <fill>
        <patternFill patternType="none">
          <bgColor auto="1"/>
        </patternFill>
      </fill>
    </dxf>
    <dxf>
      <font>
        <color rgb="FFFF0000"/>
      </font>
      <fill>
        <patternFill patternType="none">
          <bgColor auto="1"/>
        </patternFill>
      </fill>
    </dxf>
    <dxf>
      <font>
        <color rgb="FF00B050"/>
      </font>
      <fill>
        <patternFill patternType="none">
          <bgColor auto="1"/>
        </patternFill>
      </fill>
    </dxf>
    <dxf>
      <font>
        <color rgb="FFFF0000"/>
      </font>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s-CO" sz="1800" b="1"/>
              <a:t>Frontera Eficiente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tx>
            <c:strRef>
              <c:f>'Answer Point 1'!$M$56</c:f>
              <c:strCache>
                <c:ptCount val="1"/>
                <c:pt idx="0">
                  <c:v>Std. Desv</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'Answer Point 1'!$M$58:$M$79</c:f>
              <c:numCache>
                <c:formatCode>0.00%</c:formatCode>
                <c:ptCount val="22"/>
                <c:pt idx="0">
                  <c:v>2.8225614837930346E-2</c:v>
                </c:pt>
                <c:pt idx="1">
                  <c:v>3.5476812851479675E-2</c:v>
                </c:pt>
                <c:pt idx="2">
                  <c:v>4.2947785291432193E-2</c:v>
                </c:pt>
                <c:pt idx="3">
                  <c:v>5.0541218695514915E-2</c:v>
                </c:pt>
                <c:pt idx="4">
                  <c:v>5.8209069476098274E-2</c:v>
                </c:pt>
                <c:pt idx="5">
                  <c:v>6.5925496855457719E-2</c:v>
                </c:pt>
                <c:pt idx="6">
                  <c:v>7.3675204227793112E-2</c:v>
                </c:pt>
                <c:pt idx="7">
                  <c:v>8.1450432832013128E-2</c:v>
                </c:pt>
                <c:pt idx="8">
                  <c:v>8.9239746031616302E-2</c:v>
                </c:pt>
                <c:pt idx="9">
                  <c:v>9.7118590056632176E-2</c:v>
                </c:pt>
                <c:pt idx="10">
                  <c:v>0.10486576975026587</c:v>
                </c:pt>
                <c:pt idx="11">
                  <c:v>0.11268183339026527</c:v>
                </c:pt>
                <c:pt idx="12">
                  <c:v>0.12051151470498467</c:v>
                </c:pt>
                <c:pt idx="13">
                  <c:v>0.12834913883303045</c:v>
                </c:pt>
                <c:pt idx="14">
                  <c:v>0.13618613883922356</c:v>
                </c:pt>
                <c:pt idx="15">
                  <c:v>0.1440289136337313</c:v>
                </c:pt>
                <c:pt idx="16">
                  <c:v>0.15187522483460794</c:v>
                </c:pt>
                <c:pt idx="17">
                  <c:v>0.15972422771583364</c:v>
                </c:pt>
                <c:pt idx="18">
                  <c:v>0.16757622114884063</c:v>
                </c:pt>
                <c:pt idx="19">
                  <c:v>0.17542886455313286</c:v>
                </c:pt>
                <c:pt idx="20">
                  <c:v>0.18328644015432455</c:v>
                </c:pt>
                <c:pt idx="21">
                  <c:v>0.19114349176063436</c:v>
                </c:pt>
              </c:numCache>
            </c:numRef>
          </c:xVal>
          <c:yVal>
            <c:numRef>
              <c:f>'Answer Point 1'!$L$58:$L$79</c:f>
              <c:numCache>
                <c:formatCode>0.00%</c:formatCode>
                <c:ptCount val="22"/>
                <c:pt idx="0">
                  <c:v>2.4999999683226685E-2</c:v>
                </c:pt>
                <c:pt idx="1">
                  <c:v>3.0000000169811063E-2</c:v>
                </c:pt>
                <c:pt idx="2">
                  <c:v>3.5000000106903628E-2</c:v>
                </c:pt>
                <c:pt idx="3">
                  <c:v>4.0000034877048243E-2</c:v>
                </c:pt>
                <c:pt idx="4">
                  <c:v>4.5000000025243556E-2</c:v>
                </c:pt>
                <c:pt idx="5">
                  <c:v>4.9999999761336823E-2</c:v>
                </c:pt>
                <c:pt idx="6">
                  <c:v>5.4999999761389674E-2</c:v>
                </c:pt>
                <c:pt idx="7">
                  <c:v>5.9999962474007081E-2</c:v>
                </c:pt>
                <c:pt idx="8">
                  <c:v>6.4999999941147427E-2</c:v>
                </c:pt>
                <c:pt idx="9">
                  <c:v>6.9999945952667453E-2</c:v>
                </c:pt>
                <c:pt idx="10">
                  <c:v>7.5000000060176528E-2</c:v>
                </c:pt>
                <c:pt idx="11">
                  <c:v>7.9999999960168711E-2</c:v>
                </c:pt>
                <c:pt idx="12">
                  <c:v>8.5000079966839628E-2</c:v>
                </c:pt>
                <c:pt idx="13">
                  <c:v>8.9999934948580801E-2</c:v>
                </c:pt>
                <c:pt idx="14">
                  <c:v>9.4999999999274692E-2</c:v>
                </c:pt>
                <c:pt idx="15">
                  <c:v>0.1000000000078437</c:v>
                </c:pt>
                <c:pt idx="16">
                  <c:v>0.10499999999400307</c:v>
                </c:pt>
                <c:pt idx="17">
                  <c:v>0.1099999999279469</c:v>
                </c:pt>
                <c:pt idx="18">
                  <c:v>0.11499989084643951</c:v>
                </c:pt>
                <c:pt idx="19">
                  <c:v>0.12000000008201894</c:v>
                </c:pt>
                <c:pt idx="20">
                  <c:v>0.12499995072225999</c:v>
                </c:pt>
                <c:pt idx="21">
                  <c:v>0.13000000009225807</c:v>
                </c:pt>
              </c:numCache>
            </c:numRef>
          </c:yVal>
          <c:smooth val="0"/>
          <c:extLst>
            <c:ext xmlns:c16="http://schemas.microsoft.com/office/drawing/2014/chart" uri="{C3380CC4-5D6E-409C-BE32-E72D297353CC}">
              <c16:uniqueId val="{00000000-1533-44D2-8B2B-DD9E52B5D9E2}"/>
            </c:ext>
          </c:extLst>
        </c:ser>
        <c:dLbls>
          <c:showLegendKey val="0"/>
          <c:showVal val="0"/>
          <c:showCatName val="0"/>
          <c:showSerName val="0"/>
          <c:showPercent val="0"/>
          <c:showBubbleSize val="0"/>
        </c:dLbls>
        <c:axId val="1028912480"/>
        <c:axId val="1028892096"/>
      </c:scatterChart>
      <c:valAx>
        <c:axId val="1028912480"/>
        <c:scaling>
          <c:orientation val="minMax"/>
          <c:max val="0.2"/>
          <c:min val="2.0000000000000004E-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s-CO" b="1"/>
                  <a:t>Std.</a:t>
                </a:r>
                <a:r>
                  <a:rPr lang="es-CO" b="1" baseline="0"/>
                  <a:t>(x)</a:t>
                </a:r>
                <a:endParaRPr lang="es-CO"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CO"/>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028892096"/>
        <c:crosses val="autoZero"/>
        <c:crossBetween val="midCat"/>
      </c:valAx>
      <c:valAx>
        <c:axId val="1028892096"/>
        <c:scaling>
          <c:orientation val="minMax"/>
          <c:min val="2.0000000000000004E-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s-CO" b="1"/>
                  <a:t>E(x)</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CO"/>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028912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b="1"/>
              <a:t>Crecimiento</a:t>
            </a:r>
            <a:r>
              <a:rPr lang="es-CO" b="1" baseline="0"/>
              <a:t> Acumulado Anual de los 10 Fondos de Estados Unidos</a:t>
            </a:r>
          </a:p>
          <a:p>
            <a:pPr>
              <a:defRPr/>
            </a:pPr>
            <a:r>
              <a:rPr lang="es-CO" b="1" baseline="0"/>
              <a:t>(2016-2021)</a:t>
            </a:r>
            <a:endParaRPr lang="es-CO"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tx>
            <c:strRef>
              <c:f>'Point 2 Data'!$B$64</c:f>
              <c:strCache>
                <c:ptCount val="1"/>
                <c:pt idx="0">
                  <c:v>VFIAX</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'Point 2 Data'!$A$65:$A$69</c:f>
              <c:numCache>
                <c:formatCode>General</c:formatCode>
                <c:ptCount val="5"/>
                <c:pt idx="0">
                  <c:v>2021</c:v>
                </c:pt>
                <c:pt idx="1">
                  <c:v>2020</c:v>
                </c:pt>
                <c:pt idx="2">
                  <c:v>2019</c:v>
                </c:pt>
                <c:pt idx="3">
                  <c:v>2018</c:v>
                </c:pt>
                <c:pt idx="4">
                  <c:v>2017</c:v>
                </c:pt>
              </c:numCache>
            </c:numRef>
          </c:xVal>
          <c:yVal>
            <c:numRef>
              <c:f>'Point 2 Data'!$B$65:$B$69</c:f>
              <c:numCache>
                <c:formatCode>0.00</c:formatCode>
                <c:ptCount val="5"/>
                <c:pt idx="0">
                  <c:v>1.0714934985146705</c:v>
                </c:pt>
                <c:pt idx="1">
                  <c:v>1.0406217207976727</c:v>
                </c:pt>
                <c:pt idx="2">
                  <c:v>1.0319447850632657</c:v>
                </c:pt>
                <c:pt idx="3">
                  <c:v>1.0211461643750002</c:v>
                </c:pt>
                <c:pt idx="4">
                  <c:v>1.0161416666666667</c:v>
                </c:pt>
              </c:numCache>
            </c:numRef>
          </c:yVal>
          <c:smooth val="0"/>
          <c:extLst>
            <c:ext xmlns:c16="http://schemas.microsoft.com/office/drawing/2014/chart" uri="{C3380CC4-5D6E-409C-BE32-E72D297353CC}">
              <c16:uniqueId val="{00000000-F477-4902-B30D-2E88FE991B1B}"/>
            </c:ext>
          </c:extLst>
        </c:ser>
        <c:ser>
          <c:idx val="1"/>
          <c:order val="1"/>
          <c:tx>
            <c:strRef>
              <c:f>'Point 2 Data'!$C$64</c:f>
              <c:strCache>
                <c:ptCount val="1"/>
                <c:pt idx="0">
                  <c:v>FXIAX</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'Point 2 Data'!$A$65:$A$69</c:f>
              <c:numCache>
                <c:formatCode>General</c:formatCode>
                <c:ptCount val="5"/>
                <c:pt idx="0">
                  <c:v>2021</c:v>
                </c:pt>
                <c:pt idx="1">
                  <c:v>2020</c:v>
                </c:pt>
                <c:pt idx="2">
                  <c:v>2019</c:v>
                </c:pt>
                <c:pt idx="3">
                  <c:v>2018</c:v>
                </c:pt>
                <c:pt idx="4">
                  <c:v>2017</c:v>
                </c:pt>
              </c:numCache>
            </c:numRef>
          </c:xVal>
          <c:yVal>
            <c:numRef>
              <c:f>'Point 2 Data'!$C$65:$C$69</c:f>
              <c:numCache>
                <c:formatCode>0.00</c:formatCode>
                <c:ptCount val="5"/>
                <c:pt idx="0">
                  <c:v>1.070171448381106</c:v>
                </c:pt>
                <c:pt idx="1">
                  <c:v>1.0393798211786873</c:v>
                </c:pt>
                <c:pt idx="2">
                  <c:v>1.0310029224339119</c:v>
                </c:pt>
                <c:pt idx="3">
                  <c:v>1.020584456111111</c:v>
                </c:pt>
                <c:pt idx="4">
                  <c:v>1.0156416666666668</c:v>
                </c:pt>
              </c:numCache>
            </c:numRef>
          </c:yVal>
          <c:smooth val="0"/>
          <c:extLst>
            <c:ext xmlns:c16="http://schemas.microsoft.com/office/drawing/2014/chart" uri="{C3380CC4-5D6E-409C-BE32-E72D297353CC}">
              <c16:uniqueId val="{00000001-F477-4902-B30D-2E88FE991B1B}"/>
            </c:ext>
          </c:extLst>
        </c:ser>
        <c:ser>
          <c:idx val="2"/>
          <c:order val="2"/>
          <c:tx>
            <c:strRef>
              <c:f>'Point 2 Data'!$D$64</c:f>
              <c:strCache>
                <c:ptCount val="1"/>
                <c:pt idx="0">
                  <c:v>CWGIX</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'Point 2 Data'!$A$65:$A$69</c:f>
              <c:numCache>
                <c:formatCode>General</c:formatCode>
                <c:ptCount val="5"/>
                <c:pt idx="0">
                  <c:v>2021</c:v>
                </c:pt>
                <c:pt idx="1">
                  <c:v>2020</c:v>
                </c:pt>
                <c:pt idx="2">
                  <c:v>2019</c:v>
                </c:pt>
                <c:pt idx="3">
                  <c:v>2018</c:v>
                </c:pt>
                <c:pt idx="4">
                  <c:v>2017</c:v>
                </c:pt>
              </c:numCache>
            </c:numRef>
          </c:xVal>
          <c:yVal>
            <c:numRef>
              <c:f>'Point 2 Data'!$D$65:$D$69</c:f>
              <c:numCache>
                <c:formatCode>0.00</c:formatCode>
                <c:ptCount val="5"/>
                <c:pt idx="0">
                  <c:v>1.0380547889563061</c:v>
                </c:pt>
                <c:pt idx="1">
                  <c:v>1.014410569270884</c:v>
                </c:pt>
                <c:pt idx="2">
                  <c:v>1.0108976997642036</c:v>
                </c:pt>
                <c:pt idx="3">
                  <c:v>1.0053348469444443</c:v>
                </c:pt>
                <c:pt idx="4">
                  <c:v>1.0134083333333332</c:v>
                </c:pt>
              </c:numCache>
            </c:numRef>
          </c:yVal>
          <c:smooth val="0"/>
          <c:extLst>
            <c:ext xmlns:c16="http://schemas.microsoft.com/office/drawing/2014/chart" uri="{C3380CC4-5D6E-409C-BE32-E72D297353CC}">
              <c16:uniqueId val="{00000002-F477-4902-B30D-2E88FE991B1B}"/>
            </c:ext>
          </c:extLst>
        </c:ser>
        <c:ser>
          <c:idx val="3"/>
          <c:order val="3"/>
          <c:tx>
            <c:strRef>
              <c:f>'Point 2 Data'!$E$64</c:f>
              <c:strCache>
                <c:ptCount val="1"/>
                <c:pt idx="0">
                  <c:v>AGTHX</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'Point 2 Data'!$A$65:$A$69</c:f>
              <c:numCache>
                <c:formatCode>General</c:formatCode>
                <c:ptCount val="5"/>
                <c:pt idx="0">
                  <c:v>2021</c:v>
                </c:pt>
                <c:pt idx="1">
                  <c:v>2020</c:v>
                </c:pt>
                <c:pt idx="2">
                  <c:v>2019</c:v>
                </c:pt>
                <c:pt idx="3">
                  <c:v>2018</c:v>
                </c:pt>
                <c:pt idx="4">
                  <c:v>2017</c:v>
                </c:pt>
              </c:numCache>
            </c:numRef>
          </c:xVal>
          <c:yVal>
            <c:numRef>
              <c:f>'Point 2 Data'!$E$65:$E$69</c:f>
              <c:numCache>
                <c:formatCode>0.00</c:formatCode>
                <c:ptCount val="5"/>
                <c:pt idx="0">
                  <c:v>1.0621037953024217</c:v>
                </c:pt>
                <c:pt idx="1">
                  <c:v>1.0326056926814873</c:v>
                </c:pt>
                <c:pt idx="2">
                  <c:v>1.0172703422717408</c:v>
                </c:pt>
                <c:pt idx="3">
                  <c:v>1.0155101247222222</c:v>
                </c:pt>
                <c:pt idx="4">
                  <c:v>1.0148166666666667</c:v>
                </c:pt>
              </c:numCache>
            </c:numRef>
          </c:yVal>
          <c:smooth val="0"/>
          <c:extLst>
            <c:ext xmlns:c16="http://schemas.microsoft.com/office/drawing/2014/chart" uri="{C3380CC4-5D6E-409C-BE32-E72D297353CC}">
              <c16:uniqueId val="{00000003-F477-4902-B30D-2E88FE991B1B}"/>
            </c:ext>
          </c:extLst>
        </c:ser>
        <c:ser>
          <c:idx val="4"/>
          <c:order val="4"/>
          <c:tx>
            <c:strRef>
              <c:f>'Point 2 Data'!$F$64</c:f>
              <c:strCache>
                <c:ptCount val="1"/>
                <c:pt idx="0">
                  <c:v>FCNKX</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'Point 2 Data'!$A$65:$A$69</c:f>
              <c:numCache>
                <c:formatCode>General</c:formatCode>
                <c:ptCount val="5"/>
                <c:pt idx="0">
                  <c:v>2021</c:v>
                </c:pt>
                <c:pt idx="1">
                  <c:v>2020</c:v>
                </c:pt>
                <c:pt idx="2">
                  <c:v>2019</c:v>
                </c:pt>
                <c:pt idx="3">
                  <c:v>2018</c:v>
                </c:pt>
                <c:pt idx="4">
                  <c:v>2017</c:v>
                </c:pt>
              </c:numCache>
            </c:numRef>
          </c:xVal>
          <c:yVal>
            <c:numRef>
              <c:f>'Point 2 Data'!$F$65:$F$69</c:f>
              <c:numCache>
                <c:formatCode>0.00</c:formatCode>
                <c:ptCount val="5"/>
                <c:pt idx="0">
                  <c:v>1.0667168345225264</c:v>
                </c:pt>
                <c:pt idx="1">
                  <c:v>1.0462709562524271</c:v>
                </c:pt>
                <c:pt idx="2">
                  <c:v>1.0265609853340139</c:v>
                </c:pt>
                <c:pt idx="3">
                  <c:v>1.0213436216666667</c:v>
                </c:pt>
                <c:pt idx="4">
                  <c:v>1.0199666666666667</c:v>
                </c:pt>
              </c:numCache>
            </c:numRef>
          </c:yVal>
          <c:smooth val="0"/>
          <c:extLst>
            <c:ext xmlns:c16="http://schemas.microsoft.com/office/drawing/2014/chart" uri="{C3380CC4-5D6E-409C-BE32-E72D297353CC}">
              <c16:uniqueId val="{00000004-F477-4902-B30D-2E88FE991B1B}"/>
            </c:ext>
          </c:extLst>
        </c:ser>
        <c:ser>
          <c:idx val="5"/>
          <c:order val="5"/>
          <c:tx>
            <c:strRef>
              <c:f>'Point 2 Data'!$G$64</c:f>
              <c:strCache>
                <c:ptCount val="1"/>
                <c:pt idx="0">
                  <c:v>ABALX</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'Point 2 Data'!$A$65:$A$69</c:f>
              <c:numCache>
                <c:formatCode>General</c:formatCode>
                <c:ptCount val="5"/>
                <c:pt idx="0">
                  <c:v>2021</c:v>
                </c:pt>
                <c:pt idx="1">
                  <c:v>2020</c:v>
                </c:pt>
                <c:pt idx="2">
                  <c:v>2019</c:v>
                </c:pt>
                <c:pt idx="3">
                  <c:v>2018</c:v>
                </c:pt>
                <c:pt idx="4">
                  <c:v>2017</c:v>
                </c:pt>
              </c:numCache>
            </c:numRef>
          </c:xVal>
          <c:yVal>
            <c:numRef>
              <c:f>'Point 2 Data'!$G$65:$G$69</c:f>
              <c:numCache>
                <c:formatCode>0.00</c:formatCode>
                <c:ptCount val="5"/>
                <c:pt idx="0">
                  <c:v>1.0276719714837463</c:v>
                </c:pt>
                <c:pt idx="1">
                  <c:v>1.0130253138214118</c:v>
                </c:pt>
                <c:pt idx="2">
                  <c:v>1.0114575546117637</c:v>
                </c:pt>
                <c:pt idx="3">
                  <c:v>1.0069013261111111</c:v>
                </c:pt>
                <c:pt idx="4">
                  <c:v>1.0086833333333334</c:v>
                </c:pt>
              </c:numCache>
            </c:numRef>
          </c:yVal>
          <c:smooth val="0"/>
          <c:extLst>
            <c:ext xmlns:c16="http://schemas.microsoft.com/office/drawing/2014/chart" uri="{C3380CC4-5D6E-409C-BE32-E72D297353CC}">
              <c16:uniqueId val="{00000005-F477-4902-B30D-2E88FE991B1B}"/>
            </c:ext>
          </c:extLst>
        </c:ser>
        <c:ser>
          <c:idx val="6"/>
          <c:order val="6"/>
          <c:tx>
            <c:strRef>
              <c:f>'Point 2 Data'!$H$64</c:f>
              <c:strCache>
                <c:ptCount val="1"/>
                <c:pt idx="0">
                  <c:v>DODGX</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'Point 2 Data'!$A$65:$A$69</c:f>
              <c:numCache>
                <c:formatCode>General</c:formatCode>
                <c:ptCount val="5"/>
                <c:pt idx="0">
                  <c:v>2021</c:v>
                </c:pt>
                <c:pt idx="1">
                  <c:v>2020</c:v>
                </c:pt>
                <c:pt idx="2">
                  <c:v>2019</c:v>
                </c:pt>
                <c:pt idx="3">
                  <c:v>2018</c:v>
                </c:pt>
                <c:pt idx="4">
                  <c:v>2017</c:v>
                </c:pt>
              </c:numCache>
            </c:numRef>
          </c:xVal>
          <c:yVal>
            <c:numRef>
              <c:f>'Point 2 Data'!$H$65:$H$69</c:f>
              <c:numCache>
                <c:formatCode>0.00</c:formatCode>
                <c:ptCount val="5"/>
                <c:pt idx="0">
                  <c:v>1.0390497742829028</c:v>
                </c:pt>
                <c:pt idx="1">
                  <c:v>1.0026050796380592</c:v>
                </c:pt>
                <c:pt idx="2">
                  <c:v>1.0120679146399427</c:v>
                </c:pt>
                <c:pt idx="3">
                  <c:v>1.0143247872916668</c:v>
                </c:pt>
                <c:pt idx="4">
                  <c:v>1.013725</c:v>
                </c:pt>
              </c:numCache>
            </c:numRef>
          </c:yVal>
          <c:smooth val="0"/>
          <c:extLst>
            <c:ext xmlns:c16="http://schemas.microsoft.com/office/drawing/2014/chart" uri="{C3380CC4-5D6E-409C-BE32-E72D297353CC}">
              <c16:uniqueId val="{00000006-F477-4902-B30D-2E88FE991B1B}"/>
            </c:ext>
          </c:extLst>
        </c:ser>
        <c:ser>
          <c:idx val="7"/>
          <c:order val="7"/>
          <c:tx>
            <c:strRef>
              <c:f>'Point 2 Data'!$I$64</c:f>
              <c:strCache>
                <c:ptCount val="1"/>
                <c:pt idx="0">
                  <c:v>SWPPX</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'Point 2 Data'!$A$65:$A$69</c:f>
              <c:numCache>
                <c:formatCode>General</c:formatCode>
                <c:ptCount val="5"/>
                <c:pt idx="0">
                  <c:v>2021</c:v>
                </c:pt>
                <c:pt idx="1">
                  <c:v>2020</c:v>
                </c:pt>
                <c:pt idx="2">
                  <c:v>2019</c:v>
                </c:pt>
                <c:pt idx="3">
                  <c:v>2018</c:v>
                </c:pt>
                <c:pt idx="4">
                  <c:v>2017</c:v>
                </c:pt>
              </c:numCache>
            </c:numRef>
          </c:xVal>
          <c:yVal>
            <c:numRef>
              <c:f>'Point 2 Data'!$I$65:$I$69</c:f>
              <c:numCache>
                <c:formatCode>0.00</c:formatCode>
                <c:ptCount val="5"/>
                <c:pt idx="0">
                  <c:v>1.0703458807595163</c:v>
                </c:pt>
                <c:pt idx="1">
                  <c:v>1.0398690519616083</c:v>
                </c:pt>
                <c:pt idx="2">
                  <c:v>1.0313006622923957</c:v>
                </c:pt>
                <c:pt idx="3">
                  <c:v>1.0208118208333332</c:v>
                </c:pt>
                <c:pt idx="4">
                  <c:v>1.0157499999999999</c:v>
                </c:pt>
              </c:numCache>
            </c:numRef>
          </c:yVal>
          <c:smooth val="0"/>
          <c:extLst>
            <c:ext xmlns:c16="http://schemas.microsoft.com/office/drawing/2014/chart" uri="{C3380CC4-5D6E-409C-BE32-E72D297353CC}">
              <c16:uniqueId val="{00000007-F477-4902-B30D-2E88FE991B1B}"/>
            </c:ext>
          </c:extLst>
        </c:ser>
        <c:ser>
          <c:idx val="8"/>
          <c:order val="8"/>
          <c:tx>
            <c:strRef>
              <c:f>'Point 2 Data'!$J$64</c:f>
              <c:strCache>
                <c:ptCount val="1"/>
                <c:pt idx="0">
                  <c:v>FDGRX</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'Point 2 Data'!$A$65:$A$69</c:f>
              <c:numCache>
                <c:formatCode>General</c:formatCode>
                <c:ptCount val="5"/>
                <c:pt idx="0">
                  <c:v>2021</c:v>
                </c:pt>
                <c:pt idx="1">
                  <c:v>2020</c:v>
                </c:pt>
                <c:pt idx="2">
                  <c:v>2019</c:v>
                </c:pt>
                <c:pt idx="3">
                  <c:v>2018</c:v>
                </c:pt>
                <c:pt idx="4">
                  <c:v>2017</c:v>
                </c:pt>
              </c:numCache>
            </c:numRef>
          </c:xVal>
          <c:yVal>
            <c:numRef>
              <c:f>'Point 2 Data'!$J$65:$J$69</c:f>
              <c:numCache>
                <c:formatCode>0.00</c:formatCode>
                <c:ptCount val="5"/>
                <c:pt idx="0">
                  <c:v>1.1043249571387801</c:v>
                </c:pt>
                <c:pt idx="1">
                  <c:v>1.0753095218735584</c:v>
                </c:pt>
                <c:pt idx="2">
                  <c:v>1.036151625043779</c:v>
                </c:pt>
                <c:pt idx="3">
                  <c:v>1.0288638395138889</c:v>
                </c:pt>
                <c:pt idx="4">
                  <c:v>1.0240083333333334</c:v>
                </c:pt>
              </c:numCache>
            </c:numRef>
          </c:yVal>
          <c:smooth val="0"/>
          <c:extLst>
            <c:ext xmlns:c16="http://schemas.microsoft.com/office/drawing/2014/chart" uri="{C3380CC4-5D6E-409C-BE32-E72D297353CC}">
              <c16:uniqueId val="{00000008-F477-4902-B30D-2E88FE991B1B}"/>
            </c:ext>
          </c:extLst>
        </c:ser>
        <c:ser>
          <c:idx val="9"/>
          <c:order val="9"/>
          <c:tx>
            <c:strRef>
              <c:f>'Point 2 Data'!$K$64</c:f>
              <c:strCache>
                <c:ptCount val="1"/>
                <c:pt idx="0">
                  <c:v>TRBCX</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'Point 2 Data'!$A$65:$A$69</c:f>
              <c:numCache>
                <c:formatCode>General</c:formatCode>
                <c:ptCount val="5"/>
                <c:pt idx="0">
                  <c:v>2021</c:v>
                </c:pt>
                <c:pt idx="1">
                  <c:v>2020</c:v>
                </c:pt>
                <c:pt idx="2">
                  <c:v>2019</c:v>
                </c:pt>
                <c:pt idx="3">
                  <c:v>2018</c:v>
                </c:pt>
                <c:pt idx="4">
                  <c:v>2017</c:v>
                </c:pt>
              </c:numCache>
            </c:numRef>
          </c:xVal>
          <c:yVal>
            <c:numRef>
              <c:f>'Point 2 Data'!$K$65:$K$69</c:f>
              <c:numCache>
                <c:formatCode>0.00</c:formatCode>
                <c:ptCount val="5"/>
                <c:pt idx="0">
                  <c:v>1.0933782386595743</c:v>
                </c:pt>
                <c:pt idx="1">
                  <c:v>1.0682477112523625</c:v>
                </c:pt>
                <c:pt idx="2">
                  <c:v>1.0428626951479689</c:v>
                </c:pt>
                <c:pt idx="3">
                  <c:v>1.0317286237500001</c:v>
                </c:pt>
                <c:pt idx="4">
                  <c:v>1.0246500000000001</c:v>
                </c:pt>
              </c:numCache>
            </c:numRef>
          </c:yVal>
          <c:smooth val="0"/>
          <c:extLst>
            <c:ext xmlns:c16="http://schemas.microsoft.com/office/drawing/2014/chart" uri="{C3380CC4-5D6E-409C-BE32-E72D297353CC}">
              <c16:uniqueId val="{00000009-F477-4902-B30D-2E88FE991B1B}"/>
            </c:ext>
          </c:extLst>
        </c:ser>
        <c:dLbls>
          <c:showLegendKey val="0"/>
          <c:showVal val="0"/>
          <c:showCatName val="0"/>
          <c:showSerName val="0"/>
          <c:showPercent val="0"/>
          <c:showBubbleSize val="0"/>
        </c:dLbls>
        <c:axId val="1435220255"/>
        <c:axId val="1435220671"/>
      </c:scatterChart>
      <c:valAx>
        <c:axId val="1435220255"/>
        <c:scaling>
          <c:orientation val="minMax"/>
          <c:max val="2021"/>
          <c:min val="2017"/>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b="1"/>
                  <a:t>Año</a:t>
                </a:r>
                <a:r>
                  <a:rPr lang="es-CO" b="1" baseline="0"/>
                  <a:t> (yyyy)</a:t>
                </a:r>
                <a:endParaRPr lang="es-CO"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435220671"/>
        <c:crosses val="autoZero"/>
        <c:crossBetween val="midCat"/>
        <c:majorUnit val="1"/>
      </c:valAx>
      <c:valAx>
        <c:axId val="1435220671"/>
        <c:scaling>
          <c:orientation val="minMax"/>
          <c:max val="1.1100000000000001"/>
          <c:min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b="1"/>
                  <a:t>(%)</a:t>
                </a:r>
                <a:r>
                  <a:rPr lang="es-CO" b="1" baseline="0"/>
                  <a:t> de Crecimiento Acumulado</a:t>
                </a:r>
                <a:endParaRPr lang="es-CO"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43522025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315686</xdr:colOff>
      <xdr:row>81</xdr:row>
      <xdr:rowOff>0</xdr:rowOff>
    </xdr:from>
    <xdr:to>
      <xdr:col>5</xdr:col>
      <xdr:colOff>631373</xdr:colOff>
      <xdr:row>108</xdr:row>
      <xdr:rowOff>108858</xdr:rowOff>
    </xdr:to>
    <xdr:graphicFrame macro="">
      <xdr:nvGraphicFramePr>
        <xdr:cNvPr id="2" name="Chart 21">
          <a:extLst>
            <a:ext uri="{FF2B5EF4-FFF2-40B4-BE49-F238E27FC236}">
              <a16:creationId xmlns:a16="http://schemas.microsoft.com/office/drawing/2014/main" id="{D51113E9-6186-45F1-83A1-D2D1DE49E4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17</xdr:col>
      <xdr:colOff>511629</xdr:colOff>
      <xdr:row>30</xdr:row>
      <xdr:rowOff>173531</xdr:rowOff>
    </xdr:to>
    <xdr:graphicFrame macro="">
      <xdr:nvGraphicFramePr>
        <xdr:cNvPr id="4" name="Chart 3">
          <a:extLst>
            <a:ext uri="{FF2B5EF4-FFF2-40B4-BE49-F238E27FC236}">
              <a16:creationId xmlns:a16="http://schemas.microsoft.com/office/drawing/2014/main" id="{16B7EC41-6B0E-4791-8E53-F037F731CD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878541</xdr:colOff>
      <xdr:row>61</xdr:row>
      <xdr:rowOff>8965</xdr:rowOff>
    </xdr:from>
    <xdr:to>
      <xdr:col>6</xdr:col>
      <xdr:colOff>152400</xdr:colOff>
      <xdr:row>62</xdr:row>
      <xdr:rowOff>161365</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307DEDDF-0E45-4D04-9ED4-D06E87170811}"/>
                </a:ext>
              </a:extLst>
            </xdr:cNvPr>
            <xdr:cNvSpPr txBox="1"/>
          </xdr:nvSpPr>
          <xdr:spPr>
            <a:xfrm>
              <a:off x="878541" y="10793506"/>
              <a:ext cx="4231341" cy="3316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14:m>
                <m:oMath xmlns:m="http://schemas.openxmlformats.org/officeDocument/2006/math">
                  <m:sSub>
                    <m:sSubPr>
                      <m:ctrlPr>
                        <a:rPr lang="es-CO" sz="1400" i="1">
                          <a:solidFill>
                            <a:schemeClr val="dk1"/>
                          </a:solidFill>
                          <a:effectLst/>
                          <a:latin typeface="Cambria Math" panose="02040503050406030204" pitchFamily="18" charset="0"/>
                          <a:ea typeface="+mn-ea"/>
                          <a:cs typeface="+mn-cs"/>
                        </a:rPr>
                      </m:ctrlPr>
                    </m:sSubPr>
                    <m:e>
                      <m:r>
                        <a:rPr lang="en-US" sz="1400" i="1">
                          <a:solidFill>
                            <a:schemeClr val="dk1"/>
                          </a:solidFill>
                          <a:effectLst/>
                          <a:latin typeface="Cambria Math" panose="02040503050406030204" pitchFamily="18" charset="0"/>
                          <a:ea typeface="+mn-ea"/>
                          <a:cs typeface="+mn-cs"/>
                        </a:rPr>
                        <m:t>𝑅</m:t>
                      </m:r>
                    </m:e>
                    <m:sub>
                      <m:r>
                        <a:rPr lang="en-US" sz="1400" i="1">
                          <a:solidFill>
                            <a:schemeClr val="dk1"/>
                          </a:solidFill>
                          <a:effectLst/>
                          <a:latin typeface="Cambria Math" panose="02040503050406030204" pitchFamily="18" charset="0"/>
                          <a:ea typeface="+mn-ea"/>
                          <a:cs typeface="+mn-cs"/>
                        </a:rPr>
                        <m:t>𝑖𝑡</m:t>
                      </m:r>
                    </m:sub>
                  </m:sSub>
                  <m:r>
                    <a:rPr lang="en-US" sz="1400" i="1">
                      <a:solidFill>
                        <a:schemeClr val="dk1"/>
                      </a:solidFill>
                      <a:effectLst/>
                      <a:latin typeface="Cambria Math" panose="02040503050406030204" pitchFamily="18" charset="0"/>
                      <a:ea typeface="+mn-ea"/>
                      <a:cs typeface="+mn-cs"/>
                    </a:rPr>
                    <m:t>=</m:t>
                  </m:r>
                  <m:sSub>
                    <m:sSubPr>
                      <m:ctrlPr>
                        <a:rPr lang="es-CO" sz="1400" i="1">
                          <a:solidFill>
                            <a:schemeClr val="dk1"/>
                          </a:solidFill>
                          <a:effectLst/>
                          <a:latin typeface="Cambria Math" panose="02040503050406030204" pitchFamily="18" charset="0"/>
                          <a:ea typeface="+mn-ea"/>
                          <a:cs typeface="+mn-cs"/>
                        </a:rPr>
                      </m:ctrlPr>
                    </m:sSubPr>
                    <m:e>
                      <m:r>
                        <a:rPr lang="en-US" sz="1400" i="1">
                          <a:solidFill>
                            <a:schemeClr val="dk1"/>
                          </a:solidFill>
                          <a:effectLst/>
                          <a:latin typeface="Cambria Math" panose="02040503050406030204" pitchFamily="18" charset="0"/>
                          <a:ea typeface="+mn-ea"/>
                          <a:cs typeface="+mn-cs"/>
                        </a:rPr>
                        <m:t>𝛼</m:t>
                      </m:r>
                    </m:e>
                    <m:sub>
                      <m:r>
                        <a:rPr lang="en-US" sz="1400" i="1">
                          <a:solidFill>
                            <a:schemeClr val="dk1"/>
                          </a:solidFill>
                          <a:effectLst/>
                          <a:latin typeface="Cambria Math" panose="02040503050406030204" pitchFamily="18" charset="0"/>
                          <a:ea typeface="+mn-ea"/>
                          <a:cs typeface="+mn-cs"/>
                        </a:rPr>
                        <m:t>𝑖</m:t>
                      </m:r>
                    </m:sub>
                  </m:sSub>
                  <m:r>
                    <a:rPr lang="en-US" sz="1400" i="1">
                      <a:solidFill>
                        <a:schemeClr val="dk1"/>
                      </a:solidFill>
                      <a:effectLst/>
                      <a:latin typeface="Cambria Math" panose="02040503050406030204" pitchFamily="18" charset="0"/>
                      <a:ea typeface="+mn-ea"/>
                      <a:cs typeface="+mn-cs"/>
                    </a:rPr>
                    <m:t>+</m:t>
                  </m:r>
                  <m:sSub>
                    <m:sSubPr>
                      <m:ctrlPr>
                        <a:rPr lang="es-CO" sz="1400" i="1">
                          <a:solidFill>
                            <a:schemeClr val="dk1"/>
                          </a:solidFill>
                          <a:effectLst/>
                          <a:latin typeface="Cambria Math" panose="02040503050406030204" pitchFamily="18" charset="0"/>
                          <a:ea typeface="+mn-ea"/>
                          <a:cs typeface="+mn-cs"/>
                        </a:rPr>
                      </m:ctrlPr>
                    </m:sSubPr>
                    <m:e>
                      <m:r>
                        <a:rPr lang="en-US" sz="1400" i="1">
                          <a:solidFill>
                            <a:schemeClr val="dk1"/>
                          </a:solidFill>
                          <a:effectLst/>
                          <a:latin typeface="Cambria Math" panose="02040503050406030204" pitchFamily="18" charset="0"/>
                          <a:ea typeface="+mn-ea"/>
                          <a:cs typeface="+mn-cs"/>
                        </a:rPr>
                        <m:t>𝛽</m:t>
                      </m:r>
                    </m:e>
                    <m:sub>
                      <m:r>
                        <a:rPr lang="en-US" sz="1400" i="1">
                          <a:solidFill>
                            <a:schemeClr val="dk1"/>
                          </a:solidFill>
                          <a:effectLst/>
                          <a:latin typeface="Cambria Math" panose="02040503050406030204" pitchFamily="18" charset="0"/>
                          <a:ea typeface="+mn-ea"/>
                          <a:cs typeface="+mn-cs"/>
                        </a:rPr>
                        <m:t>𝑖</m:t>
                      </m:r>
                    </m:sub>
                  </m:sSub>
                  <m:r>
                    <a:rPr lang="en-US" sz="1400" i="1">
                      <a:solidFill>
                        <a:schemeClr val="dk1"/>
                      </a:solidFill>
                      <a:effectLst/>
                      <a:latin typeface="Cambria Math" panose="02040503050406030204" pitchFamily="18" charset="0"/>
                      <a:ea typeface="+mn-ea"/>
                      <a:cs typeface="+mn-cs"/>
                    </a:rPr>
                    <m:t>∙</m:t>
                  </m:r>
                  <m:sSub>
                    <m:sSubPr>
                      <m:ctrlPr>
                        <a:rPr lang="es-CO" sz="1400" i="1">
                          <a:solidFill>
                            <a:schemeClr val="dk1"/>
                          </a:solidFill>
                          <a:effectLst/>
                          <a:latin typeface="Cambria Math" panose="02040503050406030204" pitchFamily="18" charset="0"/>
                          <a:ea typeface="+mn-ea"/>
                          <a:cs typeface="+mn-cs"/>
                        </a:rPr>
                      </m:ctrlPr>
                    </m:sSubPr>
                    <m:e>
                      <m:r>
                        <a:rPr lang="en-US" sz="1400" i="1">
                          <a:solidFill>
                            <a:schemeClr val="dk1"/>
                          </a:solidFill>
                          <a:effectLst/>
                          <a:latin typeface="Cambria Math" panose="02040503050406030204" pitchFamily="18" charset="0"/>
                          <a:ea typeface="+mn-ea"/>
                          <a:cs typeface="+mn-cs"/>
                        </a:rPr>
                        <m:t>𝑅𝑀𝑅𝐹</m:t>
                      </m:r>
                    </m:e>
                    <m:sub>
                      <m:r>
                        <a:rPr lang="en-US" sz="1400" i="1">
                          <a:solidFill>
                            <a:schemeClr val="dk1"/>
                          </a:solidFill>
                          <a:effectLst/>
                          <a:latin typeface="Cambria Math" panose="02040503050406030204" pitchFamily="18" charset="0"/>
                          <a:ea typeface="+mn-ea"/>
                          <a:cs typeface="+mn-cs"/>
                        </a:rPr>
                        <m:t>𝑡</m:t>
                      </m:r>
                    </m:sub>
                  </m:sSub>
                  <m:r>
                    <a:rPr lang="en-US" sz="1400" i="1">
                      <a:solidFill>
                        <a:schemeClr val="dk1"/>
                      </a:solidFill>
                      <a:effectLst/>
                      <a:latin typeface="Cambria Math" panose="02040503050406030204" pitchFamily="18" charset="0"/>
                      <a:ea typeface="+mn-ea"/>
                      <a:cs typeface="+mn-cs"/>
                    </a:rPr>
                    <m:t>+</m:t>
                  </m:r>
                  <m:sSub>
                    <m:sSubPr>
                      <m:ctrlPr>
                        <a:rPr lang="es-CO" sz="1400" i="1">
                          <a:solidFill>
                            <a:schemeClr val="dk1"/>
                          </a:solidFill>
                          <a:effectLst/>
                          <a:latin typeface="Cambria Math" panose="02040503050406030204" pitchFamily="18" charset="0"/>
                          <a:ea typeface="+mn-ea"/>
                          <a:cs typeface="+mn-cs"/>
                        </a:rPr>
                      </m:ctrlPr>
                    </m:sSubPr>
                    <m:e>
                      <m:r>
                        <a:rPr lang="en-US" sz="1400" i="1">
                          <a:solidFill>
                            <a:schemeClr val="dk1"/>
                          </a:solidFill>
                          <a:effectLst/>
                          <a:latin typeface="Cambria Math" panose="02040503050406030204" pitchFamily="18" charset="0"/>
                          <a:ea typeface="+mn-ea"/>
                          <a:cs typeface="+mn-cs"/>
                        </a:rPr>
                        <m:t>𝑏</m:t>
                      </m:r>
                    </m:e>
                    <m:sub>
                      <m:r>
                        <a:rPr lang="en-US" sz="1400" i="1">
                          <a:solidFill>
                            <a:schemeClr val="dk1"/>
                          </a:solidFill>
                          <a:effectLst/>
                          <a:latin typeface="Cambria Math" panose="02040503050406030204" pitchFamily="18" charset="0"/>
                          <a:ea typeface="+mn-ea"/>
                          <a:cs typeface="+mn-cs"/>
                        </a:rPr>
                        <m:t>𝑖</m:t>
                      </m:r>
                    </m:sub>
                  </m:sSub>
                  <m:r>
                    <a:rPr lang="en-US" sz="1400" i="1">
                      <a:solidFill>
                        <a:schemeClr val="dk1"/>
                      </a:solidFill>
                      <a:effectLst/>
                      <a:latin typeface="Cambria Math" panose="02040503050406030204" pitchFamily="18" charset="0"/>
                      <a:ea typeface="+mn-ea"/>
                      <a:cs typeface="+mn-cs"/>
                    </a:rPr>
                    <m:t>∙</m:t>
                  </m:r>
                  <m:sSub>
                    <m:sSubPr>
                      <m:ctrlPr>
                        <a:rPr lang="es-CO" sz="1400" i="1">
                          <a:solidFill>
                            <a:schemeClr val="dk1"/>
                          </a:solidFill>
                          <a:effectLst/>
                          <a:latin typeface="Cambria Math" panose="02040503050406030204" pitchFamily="18" charset="0"/>
                          <a:ea typeface="+mn-ea"/>
                          <a:cs typeface="+mn-cs"/>
                        </a:rPr>
                      </m:ctrlPr>
                    </m:sSubPr>
                    <m:e>
                      <m:r>
                        <a:rPr lang="en-US" sz="1400" i="1">
                          <a:solidFill>
                            <a:schemeClr val="dk1"/>
                          </a:solidFill>
                          <a:effectLst/>
                          <a:latin typeface="Cambria Math" panose="02040503050406030204" pitchFamily="18" charset="0"/>
                          <a:ea typeface="+mn-ea"/>
                          <a:cs typeface="+mn-cs"/>
                        </a:rPr>
                        <m:t>𝑆𝑀𝐵</m:t>
                      </m:r>
                    </m:e>
                    <m:sub>
                      <m:r>
                        <a:rPr lang="en-US" sz="1400" i="1">
                          <a:solidFill>
                            <a:schemeClr val="dk1"/>
                          </a:solidFill>
                          <a:effectLst/>
                          <a:latin typeface="Cambria Math" panose="02040503050406030204" pitchFamily="18" charset="0"/>
                          <a:ea typeface="+mn-ea"/>
                          <a:cs typeface="+mn-cs"/>
                        </a:rPr>
                        <m:t>𝑡</m:t>
                      </m:r>
                    </m:sub>
                  </m:sSub>
                  <m:r>
                    <a:rPr lang="en-US" sz="1400" i="1">
                      <a:solidFill>
                        <a:schemeClr val="dk1"/>
                      </a:solidFill>
                      <a:effectLst/>
                      <a:latin typeface="Cambria Math" panose="02040503050406030204" pitchFamily="18" charset="0"/>
                      <a:ea typeface="+mn-ea"/>
                      <a:cs typeface="+mn-cs"/>
                    </a:rPr>
                    <m:t>+</m:t>
                  </m:r>
                  <m:sSub>
                    <m:sSubPr>
                      <m:ctrlPr>
                        <a:rPr lang="es-CO" sz="1400" i="1">
                          <a:solidFill>
                            <a:schemeClr val="dk1"/>
                          </a:solidFill>
                          <a:effectLst/>
                          <a:latin typeface="Cambria Math" panose="02040503050406030204" pitchFamily="18" charset="0"/>
                          <a:ea typeface="+mn-ea"/>
                          <a:cs typeface="+mn-cs"/>
                        </a:rPr>
                      </m:ctrlPr>
                    </m:sSubPr>
                    <m:e>
                      <m:r>
                        <a:rPr lang="en-US" sz="1400" i="1">
                          <a:solidFill>
                            <a:schemeClr val="dk1"/>
                          </a:solidFill>
                          <a:effectLst/>
                          <a:latin typeface="Cambria Math" panose="02040503050406030204" pitchFamily="18" charset="0"/>
                          <a:ea typeface="+mn-ea"/>
                          <a:cs typeface="+mn-cs"/>
                        </a:rPr>
                        <m:t>h</m:t>
                      </m:r>
                    </m:e>
                    <m:sub>
                      <m:r>
                        <a:rPr lang="en-US" sz="1400" i="1">
                          <a:solidFill>
                            <a:schemeClr val="dk1"/>
                          </a:solidFill>
                          <a:effectLst/>
                          <a:latin typeface="Cambria Math" panose="02040503050406030204" pitchFamily="18" charset="0"/>
                          <a:ea typeface="+mn-ea"/>
                          <a:cs typeface="+mn-cs"/>
                        </a:rPr>
                        <m:t>𝑖</m:t>
                      </m:r>
                    </m:sub>
                  </m:sSub>
                  <m:r>
                    <a:rPr lang="en-US" sz="1400" i="1">
                      <a:solidFill>
                        <a:schemeClr val="dk1"/>
                      </a:solidFill>
                      <a:effectLst/>
                      <a:latin typeface="Cambria Math" panose="02040503050406030204" pitchFamily="18" charset="0"/>
                      <a:ea typeface="+mn-ea"/>
                      <a:cs typeface="+mn-cs"/>
                    </a:rPr>
                    <m:t>∙</m:t>
                  </m:r>
                  <m:sSub>
                    <m:sSubPr>
                      <m:ctrlPr>
                        <a:rPr lang="es-CO" sz="1400" i="1">
                          <a:solidFill>
                            <a:schemeClr val="dk1"/>
                          </a:solidFill>
                          <a:effectLst/>
                          <a:latin typeface="Cambria Math" panose="02040503050406030204" pitchFamily="18" charset="0"/>
                          <a:ea typeface="+mn-ea"/>
                          <a:cs typeface="+mn-cs"/>
                        </a:rPr>
                      </m:ctrlPr>
                    </m:sSubPr>
                    <m:e>
                      <m:r>
                        <a:rPr lang="en-US" sz="1400" i="1">
                          <a:solidFill>
                            <a:schemeClr val="dk1"/>
                          </a:solidFill>
                          <a:effectLst/>
                          <a:latin typeface="Cambria Math" panose="02040503050406030204" pitchFamily="18" charset="0"/>
                          <a:ea typeface="+mn-ea"/>
                          <a:cs typeface="+mn-cs"/>
                        </a:rPr>
                        <m:t>𝐻𝑀𝐿</m:t>
                      </m:r>
                    </m:e>
                    <m:sub>
                      <m:r>
                        <a:rPr lang="en-US" sz="1400" i="1">
                          <a:solidFill>
                            <a:schemeClr val="dk1"/>
                          </a:solidFill>
                          <a:effectLst/>
                          <a:latin typeface="Cambria Math" panose="02040503050406030204" pitchFamily="18" charset="0"/>
                          <a:ea typeface="+mn-ea"/>
                          <a:cs typeface="+mn-cs"/>
                        </a:rPr>
                        <m:t>𝑡</m:t>
                      </m:r>
                    </m:sub>
                  </m:sSub>
                  <m:r>
                    <a:rPr lang="en-US" sz="1400" i="1">
                      <a:solidFill>
                        <a:schemeClr val="dk1"/>
                      </a:solidFill>
                      <a:effectLst/>
                      <a:latin typeface="Cambria Math" panose="02040503050406030204" pitchFamily="18" charset="0"/>
                      <a:ea typeface="+mn-ea"/>
                      <a:cs typeface="+mn-cs"/>
                    </a:rPr>
                    <m:t>+</m:t>
                  </m:r>
                  <m:sSub>
                    <m:sSubPr>
                      <m:ctrlPr>
                        <a:rPr lang="es-CO" sz="1400" i="1">
                          <a:solidFill>
                            <a:schemeClr val="dk1"/>
                          </a:solidFill>
                          <a:effectLst/>
                          <a:latin typeface="Cambria Math" panose="02040503050406030204" pitchFamily="18" charset="0"/>
                          <a:ea typeface="+mn-ea"/>
                          <a:cs typeface="+mn-cs"/>
                        </a:rPr>
                      </m:ctrlPr>
                    </m:sSubPr>
                    <m:e>
                      <m:r>
                        <a:rPr lang="en-US" sz="1400" i="1">
                          <a:solidFill>
                            <a:schemeClr val="dk1"/>
                          </a:solidFill>
                          <a:effectLst/>
                          <a:latin typeface="Cambria Math" panose="02040503050406030204" pitchFamily="18" charset="0"/>
                          <a:ea typeface="+mn-ea"/>
                          <a:cs typeface="+mn-cs"/>
                        </a:rPr>
                        <m:t>𝜀</m:t>
                      </m:r>
                    </m:e>
                    <m:sub>
                      <m:r>
                        <a:rPr lang="en-US" sz="1400" i="1">
                          <a:solidFill>
                            <a:schemeClr val="dk1"/>
                          </a:solidFill>
                          <a:effectLst/>
                          <a:latin typeface="Cambria Math" panose="02040503050406030204" pitchFamily="18" charset="0"/>
                          <a:ea typeface="+mn-ea"/>
                          <a:cs typeface="+mn-cs"/>
                        </a:rPr>
                        <m:t>𝑖𝑡</m:t>
                      </m:r>
                    </m:sub>
                  </m:sSub>
                </m:oMath>
              </a14:m>
              <a:r>
                <a:rPr lang="en-US" sz="1400">
                  <a:solidFill>
                    <a:schemeClr val="dk1"/>
                  </a:solidFill>
                  <a:effectLst/>
                  <a:latin typeface="+mn-lt"/>
                  <a:ea typeface="+mn-ea"/>
                  <a:cs typeface="+mn-cs"/>
                </a:rPr>
                <a:t>	</a:t>
              </a:r>
              <a:endParaRPr lang="es-CO" sz="1400"/>
            </a:p>
          </xdr:txBody>
        </xdr:sp>
      </mc:Choice>
      <mc:Fallback xmlns="">
        <xdr:sp macro="" textlink="">
          <xdr:nvSpPr>
            <xdr:cNvPr id="3" name="TextBox 2">
              <a:extLst>
                <a:ext uri="{FF2B5EF4-FFF2-40B4-BE49-F238E27FC236}">
                  <a16:creationId xmlns:a16="http://schemas.microsoft.com/office/drawing/2014/main" id="{307DEDDF-0E45-4D04-9ED4-D06E87170811}"/>
                </a:ext>
              </a:extLst>
            </xdr:cNvPr>
            <xdr:cNvSpPr txBox="1"/>
          </xdr:nvSpPr>
          <xdr:spPr>
            <a:xfrm>
              <a:off x="878541" y="10793506"/>
              <a:ext cx="4231341" cy="3316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i="0">
                  <a:solidFill>
                    <a:schemeClr val="dk1"/>
                  </a:solidFill>
                  <a:effectLst/>
                  <a:latin typeface="+mn-lt"/>
                  <a:ea typeface="+mn-ea"/>
                  <a:cs typeface="+mn-cs"/>
                </a:rPr>
                <a:t>𝑅</a:t>
              </a:r>
              <a:r>
                <a:rPr lang="es-CO" sz="1400" i="0">
                  <a:solidFill>
                    <a:schemeClr val="dk1"/>
                  </a:solidFill>
                  <a:effectLst/>
                  <a:latin typeface="+mn-lt"/>
                  <a:ea typeface="+mn-ea"/>
                  <a:cs typeface="+mn-cs"/>
                </a:rPr>
                <a:t>_</a:t>
              </a:r>
              <a:r>
                <a:rPr lang="en-US" sz="1400" i="0">
                  <a:solidFill>
                    <a:schemeClr val="dk1"/>
                  </a:solidFill>
                  <a:effectLst/>
                  <a:latin typeface="+mn-lt"/>
                  <a:ea typeface="+mn-ea"/>
                  <a:cs typeface="+mn-cs"/>
                </a:rPr>
                <a:t>𝑖𝑡=𝛼</a:t>
              </a:r>
              <a:r>
                <a:rPr lang="es-CO" sz="1400" i="0">
                  <a:solidFill>
                    <a:schemeClr val="dk1"/>
                  </a:solidFill>
                  <a:effectLst/>
                  <a:latin typeface="+mn-lt"/>
                  <a:ea typeface="+mn-ea"/>
                  <a:cs typeface="+mn-cs"/>
                </a:rPr>
                <a:t>_</a:t>
              </a:r>
              <a:r>
                <a:rPr lang="en-US" sz="1400" i="0">
                  <a:solidFill>
                    <a:schemeClr val="dk1"/>
                  </a:solidFill>
                  <a:effectLst/>
                  <a:latin typeface="+mn-lt"/>
                  <a:ea typeface="+mn-ea"/>
                  <a:cs typeface="+mn-cs"/>
                </a:rPr>
                <a:t>𝑖+𝛽</a:t>
              </a:r>
              <a:r>
                <a:rPr lang="es-CO" sz="1400" i="0">
                  <a:solidFill>
                    <a:schemeClr val="dk1"/>
                  </a:solidFill>
                  <a:effectLst/>
                  <a:latin typeface="+mn-lt"/>
                  <a:ea typeface="+mn-ea"/>
                  <a:cs typeface="+mn-cs"/>
                </a:rPr>
                <a:t>_</a:t>
              </a:r>
              <a:r>
                <a:rPr lang="en-US" sz="1400" i="0">
                  <a:solidFill>
                    <a:schemeClr val="dk1"/>
                  </a:solidFill>
                  <a:effectLst/>
                  <a:latin typeface="+mn-lt"/>
                  <a:ea typeface="+mn-ea"/>
                  <a:cs typeface="+mn-cs"/>
                </a:rPr>
                <a:t>𝑖∙</a:t>
              </a:r>
              <a:r>
                <a:rPr lang="es-CO" sz="1400" i="0">
                  <a:solidFill>
                    <a:schemeClr val="dk1"/>
                  </a:solidFill>
                  <a:effectLst/>
                  <a:latin typeface="+mn-lt"/>
                  <a:ea typeface="+mn-ea"/>
                  <a:cs typeface="+mn-cs"/>
                </a:rPr>
                <a:t>〖</a:t>
              </a:r>
              <a:r>
                <a:rPr lang="en-US" sz="1400" i="0">
                  <a:solidFill>
                    <a:schemeClr val="dk1"/>
                  </a:solidFill>
                  <a:effectLst/>
                  <a:latin typeface="+mn-lt"/>
                  <a:ea typeface="+mn-ea"/>
                  <a:cs typeface="+mn-cs"/>
                </a:rPr>
                <a:t>𝑅𝑀𝑅𝐹</a:t>
              </a:r>
              <a:r>
                <a:rPr lang="es-CO" sz="1400" i="0">
                  <a:solidFill>
                    <a:schemeClr val="dk1"/>
                  </a:solidFill>
                  <a:effectLst/>
                  <a:latin typeface="+mn-lt"/>
                  <a:ea typeface="+mn-ea"/>
                  <a:cs typeface="+mn-cs"/>
                </a:rPr>
                <a:t>〗_</a:t>
              </a:r>
              <a:r>
                <a:rPr lang="en-US" sz="1400" i="0">
                  <a:solidFill>
                    <a:schemeClr val="dk1"/>
                  </a:solidFill>
                  <a:effectLst/>
                  <a:latin typeface="+mn-lt"/>
                  <a:ea typeface="+mn-ea"/>
                  <a:cs typeface="+mn-cs"/>
                </a:rPr>
                <a:t>𝑡+𝑏</a:t>
              </a:r>
              <a:r>
                <a:rPr lang="es-CO" sz="1400" i="0">
                  <a:solidFill>
                    <a:schemeClr val="dk1"/>
                  </a:solidFill>
                  <a:effectLst/>
                  <a:latin typeface="+mn-lt"/>
                  <a:ea typeface="+mn-ea"/>
                  <a:cs typeface="+mn-cs"/>
                </a:rPr>
                <a:t>_</a:t>
              </a:r>
              <a:r>
                <a:rPr lang="en-US" sz="1400" i="0">
                  <a:solidFill>
                    <a:schemeClr val="dk1"/>
                  </a:solidFill>
                  <a:effectLst/>
                  <a:latin typeface="+mn-lt"/>
                  <a:ea typeface="+mn-ea"/>
                  <a:cs typeface="+mn-cs"/>
                </a:rPr>
                <a:t>𝑖∙</a:t>
              </a:r>
              <a:r>
                <a:rPr lang="es-CO" sz="1400" i="0">
                  <a:solidFill>
                    <a:schemeClr val="dk1"/>
                  </a:solidFill>
                  <a:effectLst/>
                  <a:latin typeface="+mn-lt"/>
                  <a:ea typeface="+mn-ea"/>
                  <a:cs typeface="+mn-cs"/>
                </a:rPr>
                <a:t>〖</a:t>
              </a:r>
              <a:r>
                <a:rPr lang="en-US" sz="1400" i="0">
                  <a:solidFill>
                    <a:schemeClr val="dk1"/>
                  </a:solidFill>
                  <a:effectLst/>
                  <a:latin typeface="+mn-lt"/>
                  <a:ea typeface="+mn-ea"/>
                  <a:cs typeface="+mn-cs"/>
                </a:rPr>
                <a:t>𝑆𝑀𝐵</a:t>
              </a:r>
              <a:r>
                <a:rPr lang="es-CO" sz="1400" i="0">
                  <a:solidFill>
                    <a:schemeClr val="dk1"/>
                  </a:solidFill>
                  <a:effectLst/>
                  <a:latin typeface="+mn-lt"/>
                  <a:ea typeface="+mn-ea"/>
                  <a:cs typeface="+mn-cs"/>
                </a:rPr>
                <a:t>〗_</a:t>
              </a:r>
              <a:r>
                <a:rPr lang="en-US" sz="1400" i="0">
                  <a:solidFill>
                    <a:schemeClr val="dk1"/>
                  </a:solidFill>
                  <a:effectLst/>
                  <a:latin typeface="+mn-lt"/>
                  <a:ea typeface="+mn-ea"/>
                  <a:cs typeface="+mn-cs"/>
                </a:rPr>
                <a:t>𝑡+ℎ</a:t>
              </a:r>
              <a:r>
                <a:rPr lang="es-CO" sz="1400" i="0">
                  <a:solidFill>
                    <a:schemeClr val="dk1"/>
                  </a:solidFill>
                  <a:effectLst/>
                  <a:latin typeface="+mn-lt"/>
                  <a:ea typeface="+mn-ea"/>
                  <a:cs typeface="+mn-cs"/>
                </a:rPr>
                <a:t>_</a:t>
              </a:r>
              <a:r>
                <a:rPr lang="en-US" sz="1400" i="0">
                  <a:solidFill>
                    <a:schemeClr val="dk1"/>
                  </a:solidFill>
                  <a:effectLst/>
                  <a:latin typeface="+mn-lt"/>
                  <a:ea typeface="+mn-ea"/>
                  <a:cs typeface="+mn-cs"/>
                </a:rPr>
                <a:t>𝑖∙</a:t>
              </a:r>
              <a:r>
                <a:rPr lang="es-CO" sz="1400" i="0">
                  <a:solidFill>
                    <a:schemeClr val="dk1"/>
                  </a:solidFill>
                  <a:effectLst/>
                  <a:latin typeface="+mn-lt"/>
                  <a:ea typeface="+mn-ea"/>
                  <a:cs typeface="+mn-cs"/>
                </a:rPr>
                <a:t>〖</a:t>
              </a:r>
              <a:r>
                <a:rPr lang="en-US" sz="1400" i="0">
                  <a:solidFill>
                    <a:schemeClr val="dk1"/>
                  </a:solidFill>
                  <a:effectLst/>
                  <a:latin typeface="+mn-lt"/>
                  <a:ea typeface="+mn-ea"/>
                  <a:cs typeface="+mn-cs"/>
                </a:rPr>
                <a:t>𝐻𝑀𝐿</a:t>
              </a:r>
              <a:r>
                <a:rPr lang="es-CO" sz="1400" i="0">
                  <a:solidFill>
                    <a:schemeClr val="dk1"/>
                  </a:solidFill>
                  <a:effectLst/>
                  <a:latin typeface="+mn-lt"/>
                  <a:ea typeface="+mn-ea"/>
                  <a:cs typeface="+mn-cs"/>
                </a:rPr>
                <a:t>〗_</a:t>
              </a:r>
              <a:r>
                <a:rPr lang="en-US" sz="1400" i="0">
                  <a:solidFill>
                    <a:schemeClr val="dk1"/>
                  </a:solidFill>
                  <a:effectLst/>
                  <a:latin typeface="+mn-lt"/>
                  <a:ea typeface="+mn-ea"/>
                  <a:cs typeface="+mn-cs"/>
                </a:rPr>
                <a:t>𝑡+𝜀</a:t>
              </a:r>
              <a:r>
                <a:rPr lang="es-CO" sz="1400" i="0">
                  <a:solidFill>
                    <a:schemeClr val="dk1"/>
                  </a:solidFill>
                  <a:effectLst/>
                  <a:latin typeface="+mn-lt"/>
                  <a:ea typeface="+mn-ea"/>
                  <a:cs typeface="+mn-cs"/>
                </a:rPr>
                <a:t>_</a:t>
              </a:r>
              <a:r>
                <a:rPr lang="en-US" sz="1400" i="0">
                  <a:solidFill>
                    <a:schemeClr val="dk1"/>
                  </a:solidFill>
                  <a:effectLst/>
                  <a:latin typeface="+mn-lt"/>
                  <a:ea typeface="+mn-ea"/>
                  <a:cs typeface="+mn-cs"/>
                </a:rPr>
                <a:t>𝑖𝑡</a:t>
              </a:r>
              <a:r>
                <a:rPr lang="en-US" sz="1400">
                  <a:solidFill>
                    <a:schemeClr val="dk1"/>
                  </a:solidFill>
                  <a:effectLst/>
                  <a:latin typeface="+mn-lt"/>
                  <a:ea typeface="+mn-ea"/>
                  <a:cs typeface="+mn-cs"/>
                </a:rPr>
                <a:t>	</a:t>
              </a:r>
              <a:endParaRPr lang="es-CO" sz="1400"/>
            </a:p>
          </xdr:txBody>
        </xdr:sp>
      </mc:Fallback>
    </mc:AlternateContent>
    <xdr:clientData/>
  </xdr:twoCellAnchor>
  <xdr:twoCellAnchor>
    <xdr:from>
      <xdr:col>3</xdr:col>
      <xdr:colOff>663388</xdr:colOff>
      <xdr:row>59</xdr:row>
      <xdr:rowOff>134472</xdr:rowOff>
    </xdr:from>
    <xdr:to>
      <xdr:col>4</xdr:col>
      <xdr:colOff>797859</xdr:colOff>
      <xdr:row>60</xdr:row>
      <xdr:rowOff>161366</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811886C9-F697-4161-A9F1-0CA687863112}"/>
                </a:ext>
              </a:extLst>
            </xdr:cNvPr>
            <xdr:cNvSpPr txBox="1"/>
          </xdr:nvSpPr>
          <xdr:spPr>
            <a:xfrm>
              <a:off x="3451412" y="10560425"/>
              <a:ext cx="842682" cy="206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1">
                  <a:solidFill>
                    <a:schemeClr val="dk1"/>
                  </a:solidFill>
                  <a:effectLst/>
                  <a:latin typeface="+mn-lt"/>
                  <a:ea typeface="+mn-ea"/>
                  <a:cs typeface="+mn-cs"/>
                </a:rPr>
                <a:t> </a:t>
              </a:r>
              <a14:m>
                <m:oMath xmlns:m="http://schemas.openxmlformats.org/officeDocument/2006/math">
                  <m:acc>
                    <m:accPr>
                      <m:chr m:val="̂"/>
                      <m:ctrlPr>
                        <a:rPr lang="es-CO" sz="1100" b="1" i="1">
                          <a:solidFill>
                            <a:schemeClr val="dk1"/>
                          </a:solidFill>
                          <a:effectLst/>
                          <a:latin typeface="Cambria Math" panose="02040503050406030204" pitchFamily="18" charset="0"/>
                          <a:ea typeface="+mn-ea"/>
                          <a:cs typeface="+mn-cs"/>
                        </a:rPr>
                      </m:ctrlPr>
                    </m:accPr>
                    <m:e>
                      <m:sSub>
                        <m:sSubPr>
                          <m:ctrlPr>
                            <a:rPr lang="es-CO" sz="1100" b="1" i="1">
                              <a:solidFill>
                                <a:schemeClr val="dk1"/>
                              </a:solidFill>
                              <a:effectLst/>
                              <a:latin typeface="Cambria Math" panose="02040503050406030204" pitchFamily="18" charset="0"/>
                              <a:ea typeface="+mn-ea"/>
                              <a:cs typeface="+mn-cs"/>
                            </a:rPr>
                          </m:ctrlPr>
                        </m:sSubPr>
                        <m:e>
                          <m:r>
                            <a:rPr lang="en-US" sz="1100" b="1" i="1">
                              <a:solidFill>
                                <a:schemeClr val="dk1"/>
                              </a:solidFill>
                              <a:effectLst/>
                              <a:latin typeface="Cambria Math" panose="02040503050406030204" pitchFamily="18" charset="0"/>
                              <a:ea typeface="+mn-ea"/>
                              <a:cs typeface="+mn-cs"/>
                            </a:rPr>
                            <m:t>𝒃</m:t>
                          </m:r>
                        </m:e>
                        <m:sub>
                          <m:r>
                            <a:rPr lang="en-US" sz="1100" b="1" i="1">
                              <a:solidFill>
                                <a:schemeClr val="dk1"/>
                              </a:solidFill>
                              <a:effectLst/>
                              <a:latin typeface="Cambria Math" panose="02040503050406030204" pitchFamily="18" charset="0"/>
                              <a:ea typeface="+mn-ea"/>
                              <a:cs typeface="+mn-cs"/>
                            </a:rPr>
                            <m:t>𝒊</m:t>
                          </m:r>
                        </m:sub>
                      </m:sSub>
                    </m:e>
                  </m:acc>
                </m:oMath>
              </a14:m>
              <a:r>
                <a:rPr lang="en-US" sz="1100" b="1">
                  <a:solidFill>
                    <a:schemeClr val="dk1"/>
                  </a:solidFill>
                  <a:effectLst/>
                  <a:latin typeface="+mn-lt"/>
                  <a:ea typeface="+mn-ea"/>
                  <a:cs typeface="+mn-cs"/>
                </a:rPr>
                <a:t> and </a:t>
              </a:r>
              <a14:m>
                <m:oMath xmlns:m="http://schemas.openxmlformats.org/officeDocument/2006/math">
                  <m:sSub>
                    <m:sSubPr>
                      <m:ctrlPr>
                        <a:rPr lang="es-CO" sz="1100" b="1" i="1">
                          <a:solidFill>
                            <a:schemeClr val="dk1"/>
                          </a:solidFill>
                          <a:effectLst/>
                          <a:latin typeface="Cambria Math" panose="02040503050406030204" pitchFamily="18" charset="0"/>
                          <a:ea typeface="+mn-ea"/>
                          <a:cs typeface="+mn-cs"/>
                        </a:rPr>
                      </m:ctrlPr>
                    </m:sSubPr>
                    <m:e>
                      <m:acc>
                        <m:accPr>
                          <m:chr m:val="̂"/>
                          <m:ctrlPr>
                            <a:rPr lang="es-CO" sz="1100" b="1" i="1">
                              <a:solidFill>
                                <a:schemeClr val="dk1"/>
                              </a:solidFill>
                              <a:effectLst/>
                              <a:latin typeface="Cambria Math" panose="02040503050406030204" pitchFamily="18" charset="0"/>
                              <a:ea typeface="+mn-ea"/>
                              <a:cs typeface="+mn-cs"/>
                            </a:rPr>
                          </m:ctrlPr>
                        </m:accPr>
                        <m:e>
                          <m:r>
                            <a:rPr lang="en-US" sz="1100" b="1" i="1">
                              <a:solidFill>
                                <a:schemeClr val="dk1"/>
                              </a:solidFill>
                              <a:effectLst/>
                              <a:latin typeface="Cambria Math" panose="02040503050406030204" pitchFamily="18" charset="0"/>
                              <a:ea typeface="+mn-ea"/>
                              <a:cs typeface="+mn-cs"/>
                            </a:rPr>
                            <m:t>𝒉</m:t>
                          </m:r>
                        </m:e>
                      </m:acc>
                    </m:e>
                    <m:sub>
                      <m:r>
                        <a:rPr lang="en-US" sz="1100" b="1" i="1">
                          <a:solidFill>
                            <a:schemeClr val="dk1"/>
                          </a:solidFill>
                          <a:effectLst/>
                          <a:latin typeface="Cambria Math" panose="02040503050406030204" pitchFamily="18" charset="0"/>
                          <a:ea typeface="+mn-ea"/>
                          <a:cs typeface="+mn-cs"/>
                        </a:rPr>
                        <m:t>𝒊</m:t>
                      </m:r>
                    </m:sub>
                  </m:sSub>
                </m:oMath>
              </a14:m>
              <a:r>
                <a:rPr lang="en-US" sz="1100" b="1">
                  <a:solidFill>
                    <a:schemeClr val="dk1"/>
                  </a:solidFill>
                  <a:effectLst/>
                  <a:latin typeface="+mn-lt"/>
                  <a:ea typeface="+mn-ea"/>
                  <a:cs typeface="+mn-cs"/>
                </a:rPr>
                <a:t> </a:t>
              </a:r>
              <a:endParaRPr lang="es-CO" sz="1100" b="1"/>
            </a:p>
          </xdr:txBody>
        </xdr:sp>
      </mc:Choice>
      <mc:Fallback xmlns="">
        <xdr:sp macro="" textlink="">
          <xdr:nvSpPr>
            <xdr:cNvPr id="5" name="TextBox 4">
              <a:extLst>
                <a:ext uri="{FF2B5EF4-FFF2-40B4-BE49-F238E27FC236}">
                  <a16:creationId xmlns:a16="http://schemas.microsoft.com/office/drawing/2014/main" id="{811886C9-F697-4161-A9F1-0CA687863112}"/>
                </a:ext>
              </a:extLst>
            </xdr:cNvPr>
            <xdr:cNvSpPr txBox="1"/>
          </xdr:nvSpPr>
          <xdr:spPr>
            <a:xfrm>
              <a:off x="3451412" y="10560425"/>
              <a:ext cx="842682" cy="206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1">
                  <a:solidFill>
                    <a:schemeClr val="dk1"/>
                  </a:solidFill>
                  <a:effectLst/>
                  <a:latin typeface="+mn-lt"/>
                  <a:ea typeface="+mn-ea"/>
                  <a:cs typeface="+mn-cs"/>
                </a:rPr>
                <a:t> </a:t>
              </a:r>
              <a:r>
                <a:rPr lang="es-CO" sz="1100" b="1" i="0">
                  <a:solidFill>
                    <a:schemeClr val="dk1"/>
                  </a:solidFill>
                  <a:effectLst/>
                  <a:latin typeface="+mn-lt"/>
                  <a:ea typeface="+mn-ea"/>
                  <a:cs typeface="+mn-cs"/>
                </a:rPr>
                <a:t>(</a:t>
              </a:r>
              <a:r>
                <a:rPr lang="en-US" sz="1100" b="1" i="0">
                  <a:solidFill>
                    <a:schemeClr val="dk1"/>
                  </a:solidFill>
                  <a:effectLst/>
                  <a:latin typeface="+mn-lt"/>
                  <a:ea typeface="+mn-ea"/>
                  <a:cs typeface="+mn-cs"/>
                </a:rPr>
                <a:t>𝒃</a:t>
              </a:r>
              <a:r>
                <a:rPr lang="es-CO" sz="1100" b="1" i="0">
                  <a:solidFill>
                    <a:schemeClr val="dk1"/>
                  </a:solidFill>
                  <a:effectLst/>
                  <a:latin typeface="+mn-lt"/>
                  <a:ea typeface="+mn-ea"/>
                  <a:cs typeface="+mn-cs"/>
                </a:rPr>
                <a:t>_</a:t>
              </a:r>
              <a:r>
                <a:rPr lang="en-US" sz="1100" b="1" i="0">
                  <a:solidFill>
                    <a:schemeClr val="dk1"/>
                  </a:solidFill>
                  <a:effectLst/>
                  <a:latin typeface="+mn-lt"/>
                  <a:ea typeface="+mn-ea"/>
                  <a:cs typeface="+mn-cs"/>
                </a:rPr>
                <a:t>𝒊 </a:t>
              </a:r>
              <a:r>
                <a:rPr lang="es-CO" sz="1100" b="1" i="0">
                  <a:solidFill>
                    <a:schemeClr val="dk1"/>
                  </a:solidFill>
                  <a:effectLst/>
                  <a:latin typeface="+mn-lt"/>
                  <a:ea typeface="+mn-ea"/>
                  <a:cs typeface="+mn-cs"/>
                </a:rPr>
                <a:t>) ̂</a:t>
              </a:r>
              <a:r>
                <a:rPr lang="en-US" sz="1100" b="1">
                  <a:solidFill>
                    <a:schemeClr val="dk1"/>
                  </a:solidFill>
                  <a:effectLst/>
                  <a:latin typeface="+mn-lt"/>
                  <a:ea typeface="+mn-ea"/>
                  <a:cs typeface="+mn-cs"/>
                </a:rPr>
                <a:t> and </a:t>
              </a:r>
              <a:r>
                <a:rPr lang="en-US" sz="1100" b="1" i="0">
                  <a:solidFill>
                    <a:schemeClr val="dk1"/>
                  </a:solidFill>
                  <a:effectLst/>
                  <a:latin typeface="+mn-lt"/>
                  <a:ea typeface="+mn-ea"/>
                  <a:cs typeface="+mn-cs"/>
                </a:rPr>
                <a:t>𝒉</a:t>
              </a:r>
              <a:r>
                <a:rPr lang="es-CO" sz="1100" b="1" i="0">
                  <a:solidFill>
                    <a:schemeClr val="dk1"/>
                  </a:solidFill>
                  <a:effectLst/>
                  <a:latin typeface="+mn-lt"/>
                  <a:ea typeface="+mn-ea"/>
                  <a:cs typeface="+mn-cs"/>
                </a:rPr>
                <a:t> ̂_</a:t>
              </a:r>
              <a:r>
                <a:rPr lang="en-US" sz="1100" b="1" i="0">
                  <a:solidFill>
                    <a:schemeClr val="dk1"/>
                  </a:solidFill>
                  <a:effectLst/>
                  <a:latin typeface="+mn-lt"/>
                  <a:ea typeface="+mn-ea"/>
                  <a:cs typeface="+mn-cs"/>
                </a:rPr>
                <a:t>𝒊</a:t>
              </a:r>
              <a:r>
                <a:rPr lang="en-US" sz="1100" b="1">
                  <a:solidFill>
                    <a:schemeClr val="dk1"/>
                  </a:solidFill>
                  <a:effectLst/>
                  <a:latin typeface="+mn-lt"/>
                  <a:ea typeface="+mn-ea"/>
                  <a:cs typeface="+mn-cs"/>
                </a:rPr>
                <a:t> </a:t>
              </a:r>
              <a:endParaRPr lang="es-CO" sz="1100" b="1"/>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yecto%20F.%20MC%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swer 1"/>
      <sheetName val="Point 1 Data ---&gt;"/>
    </sheetNames>
    <sheetDataSet>
      <sheetData sheetId="0">
        <row r="56">
          <cell r="M56" t="str">
            <v>Std. Desv</v>
          </cell>
        </row>
        <row r="58">
          <cell r="L58">
            <v>2.4999999683226685E-2</v>
          </cell>
          <cell r="M58">
            <v>2.8225614837930346E-2</v>
          </cell>
        </row>
        <row r="59">
          <cell r="L59">
            <v>3.0000000169811063E-2</v>
          </cell>
          <cell r="M59">
            <v>3.5476812851479675E-2</v>
          </cell>
        </row>
        <row r="60">
          <cell r="L60">
            <v>3.5000000106903628E-2</v>
          </cell>
          <cell r="M60">
            <v>4.2947785291432193E-2</v>
          </cell>
        </row>
        <row r="61">
          <cell r="L61">
            <v>4.0000034877048243E-2</v>
          </cell>
          <cell r="M61">
            <v>5.0541218695514915E-2</v>
          </cell>
        </row>
        <row r="62">
          <cell r="L62">
            <v>4.5000000025243556E-2</v>
          </cell>
          <cell r="M62">
            <v>5.8209069476098274E-2</v>
          </cell>
        </row>
        <row r="63">
          <cell r="L63">
            <v>4.9999999761336823E-2</v>
          </cell>
          <cell r="M63">
            <v>6.5925496855457719E-2</v>
          </cell>
        </row>
        <row r="64">
          <cell r="L64">
            <v>5.4999999761389674E-2</v>
          </cell>
          <cell r="M64">
            <v>7.3675204227793112E-2</v>
          </cell>
        </row>
        <row r="65">
          <cell r="L65">
            <v>5.9999962474007081E-2</v>
          </cell>
          <cell r="M65">
            <v>8.1450432832013128E-2</v>
          </cell>
        </row>
        <row r="66">
          <cell r="L66">
            <v>6.4999999941147427E-2</v>
          </cell>
          <cell r="M66">
            <v>8.9239746031616302E-2</v>
          </cell>
        </row>
        <row r="67">
          <cell r="L67">
            <v>6.9999945952667453E-2</v>
          </cell>
          <cell r="M67">
            <v>9.7118590056632176E-2</v>
          </cell>
        </row>
        <row r="68">
          <cell r="L68">
            <v>7.5000000060176528E-2</v>
          </cell>
          <cell r="M68">
            <v>0.10486576975026587</v>
          </cell>
        </row>
        <row r="69">
          <cell r="L69">
            <v>7.9999999960168711E-2</v>
          </cell>
          <cell r="M69">
            <v>0.11268183339026527</v>
          </cell>
        </row>
        <row r="70">
          <cell r="L70">
            <v>8.5000079966839628E-2</v>
          </cell>
          <cell r="M70">
            <v>0.12051151470498467</v>
          </cell>
        </row>
        <row r="71">
          <cell r="L71">
            <v>8.9999934948580801E-2</v>
          </cell>
          <cell r="M71">
            <v>0.12834913883303045</v>
          </cell>
        </row>
        <row r="72">
          <cell r="L72">
            <v>9.4999999999274692E-2</v>
          </cell>
          <cell r="M72">
            <v>0.13618613883922356</v>
          </cell>
        </row>
        <row r="73">
          <cell r="L73">
            <v>0.1000000000078437</v>
          </cell>
          <cell r="M73">
            <v>0.1440289136337313</v>
          </cell>
        </row>
        <row r="74">
          <cell r="L74">
            <v>0.10499999999400307</v>
          </cell>
          <cell r="M74">
            <v>0.15187522483460794</v>
          </cell>
        </row>
        <row r="75">
          <cell r="L75">
            <v>0.1099999999279469</v>
          </cell>
          <cell r="M75">
            <v>0.15972422771583364</v>
          </cell>
        </row>
        <row r="76">
          <cell r="L76">
            <v>0.11499989084643951</v>
          </cell>
          <cell r="M76">
            <v>0.16757622114884063</v>
          </cell>
        </row>
        <row r="77">
          <cell r="L77">
            <v>0.12000000008201894</v>
          </cell>
          <cell r="M77">
            <v>0.17542886455313286</v>
          </cell>
        </row>
        <row r="78">
          <cell r="L78">
            <v>0.12499995072225999</v>
          </cell>
          <cell r="M78">
            <v>0.18328644015432455</v>
          </cell>
        </row>
        <row r="79">
          <cell r="L79">
            <v>0.13000000009225807</v>
          </cell>
          <cell r="M79">
            <v>0.19114349176063436</v>
          </cell>
        </row>
      </sheetData>
      <sheetData sheetId="1"/>
    </sheetDataSet>
  </externalBook>
</externalLink>
</file>

<file path=xl/persons/person.xml><?xml version="1.0" encoding="utf-8"?>
<personList xmlns="http://schemas.microsoft.com/office/spreadsheetml/2018/threadedcomments" xmlns:x="http://schemas.openxmlformats.org/spreadsheetml/2006/main">
  <person displayName="Alejandra Maria Paez Alvarez" id="{516C5DF5-9539-406C-A407-29BC667FB8A4}" userId="Alejandra Maria Paez Alvarez" providerId="None"/>
  <person displayName="Oscar Nicolás Troncoso Morales" id="{C08422D3-42E8-4AB3-B734-4AE2AB7C8B8A}" userId="Oscar Nicolás Troncoso Morales"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9" dT="2021-11-13T18:47:10.94" personId="{516C5DF5-9539-406C-A407-29BC667FB8A4}" id="{5744552E-9C01-48C2-A6F9-AE1E4C1DD53E}">
    <text>CDT a 90 días promedio de los ultimos 5 años</text>
  </threadedComment>
  <threadedComment ref="B32" dT="2021-10-12T01:24:07.12" personId="{C08422D3-42E8-4AB3-B734-4AE2AB7C8B8A}" id="{E04582F1-267B-4D0F-8D21-AEE2EE669DCA}">
    <text>How much of mi investment goes to risky assets.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02349-DC43-4213-ADE7-0C0A502CDD49}">
  <dimension ref="A1:Y230"/>
  <sheetViews>
    <sheetView showGridLines="0" tabSelected="1" topLeftCell="A34" zoomScale="70" zoomScaleNormal="70" workbookViewId="0">
      <selection activeCell="A224" sqref="A224:G229"/>
    </sheetView>
  </sheetViews>
  <sheetFormatPr defaultColWidth="8.88671875" defaultRowHeight="14.4" x14ac:dyDescent="0.3"/>
  <cols>
    <col min="1" max="1" width="32.33203125" style="4" bestFit="1" customWidth="1"/>
    <col min="2" max="2" width="31.5546875" style="4" customWidth="1"/>
    <col min="3" max="3" width="16.109375" style="4" bestFit="1" customWidth="1"/>
    <col min="4" max="4" width="13.88671875" style="4" bestFit="1" customWidth="1"/>
    <col min="5" max="5" width="15.6640625" style="4" bestFit="1" customWidth="1"/>
    <col min="6" max="6" width="22.6640625" style="4" bestFit="1" customWidth="1"/>
    <col min="7" max="7" width="24.109375" style="4" bestFit="1" customWidth="1"/>
    <col min="8" max="8" width="15.6640625" style="4" bestFit="1" customWidth="1"/>
    <col min="9" max="9" width="20.33203125" style="4" bestFit="1" customWidth="1"/>
    <col min="10" max="10" width="24.6640625" style="4" bestFit="1" customWidth="1"/>
    <col min="11" max="11" width="26.5546875" style="4" customWidth="1"/>
    <col min="12" max="12" width="15" style="4" customWidth="1"/>
    <col min="13" max="13" width="14.5546875" style="4" customWidth="1"/>
    <col min="14" max="14" width="30.88671875" style="4" customWidth="1"/>
    <col min="15" max="15" width="25.109375" style="4" bestFit="1" customWidth="1"/>
    <col min="16" max="16384" width="8.88671875" style="4"/>
  </cols>
  <sheetData>
    <row r="1" spans="1:25" x14ac:dyDescent="0.3">
      <c r="A1" s="118" t="s">
        <v>117</v>
      </c>
      <c r="B1" s="118"/>
      <c r="C1" s="118"/>
      <c r="D1" s="118"/>
      <c r="E1" s="118"/>
      <c r="F1" s="118"/>
      <c r="G1" s="118"/>
      <c r="H1" s="118"/>
      <c r="I1" s="118"/>
      <c r="J1" s="118"/>
      <c r="K1" s="118"/>
    </row>
    <row r="2" spans="1:25" x14ac:dyDescent="0.3">
      <c r="A2" s="6" t="s">
        <v>1</v>
      </c>
      <c r="B2" s="119" t="s">
        <v>118</v>
      </c>
      <c r="C2" s="119"/>
      <c r="D2" s="119"/>
      <c r="E2" s="119"/>
      <c r="F2" s="119"/>
      <c r="G2" s="119"/>
      <c r="H2" s="119"/>
      <c r="I2" s="119"/>
      <c r="J2" s="119"/>
      <c r="K2" s="119"/>
    </row>
    <row r="3" spans="1:25" x14ac:dyDescent="0.3">
      <c r="A3" s="5"/>
    </row>
    <row r="4" spans="1:25" x14ac:dyDescent="0.3">
      <c r="F4" s="120" t="s">
        <v>119</v>
      </c>
      <c r="G4" s="120"/>
      <c r="H4" s="120"/>
      <c r="I4" s="120"/>
      <c r="J4" s="120"/>
      <c r="K4" s="120"/>
      <c r="L4" s="120"/>
      <c r="M4" s="120"/>
      <c r="N4" s="120"/>
      <c r="O4" s="121"/>
      <c r="P4" s="120"/>
      <c r="Q4" s="120"/>
      <c r="R4" s="120"/>
      <c r="S4" s="120"/>
      <c r="T4" s="120"/>
      <c r="U4" s="120"/>
      <c r="V4" s="120"/>
      <c r="W4" s="120"/>
      <c r="X4" s="120"/>
      <c r="Y4" s="120"/>
    </row>
    <row r="5" spans="1:25" ht="30.75" customHeight="1" thickBot="1" x14ac:dyDescent="0.35">
      <c r="A5" s="122" t="s">
        <v>120</v>
      </c>
      <c r="B5" s="122" t="s">
        <v>121</v>
      </c>
      <c r="C5" s="123" t="s">
        <v>122</v>
      </c>
      <c r="F5" s="124" t="str" cm="1">
        <f t="array" ref="F5:O5">TRANSPOSE(_xlfn.ANCHORARRAY(A6))</f>
        <v xml:space="preserve">Ecopetrol </v>
      </c>
      <c r="G5" s="124" t="str">
        <v xml:space="preserve">Bancolombia </v>
      </c>
      <c r="H5" s="124" t="str">
        <v>ISA</v>
      </c>
      <c r="I5" s="124" t="str">
        <v>Grupo Aval</v>
      </c>
      <c r="J5" s="124" t="str">
        <v>Banco de Bogotá</v>
      </c>
      <c r="K5" s="124" t="str">
        <v>G. Energia Bogota SA ESP</v>
      </c>
      <c r="L5" s="124" t="str">
        <v>G. de Inv. Suramericana</v>
      </c>
      <c r="M5" s="124" t="str">
        <v>Grupo Nutresa</v>
      </c>
      <c r="N5" s="124" t="str">
        <v>G. Energía Bogotá GEB</v>
      </c>
      <c r="O5" s="125" t="str">
        <v>Corp. Financiera Col. (CFV)</v>
      </c>
      <c r="P5" s="126" t="s">
        <v>123</v>
      </c>
      <c r="Q5" s="126"/>
      <c r="R5" s="126"/>
      <c r="S5" s="126"/>
      <c r="T5" s="126"/>
      <c r="U5" s="126"/>
      <c r="V5" s="126"/>
      <c r="W5" s="126"/>
      <c r="X5" s="126"/>
      <c r="Y5" s="126"/>
    </row>
    <row r="6" spans="1:25" x14ac:dyDescent="0.3">
      <c r="A6" s="127" t="str" cm="1">
        <f t="array" ref="A6:A15">TRANSPOSE('Point 1 Data'!CG1:CP1)</f>
        <v xml:space="preserve">Ecopetrol </v>
      </c>
      <c r="B6" s="130">
        <f>AVERAGE('Point 1 Data'!$CS$5:$CS$59)</f>
        <v>1.8190909090909087E-2</v>
      </c>
      <c r="C6" s="130">
        <f>_xlfn.STDEV.P('Point 1 Data'!$CS$3:$CS$59)</f>
        <v>8.3100485439071267E-2</v>
      </c>
      <c r="F6" s="131">
        <f>C6^2</f>
        <v>6.9056906802092959E-3</v>
      </c>
      <c r="G6" s="130">
        <f>$C$6*Q6*C7</f>
        <v>4.4209144325982131E-3</v>
      </c>
      <c r="H6" s="130">
        <f>$C$6*R6*$C8</f>
        <v>4.1177834544819407E-3</v>
      </c>
      <c r="I6" s="130">
        <f>$C$6*S6*C9</f>
        <v>4.7056334927427345E-3</v>
      </c>
      <c r="J6" s="130">
        <f>$C$6*T6*C10</f>
        <v>2.9955418077784735E-3</v>
      </c>
      <c r="K6" s="130">
        <f>$C$6*U6*C11</f>
        <v>2.1121902151912809E-3</v>
      </c>
      <c r="L6" s="130">
        <f>$C$6*V6*C12</f>
        <v>3.1126582006174028E-3</v>
      </c>
      <c r="M6" s="130">
        <f>$C$6*W6*C13</f>
        <v>2.3384961140767505E-3</v>
      </c>
      <c r="N6" s="130">
        <f>$C$6*X6*C14</f>
        <v>1.6945953766416997E-3</v>
      </c>
      <c r="O6" s="132">
        <f>$C$6*Y6*C15</f>
        <v>2.7694591807448897E-3</v>
      </c>
      <c r="P6" s="133">
        <v>1</v>
      </c>
      <c r="Q6" s="83">
        <f>P6-0.05</f>
        <v>0.95</v>
      </c>
      <c r="R6" s="83">
        <f t="shared" ref="R6:Y6" si="0">Q6-0.05</f>
        <v>0.89999999999999991</v>
      </c>
      <c r="S6" s="83">
        <f t="shared" si="0"/>
        <v>0.84999999999999987</v>
      </c>
      <c r="T6" s="83">
        <f t="shared" si="0"/>
        <v>0.79999999999999982</v>
      </c>
      <c r="U6" s="83">
        <f t="shared" si="0"/>
        <v>0.74999999999999978</v>
      </c>
      <c r="V6" s="83">
        <f t="shared" si="0"/>
        <v>0.69999999999999973</v>
      </c>
      <c r="W6" s="83">
        <f t="shared" si="0"/>
        <v>0.64999999999999969</v>
      </c>
      <c r="X6" s="83">
        <f t="shared" si="0"/>
        <v>0.59999999999999964</v>
      </c>
      <c r="Y6" s="83">
        <f t="shared" si="0"/>
        <v>0.5499999999999996</v>
      </c>
    </row>
    <row r="7" spans="1:25" x14ac:dyDescent="0.3">
      <c r="A7" s="128" t="str">
        <v xml:space="preserve">Bancolombia </v>
      </c>
      <c r="B7" s="134">
        <f>AVERAGE('Point 1 Data'!$CT$2:$CT$59)</f>
        <v>1.6237931034482754E-2</v>
      </c>
      <c r="C7" s="134">
        <f>_xlfn.STDEV.P('Point 1 Data'!$CT$3:$CT$59)</f>
        <v>5.5999602348761862E-2</v>
      </c>
      <c r="F7" s="134">
        <f>G6</f>
        <v>4.4209144325982131E-3</v>
      </c>
      <c r="G7" s="135">
        <f>C7^2</f>
        <v>3.1359554632194551E-3</v>
      </c>
      <c r="H7" s="134">
        <f>$C$7*R7*C8</f>
        <v>2.8519644644888265E-3</v>
      </c>
      <c r="I7" s="134">
        <f>$C$7*S7*C9</f>
        <v>3.1710236468572143E-3</v>
      </c>
      <c r="J7" s="134">
        <f>$C$7*T7*C10</f>
        <v>1.9555480122270276E-3</v>
      </c>
      <c r="K7" s="134">
        <f>$C$7*U7*C11</f>
        <v>1.3284682683860163E-3</v>
      </c>
      <c r="L7" s="134">
        <f>$C$7*V7*C12</f>
        <v>1.872814630053134E-3</v>
      </c>
      <c r="M7" s="134">
        <f>$C$7*W7*C13</f>
        <v>1.3334212371329099E-3</v>
      </c>
      <c r="N7" s="134">
        <f>$C$7*X7*C14</f>
        <v>9.0404439673204512E-4</v>
      </c>
      <c r="O7" s="136">
        <f>$C$7*Y7*C15</f>
        <v>1.3572931353554591E-3</v>
      </c>
      <c r="P7" s="137">
        <f>Q6</f>
        <v>0.95</v>
      </c>
      <c r="Q7" s="138">
        <v>1</v>
      </c>
      <c r="R7" s="137">
        <f>Q7-0.075</f>
        <v>0.92500000000000004</v>
      </c>
      <c r="S7" s="137">
        <f t="shared" ref="S7:Y7" si="1">R7-0.075</f>
        <v>0.85000000000000009</v>
      </c>
      <c r="T7" s="137">
        <f t="shared" si="1"/>
        <v>0.77500000000000013</v>
      </c>
      <c r="U7" s="137">
        <f t="shared" si="1"/>
        <v>0.70000000000000018</v>
      </c>
      <c r="V7" s="137">
        <f t="shared" si="1"/>
        <v>0.62500000000000022</v>
      </c>
      <c r="W7" s="137">
        <f t="shared" si="1"/>
        <v>0.55000000000000027</v>
      </c>
      <c r="X7" s="137">
        <f t="shared" si="1"/>
        <v>0.47500000000000026</v>
      </c>
      <c r="Y7" s="137">
        <f t="shared" si="1"/>
        <v>0.40000000000000024</v>
      </c>
    </row>
    <row r="8" spans="1:25" x14ac:dyDescent="0.3">
      <c r="A8" s="128" t="str">
        <v>ISA</v>
      </c>
      <c r="B8" s="134">
        <f>AVERAGE('Point 1 Data'!$CU$3:$CU$59)</f>
        <v>1.7933333333333346E-2</v>
      </c>
      <c r="C8" s="134">
        <f>_xlfn.STDEV.P('Point 1 Data'!$CU$3:$CU$59)</f>
        <v>5.5057620003663751E-2</v>
      </c>
      <c r="F8" s="130">
        <f>G6</f>
        <v>4.4209144325982131E-3</v>
      </c>
      <c r="G8" s="134">
        <f>H7</f>
        <v>2.8519644644888265E-3</v>
      </c>
      <c r="H8" s="131">
        <f>C8^2</f>
        <v>3.031341520467835E-3</v>
      </c>
      <c r="I8" s="134">
        <f>$C$8*S8*C9</f>
        <v>3.3010762447408491E-3</v>
      </c>
      <c r="J8" s="134">
        <f>$C$8*T8*C10</f>
        <v>1.9846743576327108E-3</v>
      </c>
      <c r="K8" s="134">
        <f>$C$8*U8*C11</f>
        <v>1.3061217944405569E-3</v>
      </c>
      <c r="L8" s="134">
        <f>$C$8*V8*C12</f>
        <v>1.7676591160902314E-3</v>
      </c>
      <c r="M8" s="134">
        <f>$C$8*W8*C13</f>
        <v>1.1918104074066802E-3</v>
      </c>
      <c r="N8" s="134">
        <f>$C$8*X8*C14</f>
        <v>7.4849453096164698E-4</v>
      </c>
      <c r="O8" s="136">
        <f>$C$8*Y8*C15</f>
        <v>1.0008463437102574E-3</v>
      </c>
      <c r="P8" s="83">
        <f>Q6</f>
        <v>0.95</v>
      </c>
      <c r="Q8" s="137">
        <f>R7</f>
        <v>0.92500000000000004</v>
      </c>
      <c r="R8" s="133">
        <v>1</v>
      </c>
      <c r="S8" s="137">
        <f>R8-0.1</f>
        <v>0.9</v>
      </c>
      <c r="T8" s="137">
        <f t="shared" ref="T8:Y8" si="2">S8-0.1</f>
        <v>0.8</v>
      </c>
      <c r="U8" s="137">
        <f t="shared" si="2"/>
        <v>0.70000000000000007</v>
      </c>
      <c r="V8" s="137">
        <f t="shared" si="2"/>
        <v>0.60000000000000009</v>
      </c>
      <c r="W8" s="137">
        <f t="shared" si="2"/>
        <v>0.50000000000000011</v>
      </c>
      <c r="X8" s="137">
        <f t="shared" si="2"/>
        <v>0.40000000000000013</v>
      </c>
      <c r="Y8" s="137">
        <f t="shared" si="2"/>
        <v>0.30000000000000016</v>
      </c>
    </row>
    <row r="9" spans="1:25" x14ac:dyDescent="0.3">
      <c r="A9" s="128" t="str">
        <v>Grupo Aval</v>
      </c>
      <c r="B9" s="134">
        <f>AVERAGE('Point 1 Data'!$CV$3:$CV$59)</f>
        <v>6.1666666666666632E-3</v>
      </c>
      <c r="C9" s="134">
        <f>_xlfn.STDEV.P('Point 1 Data'!$CV$3:$CV$59)</f>
        <v>6.6618616894671884E-2</v>
      </c>
      <c r="F9" s="130">
        <f>I6</f>
        <v>4.7056334927427345E-3</v>
      </c>
      <c r="G9" s="134">
        <f>I7</f>
        <v>3.1710236468572143E-3</v>
      </c>
      <c r="H9" s="130">
        <f>I8</f>
        <v>3.3010762447408491E-3</v>
      </c>
      <c r="I9" s="135">
        <f>C9^2</f>
        <v>4.4380401169590621E-3</v>
      </c>
      <c r="J9" s="130">
        <f>$C$9*T9*C10</f>
        <v>2.6265489703704405E-3</v>
      </c>
      <c r="K9" s="130">
        <f>$C$9*U9*C11</f>
        <v>1.6932655689198238E-3</v>
      </c>
      <c r="L9" s="130">
        <f>$C$9*V9*C12</f>
        <v>2.2279501125244123E-3</v>
      </c>
      <c r="M9" s="130">
        <f>$C$9*W9*C13</f>
        <v>1.4420667100543947E-3</v>
      </c>
      <c r="N9" s="130">
        <f>$C$9*X9*C14</f>
        <v>8.4905942179142751E-4</v>
      </c>
      <c r="O9" s="132">
        <f>$C$9*Y9*C15</f>
        <v>1.0091700164547293E-3</v>
      </c>
      <c r="P9" s="83">
        <f>S6</f>
        <v>0.84999999999999987</v>
      </c>
      <c r="Q9" s="137">
        <f>S7</f>
        <v>0.85000000000000009</v>
      </c>
      <c r="R9" s="83">
        <f>S8</f>
        <v>0.9</v>
      </c>
      <c r="S9" s="138">
        <v>1</v>
      </c>
      <c r="T9" s="83">
        <f>S9-0.125</f>
        <v>0.875</v>
      </c>
      <c r="U9" s="83">
        <f t="shared" ref="U9:Y9" si="3">T9-0.125</f>
        <v>0.75</v>
      </c>
      <c r="V9" s="83">
        <f t="shared" si="3"/>
        <v>0.625</v>
      </c>
      <c r="W9" s="83">
        <f t="shared" si="3"/>
        <v>0.5</v>
      </c>
      <c r="X9" s="83">
        <f t="shared" si="3"/>
        <v>0.375</v>
      </c>
      <c r="Y9" s="83">
        <f t="shared" si="3"/>
        <v>0.25</v>
      </c>
    </row>
    <row r="10" spans="1:25" x14ac:dyDescent="0.3">
      <c r="A10" s="128" t="str">
        <v>Banco de Bogotá</v>
      </c>
      <c r="B10" s="134">
        <f>AVERAGE('Point 1 Data'!$CW$3:$CW$59)</f>
        <v>7.5526315789473759E-3</v>
      </c>
      <c r="C10" s="134">
        <f>_xlfn.STDEV.P('Point 1 Data'!$CW$3:$CW$59)</f>
        <v>4.5059029919488042E-2</v>
      </c>
      <c r="F10" s="130">
        <f>J6</f>
        <v>2.9955418077784735E-3</v>
      </c>
      <c r="G10" s="134">
        <f>J7</f>
        <v>1.9555480122270276E-3</v>
      </c>
      <c r="H10" s="130">
        <f>J8</f>
        <v>1.9846743576327108E-3</v>
      </c>
      <c r="I10" s="134">
        <f>J9</f>
        <v>2.6265489703704405E-3</v>
      </c>
      <c r="J10" s="131">
        <f>C10^2</f>
        <v>2.0303161772853187E-3</v>
      </c>
      <c r="K10" s="134">
        <f>$C$10*U10*C11</f>
        <v>1.2979828835612774E-3</v>
      </c>
      <c r="L10" s="134">
        <f>$C$10*V10*C12</f>
        <v>1.6877561935975966E-3</v>
      </c>
      <c r="M10" s="134">
        <f>$C$10*W10*C13</f>
        <v>1.0729123940034714E-3</v>
      </c>
      <c r="N10" s="134">
        <f>$C$10*X10*C14</f>
        <v>6.1256620723761242E-4</v>
      </c>
      <c r="O10" s="136">
        <f>$C$10*Y10*C15</f>
        <v>6.825752932874341E-4</v>
      </c>
      <c r="P10" s="83">
        <f>T6</f>
        <v>0.79999999999999982</v>
      </c>
      <c r="Q10" s="137">
        <f>T7</f>
        <v>0.77500000000000013</v>
      </c>
      <c r="R10" s="83">
        <f>T8</f>
        <v>0.8</v>
      </c>
      <c r="S10" s="137">
        <f>T9</f>
        <v>0.875</v>
      </c>
      <c r="T10" s="133">
        <v>1</v>
      </c>
      <c r="U10" s="137">
        <f>T10-0.15</f>
        <v>0.85</v>
      </c>
      <c r="V10" s="137">
        <f t="shared" ref="V10:Y10" si="4">U10-0.15</f>
        <v>0.7</v>
      </c>
      <c r="W10" s="137">
        <f t="shared" si="4"/>
        <v>0.54999999999999993</v>
      </c>
      <c r="X10" s="137">
        <f t="shared" si="4"/>
        <v>0.39999999999999991</v>
      </c>
      <c r="Y10" s="137">
        <f t="shared" si="4"/>
        <v>0.24999999999999992</v>
      </c>
    </row>
    <row r="11" spans="1:25" x14ac:dyDescent="0.3">
      <c r="A11" s="128" t="str">
        <v>G. Energia Bogota SA ESP</v>
      </c>
      <c r="B11" s="134">
        <f>AVERAGE('Point 1 Data'!$CX$3:$CX$59)</f>
        <v>9.2210526315789458E-3</v>
      </c>
      <c r="C11" s="134">
        <f>_xlfn.STDEV.P('Point 1 Data'!$CX$3:$CX$59)</f>
        <v>3.3889737290643152E-2</v>
      </c>
      <c r="F11" s="130">
        <f>K6</f>
        <v>2.1121902151912809E-3</v>
      </c>
      <c r="G11" s="134">
        <f>K7</f>
        <v>1.3284682683860163E-3</v>
      </c>
      <c r="H11" s="130">
        <f>K8</f>
        <v>1.3061217944405569E-3</v>
      </c>
      <c r="I11" s="134">
        <f>K9</f>
        <v>1.6932655689198238E-3</v>
      </c>
      <c r="J11" s="130">
        <f>K10</f>
        <v>1.2979828835612774E-3</v>
      </c>
      <c r="K11" s="135">
        <f>C11^2</f>
        <v>1.148514293628809E-3</v>
      </c>
      <c r="L11" s="130">
        <f>$C$11*V11*C12</f>
        <v>1.4960702389082172E-3</v>
      </c>
      <c r="M11" s="130">
        <f>$C$11*W11*C13</f>
        <v>9.536769676196092E-4</v>
      </c>
      <c r="N11" s="130">
        <f>$C$11*X11*C14</f>
        <v>5.4710794040137246E-4</v>
      </c>
      <c r="O11" s="132">
        <f>$C$11*Y11*C15</f>
        <v>6.1605313949975081E-4</v>
      </c>
      <c r="P11" s="83">
        <f>U6</f>
        <v>0.74999999999999978</v>
      </c>
      <c r="Q11" s="137">
        <f>U7</f>
        <v>0.70000000000000018</v>
      </c>
      <c r="R11" s="83">
        <f>U8</f>
        <v>0.70000000000000007</v>
      </c>
      <c r="S11" s="137">
        <f>U9</f>
        <v>0.75</v>
      </c>
      <c r="T11" s="83">
        <f>U10</f>
        <v>0.85</v>
      </c>
      <c r="U11" s="138">
        <v>1</v>
      </c>
      <c r="V11" s="83">
        <f>U11-0.175</f>
        <v>0.82499999999999996</v>
      </c>
      <c r="W11" s="83">
        <f t="shared" ref="W11:Y11" si="5">V11-0.175</f>
        <v>0.64999999999999991</v>
      </c>
      <c r="X11" s="83">
        <f t="shared" si="5"/>
        <v>0.47499999999999992</v>
      </c>
      <c r="Y11" s="83">
        <f t="shared" si="5"/>
        <v>0.29999999999999993</v>
      </c>
    </row>
    <row r="12" spans="1:25" x14ac:dyDescent="0.3">
      <c r="A12" s="128" t="str">
        <v>G. de Inv. Suramericana</v>
      </c>
      <c r="B12" s="134">
        <f>AVERAGE('Point 1 Data'!$CY$2:$CY$59)</f>
        <v>3.084482758620694E-3</v>
      </c>
      <c r="C12" s="134">
        <f>_xlfn.STDEV.P('Point 1 Data'!$CY$3:$CY$59)</f>
        <v>5.3509369395571528E-2</v>
      </c>
      <c r="F12" s="130">
        <f>L6</f>
        <v>3.1126582006174028E-3</v>
      </c>
      <c r="G12" s="134">
        <f>L7</f>
        <v>1.872814630053134E-3</v>
      </c>
      <c r="H12" s="130">
        <f>L8</f>
        <v>1.7676591160902314E-3</v>
      </c>
      <c r="I12" s="134">
        <f>L9</f>
        <v>2.2279501125244123E-3</v>
      </c>
      <c r="J12" s="130">
        <f>L10</f>
        <v>1.6877561935975966E-3</v>
      </c>
      <c r="K12" s="134">
        <f>L11</f>
        <v>1.4960702389082172E-3</v>
      </c>
      <c r="L12" s="131">
        <f>C12^2</f>
        <v>2.8632526131117269E-3</v>
      </c>
      <c r="M12" s="134">
        <f>$C$12*W12*C13</f>
        <v>1.8532736674100165E-3</v>
      </c>
      <c r="N12" s="134">
        <f>$C$12*X12*C14</f>
        <v>1.0911696785602055E-3</v>
      </c>
      <c r="O12" s="136">
        <f>$C$12*Y12*C15</f>
        <v>1.2969359908216291E-3</v>
      </c>
      <c r="P12" s="83">
        <f>V6</f>
        <v>0.69999999999999973</v>
      </c>
      <c r="Q12" s="137">
        <f>V7</f>
        <v>0.62500000000000022</v>
      </c>
      <c r="R12" s="83">
        <f>V8</f>
        <v>0.60000000000000009</v>
      </c>
      <c r="S12" s="137">
        <f>V9</f>
        <v>0.625</v>
      </c>
      <c r="T12" s="83">
        <f>V10</f>
        <v>0.7</v>
      </c>
      <c r="U12" s="137">
        <f>V11</f>
        <v>0.82499999999999996</v>
      </c>
      <c r="V12" s="133">
        <v>1</v>
      </c>
      <c r="W12" s="137">
        <f>V12-0.2</f>
        <v>0.8</v>
      </c>
      <c r="X12" s="137">
        <f t="shared" ref="X12:Y12" si="6">W12-0.2</f>
        <v>0.60000000000000009</v>
      </c>
      <c r="Y12" s="137">
        <f t="shared" si="6"/>
        <v>0.40000000000000008</v>
      </c>
    </row>
    <row r="13" spans="1:25" x14ac:dyDescent="0.3">
      <c r="A13" s="128" t="str">
        <v>Grupo Nutresa</v>
      </c>
      <c r="B13" s="134">
        <f>AVERAGE('Point 1 Data'!$CZ$3:$CZ$59)</f>
        <v>2.9350877192982497E-3</v>
      </c>
      <c r="C13" s="134">
        <f>_xlfn.STDEV.P('Point 1 Data'!$CZ$3:$CZ$59)</f>
        <v>4.3293204730875473E-2</v>
      </c>
      <c r="F13" s="139">
        <f>M6</f>
        <v>2.3384961140767505E-3</v>
      </c>
      <c r="G13" s="140">
        <f>M7</f>
        <v>1.3334212371329099E-3</v>
      </c>
      <c r="H13" s="139">
        <f>M8</f>
        <v>1.1918104074066802E-3</v>
      </c>
      <c r="I13" s="140">
        <f>M9</f>
        <v>1.4420667100543947E-3</v>
      </c>
      <c r="J13" s="139">
        <f>M10</f>
        <v>1.0729123940034714E-3</v>
      </c>
      <c r="K13" s="140">
        <f>M11</f>
        <v>9.536769676196092E-4</v>
      </c>
      <c r="L13" s="139">
        <f>M12</f>
        <v>1.8532736674100165E-3</v>
      </c>
      <c r="M13" s="141">
        <f>C13^2</f>
        <v>1.8743015758694984E-3</v>
      </c>
      <c r="N13" s="139">
        <f>$C$13*X13*C14</f>
        <v>1.1403354975749861E-3</v>
      </c>
      <c r="O13" s="142">
        <f>$C$13*Y13*C15</f>
        <v>1.4428166414707682E-3</v>
      </c>
      <c r="P13" s="82">
        <f>W6</f>
        <v>0.64999999999999969</v>
      </c>
      <c r="Q13" s="81">
        <f>W7</f>
        <v>0.55000000000000027</v>
      </c>
      <c r="R13" s="82">
        <f>W8</f>
        <v>0.50000000000000011</v>
      </c>
      <c r="S13" s="81">
        <f>W9</f>
        <v>0.5</v>
      </c>
      <c r="T13" s="82">
        <f>W10</f>
        <v>0.54999999999999993</v>
      </c>
      <c r="U13" s="81">
        <f>W11</f>
        <v>0.64999999999999991</v>
      </c>
      <c r="V13" s="82">
        <f>W12</f>
        <v>0.8</v>
      </c>
      <c r="W13" s="143">
        <v>1</v>
      </c>
      <c r="X13" s="82">
        <f>W13-0.225</f>
        <v>0.77500000000000002</v>
      </c>
      <c r="Y13" s="82">
        <f>X13-0.225</f>
        <v>0.55000000000000004</v>
      </c>
    </row>
    <row r="14" spans="1:25" x14ac:dyDescent="0.3">
      <c r="A14" s="78" t="str">
        <v>G. Energía Bogotá GEB</v>
      </c>
      <c r="B14" s="140">
        <f>AVERAGE('Point 1 Data'!$DA$3:$DA$59)</f>
        <v>9.0859649122807008E-3</v>
      </c>
      <c r="C14" s="140">
        <f>_xlfn.STDEV.P('Point 1 Data'!$DA$3:$DA$59)</f>
        <v>3.3986872793985601E-2</v>
      </c>
      <c r="F14" s="144">
        <f>N6</f>
        <v>1.6945953766416997E-3</v>
      </c>
      <c r="G14" s="144">
        <f>N7</f>
        <v>9.0404439673204512E-4</v>
      </c>
      <c r="H14" s="144">
        <f>N8</f>
        <v>7.4849453096164698E-4</v>
      </c>
      <c r="I14" s="144">
        <f>N9</f>
        <v>8.4905942179142751E-4</v>
      </c>
      <c r="J14" s="144">
        <f>N10</f>
        <v>6.1256620723761242E-4</v>
      </c>
      <c r="K14" s="144">
        <f>N11</f>
        <v>5.4710794040137246E-4</v>
      </c>
      <c r="L14" s="144">
        <f>N12</f>
        <v>1.0911696785602055E-3</v>
      </c>
      <c r="M14" s="144">
        <f>N13</f>
        <v>1.1403354975749861E-3</v>
      </c>
      <c r="N14" s="145">
        <f>C14^2</f>
        <v>1.1551075223145586E-3</v>
      </c>
      <c r="O14" s="146">
        <f>$C$14*Y14*C15</f>
        <v>1.544547211073715E-3</v>
      </c>
      <c r="P14" s="147">
        <f>X6</f>
        <v>0.59999999999999964</v>
      </c>
      <c r="Q14" s="147">
        <f>X7</f>
        <v>0.47500000000000026</v>
      </c>
      <c r="R14" s="147">
        <f>X8</f>
        <v>0.40000000000000013</v>
      </c>
      <c r="S14" s="147">
        <f>X9</f>
        <v>0.375</v>
      </c>
      <c r="T14" s="147">
        <f>X10</f>
        <v>0.39999999999999991</v>
      </c>
      <c r="U14" s="147">
        <f>X11</f>
        <v>0.47499999999999992</v>
      </c>
      <c r="V14" s="147">
        <f>X12</f>
        <v>0.60000000000000009</v>
      </c>
      <c r="W14" s="147">
        <f>X13</f>
        <v>0.77500000000000002</v>
      </c>
      <c r="X14" s="148">
        <v>1</v>
      </c>
      <c r="Y14" s="147">
        <f>X14-0.25</f>
        <v>0.75</v>
      </c>
    </row>
    <row r="15" spans="1:25" ht="15" thickBot="1" x14ac:dyDescent="0.35">
      <c r="A15" s="129" t="str">
        <v>Corp. Financiera Col. (CFV)</v>
      </c>
      <c r="B15" s="149">
        <f>AVERAGE('Point 1 Data'!$DB$3:$DB$59)</f>
        <v>8.9999999999999802E-4</v>
      </c>
      <c r="C15" s="149">
        <f>_xlfn.STDEV.P('Point 1 Data'!$DB$3:$DB$59)</f>
        <v>6.0593873814599845E-2</v>
      </c>
      <c r="F15" s="150">
        <f>O6</f>
        <v>2.7694591807448897E-3</v>
      </c>
      <c r="G15" s="151">
        <f>O7</f>
        <v>1.3572931353554591E-3</v>
      </c>
      <c r="H15" s="150">
        <f>O8</f>
        <v>1.0008463437102574E-3</v>
      </c>
      <c r="I15" s="151">
        <f>O9</f>
        <v>1.0091700164547293E-3</v>
      </c>
      <c r="J15" s="150">
        <f>O10</f>
        <v>6.825752932874341E-4</v>
      </c>
      <c r="K15" s="151">
        <f>O11</f>
        <v>6.1605313949975081E-4</v>
      </c>
      <c r="L15" s="150">
        <f>O12</f>
        <v>1.2969359908216291E-3</v>
      </c>
      <c r="M15" s="151">
        <f>O13</f>
        <v>1.4428166414707682E-3</v>
      </c>
      <c r="N15" s="150">
        <f>O14</f>
        <v>1.544547211073715E-3</v>
      </c>
      <c r="O15" s="152">
        <f>C15^2</f>
        <v>3.671617543859649E-3</v>
      </c>
      <c r="P15" s="153">
        <f>Y6</f>
        <v>0.5499999999999996</v>
      </c>
      <c r="Q15" s="154">
        <f>Y7</f>
        <v>0.40000000000000024</v>
      </c>
      <c r="R15" s="153">
        <f>Y8</f>
        <v>0.30000000000000016</v>
      </c>
      <c r="S15" s="154">
        <f>Y9</f>
        <v>0.25</v>
      </c>
      <c r="T15" s="153">
        <f>Y10</f>
        <v>0.24999999999999992</v>
      </c>
      <c r="U15" s="154">
        <f>Y11</f>
        <v>0.29999999999999993</v>
      </c>
      <c r="V15" s="153">
        <f>Y12</f>
        <v>0.40000000000000008</v>
      </c>
      <c r="W15" s="154">
        <f>Y13</f>
        <v>0.55000000000000004</v>
      </c>
      <c r="X15" s="153">
        <f>Y14</f>
        <v>0.75</v>
      </c>
      <c r="Y15" s="155">
        <v>1</v>
      </c>
    </row>
    <row r="18" spans="1:13" x14ac:dyDescent="0.3">
      <c r="A18" s="156" t="s">
        <v>124</v>
      </c>
      <c r="B18" s="157">
        <v>0.3</v>
      </c>
    </row>
    <row r="19" spans="1:13" x14ac:dyDescent="0.3">
      <c r="A19" s="158" t="s">
        <v>125</v>
      </c>
      <c r="B19" s="139">
        <f>AVERAGE('Point 1 Data'!DH40:DH61)</f>
        <v>2.2777272727272733E-2</v>
      </c>
    </row>
    <row r="20" spans="1:13" ht="15" thickBot="1" x14ac:dyDescent="0.35">
      <c r="A20" s="124" t="s">
        <v>126</v>
      </c>
      <c r="B20" s="159">
        <v>1</v>
      </c>
    </row>
    <row r="22" spans="1:13" ht="30" customHeight="1" thickBot="1" x14ac:dyDescent="0.35">
      <c r="A22" s="160" t="s">
        <v>127</v>
      </c>
      <c r="B22" s="160" t="str" cm="1">
        <f t="array" ref="B22:K22">_xlfn.ANCHORARRAY(F5)</f>
        <v xml:space="preserve">Ecopetrol </v>
      </c>
      <c r="C22" s="160" t="str">
        <v xml:space="preserve">Bancolombia </v>
      </c>
      <c r="D22" s="160" t="str">
        <v>ISA</v>
      </c>
      <c r="E22" s="160" t="str">
        <v>Grupo Aval</v>
      </c>
      <c r="F22" s="160" t="str">
        <v>Banco de Bogotá</v>
      </c>
      <c r="G22" s="160" t="str">
        <v>G. Energia Bogota SA ESP</v>
      </c>
      <c r="H22" s="160" t="str">
        <v>G. de Inv. Suramericana</v>
      </c>
      <c r="I22" s="160" t="str">
        <v>Grupo Nutresa</v>
      </c>
      <c r="J22" s="160" t="str">
        <v>G. Energía Bogotá GEB</v>
      </c>
      <c r="K22" s="160" t="str">
        <v>Corp. Financiera Col. (CFV)</v>
      </c>
    </row>
    <row r="23" spans="1:13" x14ac:dyDescent="0.3">
      <c r="A23" s="161" t="s">
        <v>128</v>
      </c>
      <c r="B23" s="162">
        <v>0.66837372650000004</v>
      </c>
      <c r="C23" s="162">
        <v>0.35728364823699998</v>
      </c>
      <c r="D23" s="162">
        <v>0.27948782736470001</v>
      </c>
      <c r="E23" s="162">
        <v>-0.25813791647810003</v>
      </c>
      <c r="F23" s="162">
        <v>0.25832742364</v>
      </c>
      <c r="G23" s="162">
        <v>6.7236623456273001E-2</v>
      </c>
      <c r="H23" s="162">
        <v>-0.21784648345679999</v>
      </c>
      <c r="I23" s="162">
        <v>0.19723128361838699</v>
      </c>
      <c r="J23" s="163">
        <v>0.16131906751585601</v>
      </c>
      <c r="K23" s="162">
        <v>-0.51327424672300004</v>
      </c>
      <c r="L23" s="164">
        <f>SUM(B23:K23)</f>
        <v>1.0000009536743155</v>
      </c>
      <c r="M23" s="164"/>
    </row>
    <row r="24" spans="1:13" x14ac:dyDescent="0.3">
      <c r="B24" s="80"/>
      <c r="C24" s="80"/>
      <c r="D24" s="80"/>
      <c r="E24" s="80"/>
      <c r="F24" s="80"/>
      <c r="G24" s="80"/>
      <c r="H24" s="80"/>
      <c r="I24" s="80"/>
      <c r="J24" s="80"/>
      <c r="K24" s="80"/>
    </row>
    <row r="25" spans="1:13" ht="15" thickBot="1" x14ac:dyDescent="0.35">
      <c r="A25" s="165" t="s">
        <v>129</v>
      </c>
      <c r="B25" s="165"/>
      <c r="J25" s="164"/>
    </row>
    <row r="26" spans="1:13" x14ac:dyDescent="0.3">
      <c r="A26" s="166" t="s">
        <v>130</v>
      </c>
      <c r="B26" s="130" cm="1">
        <f t="array" ref="B26">MMULT(B23:K23,B6:B15)</f>
        <v>2.4861955085519295E-2</v>
      </c>
    </row>
    <row r="27" spans="1:13" x14ac:dyDescent="0.3">
      <c r="A27" s="167" t="s">
        <v>131</v>
      </c>
      <c r="B27" s="130">
        <f>B26-B19</f>
        <v>2.0846823582465618E-3</v>
      </c>
    </row>
    <row r="28" spans="1:13" x14ac:dyDescent="0.3">
      <c r="A28" s="168" t="s">
        <v>132</v>
      </c>
      <c r="B28" s="139" cm="1">
        <f t="array" ref="B28">SQRT(MMULT(B23:K23,MMULT(F6:O15,TRANSPOSE(B23:K23))))</f>
        <v>7.4635479029881199E-2</v>
      </c>
    </row>
    <row r="29" spans="1:13" ht="15" thickBot="1" x14ac:dyDescent="0.35">
      <c r="A29" s="169" t="s">
        <v>21</v>
      </c>
      <c r="B29" s="170">
        <f>B27/B28</f>
        <v>2.7931519772411918E-2</v>
      </c>
    </row>
    <row r="30" spans="1:13" x14ac:dyDescent="0.3">
      <c r="A30" s="171"/>
      <c r="B30" s="139"/>
    </row>
    <row r="31" spans="1:13" ht="15" thickBot="1" x14ac:dyDescent="0.35">
      <c r="A31" s="165" t="s">
        <v>133</v>
      </c>
      <c r="B31" s="165"/>
    </row>
    <row r="32" spans="1:13" x14ac:dyDescent="0.3">
      <c r="A32" s="166" t="s">
        <v>134</v>
      </c>
      <c r="B32" s="172">
        <f>B27/B20/B28^2</f>
        <v>0.37423917063933099</v>
      </c>
    </row>
    <row r="33" spans="1:15" ht="15" thickBot="1" x14ac:dyDescent="0.35">
      <c r="A33" s="173" t="s">
        <v>135</v>
      </c>
      <c r="B33" s="174">
        <f>1-B32</f>
        <v>0.62576082936066901</v>
      </c>
    </row>
    <row r="34" spans="1:15" x14ac:dyDescent="0.3">
      <c r="A34" s="166" t="str" cm="1">
        <f t="array" ref="A34:A43">_xlfn.ANCHORARRAY(A6)</f>
        <v xml:space="preserve">Ecopetrol </v>
      </c>
      <c r="B34" s="176">
        <f>$B$32*B23</f>
        <v>0.25013162908247905</v>
      </c>
    </row>
    <row r="35" spans="1:15" x14ac:dyDescent="0.3">
      <c r="A35" s="167" t="str">
        <v xml:space="preserve">Bancolombia </v>
      </c>
      <c r="B35" s="77">
        <f>$B$32*C$23</f>
        <v>0.13370953619920933</v>
      </c>
    </row>
    <row r="36" spans="1:15" x14ac:dyDescent="0.3">
      <c r="A36" s="167" t="str">
        <v>ISA</v>
      </c>
      <c r="B36" s="77">
        <f>$B$32*D$23</f>
        <v>0.10459529271675384</v>
      </c>
    </row>
    <row r="37" spans="1:15" x14ac:dyDescent="0.3">
      <c r="A37" s="167" t="str">
        <v>Grupo Aval</v>
      </c>
      <c r="B37" s="77">
        <f>$B$32*E$23</f>
        <v>-9.6605319773329049E-2</v>
      </c>
    </row>
    <row r="38" spans="1:15" x14ac:dyDescent="0.3">
      <c r="A38" s="167" t="str">
        <v>Banco de Bogotá</v>
      </c>
      <c r="B38" s="77">
        <f>$B$32*F23</f>
        <v>9.667624077642871E-2</v>
      </c>
    </row>
    <row r="39" spans="1:15" x14ac:dyDescent="0.3">
      <c r="A39" s="167" t="str">
        <v>G. Energia Bogota SA ESP</v>
      </c>
      <c r="B39" s="77">
        <f>$B$32*G23</f>
        <v>2.5162578198864596E-2</v>
      </c>
    </row>
    <row r="40" spans="1:15" x14ac:dyDescent="0.3">
      <c r="A40" s="167" t="str">
        <v>G. de Inv. Suramericana</v>
      </c>
      <c r="B40" s="77">
        <f>$B$32*H23</f>
        <v>-8.1526687295567571E-2</v>
      </c>
      <c r="G40" s="171"/>
      <c r="H40" s="171"/>
      <c r="I40" s="171"/>
      <c r="J40" s="171"/>
      <c r="K40" s="171"/>
      <c r="L40" s="171"/>
      <c r="M40" s="171"/>
      <c r="N40" s="171"/>
    </row>
    <row r="41" spans="1:15" x14ac:dyDescent="0.3">
      <c r="A41" s="167" t="str">
        <v>Grupo Nutresa</v>
      </c>
      <c r="B41" s="77">
        <f>$B$32*I23</f>
        <v>7.3811672005475809E-2</v>
      </c>
      <c r="D41" s="75"/>
      <c r="G41" s="164"/>
      <c r="H41" s="164"/>
      <c r="I41" s="164"/>
      <c r="J41" s="164"/>
      <c r="K41" s="164"/>
      <c r="L41" s="164"/>
      <c r="M41" s="164"/>
      <c r="N41" s="164"/>
      <c r="O41" s="164"/>
    </row>
    <row r="42" spans="1:15" x14ac:dyDescent="0.3">
      <c r="A42" s="168" t="str">
        <v>G. Energía Bogotá GEB</v>
      </c>
      <c r="B42" s="177">
        <f>$B$32*J23</f>
        <v>6.0371914035444195E-2</v>
      </c>
      <c r="E42" s="171"/>
      <c r="F42" s="171"/>
    </row>
    <row r="43" spans="1:15" ht="15" thickBot="1" x14ac:dyDescent="0.35">
      <c r="A43" s="175" t="str">
        <v>Corp. Financiera Col. (CFV)</v>
      </c>
      <c r="B43" s="178">
        <f>$B$32*K$23</f>
        <v>-0.19208732840414289</v>
      </c>
      <c r="E43" s="164"/>
      <c r="F43" s="164"/>
    </row>
    <row r="44" spans="1:15" x14ac:dyDescent="0.3">
      <c r="A44" s="179"/>
      <c r="B44" s="80"/>
      <c r="E44" s="164"/>
      <c r="F44" s="164"/>
    </row>
    <row r="45" spans="1:15" x14ac:dyDescent="0.3">
      <c r="A45" s="171" t="s">
        <v>16</v>
      </c>
      <c r="B45" s="180" t="s">
        <v>136</v>
      </c>
      <c r="C45" s="180"/>
      <c r="D45" s="180"/>
      <c r="E45" s="180"/>
      <c r="F45" s="180"/>
      <c r="G45" s="180"/>
      <c r="H45" s="180"/>
      <c r="I45" s="181"/>
      <c r="J45" s="181"/>
      <c r="K45" s="181"/>
    </row>
    <row r="46" spans="1:15" ht="14.4" customHeight="1" x14ac:dyDescent="0.3">
      <c r="A46" s="84" t="s">
        <v>137</v>
      </c>
      <c r="B46" s="84"/>
      <c r="C46" s="84"/>
      <c r="D46" s="84"/>
      <c r="E46" s="84"/>
      <c r="F46" s="84"/>
      <c r="G46" s="84"/>
      <c r="H46" s="84"/>
      <c r="I46" s="84"/>
      <c r="J46" s="84"/>
      <c r="K46" s="84"/>
    </row>
    <row r="47" spans="1:15" x14ac:dyDescent="0.3">
      <c r="A47" s="84"/>
      <c r="B47" s="84"/>
      <c r="C47" s="84"/>
      <c r="D47" s="84"/>
      <c r="E47" s="84"/>
      <c r="F47" s="84"/>
      <c r="G47" s="84"/>
      <c r="H47" s="84"/>
      <c r="I47" s="84"/>
      <c r="J47" s="84"/>
      <c r="K47" s="84"/>
    </row>
    <row r="48" spans="1:15" x14ac:dyDescent="0.3">
      <c r="A48" s="84"/>
      <c r="B48" s="84"/>
      <c r="C48" s="84"/>
      <c r="D48" s="84"/>
      <c r="E48" s="84"/>
      <c r="F48" s="84"/>
      <c r="G48" s="84"/>
      <c r="H48" s="84"/>
      <c r="I48" s="84"/>
      <c r="J48" s="84"/>
      <c r="K48" s="84"/>
    </row>
    <row r="49" spans="1:17" x14ac:dyDescent="0.3">
      <c r="A49" s="84"/>
      <c r="B49" s="84"/>
      <c r="C49" s="84"/>
      <c r="D49" s="84"/>
      <c r="E49" s="84"/>
      <c r="F49" s="84"/>
      <c r="G49" s="84"/>
      <c r="H49" s="84"/>
      <c r="I49" s="84"/>
      <c r="J49" s="84"/>
      <c r="K49" s="84"/>
    </row>
    <row r="50" spans="1:17" x14ac:dyDescent="0.3">
      <c r="A50" s="84"/>
      <c r="B50" s="84"/>
      <c r="C50" s="84"/>
      <c r="D50" s="84"/>
      <c r="E50" s="84"/>
      <c r="F50" s="84"/>
      <c r="G50" s="84"/>
      <c r="H50" s="84"/>
      <c r="I50" s="84"/>
      <c r="J50" s="84"/>
      <c r="K50" s="84"/>
    </row>
    <row r="51" spans="1:17" x14ac:dyDescent="0.3">
      <c r="A51" s="84"/>
      <c r="B51" s="84"/>
      <c r="C51" s="84"/>
      <c r="D51" s="84"/>
      <c r="E51" s="84"/>
      <c r="F51" s="84"/>
      <c r="G51" s="84"/>
      <c r="H51" s="84"/>
      <c r="I51" s="84"/>
      <c r="J51" s="84"/>
      <c r="K51" s="84"/>
    </row>
    <row r="52" spans="1:17" x14ac:dyDescent="0.3">
      <c r="A52" s="179"/>
      <c r="B52" s="80"/>
      <c r="E52" s="164"/>
      <c r="F52" s="164"/>
    </row>
    <row r="53" spans="1:17" x14ac:dyDescent="0.3">
      <c r="A53" s="171" t="s">
        <v>26</v>
      </c>
      <c r="B53" s="182" t="s">
        <v>138</v>
      </c>
      <c r="C53" s="182"/>
      <c r="D53" s="182"/>
      <c r="E53" s="182"/>
      <c r="F53" s="182"/>
      <c r="G53" s="182"/>
    </row>
    <row r="55" spans="1:17" x14ac:dyDescent="0.3">
      <c r="A55" s="95" t="s">
        <v>139</v>
      </c>
      <c r="B55" s="95"/>
      <c r="C55" s="95"/>
      <c r="D55" s="95"/>
      <c r="E55" s="95"/>
      <c r="F55" s="95"/>
      <c r="G55" s="95"/>
      <c r="H55" s="95"/>
      <c r="I55" s="95"/>
      <c r="J55" s="95"/>
      <c r="K55" s="95"/>
      <c r="L55" s="95"/>
      <c r="M55" s="95"/>
    </row>
    <row r="56" spans="1:17" ht="15" thickBot="1" x14ac:dyDescent="0.35">
      <c r="A56" s="53" t="str" cm="1">
        <f t="array" ref="A56:J56">_xlfn.ANCHORARRAY(B22)</f>
        <v xml:space="preserve">Ecopetrol </v>
      </c>
      <c r="B56" s="183" t="str">
        <v xml:space="preserve">Bancolombia </v>
      </c>
      <c r="C56" s="53" t="str">
        <v>ISA</v>
      </c>
      <c r="D56" s="53" t="str">
        <v>Grupo Aval</v>
      </c>
      <c r="E56" s="53" t="str">
        <v>Banco de Bogotá</v>
      </c>
      <c r="F56" s="53" t="str">
        <v>G. Energia Bogota SA ESP</v>
      </c>
      <c r="G56" s="53" t="str">
        <v>G. de Inv. Suramericana</v>
      </c>
      <c r="H56" s="53" t="str">
        <v>Grupo Nutresa</v>
      </c>
      <c r="I56" s="53" t="str">
        <v>G. Energía Bogotá GEB</v>
      </c>
      <c r="J56" s="53" t="str">
        <v>Corp. Financiera Col. (CFV)</v>
      </c>
      <c r="K56" s="53" t="s">
        <v>140</v>
      </c>
      <c r="L56" s="53" t="s">
        <v>141</v>
      </c>
      <c r="M56" s="53" t="s">
        <v>142</v>
      </c>
    </row>
    <row r="57" spans="1:17" x14ac:dyDescent="0.3">
      <c r="A57" s="184">
        <v>2.7553218116628089</v>
      </c>
      <c r="B57" s="184">
        <v>-0.34905604097056114</v>
      </c>
      <c r="C57" s="184">
        <v>3.4624643540341502</v>
      </c>
      <c r="D57" s="184">
        <v>-4.4831744656929109</v>
      </c>
      <c r="E57" s="184">
        <v>-1.1543523135695257</v>
      </c>
      <c r="F57" s="184">
        <v>3.4974202737397708</v>
      </c>
      <c r="G57" s="184">
        <v>-1.7882455876813539</v>
      </c>
      <c r="H57" s="184">
        <v>-2.8659368133441183</v>
      </c>
      <c r="I57" s="184">
        <v>4.8573310563781522</v>
      </c>
      <c r="J57" s="184">
        <v>-2.9317722844089067</v>
      </c>
      <c r="K57" s="185">
        <v>0.13</v>
      </c>
      <c r="L57" s="186" cm="1">
        <f t="array" ref="L57">MMULT(A57:J57,B6:B15)</f>
        <v>0.13000000009225807</v>
      </c>
      <c r="M57" s="186" cm="1">
        <f t="array" ref="M57">SQRT(MMULT(A57:J57,MMULT(F6:O15,TRANSPOSE(A57:J57))))</f>
        <v>0.19114349176063436</v>
      </c>
      <c r="N57" s="80">
        <f>SUM(A57:J57)</f>
        <v>0.99999999014750518</v>
      </c>
      <c r="O57" s="75"/>
      <c r="P57" s="75"/>
      <c r="Q57" s="75"/>
    </row>
    <row r="58" spans="1:17" x14ac:dyDescent="0.3">
      <c r="A58" s="134">
        <v>-0.3891895989244612</v>
      </c>
      <c r="B58" s="134">
        <v>0.31565160519946289</v>
      </c>
      <c r="C58" s="134">
        <v>1.0684298944883588</v>
      </c>
      <c r="D58" s="134">
        <v>-0.72042611902159326</v>
      </c>
      <c r="E58" s="134">
        <v>-4.4413324747960781E-2</v>
      </c>
      <c r="F58" s="134">
        <v>0.7609375787649697</v>
      </c>
      <c r="G58" s="134">
        <v>-0.2892827540523249</v>
      </c>
      <c r="H58" s="134">
        <v>-0.34531436346321859</v>
      </c>
      <c r="I58" s="134">
        <v>0.84066605988213872</v>
      </c>
      <c r="J58" s="134">
        <v>-0.1970589993013164</v>
      </c>
      <c r="K58" s="134">
        <v>2.5000000000000001E-2</v>
      </c>
      <c r="L58" s="135">
        <v>2.4999999683226685E-2</v>
      </c>
      <c r="M58" s="135">
        <v>2.8225614837930346E-2</v>
      </c>
      <c r="N58" s="75"/>
      <c r="O58" s="75"/>
      <c r="P58" s="75"/>
      <c r="Q58" s="75"/>
    </row>
    <row r="59" spans="1:17" x14ac:dyDescent="0.3">
      <c r="A59" s="134">
        <v>-0.23846281236046074</v>
      </c>
      <c r="B59" s="134">
        <v>0.28112776484827356</v>
      </c>
      <c r="C59" s="134">
        <v>1.1835855455396587</v>
      </c>
      <c r="D59" s="134">
        <v>-0.89968089833349096</v>
      </c>
      <c r="E59" s="134">
        <v>-9.6828593278345657E-2</v>
      </c>
      <c r="F59" s="134">
        <v>0.89156946959961902</v>
      </c>
      <c r="G59" s="134">
        <v>-0.36095563581112178</v>
      </c>
      <c r="H59" s="134">
        <v>-0.46525080681715858</v>
      </c>
      <c r="I59" s="134">
        <v>1.0322459356428626</v>
      </c>
      <c r="J59" s="134">
        <v>-0.32734995180465404</v>
      </c>
      <c r="K59" s="134">
        <v>0.03</v>
      </c>
      <c r="L59" s="135">
        <v>3.0000000169811063E-2</v>
      </c>
      <c r="M59" s="135">
        <v>3.5476812851479675E-2</v>
      </c>
      <c r="N59" s="75"/>
      <c r="O59" s="75"/>
      <c r="P59" s="75"/>
      <c r="Q59" s="75"/>
    </row>
    <row r="60" spans="1:17" x14ac:dyDescent="0.3">
      <c r="A60" s="134">
        <v>-8.7739952550840203E-2</v>
      </c>
      <c r="B60" s="134">
        <v>0.24660054462923142</v>
      </c>
      <c r="C60" s="134">
        <v>1.2987504458317443</v>
      </c>
      <c r="D60" s="134">
        <v>-1.0789339384320773</v>
      </c>
      <c r="E60" s="134">
        <v>-0.14924540449426058</v>
      </c>
      <c r="F60" s="134">
        <v>1.0222008595877776</v>
      </c>
      <c r="G60" s="134">
        <v>-0.43262735671921976</v>
      </c>
      <c r="H60" s="134">
        <v>-0.58518763805608498</v>
      </c>
      <c r="I60" s="134">
        <v>1.2238215591010022</v>
      </c>
      <c r="J60" s="134">
        <v>-0.45763909016770227</v>
      </c>
      <c r="K60" s="134">
        <v>3.5000000000000003E-2</v>
      </c>
      <c r="L60" s="135">
        <v>3.5000000106903628E-2</v>
      </c>
      <c r="M60" s="135">
        <v>4.2947785291432193E-2</v>
      </c>
      <c r="N60" s="75"/>
      <c r="O60" s="75"/>
      <c r="P60" s="75"/>
      <c r="Q60" s="75"/>
    </row>
    <row r="61" spans="1:17" x14ac:dyDescent="0.3">
      <c r="A61" s="134">
        <v>6.2992043489942348E-2</v>
      </c>
      <c r="B61" s="134">
        <v>0.21207372401228286</v>
      </c>
      <c r="C61" s="134">
        <v>1.4139034452106269</v>
      </c>
      <c r="D61" s="134">
        <v>-1.2581870230218994</v>
      </c>
      <c r="E61" s="134">
        <v>-0.20166488879340067</v>
      </c>
      <c r="F61" s="134">
        <v>1.15283989461341</v>
      </c>
      <c r="G61" s="134">
        <v>-0.50430616383313343</v>
      </c>
      <c r="H61" s="134">
        <v>-0.70512144368980578</v>
      </c>
      <c r="I61" s="134">
        <v>1.4154017239345349</v>
      </c>
      <c r="J61" s="134">
        <v>-0.58793128075104395</v>
      </c>
      <c r="K61" s="134">
        <v>0.04</v>
      </c>
      <c r="L61" s="135">
        <v>4.0000034877048243E-2</v>
      </c>
      <c r="M61" s="135">
        <v>5.0541218695514915E-2</v>
      </c>
      <c r="N61" s="75"/>
      <c r="O61" s="75"/>
      <c r="P61" s="75"/>
      <c r="Q61" s="75"/>
    </row>
    <row r="62" spans="1:17" x14ac:dyDescent="0.3">
      <c r="A62" s="134">
        <v>0.2137141115227732</v>
      </c>
      <c r="B62" s="134">
        <v>0.17755379862206178</v>
      </c>
      <c r="C62" s="134">
        <v>1.5290603690199644</v>
      </c>
      <c r="D62" s="134">
        <v>-1.4374438070414088</v>
      </c>
      <c r="E62" s="134">
        <v>-0.25407487266969841</v>
      </c>
      <c r="F62" s="134">
        <v>1.2834667162417814</v>
      </c>
      <c r="G62" s="134">
        <v>-0.57597406881309177</v>
      </c>
      <c r="H62" s="134">
        <v>-0.82505930107548209</v>
      </c>
      <c r="I62" s="134">
        <v>1.6069784471927275</v>
      </c>
      <c r="J62" s="134">
        <v>-0.71822141536067452</v>
      </c>
      <c r="K62" s="134">
        <v>4.4999999999999998E-2</v>
      </c>
      <c r="L62" s="135">
        <v>4.5000000025243556E-2</v>
      </c>
      <c r="M62" s="135">
        <v>5.8209069476098274E-2</v>
      </c>
      <c r="N62" s="75"/>
      <c r="O62" s="75"/>
      <c r="P62" s="75"/>
      <c r="Q62" s="75"/>
    </row>
    <row r="63" spans="1:17" x14ac:dyDescent="0.3">
      <c r="A63" s="134">
        <v>0.36443717682025223</v>
      </c>
      <c r="B63" s="134">
        <v>0.14303259844393951</v>
      </c>
      <c r="C63" s="134">
        <v>1.6442212280878443</v>
      </c>
      <c r="D63" s="134">
        <v>-1.6166980421311468</v>
      </c>
      <c r="E63" s="134">
        <v>-0.30649113175876702</v>
      </c>
      <c r="F63" s="134">
        <v>1.4140983168981738</v>
      </c>
      <c r="G63" s="134">
        <v>-0.64765078485878813</v>
      </c>
      <c r="H63" s="134">
        <v>-0.94498878895812366</v>
      </c>
      <c r="I63" s="134">
        <v>1.7985503544728418</v>
      </c>
      <c r="J63" s="134">
        <v>-0.84851093571940939</v>
      </c>
      <c r="K63" s="134">
        <v>0.05</v>
      </c>
      <c r="L63" s="135">
        <v>4.9999999761336823E-2</v>
      </c>
      <c r="M63" s="135">
        <v>6.5925496855457719E-2</v>
      </c>
      <c r="N63" s="75"/>
      <c r="O63" s="75"/>
      <c r="P63" s="75"/>
      <c r="Q63" s="75"/>
    </row>
    <row r="64" spans="1:17" x14ac:dyDescent="0.3">
      <c r="A64" s="134">
        <v>0.51516293906818156</v>
      </c>
      <c r="B64" s="134">
        <v>0.10850835779498563</v>
      </c>
      <c r="C64" s="134">
        <v>1.7593784879241041</v>
      </c>
      <c r="D64" s="134">
        <v>-1.7959538272222986</v>
      </c>
      <c r="E64" s="134">
        <v>-0.3589054302159605</v>
      </c>
      <c r="F64" s="134">
        <v>1.544730152407267</v>
      </c>
      <c r="G64" s="134">
        <v>-0.71932324817591775</v>
      </c>
      <c r="H64" s="134">
        <v>-1.0649270225807681</v>
      </c>
      <c r="I64" s="134">
        <v>1.9901299904968874</v>
      </c>
      <c r="J64" s="134">
        <v>-0.97880041726939582</v>
      </c>
      <c r="K64" s="134">
        <v>5.5E-2</v>
      </c>
      <c r="L64" s="135">
        <v>5.4999999761389674E-2</v>
      </c>
      <c r="M64" s="135">
        <v>7.3675204227793112E-2</v>
      </c>
      <c r="N64" s="75"/>
      <c r="O64" s="75"/>
      <c r="P64" s="75"/>
      <c r="Q64" s="75"/>
    </row>
    <row r="65" spans="1:17" x14ac:dyDescent="0.3">
      <c r="A65" s="134">
        <v>0.66651311825468129</v>
      </c>
      <c r="B65" s="134">
        <v>7.3243588291972625E-2</v>
      </c>
      <c r="C65" s="134">
        <v>1.8757260453657914</v>
      </c>
      <c r="D65" s="134">
        <v>-1.9873287225933152</v>
      </c>
      <c r="E65" s="134">
        <v>-0.38037408717174775</v>
      </c>
      <c r="F65" s="134">
        <v>1.6557182366150263</v>
      </c>
      <c r="G65" s="134">
        <v>-0.79061116827072775</v>
      </c>
      <c r="H65" s="134">
        <v>-1.1856824951873524</v>
      </c>
      <c r="I65" s="134">
        <v>2.1820133872867058</v>
      </c>
      <c r="J65" s="134">
        <v>-1.1092179056708538</v>
      </c>
      <c r="K65" s="134">
        <v>0.06</v>
      </c>
      <c r="L65" s="135">
        <v>5.9999962474007081E-2</v>
      </c>
      <c r="M65" s="135">
        <v>8.1450432832013128E-2</v>
      </c>
      <c r="N65" s="75"/>
      <c r="O65" s="75"/>
      <c r="P65" s="75"/>
      <c r="Q65" s="75"/>
    </row>
    <row r="66" spans="1:17" x14ac:dyDescent="0.3">
      <c r="A66" s="134">
        <v>0.81661502330034696</v>
      </c>
      <c r="B66" s="134">
        <v>3.9463684761345263E-2</v>
      </c>
      <c r="C66" s="134">
        <v>1.9896888774201216</v>
      </c>
      <c r="D66" s="134">
        <v>-2.1544591553979475</v>
      </c>
      <c r="E66" s="134">
        <v>-0.46373920869888147</v>
      </c>
      <c r="F66" s="134">
        <v>1.8059983709504841</v>
      </c>
      <c r="G66" s="134">
        <v>-0.86266993054858021</v>
      </c>
      <c r="H66" s="134">
        <v>-1.3047989429964701</v>
      </c>
      <c r="I66" s="134">
        <v>2.3732844673388045</v>
      </c>
      <c r="J66" s="134">
        <v>-1.2393831854232522</v>
      </c>
      <c r="K66" s="134">
        <v>6.5000000000000002E-2</v>
      </c>
      <c r="L66" s="135">
        <v>6.4999999941147427E-2</v>
      </c>
      <c r="M66" s="135">
        <v>8.9239746031616302E-2</v>
      </c>
      <c r="N66" s="75"/>
      <c r="O66" s="75"/>
      <c r="P66" s="75"/>
      <c r="Q66" s="75"/>
    </row>
    <row r="67" spans="1:17" x14ac:dyDescent="0.3">
      <c r="A67" s="134">
        <v>0.93438645660338671</v>
      </c>
      <c r="B67" s="134">
        <v>3.9563666961126988E-2</v>
      </c>
      <c r="C67" s="134">
        <v>2.18059567123818</v>
      </c>
      <c r="D67" s="134">
        <v>-2.3888475907240494</v>
      </c>
      <c r="E67" s="134">
        <v>-0.51897632774898106</v>
      </c>
      <c r="F67" s="134">
        <v>1.9989677661911698</v>
      </c>
      <c r="G67" s="134">
        <v>-0.96376761675258926</v>
      </c>
      <c r="H67" s="134">
        <v>-1.3355541033431322</v>
      </c>
      <c r="I67" s="134">
        <v>2.3720510586328158</v>
      </c>
      <c r="J67" s="134">
        <v>-1.3184189806010485</v>
      </c>
      <c r="K67" s="134">
        <v>7.0000000000000007E-2</v>
      </c>
      <c r="L67" s="135">
        <v>6.9999945952667453E-2</v>
      </c>
      <c r="M67" s="135">
        <v>9.7118590056632176E-2</v>
      </c>
      <c r="N67" s="75"/>
      <c r="O67" s="75"/>
      <c r="P67" s="75"/>
      <c r="Q67" s="75"/>
    </row>
    <row r="68" spans="1:17" x14ac:dyDescent="0.3">
      <c r="A68" s="134">
        <v>1.0953356271731602</v>
      </c>
      <c r="B68" s="134">
        <v>3.9058220031997402E-2</v>
      </c>
      <c r="C68" s="134">
        <v>2.1917291063979247</v>
      </c>
      <c r="D68" s="134">
        <v>-2.5139891439684035</v>
      </c>
      <c r="E68" s="134">
        <v>-0.57094018312868</v>
      </c>
      <c r="F68" s="134">
        <v>2.0556042494112075</v>
      </c>
      <c r="G68" s="134">
        <v>-1.0005487937972284</v>
      </c>
      <c r="H68" s="134">
        <v>-1.5454763544283108</v>
      </c>
      <c r="I68" s="134">
        <v>2.7478488749033363</v>
      </c>
      <c r="J68" s="134">
        <v>-1.4986215936466865</v>
      </c>
      <c r="K68" s="134">
        <v>7.4999999999999997E-2</v>
      </c>
      <c r="L68" s="135">
        <v>7.5000000060176528E-2</v>
      </c>
      <c r="M68" s="135">
        <v>0.10486576975026587</v>
      </c>
      <c r="N68" s="75"/>
      <c r="O68" s="75"/>
      <c r="P68" s="75"/>
      <c r="Q68" s="75"/>
    </row>
    <row r="69" spans="1:17" x14ac:dyDescent="0.3">
      <c r="A69" s="134">
        <v>1.2687927287398109</v>
      </c>
      <c r="B69" s="134">
        <v>-6.4109740703590684E-2</v>
      </c>
      <c r="C69" s="134">
        <v>2.3351622252516626</v>
      </c>
      <c r="D69" s="134">
        <v>-2.6922214306951235</v>
      </c>
      <c r="E69" s="134">
        <v>-0.62099145815235735</v>
      </c>
      <c r="F69" s="134">
        <v>2.1978971782589145</v>
      </c>
      <c r="G69" s="134">
        <v>-1.0776905611077161</v>
      </c>
      <c r="H69" s="134">
        <v>-1.6646067595966973</v>
      </c>
      <c r="I69" s="134">
        <v>2.9480206754274363</v>
      </c>
      <c r="J69" s="134">
        <v>-1.6302528443036415</v>
      </c>
      <c r="K69" s="134">
        <v>0.08</v>
      </c>
      <c r="L69" s="135">
        <v>7.9999999960168711E-2</v>
      </c>
      <c r="M69" s="135">
        <v>0.11268183339026527</v>
      </c>
      <c r="N69" s="75"/>
      <c r="O69" s="75"/>
      <c r="P69" s="75"/>
      <c r="Q69" s="75"/>
    </row>
    <row r="70" spans="1:17" x14ac:dyDescent="0.3">
      <c r="A70" s="134">
        <v>1.4195183911072353</v>
      </c>
      <c r="B70" s="134">
        <v>-9.8632980400155945E-2</v>
      </c>
      <c r="C70" s="134">
        <v>2.4503246621977142</v>
      </c>
      <c r="D70" s="134">
        <v>-2.8714799783574145</v>
      </c>
      <c r="E70" s="134">
        <v>-0.67340864478026297</v>
      </c>
      <c r="F70" s="134">
        <v>2.3285299837806708</v>
      </c>
      <c r="G70" s="134">
        <v>-1.1493652075384335</v>
      </c>
      <c r="H70" s="134">
        <v>-1.784541869628391</v>
      </c>
      <c r="I70" s="134">
        <v>3.139600592128974</v>
      </c>
      <c r="J70" s="134">
        <v>-1.7605449398007484</v>
      </c>
      <c r="K70" s="134">
        <v>8.5000000000000006E-2</v>
      </c>
      <c r="L70" s="135">
        <v>8.5000079966839628E-2</v>
      </c>
      <c r="M70" s="135">
        <v>0.12051151470498467</v>
      </c>
      <c r="N70" s="75"/>
      <c r="O70" s="75"/>
      <c r="P70" s="75"/>
      <c r="Q70" s="75"/>
    </row>
    <row r="71" spans="1:17" x14ac:dyDescent="0.3">
      <c r="A71" s="134">
        <v>1.5514641015722619</v>
      </c>
      <c r="B71" s="134">
        <v>-0.15031837097144043</v>
      </c>
      <c r="C71" s="134">
        <v>2.6169350974010044</v>
      </c>
      <c r="D71" s="134">
        <v>-3.0593209032370163</v>
      </c>
      <c r="E71" s="134">
        <v>-0.72292078591025855</v>
      </c>
      <c r="F71" s="134">
        <v>2.4415239874666792</v>
      </c>
      <c r="G71" s="134">
        <v>-1.212374602820389</v>
      </c>
      <c r="H71" s="134">
        <v>-1.8984339888346526</v>
      </c>
      <c r="I71" s="134">
        <v>3.3132008353980482</v>
      </c>
      <c r="J71" s="134">
        <v>-1.8797553793793216</v>
      </c>
      <c r="K71" s="134">
        <v>0.09</v>
      </c>
      <c r="L71" s="135">
        <v>8.9999934948580801E-2</v>
      </c>
      <c r="M71" s="135">
        <v>0.12834913883303045</v>
      </c>
      <c r="N71" s="75"/>
      <c r="O71" s="75"/>
      <c r="P71" s="75"/>
      <c r="Q71" s="75"/>
    </row>
    <row r="72" spans="1:17" x14ac:dyDescent="0.3">
      <c r="A72" s="134">
        <v>1.7134837145086768</v>
      </c>
      <c r="B72" s="134">
        <v>-0.15045319216046868</v>
      </c>
      <c r="C72" s="134">
        <v>2.67674592585265</v>
      </c>
      <c r="D72" s="134">
        <v>-3.2315459042017975</v>
      </c>
      <c r="E72" s="134">
        <v>-0.77492802300898966</v>
      </c>
      <c r="F72" s="134">
        <v>2.5799232109854326</v>
      </c>
      <c r="G72" s="134">
        <v>-1.2895870260718374</v>
      </c>
      <c r="H72" s="134">
        <v>-2.025249244997875</v>
      </c>
      <c r="I72" s="134">
        <v>3.5221007729082205</v>
      </c>
      <c r="J72" s="134">
        <v>-2.0204902339215636</v>
      </c>
      <c r="K72" s="134">
        <v>9.5000000000000001E-2</v>
      </c>
      <c r="L72" s="135">
        <v>9.4999999999274692E-2</v>
      </c>
      <c r="M72" s="135">
        <v>0.13618613883922356</v>
      </c>
      <c r="N72" s="75"/>
      <c r="O72" s="75"/>
      <c r="P72" s="75"/>
      <c r="Q72" s="75"/>
    </row>
    <row r="73" spans="1:17" x14ac:dyDescent="0.3">
      <c r="A73" s="134">
        <v>1.8716891347461291</v>
      </c>
      <c r="B73" s="134">
        <v>-0.20222134449197468</v>
      </c>
      <c r="C73" s="134">
        <v>2.7958165239417405</v>
      </c>
      <c r="D73" s="134">
        <v>-3.4092423677958466</v>
      </c>
      <c r="E73" s="134">
        <v>-0.83064939705352381</v>
      </c>
      <c r="F73" s="134">
        <v>2.7204231298240042</v>
      </c>
      <c r="G73" s="134">
        <v>-1.3643778781588249</v>
      </c>
      <c r="H73" s="134">
        <v>-2.1443483087222242</v>
      </c>
      <c r="I73" s="134">
        <v>3.7143252215974494</v>
      </c>
      <c r="J73" s="134">
        <v>-2.1514147098345524</v>
      </c>
      <c r="K73" s="134">
        <v>0.1</v>
      </c>
      <c r="L73" s="135">
        <v>0.1000000000078437</v>
      </c>
      <c r="M73" s="135">
        <v>0.1440289136337313</v>
      </c>
      <c r="N73" s="75"/>
      <c r="O73" s="75"/>
      <c r="P73" s="75"/>
      <c r="Q73" s="75"/>
    </row>
    <row r="74" spans="1:17" x14ac:dyDescent="0.3">
      <c r="A74" s="134">
        <v>2.0224147847810379</v>
      </c>
      <c r="B74" s="134">
        <v>-0.23674699003865859</v>
      </c>
      <c r="C74" s="134">
        <v>2.9109761315102882</v>
      </c>
      <c r="D74" s="134">
        <v>-3.5884978524170594</v>
      </c>
      <c r="E74" s="134">
        <v>-0.88306542817363542</v>
      </c>
      <c r="F74" s="134">
        <v>2.8510553079345042</v>
      </c>
      <c r="G74" s="134">
        <v>-1.4360515786885679</v>
      </c>
      <c r="H74" s="134">
        <v>-2.2642829117652621</v>
      </c>
      <c r="I74" s="134">
        <v>3.9059031343119401</v>
      </c>
      <c r="J74" s="134">
        <v>-2.281704603081482</v>
      </c>
      <c r="K74" s="134">
        <v>0.105</v>
      </c>
      <c r="L74" s="135">
        <v>0.10499999999400307</v>
      </c>
      <c r="M74" s="135">
        <v>0.15187522483460794</v>
      </c>
      <c r="N74" s="75"/>
      <c r="O74" s="75"/>
      <c r="P74" s="75"/>
      <c r="Q74" s="75"/>
    </row>
    <row r="75" spans="1:17" x14ac:dyDescent="0.3">
      <c r="A75" s="134">
        <v>2.1731479580070001</v>
      </c>
      <c r="B75" s="134">
        <v>-0.27127510449172038</v>
      </c>
      <c r="C75" s="134">
        <v>3.0261282623640562</v>
      </c>
      <c r="D75" s="134">
        <v>-3.7677454454379498</v>
      </c>
      <c r="E75" s="134">
        <v>-0.93548825395006419</v>
      </c>
      <c r="F75" s="134">
        <v>2.9816955032490453</v>
      </c>
      <c r="G75" s="134">
        <v>-1.5077282601122368</v>
      </c>
      <c r="H75" s="134">
        <v>-2.3842202986406043</v>
      </c>
      <c r="I75" s="134">
        <v>4.0974791140745896</v>
      </c>
      <c r="J75" s="134">
        <v>-2.4119934739982418</v>
      </c>
      <c r="K75" s="134">
        <v>0.11</v>
      </c>
      <c r="L75" s="135">
        <v>0.1099999999279469</v>
      </c>
      <c r="M75" s="135">
        <v>0.15972422771583364</v>
      </c>
      <c r="N75" s="75"/>
      <c r="O75" s="75"/>
      <c r="P75" s="75"/>
      <c r="Q75" s="75"/>
    </row>
    <row r="76" spans="1:17" x14ac:dyDescent="0.3">
      <c r="A76" s="134">
        <v>2.3134229862629279</v>
      </c>
      <c r="B76" s="134">
        <v>-0.27982637113059056</v>
      </c>
      <c r="C76" s="134">
        <v>3.137533158154254</v>
      </c>
      <c r="D76" s="134">
        <v>-3.9523462331040933</v>
      </c>
      <c r="E76" s="134">
        <v>-0.99042269443909225</v>
      </c>
      <c r="F76" s="134">
        <v>3.1020451514946341</v>
      </c>
      <c r="G76" s="134">
        <v>-1.5700250135719915</v>
      </c>
      <c r="H76" s="134">
        <v>-2.5024198643900539</v>
      </c>
      <c r="I76" s="134">
        <v>4.2832674117837852</v>
      </c>
      <c r="J76" s="134">
        <v>-2.5412285256172993</v>
      </c>
      <c r="K76" s="134">
        <v>0.115</v>
      </c>
      <c r="L76" s="135">
        <v>0.11499989084643951</v>
      </c>
      <c r="M76" s="135">
        <v>0.16757622114884063</v>
      </c>
      <c r="N76" s="75"/>
      <c r="O76" s="75"/>
      <c r="P76" s="75"/>
      <c r="Q76" s="75"/>
    </row>
    <row r="77" spans="1:17" x14ac:dyDescent="0.3">
      <c r="A77" s="134">
        <v>2.4745821806761841</v>
      </c>
      <c r="B77" s="134">
        <v>-0.34029299862365248</v>
      </c>
      <c r="C77" s="134">
        <v>3.2564400026840929</v>
      </c>
      <c r="D77" s="134">
        <v>-4.1262626370917825</v>
      </c>
      <c r="E77" s="134">
        <v>-1.0403093598694175</v>
      </c>
      <c r="F77" s="134">
        <v>3.2429471441290061</v>
      </c>
      <c r="G77" s="134">
        <v>-1.6510716707395039</v>
      </c>
      <c r="H77" s="134">
        <v>-2.624089801204267</v>
      </c>
      <c r="I77" s="134">
        <v>4.4806310427359399</v>
      </c>
      <c r="J77" s="134">
        <v>-2.6725738993828343</v>
      </c>
      <c r="K77" s="134">
        <v>0.12</v>
      </c>
      <c r="L77" s="135">
        <v>0.12000000008201894</v>
      </c>
      <c r="M77" s="135">
        <v>0.17542886455313286</v>
      </c>
      <c r="N77" s="75"/>
      <c r="O77" s="75"/>
      <c r="P77" s="75"/>
      <c r="Q77" s="75"/>
    </row>
    <row r="78" spans="1:17" x14ac:dyDescent="0.3">
      <c r="A78" s="134">
        <v>2.6123993200315856</v>
      </c>
      <c r="B78" s="134">
        <v>-0.33884091773758629</v>
      </c>
      <c r="C78" s="134">
        <v>3.3618358018720182</v>
      </c>
      <c r="D78" s="134">
        <v>-4.3213606510564375</v>
      </c>
      <c r="E78" s="134">
        <v>-1.0539495303248902</v>
      </c>
      <c r="F78" s="134">
        <v>3.3353715943239512</v>
      </c>
      <c r="G78" s="134">
        <v>-1.7105696595908058</v>
      </c>
      <c r="H78" s="134">
        <v>-2.7535404588165253</v>
      </c>
      <c r="I78" s="134">
        <v>4.6690095208446136</v>
      </c>
      <c r="J78" s="134">
        <v>-2.8003550163196564</v>
      </c>
      <c r="K78" s="134">
        <v>0.125</v>
      </c>
      <c r="L78" s="135">
        <v>0.12499995072225999</v>
      </c>
      <c r="M78" s="135">
        <v>0.18328644015432455</v>
      </c>
      <c r="N78" s="75"/>
      <c r="O78" s="75"/>
      <c r="P78" s="75"/>
      <c r="Q78" s="75"/>
    </row>
    <row r="79" spans="1:17" ht="15" thickBot="1" x14ac:dyDescent="0.35">
      <c r="A79" s="187">
        <v>2.7553218116628089</v>
      </c>
      <c r="B79" s="187">
        <v>-0.34905604097056114</v>
      </c>
      <c r="C79" s="187">
        <v>3.4624643540341502</v>
      </c>
      <c r="D79" s="187">
        <v>-4.4831744656929109</v>
      </c>
      <c r="E79" s="187">
        <v>-1.1543523135695257</v>
      </c>
      <c r="F79" s="187">
        <v>3.4974202737397708</v>
      </c>
      <c r="G79" s="187">
        <v>-1.7882455876813539</v>
      </c>
      <c r="H79" s="187">
        <v>-2.8659368133441183</v>
      </c>
      <c r="I79" s="187">
        <v>4.8573310563781522</v>
      </c>
      <c r="J79" s="187">
        <v>-2.9317722844089067</v>
      </c>
      <c r="K79" s="187">
        <v>0.13</v>
      </c>
      <c r="L79" s="188">
        <v>0.13000000009225807</v>
      </c>
      <c r="M79" s="188">
        <v>0.19114349176063436</v>
      </c>
      <c r="N79" s="75"/>
      <c r="O79" s="75"/>
      <c r="P79" s="75"/>
      <c r="Q79" s="75"/>
    </row>
    <row r="80" spans="1:17" x14ac:dyDescent="0.3">
      <c r="A80" s="189"/>
      <c r="B80" s="80"/>
      <c r="D80" s="75"/>
      <c r="E80" s="75"/>
      <c r="F80" s="75"/>
      <c r="G80" s="75"/>
      <c r="H80" s="75"/>
      <c r="I80" s="75"/>
      <c r="J80" s="75"/>
      <c r="K80" s="75"/>
      <c r="L80" s="190"/>
      <c r="M80" s="75"/>
      <c r="N80" s="75"/>
      <c r="O80" s="75"/>
      <c r="P80" s="75"/>
      <c r="Q80" s="75"/>
    </row>
    <row r="81" spans="1:17" x14ac:dyDescent="0.3">
      <c r="A81" s="189"/>
      <c r="B81" s="80"/>
      <c r="D81" s="75"/>
      <c r="E81" s="75"/>
      <c r="F81" s="75"/>
      <c r="G81" s="75"/>
      <c r="H81" s="75"/>
      <c r="I81" s="75"/>
      <c r="J81" s="75"/>
      <c r="K81" s="75"/>
      <c r="L81" s="190"/>
      <c r="M81" s="75"/>
      <c r="N81" s="75"/>
      <c r="O81" s="75"/>
      <c r="P81" s="75"/>
      <c r="Q81" s="75"/>
    </row>
    <row r="82" spans="1:17" ht="15" thickBot="1" x14ac:dyDescent="0.35">
      <c r="A82" s="189"/>
      <c r="B82" s="80"/>
      <c r="D82" s="75"/>
      <c r="E82" s="75"/>
      <c r="F82" s="75"/>
      <c r="G82" s="122" t="s">
        <v>143</v>
      </c>
      <c r="H82" s="122" t="s">
        <v>144</v>
      </c>
      <c r="N82" s="75"/>
      <c r="O82" s="75"/>
      <c r="P82" s="75"/>
      <c r="Q82" s="75"/>
    </row>
    <row r="83" spans="1:17" x14ac:dyDescent="0.3">
      <c r="A83" s="189"/>
      <c r="B83" s="80"/>
      <c r="D83" s="75"/>
      <c r="E83" s="75"/>
      <c r="F83" s="75"/>
      <c r="G83" s="127" t="str" cm="1">
        <f t="array" ref="G83:G92">_xlfn.ANCHORARRAY(A34)</f>
        <v xml:space="preserve">Ecopetrol </v>
      </c>
      <c r="H83" s="172" cm="1">
        <f t="array" ref="H83:H92">TRANSPOSE(A58:J58)</f>
        <v>-0.3891895989244612</v>
      </c>
      <c r="N83" s="75"/>
      <c r="O83" s="75"/>
      <c r="P83" s="75"/>
      <c r="Q83" s="75"/>
    </row>
    <row r="84" spans="1:17" x14ac:dyDescent="0.3">
      <c r="A84" s="189"/>
      <c r="B84" s="80"/>
      <c r="D84" s="75"/>
      <c r="E84" s="75"/>
      <c r="F84" s="75"/>
      <c r="G84" s="128" t="str">
        <v xml:space="preserve">Bancolombia </v>
      </c>
      <c r="H84" s="191">
        <v>0.31565160519946289</v>
      </c>
      <c r="I84" s="75"/>
      <c r="J84" s="75"/>
      <c r="K84" s="75"/>
      <c r="L84" s="75"/>
      <c r="M84" s="75" t="s">
        <v>145</v>
      </c>
      <c r="N84" s="75"/>
      <c r="O84" s="75"/>
      <c r="P84" s="75"/>
      <c r="Q84" s="75"/>
    </row>
    <row r="85" spans="1:17" x14ac:dyDescent="0.3">
      <c r="A85" s="189"/>
      <c r="B85" s="80"/>
      <c r="D85" s="75"/>
      <c r="E85" s="75"/>
      <c r="F85" s="75"/>
      <c r="G85" s="128" t="str">
        <v>ISA</v>
      </c>
      <c r="H85" s="191">
        <v>1.0684298944883588</v>
      </c>
      <c r="I85" s="75"/>
      <c r="J85" s="75"/>
      <c r="K85" s="75"/>
      <c r="L85" s="75"/>
      <c r="M85" s="75"/>
      <c r="N85" s="75"/>
      <c r="O85" s="75"/>
      <c r="P85" s="75"/>
      <c r="Q85" s="75"/>
    </row>
    <row r="86" spans="1:17" x14ac:dyDescent="0.3">
      <c r="A86" s="189"/>
      <c r="B86" s="80"/>
      <c r="D86" s="75"/>
      <c r="E86" s="75"/>
      <c r="F86" s="75"/>
      <c r="G86" s="128" t="str">
        <v>Grupo Aval</v>
      </c>
      <c r="H86" s="191">
        <v>-0.72042611902159326</v>
      </c>
      <c r="I86" s="75"/>
      <c r="J86" s="75"/>
      <c r="K86" s="75"/>
      <c r="L86" s="75"/>
      <c r="M86" s="75"/>
      <c r="N86" s="75"/>
      <c r="O86" s="75"/>
      <c r="P86" s="75"/>
      <c r="Q86" s="75"/>
    </row>
    <row r="87" spans="1:17" x14ac:dyDescent="0.3">
      <c r="A87" s="189"/>
      <c r="B87" s="80"/>
      <c r="D87" s="75"/>
      <c r="E87" s="75"/>
      <c r="F87" s="75"/>
      <c r="G87" s="128" t="str">
        <v>Banco de Bogotá</v>
      </c>
      <c r="H87" s="191">
        <v>-4.4413324747960781E-2</v>
      </c>
      <c r="I87" s="75"/>
      <c r="J87" s="75"/>
      <c r="K87" s="75"/>
      <c r="L87" s="75"/>
      <c r="M87" s="75"/>
      <c r="N87" s="75"/>
      <c r="O87" s="75"/>
      <c r="P87" s="75"/>
      <c r="Q87" s="75"/>
    </row>
    <row r="88" spans="1:17" x14ac:dyDescent="0.3">
      <c r="A88" s="189"/>
      <c r="B88" s="80"/>
      <c r="D88" s="75"/>
      <c r="E88" s="75"/>
      <c r="F88" s="75"/>
      <c r="G88" s="128" t="str">
        <v>G. Energia Bogota SA ESP</v>
      </c>
      <c r="H88" s="191">
        <v>0.7609375787649697</v>
      </c>
      <c r="I88" s="75"/>
      <c r="J88" s="75"/>
      <c r="K88" s="75"/>
      <c r="L88" s="75"/>
      <c r="M88" s="75"/>
      <c r="N88" s="75"/>
      <c r="O88" s="75"/>
      <c r="P88" s="75"/>
      <c r="Q88" s="75"/>
    </row>
    <row r="89" spans="1:17" x14ac:dyDescent="0.3">
      <c r="A89" s="189"/>
      <c r="B89" s="80"/>
      <c r="D89" s="75"/>
      <c r="E89" s="75"/>
      <c r="F89" s="75"/>
      <c r="G89" s="128" t="str">
        <v>G. de Inv. Suramericana</v>
      </c>
      <c r="H89" s="191">
        <v>-0.2892827540523249</v>
      </c>
      <c r="I89" s="75"/>
      <c r="J89" s="75"/>
      <c r="K89" s="75"/>
      <c r="L89" s="75"/>
      <c r="M89" s="75"/>
      <c r="N89" s="75"/>
      <c r="O89" s="75"/>
      <c r="P89" s="75"/>
      <c r="Q89" s="75"/>
    </row>
    <row r="90" spans="1:17" x14ac:dyDescent="0.3">
      <c r="A90" s="189"/>
      <c r="B90" s="80"/>
      <c r="D90" s="75"/>
      <c r="E90" s="75"/>
      <c r="F90" s="75"/>
      <c r="G90" s="128" t="str">
        <v>Grupo Nutresa</v>
      </c>
      <c r="H90" s="191">
        <v>-0.34531436346321859</v>
      </c>
      <c r="I90" s="75"/>
      <c r="J90" s="75"/>
      <c r="K90" s="75"/>
      <c r="L90" s="75"/>
      <c r="M90" s="75"/>
      <c r="N90" s="75"/>
      <c r="O90" s="75"/>
      <c r="P90" s="75"/>
      <c r="Q90" s="75"/>
    </row>
    <row r="91" spans="1:17" x14ac:dyDescent="0.3">
      <c r="A91" s="189"/>
      <c r="B91" s="80"/>
      <c r="D91" s="75"/>
      <c r="E91" s="75"/>
      <c r="F91" s="75"/>
      <c r="G91" s="78" t="str">
        <v>G. Energía Bogotá GEB</v>
      </c>
      <c r="H91" s="192">
        <v>0.84066605988213872</v>
      </c>
      <c r="I91" s="75"/>
      <c r="J91" s="75"/>
      <c r="K91" s="75"/>
      <c r="L91" s="75"/>
      <c r="M91" s="75"/>
      <c r="N91" s="75"/>
      <c r="O91" s="75"/>
      <c r="P91" s="75"/>
      <c r="Q91" s="75"/>
    </row>
    <row r="92" spans="1:17" ht="15" thickBot="1" x14ac:dyDescent="0.35">
      <c r="A92" s="189"/>
      <c r="B92" s="80"/>
      <c r="D92" s="75"/>
      <c r="E92" s="75"/>
      <c r="F92" s="75"/>
      <c r="G92" s="129" t="str">
        <v>Corp. Financiera Col. (CFV)</v>
      </c>
      <c r="H92" s="193">
        <v>-0.1970589993013164</v>
      </c>
      <c r="I92" s="75"/>
      <c r="J92" s="75"/>
      <c r="K92" s="75"/>
      <c r="L92" s="75"/>
      <c r="M92" s="75"/>
      <c r="N92" s="75"/>
      <c r="O92" s="75"/>
      <c r="P92" s="75"/>
      <c r="Q92" s="75"/>
    </row>
    <row r="93" spans="1:17" x14ac:dyDescent="0.3">
      <c r="A93" s="189"/>
      <c r="B93" s="80"/>
      <c r="D93" s="75"/>
      <c r="E93" s="75"/>
      <c r="F93" s="75"/>
      <c r="G93" s="75"/>
      <c r="H93" s="75"/>
      <c r="I93" s="75"/>
      <c r="J93" s="75"/>
      <c r="K93" s="75"/>
      <c r="L93" s="75"/>
      <c r="M93" s="75"/>
      <c r="N93" s="75"/>
      <c r="O93" s="75"/>
      <c r="P93" s="75"/>
      <c r="Q93" s="75"/>
    </row>
    <row r="94" spans="1:17" x14ac:dyDescent="0.3">
      <c r="A94" s="189"/>
      <c r="B94" s="80"/>
      <c r="D94" s="75"/>
      <c r="E94" s="75"/>
      <c r="F94" s="75"/>
      <c r="G94" s="84" t="s">
        <v>146</v>
      </c>
      <c r="H94" s="84"/>
      <c r="I94" s="84"/>
      <c r="J94" s="84"/>
      <c r="K94" s="84"/>
      <c r="L94" s="84"/>
      <c r="M94" s="84"/>
      <c r="N94" s="75"/>
      <c r="O94" s="75"/>
      <c r="P94" s="75"/>
      <c r="Q94" s="75"/>
    </row>
    <row r="95" spans="1:17" x14ac:dyDescent="0.3">
      <c r="A95" s="189"/>
      <c r="B95" s="80"/>
      <c r="D95" s="75"/>
      <c r="E95" s="75"/>
      <c r="F95" s="75"/>
      <c r="G95" s="84"/>
      <c r="H95" s="84"/>
      <c r="I95" s="84"/>
      <c r="J95" s="84"/>
      <c r="K95" s="84"/>
      <c r="L95" s="84"/>
      <c r="M95" s="84"/>
      <c r="N95" s="75"/>
      <c r="O95" s="75"/>
      <c r="P95" s="75"/>
      <c r="Q95" s="75"/>
    </row>
    <row r="96" spans="1:17" x14ac:dyDescent="0.3">
      <c r="A96" s="189"/>
      <c r="B96" s="80"/>
      <c r="D96" s="75"/>
      <c r="E96" s="75"/>
      <c r="F96" s="75"/>
      <c r="G96" s="75"/>
      <c r="H96" s="75"/>
      <c r="I96" s="75"/>
      <c r="J96" s="75"/>
      <c r="K96" s="75"/>
      <c r="L96" s="75"/>
      <c r="M96" s="75"/>
      <c r="N96" s="75"/>
      <c r="O96" s="75"/>
      <c r="P96" s="75"/>
      <c r="Q96" s="75"/>
    </row>
    <row r="97" spans="1:17" x14ac:dyDescent="0.3">
      <c r="A97" s="189"/>
      <c r="B97" s="80"/>
      <c r="D97" s="75"/>
      <c r="E97" s="75"/>
      <c r="F97" s="75"/>
      <c r="G97" s="75"/>
      <c r="H97" s="75"/>
      <c r="I97" s="75"/>
      <c r="J97" s="75"/>
      <c r="K97" s="75"/>
      <c r="L97" s="75"/>
      <c r="M97" s="75"/>
      <c r="N97" s="75"/>
      <c r="O97" s="75"/>
      <c r="P97" s="75"/>
      <c r="Q97" s="75"/>
    </row>
    <row r="98" spans="1:17" x14ac:dyDescent="0.3">
      <c r="A98" s="189"/>
      <c r="B98" s="80"/>
      <c r="D98" s="75"/>
      <c r="E98" s="75"/>
      <c r="F98" s="75"/>
      <c r="G98" s="75"/>
      <c r="H98" s="75"/>
      <c r="I98" s="75"/>
      <c r="J98" s="75"/>
      <c r="K98" s="75"/>
      <c r="L98" s="75"/>
      <c r="M98" s="75"/>
      <c r="N98" s="75"/>
      <c r="O98" s="75"/>
      <c r="P98" s="75"/>
      <c r="Q98" s="75"/>
    </row>
    <row r="99" spans="1:17" x14ac:dyDescent="0.3">
      <c r="A99" s="189"/>
      <c r="B99" s="80"/>
      <c r="D99" s="75"/>
      <c r="E99" s="75"/>
      <c r="F99" s="75"/>
      <c r="G99" s="75"/>
      <c r="H99" s="75"/>
      <c r="I99" s="75"/>
      <c r="J99" s="75"/>
      <c r="K99" s="75"/>
      <c r="L99" s="75"/>
      <c r="M99" s="75"/>
      <c r="N99" s="75"/>
      <c r="O99" s="75"/>
      <c r="P99" s="75"/>
      <c r="Q99" s="75"/>
    </row>
    <row r="100" spans="1:17" x14ac:dyDescent="0.3">
      <c r="A100" s="189"/>
      <c r="B100" s="80"/>
      <c r="D100" s="75"/>
      <c r="E100" s="75"/>
      <c r="F100" s="75"/>
      <c r="G100" s="75"/>
      <c r="H100" s="75"/>
      <c r="I100" s="75"/>
      <c r="J100" s="75"/>
      <c r="K100" s="75"/>
      <c r="L100" s="75"/>
      <c r="M100" s="75"/>
      <c r="N100" s="75"/>
      <c r="O100" s="75"/>
      <c r="P100" s="75"/>
      <c r="Q100" s="75"/>
    </row>
    <row r="101" spans="1:17" x14ac:dyDescent="0.3">
      <c r="A101" s="189"/>
      <c r="B101" s="80"/>
      <c r="D101" s="75"/>
      <c r="E101" s="75"/>
      <c r="F101" s="75"/>
      <c r="N101" s="75"/>
      <c r="O101" s="75"/>
      <c r="P101" s="75"/>
      <c r="Q101" s="75"/>
    </row>
    <row r="102" spans="1:17" x14ac:dyDescent="0.3">
      <c r="A102" s="189"/>
      <c r="B102" s="80"/>
      <c r="D102" s="75"/>
      <c r="E102" s="75"/>
      <c r="F102" s="75"/>
      <c r="N102" s="75"/>
      <c r="O102" s="75"/>
      <c r="P102" s="75"/>
      <c r="Q102" s="75"/>
    </row>
    <row r="103" spans="1:17" x14ac:dyDescent="0.3">
      <c r="A103" s="189"/>
      <c r="B103" s="80"/>
      <c r="D103" s="75"/>
      <c r="E103" s="75"/>
      <c r="F103" s="75"/>
      <c r="G103" s="75"/>
      <c r="H103" s="75"/>
      <c r="I103" s="75"/>
      <c r="J103" s="75"/>
      <c r="K103" s="75"/>
      <c r="L103" s="75"/>
      <c r="M103" s="75"/>
      <c r="N103" s="75"/>
      <c r="O103" s="75"/>
      <c r="P103" s="75"/>
      <c r="Q103" s="75"/>
    </row>
    <row r="104" spans="1:17" x14ac:dyDescent="0.3">
      <c r="A104" s="189"/>
      <c r="B104" s="80"/>
      <c r="D104" s="75"/>
      <c r="E104" s="75"/>
      <c r="F104" s="75"/>
      <c r="G104" s="75"/>
      <c r="H104" s="75"/>
      <c r="I104" s="75"/>
      <c r="J104" s="75"/>
      <c r="K104" s="75"/>
      <c r="L104" s="75"/>
      <c r="M104" s="75"/>
      <c r="N104" s="75"/>
      <c r="O104" s="75"/>
      <c r="P104" s="75"/>
      <c r="Q104" s="75"/>
    </row>
    <row r="105" spans="1:17" x14ac:dyDescent="0.3">
      <c r="A105" s="189"/>
      <c r="B105" s="80"/>
      <c r="D105" s="75"/>
      <c r="E105" s="75"/>
      <c r="F105" s="75"/>
      <c r="G105" s="75"/>
      <c r="H105" s="75"/>
      <c r="I105" s="75"/>
      <c r="J105" s="75"/>
      <c r="K105" s="75"/>
      <c r="L105" s="75"/>
      <c r="M105" s="75"/>
      <c r="N105" s="75"/>
      <c r="O105" s="75"/>
      <c r="P105" s="75"/>
      <c r="Q105" s="75"/>
    </row>
    <row r="106" spans="1:17" x14ac:dyDescent="0.3">
      <c r="A106" s="189"/>
      <c r="B106" s="80"/>
      <c r="D106" s="75"/>
      <c r="E106" s="75"/>
      <c r="F106" s="75"/>
      <c r="G106" s="75"/>
      <c r="H106" s="75"/>
      <c r="I106" s="75"/>
      <c r="J106" s="75"/>
      <c r="K106" s="75"/>
      <c r="L106" s="75"/>
      <c r="M106" s="75"/>
      <c r="N106" s="75"/>
      <c r="O106" s="75"/>
      <c r="P106" s="75"/>
      <c r="Q106" s="75"/>
    </row>
    <row r="107" spans="1:17" x14ac:dyDescent="0.3">
      <c r="A107" s="189"/>
      <c r="B107" s="80"/>
      <c r="D107" s="75"/>
      <c r="E107" s="75"/>
      <c r="F107" s="75"/>
      <c r="G107" s="75"/>
      <c r="H107" s="75"/>
      <c r="I107" s="75"/>
      <c r="J107" s="75"/>
      <c r="K107" s="75"/>
      <c r="L107" s="75"/>
      <c r="M107" s="75"/>
      <c r="N107" s="75"/>
      <c r="O107" s="75"/>
      <c r="P107" s="75"/>
      <c r="Q107" s="75"/>
    </row>
    <row r="108" spans="1:17" x14ac:dyDescent="0.3">
      <c r="A108" s="189"/>
      <c r="B108" s="80"/>
      <c r="D108" s="75"/>
      <c r="E108" s="75"/>
      <c r="F108" s="75"/>
      <c r="G108" s="75"/>
      <c r="H108" s="75"/>
      <c r="I108" s="75"/>
      <c r="J108" s="75"/>
      <c r="K108" s="75"/>
      <c r="L108" s="75"/>
      <c r="M108" s="75"/>
      <c r="N108" s="75"/>
      <c r="O108" s="75"/>
      <c r="P108" s="75"/>
      <c r="Q108" s="75"/>
    </row>
    <row r="109" spans="1:17" x14ac:dyDescent="0.3">
      <c r="A109" s="189"/>
      <c r="B109" s="80"/>
      <c r="D109" s="75"/>
      <c r="E109" s="75"/>
      <c r="F109" s="75"/>
      <c r="G109" s="75"/>
      <c r="H109" s="75"/>
      <c r="I109" s="75"/>
      <c r="J109" s="75"/>
      <c r="K109" s="75"/>
      <c r="L109" s="75"/>
      <c r="M109" s="75"/>
      <c r="N109" s="75"/>
      <c r="O109" s="75"/>
      <c r="P109" s="75"/>
      <c r="Q109" s="75"/>
    </row>
    <row r="110" spans="1:17" x14ac:dyDescent="0.3">
      <c r="A110" s="75"/>
      <c r="B110" s="75"/>
      <c r="C110" s="75"/>
      <c r="D110" s="75"/>
      <c r="E110" s="75"/>
      <c r="F110" s="75"/>
      <c r="G110" s="75"/>
      <c r="H110" s="75"/>
      <c r="I110" s="75"/>
      <c r="J110" s="75"/>
      <c r="K110" s="75"/>
      <c r="L110" s="75"/>
      <c r="M110" s="75"/>
      <c r="N110" s="75"/>
      <c r="O110" s="75"/>
      <c r="P110" s="75"/>
      <c r="Q110" s="75"/>
    </row>
    <row r="111" spans="1:17" s="194" customFormat="1" x14ac:dyDescent="0.3">
      <c r="A111" s="75" t="s">
        <v>29</v>
      </c>
      <c r="B111" s="94" t="s">
        <v>147</v>
      </c>
      <c r="C111" s="94"/>
      <c r="D111" s="94"/>
      <c r="E111" s="94"/>
      <c r="F111" s="94"/>
      <c r="G111" s="94"/>
      <c r="H111" s="94"/>
      <c r="I111" s="94"/>
      <c r="J111" s="94"/>
      <c r="K111" s="94"/>
      <c r="L111" s="94"/>
      <c r="M111" s="94"/>
    </row>
    <row r="112" spans="1:17" x14ac:dyDescent="0.3">
      <c r="A112" s="75"/>
      <c r="B112" s="75"/>
      <c r="C112" s="75"/>
      <c r="D112" s="75"/>
      <c r="E112" s="75"/>
      <c r="F112" s="75"/>
      <c r="G112" s="75"/>
      <c r="H112" s="75"/>
      <c r="I112" s="75"/>
      <c r="J112" s="75"/>
      <c r="K112" s="75"/>
      <c r="L112" s="75"/>
      <c r="M112" s="75"/>
    </row>
    <row r="113" spans="1:20" ht="43.8" thickBot="1" x14ac:dyDescent="0.35">
      <c r="A113" s="160" t="s">
        <v>127</v>
      </c>
      <c r="B113" s="160" t="s">
        <v>148</v>
      </c>
      <c r="C113" s="160" t="s">
        <v>149</v>
      </c>
      <c r="D113" s="160" t="s">
        <v>150</v>
      </c>
      <c r="E113" s="160" t="s">
        <v>151</v>
      </c>
      <c r="F113" s="160" t="s">
        <v>152</v>
      </c>
      <c r="G113" s="160" t="s">
        <v>153</v>
      </c>
      <c r="H113" s="160" t="s">
        <v>154</v>
      </c>
      <c r="I113" s="160" t="s">
        <v>155</v>
      </c>
      <c r="J113" s="160" t="s">
        <v>156</v>
      </c>
      <c r="K113" s="160" t="s">
        <v>157</v>
      </c>
    </row>
    <row r="114" spans="1:20" x14ac:dyDescent="0.3">
      <c r="A114" s="161" t="s">
        <v>128</v>
      </c>
      <c r="B114" s="162">
        <v>0.3</v>
      </c>
      <c r="C114" s="162">
        <v>0.16</v>
      </c>
      <c r="D114" s="162">
        <v>0.1</v>
      </c>
      <c r="E114" s="162">
        <v>0.15</v>
      </c>
      <c r="F114" s="162">
        <v>0.15</v>
      </c>
      <c r="G114" s="162">
        <v>0.05</v>
      </c>
      <c r="H114" s="162">
        <v>0.01</v>
      </c>
      <c r="I114" s="162">
        <v>0.04</v>
      </c>
      <c r="J114" s="163">
        <v>0.03</v>
      </c>
      <c r="K114" s="162">
        <v>0.01</v>
      </c>
      <c r="L114" s="164">
        <f>SUM(B114:K114)</f>
        <v>1</v>
      </c>
    </row>
    <row r="115" spans="1:20" x14ac:dyDescent="0.3">
      <c r="B115" s="27"/>
    </row>
    <row r="116" spans="1:20" ht="18" x14ac:dyDescent="0.3">
      <c r="A116" s="195"/>
      <c r="B116" s="195"/>
      <c r="C116" s="195"/>
      <c r="D116" s="195"/>
      <c r="E116" s="195"/>
      <c r="F116" s="195"/>
      <c r="G116" s="195"/>
      <c r="H116" s="195"/>
      <c r="I116" s="195"/>
      <c r="J116" s="195"/>
    </row>
    <row r="117" spans="1:20" x14ac:dyDescent="0.3">
      <c r="A117" s="120" t="s">
        <v>119</v>
      </c>
      <c r="B117" s="120"/>
      <c r="C117" s="120"/>
      <c r="D117" s="120"/>
      <c r="E117" s="120"/>
      <c r="F117" s="120"/>
      <c r="G117" s="120"/>
      <c r="H117" s="120"/>
      <c r="I117" s="120"/>
      <c r="J117" s="120"/>
      <c r="K117" s="194"/>
      <c r="L117" s="194"/>
      <c r="M117" s="194"/>
      <c r="N117" s="194"/>
      <c r="O117" s="194"/>
      <c r="P117" s="194"/>
      <c r="Q117" s="194"/>
      <c r="R117" s="194"/>
      <c r="S117" s="194"/>
      <c r="T117" s="194"/>
    </row>
    <row r="118" spans="1:20" ht="15" thickBot="1" x14ac:dyDescent="0.35">
      <c r="A118" s="124" t="s">
        <v>148</v>
      </c>
      <c r="B118" s="124" t="s">
        <v>149</v>
      </c>
      <c r="C118" s="124" t="s">
        <v>150</v>
      </c>
      <c r="D118" s="124" t="s">
        <v>151</v>
      </c>
      <c r="E118" s="124" t="s">
        <v>152</v>
      </c>
      <c r="F118" s="124" t="s">
        <v>158</v>
      </c>
      <c r="G118" s="124" t="s">
        <v>159</v>
      </c>
      <c r="H118" s="124" t="s">
        <v>155</v>
      </c>
      <c r="I118" s="124" t="s">
        <v>160</v>
      </c>
      <c r="J118" s="125" t="s">
        <v>161</v>
      </c>
    </row>
    <row r="119" spans="1:20" x14ac:dyDescent="0.3">
      <c r="A119" s="131">
        <v>6.8999999999999999E-3</v>
      </c>
      <c r="B119" s="130">
        <v>4.4000000000000003E-3</v>
      </c>
      <c r="C119" s="130">
        <v>4.1000000000000003E-3</v>
      </c>
      <c r="D119" s="130">
        <v>4.7000000000000002E-3</v>
      </c>
      <c r="E119" s="130">
        <v>3.0000000000000001E-3</v>
      </c>
      <c r="F119" s="130">
        <v>2.0999999999999999E-3</v>
      </c>
      <c r="G119" s="130">
        <v>3.0999999999999999E-3</v>
      </c>
      <c r="H119" s="130">
        <v>2.3E-3</v>
      </c>
      <c r="I119" s="130">
        <v>1.6999999999999999E-3</v>
      </c>
      <c r="J119" s="132">
        <v>2.8E-3</v>
      </c>
    </row>
    <row r="120" spans="1:20" x14ac:dyDescent="0.3">
      <c r="A120" s="134">
        <v>4.4000000000000003E-3</v>
      </c>
      <c r="B120" s="135">
        <v>3.0999999999999999E-3</v>
      </c>
      <c r="C120" s="134">
        <v>2.8999999999999998E-3</v>
      </c>
      <c r="D120" s="134">
        <v>3.2000000000000002E-3</v>
      </c>
      <c r="E120" s="134">
        <v>2E-3</v>
      </c>
      <c r="F120" s="134">
        <v>1.2999999999999999E-3</v>
      </c>
      <c r="G120" s="134">
        <v>1.9E-3</v>
      </c>
      <c r="H120" s="134">
        <v>1.2999999999999999E-3</v>
      </c>
      <c r="I120" s="134">
        <v>8.9999999999999998E-4</v>
      </c>
      <c r="J120" s="136">
        <v>1.4E-3</v>
      </c>
    </row>
    <row r="121" spans="1:20" x14ac:dyDescent="0.3">
      <c r="A121" s="130">
        <v>4.4000000000000003E-3</v>
      </c>
      <c r="B121" s="134">
        <v>2.8999999999999998E-3</v>
      </c>
      <c r="C121" s="131">
        <v>3.0000000000000001E-3</v>
      </c>
      <c r="D121" s="134">
        <v>3.3E-3</v>
      </c>
      <c r="E121" s="134">
        <v>2E-3</v>
      </c>
      <c r="F121" s="134">
        <v>1.2999999999999999E-3</v>
      </c>
      <c r="G121" s="134">
        <v>1.8E-3</v>
      </c>
      <c r="H121" s="134">
        <v>1.1999999999999999E-3</v>
      </c>
      <c r="I121" s="134">
        <v>6.9999999999999999E-4</v>
      </c>
      <c r="J121" s="136">
        <v>1E-3</v>
      </c>
    </row>
    <row r="122" spans="1:20" x14ac:dyDescent="0.3">
      <c r="A122" s="130">
        <v>4.7000000000000002E-3</v>
      </c>
      <c r="B122" s="134">
        <v>3.2000000000000002E-3</v>
      </c>
      <c r="C122" s="130">
        <v>3.3E-3</v>
      </c>
      <c r="D122" s="135">
        <v>4.4000000000000003E-3</v>
      </c>
      <c r="E122" s="130">
        <v>2.5999999999999999E-3</v>
      </c>
      <c r="F122" s="130">
        <v>1.6999999999999999E-3</v>
      </c>
      <c r="G122" s="130">
        <v>2.2000000000000001E-3</v>
      </c>
      <c r="H122" s="130">
        <v>1.4E-3</v>
      </c>
      <c r="I122" s="130">
        <v>8.0000000000000004E-4</v>
      </c>
      <c r="J122" s="132">
        <v>1E-3</v>
      </c>
    </row>
    <row r="123" spans="1:20" x14ac:dyDescent="0.3">
      <c r="A123" s="130">
        <v>3.0000000000000001E-3</v>
      </c>
      <c r="B123" s="134">
        <v>2E-3</v>
      </c>
      <c r="C123" s="130">
        <v>2E-3</v>
      </c>
      <c r="D123" s="134">
        <v>2.5999999999999999E-3</v>
      </c>
      <c r="E123" s="131">
        <v>2E-3</v>
      </c>
      <c r="F123" s="134">
        <v>1.2999999999999999E-3</v>
      </c>
      <c r="G123" s="134">
        <v>1.6999999999999999E-3</v>
      </c>
      <c r="H123" s="134">
        <v>1.1000000000000001E-3</v>
      </c>
      <c r="I123" s="134">
        <v>5.9999999999999995E-4</v>
      </c>
      <c r="J123" s="136">
        <v>6.9999999999999999E-4</v>
      </c>
    </row>
    <row r="124" spans="1:20" x14ac:dyDescent="0.3">
      <c r="A124" s="130">
        <v>2.0999999999999999E-3</v>
      </c>
      <c r="B124" s="134">
        <v>1.2999999999999999E-3</v>
      </c>
      <c r="C124" s="130">
        <v>1.2999999999999999E-3</v>
      </c>
      <c r="D124" s="134">
        <v>1.6999999999999999E-3</v>
      </c>
      <c r="E124" s="130">
        <v>1.2999999999999999E-3</v>
      </c>
      <c r="F124" s="135">
        <v>1.1000000000000001E-3</v>
      </c>
      <c r="G124" s="130">
        <v>1.5E-3</v>
      </c>
      <c r="H124" s="130">
        <v>1E-3</v>
      </c>
      <c r="I124" s="130">
        <v>5.0000000000000001E-4</v>
      </c>
      <c r="J124" s="132">
        <v>5.9999999999999995E-4</v>
      </c>
    </row>
    <row r="125" spans="1:20" x14ac:dyDescent="0.3">
      <c r="A125" s="130">
        <v>3.0999999999999999E-3</v>
      </c>
      <c r="B125" s="134">
        <v>1.9E-3</v>
      </c>
      <c r="C125" s="130">
        <v>1.8E-3</v>
      </c>
      <c r="D125" s="134">
        <v>2.2000000000000001E-3</v>
      </c>
      <c r="E125" s="130">
        <v>1.6999999999999999E-3</v>
      </c>
      <c r="F125" s="134">
        <v>1.5E-3</v>
      </c>
      <c r="G125" s="131">
        <v>2.8999999999999998E-3</v>
      </c>
      <c r="H125" s="134">
        <v>1.9E-3</v>
      </c>
      <c r="I125" s="134">
        <v>1.1000000000000001E-3</v>
      </c>
      <c r="J125" s="136">
        <v>1.2999999999999999E-3</v>
      </c>
    </row>
    <row r="126" spans="1:20" x14ac:dyDescent="0.3">
      <c r="A126" s="27">
        <v>2.3E-3</v>
      </c>
      <c r="B126" s="140">
        <v>1.2999999999999999E-3</v>
      </c>
      <c r="C126" s="27">
        <v>1.1999999999999999E-3</v>
      </c>
      <c r="D126" s="140">
        <v>1.4E-3</v>
      </c>
      <c r="E126" s="27">
        <v>1.1000000000000001E-3</v>
      </c>
      <c r="F126" s="140">
        <v>1E-3</v>
      </c>
      <c r="G126" s="27">
        <v>1.9E-3</v>
      </c>
      <c r="H126" s="141">
        <v>1.9E-3</v>
      </c>
      <c r="I126" s="27">
        <v>1.1000000000000001E-3</v>
      </c>
      <c r="J126" s="142">
        <v>1.4E-3</v>
      </c>
    </row>
    <row r="127" spans="1:20" x14ac:dyDescent="0.3">
      <c r="A127" s="144">
        <v>1.6999999999999999E-3</v>
      </c>
      <c r="B127" s="144">
        <v>8.9999999999999998E-4</v>
      </c>
      <c r="C127" s="144">
        <v>6.9999999999999999E-4</v>
      </c>
      <c r="D127" s="144">
        <v>8.0000000000000004E-4</v>
      </c>
      <c r="E127" s="144">
        <v>5.9999999999999995E-4</v>
      </c>
      <c r="F127" s="144">
        <v>5.0000000000000001E-4</v>
      </c>
      <c r="G127" s="144">
        <v>1.1000000000000001E-3</v>
      </c>
      <c r="H127" s="144">
        <v>1.1000000000000001E-3</v>
      </c>
      <c r="I127" s="145">
        <v>1.1999999999999999E-3</v>
      </c>
      <c r="J127" s="146">
        <v>1.5E-3</v>
      </c>
    </row>
    <row r="128" spans="1:20" ht="15" thickBot="1" x14ac:dyDescent="0.35">
      <c r="A128" s="150">
        <v>2.8E-3</v>
      </c>
      <c r="B128" s="151">
        <v>1.4E-3</v>
      </c>
      <c r="C128" s="150">
        <v>1E-3</v>
      </c>
      <c r="D128" s="151">
        <v>1E-3</v>
      </c>
      <c r="E128" s="150">
        <v>6.9999999999999999E-4</v>
      </c>
      <c r="F128" s="151">
        <v>5.9999999999999995E-4</v>
      </c>
      <c r="G128" s="150">
        <v>1.2999999999999999E-3</v>
      </c>
      <c r="H128" s="151">
        <v>1.4E-3</v>
      </c>
      <c r="I128" s="150">
        <v>1.5E-3</v>
      </c>
      <c r="J128" s="152">
        <v>3.7000000000000002E-3</v>
      </c>
    </row>
    <row r="129" spans="1:18" ht="15" thickBot="1" x14ac:dyDescent="0.35">
      <c r="A129" s="76" t="s">
        <v>126</v>
      </c>
      <c r="B129" s="196">
        <f>B27/B28^2</f>
        <v>0.37423917063933099</v>
      </c>
      <c r="C129" s="197"/>
    </row>
    <row r="131" spans="1:18" x14ac:dyDescent="0.3">
      <c r="A131" s="198" t="s">
        <v>162</v>
      </c>
      <c r="B131" s="198"/>
    </row>
    <row r="132" spans="1:18" x14ac:dyDescent="0.3">
      <c r="A132" s="199" t="str" cm="1">
        <f t="array" ref="A132:A141">TRANSPOSE('Answer Point 1'!B22:K22)</f>
        <v xml:space="preserve">Ecopetrol </v>
      </c>
      <c r="B132" s="130" cm="1">
        <f t="array" ref="B132:B141">B129*MMULT(A119:J128,TRANSPOSE(B114:K114))</f>
        <v>1.7387151867903317E-3</v>
      </c>
    </row>
    <row r="133" spans="1:18" x14ac:dyDescent="0.3">
      <c r="A133" s="200" t="str">
        <v xml:space="preserve">Bancolombia </v>
      </c>
      <c r="B133" s="134">
        <v>1.1462945796682708E-3</v>
      </c>
    </row>
    <row r="134" spans="1:18" x14ac:dyDescent="0.3">
      <c r="A134" s="200" t="str">
        <v>ISA</v>
      </c>
      <c r="B134" s="130">
        <v>1.1380613179142053E-3</v>
      </c>
    </row>
    <row r="135" spans="1:18" x14ac:dyDescent="0.3">
      <c r="A135" s="200" t="str">
        <v>Grupo Aval</v>
      </c>
      <c r="B135" s="130">
        <v>1.3094628580670193E-3</v>
      </c>
    </row>
    <row r="136" spans="1:18" x14ac:dyDescent="0.3">
      <c r="A136" s="200" t="str">
        <v>Banco de Bogotá</v>
      </c>
      <c r="B136" s="130">
        <v>8.4615476481552732E-4</v>
      </c>
    </row>
    <row r="137" spans="1:18" x14ac:dyDescent="0.3">
      <c r="A137" s="200" t="str">
        <v>G. Energia Bogota SA ESP</v>
      </c>
      <c r="B137" s="130">
        <v>5.7969647532032367E-4</v>
      </c>
    </row>
    <row r="138" spans="1:18" x14ac:dyDescent="0.3">
      <c r="A138" s="200" t="str">
        <v>G. de Inv. Suramericana</v>
      </c>
      <c r="B138" s="130">
        <v>8.3268215467251141E-4</v>
      </c>
    </row>
    <row r="139" spans="1:18" x14ac:dyDescent="0.3">
      <c r="A139" s="200" t="str">
        <v>Grupo Nutresa</v>
      </c>
      <c r="B139" s="130">
        <v>5.9316908546333937E-4</v>
      </c>
    </row>
    <row r="140" spans="1:18" x14ac:dyDescent="0.3">
      <c r="A140" s="200" t="str">
        <v>G. Energía Bogotá GEB</v>
      </c>
      <c r="B140" s="130">
        <v>3.9856471673088749E-4</v>
      </c>
    </row>
    <row r="141" spans="1:18" ht="15" thickBot="1" x14ac:dyDescent="0.35">
      <c r="A141" s="201" t="str">
        <v>Corp. Financiera Col. (CFV)</v>
      </c>
      <c r="B141" s="187">
        <v>5.9878267302292956E-4</v>
      </c>
    </row>
    <row r="142" spans="1:18" x14ac:dyDescent="0.3">
      <c r="A142" s="171"/>
      <c r="B142" s="139"/>
    </row>
    <row r="144" spans="1:18" x14ac:dyDescent="0.3">
      <c r="A144" s="95" t="s">
        <v>163</v>
      </c>
      <c r="B144" s="95"/>
      <c r="C144" s="95"/>
      <c r="D144" s="95"/>
      <c r="E144" s="95"/>
      <c r="F144" s="95"/>
      <c r="G144" s="95"/>
      <c r="H144" s="95"/>
      <c r="I144" s="95"/>
      <c r="J144" s="95"/>
      <c r="K144" s="95"/>
      <c r="L144" s="95"/>
      <c r="M144" s="95"/>
      <c r="N144" s="95"/>
      <c r="O144" s="95"/>
      <c r="P144" s="95"/>
      <c r="Q144" s="95"/>
      <c r="R144" s="95"/>
    </row>
    <row r="145" spans="1:18" ht="15" thickBot="1" x14ac:dyDescent="0.35">
      <c r="A145" s="53" t="s">
        <v>164</v>
      </c>
      <c r="B145" s="53"/>
      <c r="C145" s="53"/>
      <c r="D145" s="53"/>
      <c r="E145" s="53"/>
      <c r="F145" s="53"/>
      <c r="G145" s="53"/>
      <c r="H145" s="53"/>
      <c r="I145" s="53"/>
      <c r="J145" s="53"/>
      <c r="K145" s="202" t="s">
        <v>165</v>
      </c>
      <c r="L145" s="202" t="s">
        <v>166</v>
      </c>
      <c r="M145" s="203" t="s">
        <v>167</v>
      </c>
      <c r="N145" s="204"/>
      <c r="O145" s="204"/>
      <c r="P145" s="204"/>
      <c r="Q145" s="204"/>
      <c r="R145" s="53" t="s">
        <v>168</v>
      </c>
    </row>
    <row r="146" spans="1:18" x14ac:dyDescent="0.3">
      <c r="A146" s="205">
        <v>1</v>
      </c>
      <c r="B146" s="205">
        <v>0</v>
      </c>
      <c r="C146" s="205">
        <v>0</v>
      </c>
      <c r="D146" s="205">
        <v>0</v>
      </c>
      <c r="E146" s="205">
        <v>0</v>
      </c>
      <c r="F146" s="205">
        <v>0</v>
      </c>
      <c r="G146" s="205">
        <v>0</v>
      </c>
      <c r="H146" s="205">
        <v>0</v>
      </c>
      <c r="I146" s="205">
        <v>0</v>
      </c>
      <c r="J146" s="205">
        <v>0</v>
      </c>
      <c r="K146" s="206">
        <v>0.04</v>
      </c>
      <c r="L146" s="206" cm="1">
        <f t="array" ref="L146:L150">MMULT(A146:J150,K146:K155)</f>
        <v>0.04</v>
      </c>
      <c r="M146" s="208">
        <v>0.9</v>
      </c>
      <c r="N146" s="209">
        <v>0</v>
      </c>
      <c r="O146" s="209">
        <v>0</v>
      </c>
      <c r="P146" s="209">
        <v>0</v>
      </c>
      <c r="Q146" s="210">
        <v>0</v>
      </c>
      <c r="R146" s="31">
        <v>0.05</v>
      </c>
    </row>
    <row r="147" spans="1:18" x14ac:dyDescent="0.3">
      <c r="A147" s="31">
        <v>1</v>
      </c>
      <c r="B147" s="31">
        <v>-1</v>
      </c>
      <c r="C147" s="31">
        <v>0</v>
      </c>
      <c r="D147" s="31">
        <v>0</v>
      </c>
      <c r="E147" s="31">
        <v>0</v>
      </c>
      <c r="F147" s="31">
        <v>0</v>
      </c>
      <c r="G147" s="31">
        <v>0</v>
      </c>
      <c r="H147" s="31">
        <v>0</v>
      </c>
      <c r="I147" s="31">
        <v>0</v>
      </c>
      <c r="J147" s="31">
        <v>0</v>
      </c>
      <c r="K147" s="206">
        <v>0.02</v>
      </c>
      <c r="L147" s="206">
        <v>0.02</v>
      </c>
      <c r="M147" s="211">
        <v>0</v>
      </c>
      <c r="N147" s="4">
        <v>0.9</v>
      </c>
      <c r="O147" s="4">
        <v>0</v>
      </c>
      <c r="P147" s="4">
        <v>0</v>
      </c>
      <c r="Q147" s="212">
        <v>0</v>
      </c>
    </row>
    <row r="148" spans="1:18" x14ac:dyDescent="0.3">
      <c r="A148" s="31">
        <v>1</v>
      </c>
      <c r="B148" s="31">
        <v>0</v>
      </c>
      <c r="C148" s="31">
        <v>1</v>
      </c>
      <c r="D148" s="31">
        <v>0</v>
      </c>
      <c r="E148" s="31">
        <v>0</v>
      </c>
      <c r="F148" s="31">
        <v>0</v>
      </c>
      <c r="G148" s="31">
        <v>0</v>
      </c>
      <c r="H148" s="31">
        <v>0</v>
      </c>
      <c r="I148" s="31">
        <v>0</v>
      </c>
      <c r="J148" s="31">
        <v>0</v>
      </c>
      <c r="K148" s="206">
        <v>0.05</v>
      </c>
      <c r="L148" s="206">
        <v>0.09</v>
      </c>
      <c r="M148" s="211">
        <v>0</v>
      </c>
      <c r="N148" s="4">
        <v>0</v>
      </c>
      <c r="O148" s="4">
        <v>0.9</v>
      </c>
      <c r="P148" s="4">
        <v>0</v>
      </c>
      <c r="Q148" s="212">
        <v>0</v>
      </c>
    </row>
    <row r="149" spans="1:18" x14ac:dyDescent="0.3">
      <c r="A149" s="31">
        <v>1</v>
      </c>
      <c r="B149" s="31">
        <v>0</v>
      </c>
      <c r="C149" s="31">
        <v>0</v>
      </c>
      <c r="D149" s="31">
        <v>-1</v>
      </c>
      <c r="E149" s="31">
        <v>0</v>
      </c>
      <c r="F149" s="31">
        <v>0</v>
      </c>
      <c r="G149" s="31">
        <v>0</v>
      </c>
      <c r="H149" s="31">
        <v>0</v>
      </c>
      <c r="I149" s="31">
        <v>0</v>
      </c>
      <c r="J149" s="31">
        <v>0</v>
      </c>
      <c r="K149" s="206">
        <v>0.01</v>
      </c>
      <c r="L149" s="206">
        <v>0.03</v>
      </c>
      <c r="M149" s="211">
        <v>0</v>
      </c>
      <c r="N149" s="4">
        <v>0</v>
      </c>
      <c r="O149" s="4">
        <v>0</v>
      </c>
      <c r="P149" s="4">
        <v>0.9</v>
      </c>
      <c r="Q149" s="212">
        <v>0</v>
      </c>
    </row>
    <row r="150" spans="1:18" ht="15" thickBot="1" x14ac:dyDescent="0.35">
      <c r="A150" s="213">
        <v>0</v>
      </c>
      <c r="B150" s="213">
        <v>0</v>
      </c>
      <c r="C150" s="213">
        <v>0</v>
      </c>
      <c r="D150" s="213">
        <v>1</v>
      </c>
      <c r="E150" s="213">
        <v>1</v>
      </c>
      <c r="F150" s="213">
        <v>0</v>
      </c>
      <c r="G150" s="213">
        <v>0</v>
      </c>
      <c r="H150" s="213">
        <v>0</v>
      </c>
      <c r="I150" s="213">
        <v>0</v>
      </c>
      <c r="J150" s="213">
        <v>0</v>
      </c>
      <c r="K150" s="206">
        <v>0.06</v>
      </c>
      <c r="L150" s="207">
        <v>6.9999999999999993E-2</v>
      </c>
      <c r="M150" s="214">
        <v>0</v>
      </c>
      <c r="N150" s="64">
        <v>0</v>
      </c>
      <c r="O150" s="64">
        <v>0</v>
      </c>
      <c r="P150" s="64">
        <v>0</v>
      </c>
      <c r="Q150" s="215">
        <v>0.9</v>
      </c>
    </row>
    <row r="151" spans="1:18" x14ac:dyDescent="0.3">
      <c r="A151" s="31" t="s">
        <v>145</v>
      </c>
      <c r="B151" s="31"/>
      <c r="C151" s="31"/>
      <c r="D151" s="31"/>
      <c r="E151" s="31"/>
      <c r="F151" s="31"/>
      <c r="G151" s="31"/>
      <c r="H151" s="31"/>
      <c r="I151" s="31"/>
      <c r="J151" s="31"/>
      <c r="K151" s="206">
        <v>0.03</v>
      </c>
    </row>
    <row r="152" spans="1:18" x14ac:dyDescent="0.3">
      <c r="A152" s="31"/>
      <c r="B152" s="31"/>
      <c r="C152" s="31"/>
      <c r="D152" s="31"/>
      <c r="E152" s="31"/>
      <c r="F152" s="31"/>
      <c r="G152" s="31"/>
      <c r="H152" s="31"/>
      <c r="I152" s="31"/>
      <c r="J152" s="31"/>
      <c r="K152" s="206">
        <v>0.04</v>
      </c>
    </row>
    <row r="153" spans="1:18" x14ac:dyDescent="0.3">
      <c r="A153" s="31"/>
      <c r="B153" s="31"/>
      <c r="C153" s="31"/>
      <c r="D153" s="31"/>
      <c r="E153" s="31"/>
      <c r="F153" s="31"/>
      <c r="G153" s="31"/>
      <c r="H153" s="31"/>
      <c r="I153" s="31"/>
      <c r="J153" s="31"/>
      <c r="K153" s="206">
        <v>0.06</v>
      </c>
    </row>
    <row r="154" spans="1:18" x14ac:dyDescent="0.3">
      <c r="A154" s="31"/>
      <c r="B154" s="31"/>
      <c r="C154" s="31"/>
      <c r="D154" s="31"/>
      <c r="E154" s="31"/>
      <c r="F154" s="31"/>
      <c r="G154" s="31"/>
      <c r="H154" s="31"/>
      <c r="I154" s="31"/>
      <c r="J154" s="31"/>
      <c r="K154" s="206">
        <v>0.03</v>
      </c>
    </row>
    <row r="155" spans="1:18" ht="15" thickBot="1" x14ac:dyDescent="0.35">
      <c r="A155" s="31"/>
      <c r="B155" s="31"/>
      <c r="C155" s="31"/>
      <c r="D155" s="31"/>
      <c r="E155" s="31"/>
      <c r="F155" s="31"/>
      <c r="G155" s="31"/>
      <c r="H155" s="31"/>
      <c r="I155" s="31"/>
      <c r="J155" s="31"/>
      <c r="K155" s="207">
        <v>0.03</v>
      </c>
    </row>
    <row r="156" spans="1:18" x14ac:dyDescent="0.3">
      <c r="A156" s="31"/>
      <c r="B156" s="31"/>
      <c r="C156" s="31"/>
      <c r="D156" s="31"/>
      <c r="E156" s="31"/>
      <c r="F156" s="31"/>
      <c r="G156" s="31"/>
      <c r="H156" s="31"/>
      <c r="L156" s="31"/>
    </row>
    <row r="157" spans="1:18" x14ac:dyDescent="0.3">
      <c r="L157" s="31"/>
    </row>
    <row r="158" spans="1:18" ht="15" thickBot="1" x14ac:dyDescent="0.35">
      <c r="A158" s="216" t="s">
        <v>169</v>
      </c>
      <c r="B158" s="216"/>
      <c r="C158" s="216"/>
      <c r="D158" s="216"/>
      <c r="E158" s="216"/>
      <c r="F158" s="216"/>
      <c r="G158" s="216"/>
      <c r="H158" s="216"/>
      <c r="I158" s="216"/>
      <c r="J158" s="216"/>
      <c r="K158" s="216"/>
      <c r="L158" s="31"/>
    </row>
    <row r="159" spans="1:18" ht="15" thickBot="1" x14ac:dyDescent="0.35">
      <c r="A159" s="79" t="s">
        <v>170</v>
      </c>
      <c r="B159" s="79"/>
      <c r="C159" s="79"/>
      <c r="D159" s="79"/>
      <c r="E159" s="79"/>
      <c r="F159" s="79"/>
      <c r="G159" s="79"/>
      <c r="H159" s="79"/>
      <c r="I159" s="79"/>
      <c r="J159" s="79"/>
      <c r="K159" s="31"/>
    </row>
    <row r="160" spans="1:18" x14ac:dyDescent="0.3">
      <c r="A160" s="209" cm="1">
        <f t="array" ref="A160:J169">MINVERSE(R146*A119:J128)+MMULT(TRANSPOSE(A146:J150),MMULT(M146:Q150,_xlfn.ANCHORARRAY(L146)))</f>
        <v>70465.766569706859</v>
      </c>
      <c r="B160" s="209">
        <v>-69925.098073005662</v>
      </c>
      <c r="C160" s="209">
        <v>-1048.5194920958652</v>
      </c>
      <c r="D160" s="209">
        <v>-11447.720200914335</v>
      </c>
      <c r="E160" s="209">
        <v>7444.7844939308334</v>
      </c>
      <c r="F160" s="209">
        <v>-34328.620700262087</v>
      </c>
      <c r="G160" s="209">
        <v>6525.4504786335337</v>
      </c>
      <c r="H160" s="209">
        <v>-1976.5794039273972</v>
      </c>
      <c r="I160" s="209">
        <v>-13445.211782094619</v>
      </c>
      <c r="J160" s="209">
        <v>-15425.002191659099</v>
      </c>
      <c r="K160" s="31"/>
    </row>
    <row r="161" spans="1:10" x14ac:dyDescent="0.3">
      <c r="A161" s="4">
        <v>13421.471904603433</v>
      </c>
      <c r="B161" s="4">
        <v>76339.949986852429</v>
      </c>
      <c r="C161" s="4">
        <v>-79053.123420475487</v>
      </c>
      <c r="D161" s="4">
        <v>272.21397399512097</v>
      </c>
      <c r="E161" s="4">
        <v>-11976.399216610145</v>
      </c>
      <c r="F161" s="4">
        <v>3769.1411244752403</v>
      </c>
      <c r="G161" s="4">
        <v>-5191.1971231760826</v>
      </c>
      <c r="H161" s="4">
        <v>8081.7643301230346</v>
      </c>
      <c r="I161" s="4">
        <v>-14001.294206479863</v>
      </c>
      <c r="J161" s="4">
        <v>-11653.350481995749</v>
      </c>
    </row>
    <row r="162" spans="1:10" x14ac:dyDescent="0.3">
      <c r="A162" s="4">
        <v>-117587.1646141786</v>
      </c>
      <c r="B162" s="4">
        <v>37832.279398232684</v>
      </c>
      <c r="C162" s="4">
        <v>112005.77831170613</v>
      </c>
      <c r="D162" s="4">
        <v>-11179.53105214517</v>
      </c>
      <c r="E162" s="4">
        <v>-7015.6621500712899</v>
      </c>
      <c r="F162" s="4">
        <v>59020.393612007283</v>
      </c>
      <c r="G162" s="4">
        <v>-9143.868084805521</v>
      </c>
      <c r="H162" s="4">
        <v>-7359.1928623684971</v>
      </c>
      <c r="I162" s="4">
        <v>36293.152645209811</v>
      </c>
      <c r="J162" s="4">
        <v>30460.207240596534</v>
      </c>
    </row>
    <row r="163" spans="1:10" x14ac:dyDescent="0.3">
      <c r="A163" s="4">
        <v>20560.699672540006</v>
      </c>
      <c r="B163" s="4">
        <v>-17950.269489897091</v>
      </c>
      <c r="C163" s="4">
        <v>-30588.854265698839</v>
      </c>
      <c r="D163" s="4">
        <v>35831.235048992479</v>
      </c>
      <c r="E163" s="4">
        <v>-18647.103730399573</v>
      </c>
      <c r="F163" s="4">
        <v>-19612.292814272576</v>
      </c>
      <c r="G163" s="4">
        <v>4660.2058536108016</v>
      </c>
      <c r="H163" s="4">
        <v>3676.9674092068676</v>
      </c>
      <c r="I163" s="4">
        <v>-7551.9369007390269</v>
      </c>
      <c r="J163" s="4">
        <v>-3443.0206789679928</v>
      </c>
    </row>
    <row r="164" spans="1:10" x14ac:dyDescent="0.3">
      <c r="A164" s="4">
        <v>1729.3244270838582</v>
      </c>
      <c r="B164" s="4">
        <v>-15110.286654367235</v>
      </c>
      <c r="C164" s="4">
        <v>5381.562654834107</v>
      </c>
      <c r="D164" s="4">
        <v>-21100.227617760207</v>
      </c>
      <c r="E164" s="4">
        <v>79094.929916667694</v>
      </c>
      <c r="F164" s="4">
        <v>-60484.426348371555</v>
      </c>
      <c r="G164" s="4">
        <v>4394.8705528104138</v>
      </c>
      <c r="H164" s="4">
        <v>2500.7557900732586</v>
      </c>
      <c r="I164" s="4">
        <v>-4297.6186664490433</v>
      </c>
      <c r="J164" s="4">
        <v>2753.5597636428247</v>
      </c>
    </row>
    <row r="165" spans="1:10" x14ac:dyDescent="0.3">
      <c r="A165" s="4">
        <v>-36162.907806562602</v>
      </c>
      <c r="B165" s="4">
        <v>46193.319990953874</v>
      </c>
      <c r="C165" s="4">
        <v>2273.4265913427025</v>
      </c>
      <c r="D165" s="4">
        <v>-3720.7279284517795</v>
      </c>
      <c r="E165" s="4">
        <v>-63462.619720229544</v>
      </c>
      <c r="F165" s="4">
        <v>165119.16847969944</v>
      </c>
      <c r="G165" s="4">
        <v>-41127.662971762737</v>
      </c>
      <c r="H165" s="4">
        <v>-13351.023996544758</v>
      </c>
      <c r="I165" s="4">
        <v>24016.958588174835</v>
      </c>
      <c r="J165" s="4">
        <v>5274.887973157267</v>
      </c>
    </row>
    <row r="166" spans="1:10" x14ac:dyDescent="0.3">
      <c r="A166" s="4">
        <v>4680.9364992583278</v>
      </c>
      <c r="B166" s="4">
        <v>-11079.084265975865</v>
      </c>
      <c r="C166" s="4">
        <v>1675.256855786854</v>
      </c>
      <c r="D166" s="4">
        <v>1995.7341682088079</v>
      </c>
      <c r="E166" s="4">
        <v>4729.2100692187532</v>
      </c>
      <c r="F166" s="4">
        <v>-40059.304100693764</v>
      </c>
      <c r="G166" s="4">
        <v>37611.030210775927</v>
      </c>
      <c r="H166" s="4">
        <v>-16758.767732138094</v>
      </c>
      <c r="I166" s="4">
        <v>-6891.8420066447243</v>
      </c>
      <c r="J166" s="4">
        <v>1179.4428982059667</v>
      </c>
    </row>
    <row r="167" spans="1:10" x14ac:dyDescent="0.3">
      <c r="A167" s="4">
        <v>9288.487479350084</v>
      </c>
      <c r="B167" s="4">
        <v>-758.97184612653461</v>
      </c>
      <c r="C167" s="4">
        <v>-10796.13136706661</v>
      </c>
      <c r="D167" s="4">
        <v>2744.69793564673</v>
      </c>
      <c r="E167" s="4">
        <v>3530.5226755560579</v>
      </c>
      <c r="F167" s="4">
        <v>-18890.566129532672</v>
      </c>
      <c r="G167" s="4">
        <v>-15767.318616689676</v>
      </c>
      <c r="H167" s="4">
        <v>44993.929161576852</v>
      </c>
      <c r="I167" s="4">
        <v>-23796.747920235845</v>
      </c>
      <c r="J167" s="4">
        <v>-4008.0167204081304</v>
      </c>
    </row>
    <row r="168" spans="1:10" x14ac:dyDescent="0.3">
      <c r="A168" s="4">
        <v>-28091.505270321552</v>
      </c>
      <c r="B168" s="4">
        <v>16435.740171173995</v>
      </c>
      <c r="C168" s="4">
        <v>14274.592741893794</v>
      </c>
      <c r="D168" s="4">
        <v>934.92017451509639</v>
      </c>
      <c r="E168" s="4">
        <v>-6935.565594427474</v>
      </c>
      <c r="F168" s="4">
        <v>30802.160681608944</v>
      </c>
      <c r="G168" s="4">
        <v>-8600.0262412105712</v>
      </c>
      <c r="H168" s="4">
        <v>-21236.394841618847</v>
      </c>
      <c r="I168" s="4">
        <v>61411.55645126896</v>
      </c>
      <c r="J168" s="4">
        <v>-6593.5358586707052</v>
      </c>
    </row>
    <row r="169" spans="1:10" ht="15" thickBot="1" x14ac:dyDescent="0.35">
      <c r="A169" s="64">
        <v>-20413.993797202762</v>
      </c>
      <c r="B169" s="64">
        <v>11542.133176096324</v>
      </c>
      <c r="C169" s="64">
        <v>5023.6767286127024</v>
      </c>
      <c r="D169" s="64">
        <v>4374.2126489928005</v>
      </c>
      <c r="E169" s="64">
        <v>975.31949920740681</v>
      </c>
      <c r="F169" s="64">
        <v>7303.8036039482322</v>
      </c>
      <c r="G169" s="64">
        <v>313.72997587308004</v>
      </c>
      <c r="H169" s="64">
        <v>-1402.0697149021989</v>
      </c>
      <c r="I169" s="64">
        <v>-8847.7179545566814</v>
      </c>
      <c r="J169" s="64">
        <v>16584.845016290903</v>
      </c>
    </row>
    <row r="171" spans="1:10" ht="15" thickBot="1" x14ac:dyDescent="0.35">
      <c r="A171" s="79" t="s">
        <v>171</v>
      </c>
      <c r="B171" s="79"/>
      <c r="C171" s="79"/>
      <c r="D171" s="79"/>
      <c r="E171" s="79"/>
      <c r="F171" s="79"/>
      <c r="G171" s="79"/>
      <c r="H171" s="79"/>
      <c r="I171" s="79"/>
      <c r="J171" s="79"/>
    </row>
    <row r="172" spans="1:10" x14ac:dyDescent="0.3">
      <c r="A172" s="217" cm="1">
        <f t="array" ref="A172:J181">MINVERSE(_xlfn.ANCHORARRAY(A160))</f>
        <v>3.4484706146827433E-4</v>
      </c>
      <c r="B172" s="217">
        <v>2.1990322533585718E-4</v>
      </c>
      <c r="C172" s="217">
        <v>2.0490797766311409E-4</v>
      </c>
      <c r="D172" s="217">
        <v>2.3489069647308872E-4</v>
      </c>
      <c r="E172" s="217">
        <v>1.4992655494239167E-4</v>
      </c>
      <c r="F172" s="217">
        <v>1.0494642831092097E-4</v>
      </c>
      <c r="G172" s="217">
        <v>1.5491618622837637E-4</v>
      </c>
      <c r="H172" s="217">
        <v>1.1493692365640693E-4</v>
      </c>
      <c r="I172" s="217">
        <v>8.4956364995185651E-5</v>
      </c>
      <c r="J172" s="217">
        <v>1.3993346741840191E-4</v>
      </c>
    </row>
    <row r="173" spans="1:10" x14ac:dyDescent="0.3">
      <c r="A173" s="218">
        <v>2.1989976594927502E-4</v>
      </c>
      <c r="B173" s="218">
        <v>1.5493657506394798E-4</v>
      </c>
      <c r="C173" s="218">
        <v>1.4493968968134336E-4</v>
      </c>
      <c r="D173" s="218">
        <v>1.5992836379990556E-4</v>
      </c>
      <c r="E173" s="218">
        <v>9.995186500388912E-5</v>
      </c>
      <c r="F173" s="218">
        <v>6.4964889767542668E-5</v>
      </c>
      <c r="G173" s="218">
        <v>9.494506947502646E-5</v>
      </c>
      <c r="H173" s="218">
        <v>6.4958660532751851E-5</v>
      </c>
      <c r="I173" s="218">
        <v>4.4971402149369483E-5</v>
      </c>
      <c r="J173" s="218">
        <v>6.9956395356464437E-5</v>
      </c>
    </row>
    <row r="174" spans="1:10" x14ac:dyDescent="0.3">
      <c r="A174" s="218">
        <v>2.1989841251094131E-4</v>
      </c>
      <c r="B174" s="218">
        <v>1.4493571865099102E-4</v>
      </c>
      <c r="C174" s="218">
        <v>1.4993887532437986E-4</v>
      </c>
      <c r="D174" s="218">
        <v>1.6492739651205685E-4</v>
      </c>
      <c r="E174" s="218">
        <v>9.9951215047627172E-5</v>
      </c>
      <c r="F174" s="218">
        <v>6.4964415681798644E-5</v>
      </c>
      <c r="G174" s="218">
        <v>8.9944327760233388E-5</v>
      </c>
      <c r="H174" s="218">
        <v>5.9958102335020968E-5</v>
      </c>
      <c r="I174" s="218">
        <v>3.4971015998884408E-5</v>
      </c>
      <c r="J174" s="218">
        <v>4.9955806572556478E-5</v>
      </c>
    </row>
    <row r="175" spans="1:10" x14ac:dyDescent="0.3">
      <c r="A175" s="218">
        <v>2.348855946537795E-4</v>
      </c>
      <c r="B175" s="218">
        <v>1.5992760791651571E-4</v>
      </c>
      <c r="C175" s="218">
        <v>1.6493116288490112E-4</v>
      </c>
      <c r="D175" s="218">
        <v>2.1991823572713615E-4</v>
      </c>
      <c r="E175" s="218">
        <v>1.2994505957949861E-4</v>
      </c>
      <c r="F175" s="218">
        <v>8.4959925810928379E-5</v>
      </c>
      <c r="G175" s="218">
        <v>1.0993730328483963E-4</v>
      </c>
      <c r="H175" s="218">
        <v>6.9952815874157605E-5</v>
      </c>
      <c r="I175" s="218">
        <v>3.9967358926643315E-5</v>
      </c>
      <c r="J175" s="218">
        <v>4.9950230442604724E-5</v>
      </c>
    </row>
    <row r="176" spans="1:10" x14ac:dyDescent="0.3">
      <c r="A176" s="218">
        <v>1.4992643664585404E-4</v>
      </c>
      <c r="B176" s="218">
        <v>9.9953451436924541E-5</v>
      </c>
      <c r="C176" s="218">
        <v>9.995573730386129E-5</v>
      </c>
      <c r="D176" s="218">
        <v>1.2994742506045498E-4</v>
      </c>
      <c r="E176" s="218">
        <v>9.9964672965523145E-5</v>
      </c>
      <c r="F176" s="218">
        <v>6.4974232045440403E-5</v>
      </c>
      <c r="G176" s="218">
        <v>8.495968561947936E-5</v>
      </c>
      <c r="H176" s="218">
        <v>5.4969660311566915E-5</v>
      </c>
      <c r="I176" s="218">
        <v>2.9979011585399034E-5</v>
      </c>
      <c r="J176" s="218">
        <v>3.496799786288569E-5</v>
      </c>
    </row>
    <row r="177" spans="1:11" x14ac:dyDescent="0.3">
      <c r="A177" s="218">
        <v>1.0495000239566707E-4</v>
      </c>
      <c r="B177" s="218">
        <v>6.4968363097823217E-5</v>
      </c>
      <c r="C177" s="218">
        <v>6.4969916695697955E-5</v>
      </c>
      <c r="D177" s="218">
        <v>8.4964267248880708E-5</v>
      </c>
      <c r="E177" s="218">
        <v>6.4975989851026578E-5</v>
      </c>
      <c r="F177" s="218">
        <v>5.4982486714866472E-5</v>
      </c>
      <c r="G177" s="218">
        <v>7.4972600182936214E-5</v>
      </c>
      <c r="H177" s="218">
        <v>4.9979379519116915E-5</v>
      </c>
      <c r="I177" s="218">
        <v>2.4985735146786367E-5</v>
      </c>
      <c r="J177" s="218">
        <v>2.9978249629753466E-5</v>
      </c>
    </row>
    <row r="178" spans="1:11" x14ac:dyDescent="0.3">
      <c r="A178" s="218">
        <v>1.5492922313654136E-4</v>
      </c>
      <c r="B178" s="218">
        <v>9.495521464007137E-5</v>
      </c>
      <c r="C178" s="218">
        <v>8.9957413921139232E-5</v>
      </c>
      <c r="D178" s="218">
        <v>1.0994941653543776E-4</v>
      </c>
      <c r="E178" s="218">
        <v>8.4966011110768487E-5</v>
      </c>
      <c r="F178" s="218">
        <v>7.4975208104325269E-5</v>
      </c>
      <c r="G178" s="218">
        <v>1.4496121267934753E-4</v>
      </c>
      <c r="H178" s="218">
        <v>9.497080954218934E-5</v>
      </c>
      <c r="I178" s="218">
        <v>5.4979806601103607E-5</v>
      </c>
      <c r="J178" s="218">
        <v>6.4969210065049049E-5</v>
      </c>
    </row>
    <row r="179" spans="1:11" x14ac:dyDescent="0.3">
      <c r="A179" s="218">
        <v>1.1494992278164732E-4</v>
      </c>
      <c r="B179" s="218">
        <v>6.4968312720590382E-5</v>
      </c>
      <c r="C179" s="218">
        <v>5.9969868792347086E-5</v>
      </c>
      <c r="D179" s="218">
        <v>6.9964210349595418E-5</v>
      </c>
      <c r="E179" s="218">
        <v>5.4975951618305235E-5</v>
      </c>
      <c r="F179" s="218">
        <v>4.9982458827469708E-5</v>
      </c>
      <c r="G179" s="218">
        <v>9.4972556552654181E-5</v>
      </c>
      <c r="H179" s="218">
        <v>9.4979346683956201E-5</v>
      </c>
      <c r="I179" s="218">
        <v>5.49857124320519E-5</v>
      </c>
      <c r="J179" s="218">
        <v>6.9978214995405864E-5</v>
      </c>
    </row>
    <row r="180" spans="1:11" x14ac:dyDescent="0.3">
      <c r="A180" s="218">
        <v>8.4966164041653497E-5</v>
      </c>
      <c r="B180" s="218">
        <v>4.4978589676074532E-5</v>
      </c>
      <c r="C180" s="218">
        <v>3.4979641075910149E-5</v>
      </c>
      <c r="D180" s="218">
        <v>3.9975817803780617E-5</v>
      </c>
      <c r="E180" s="218">
        <v>2.9983751093449433E-5</v>
      </c>
      <c r="F180" s="218">
        <v>2.4988147856398419E-5</v>
      </c>
      <c r="G180" s="218">
        <v>5.4981457130171696E-5</v>
      </c>
      <c r="H180" s="218">
        <v>5.4986045056727133E-5</v>
      </c>
      <c r="I180" s="218">
        <v>5.9990346237872872E-5</v>
      </c>
      <c r="J180" s="218">
        <v>7.4985280402301233E-5</v>
      </c>
    </row>
    <row r="181" spans="1:11" ht="15" thickBot="1" x14ac:dyDescent="0.35">
      <c r="A181" s="219">
        <v>1.399478528171367E-4</v>
      </c>
      <c r="B181" s="219">
        <v>6.9967002912538486E-5</v>
      </c>
      <c r="C181" s="219">
        <v>4.9968623305226294E-5</v>
      </c>
      <c r="D181" s="219">
        <v>4.9962730968179608E-5</v>
      </c>
      <c r="E181" s="219">
        <v>3.4974957567551545E-5</v>
      </c>
      <c r="F181" s="219">
        <v>2.9981733755155241E-5</v>
      </c>
      <c r="G181" s="219">
        <v>6.497142216532349E-5</v>
      </c>
      <c r="H181" s="219">
        <v>6.9978492969779513E-5</v>
      </c>
      <c r="I181" s="219">
        <v>7.4985121848957059E-5</v>
      </c>
      <c r="J181" s="219">
        <v>1.8497731450237021E-4</v>
      </c>
    </row>
    <row r="184" spans="1:11" ht="15" thickBot="1" x14ac:dyDescent="0.35">
      <c r="A184" s="216" t="s">
        <v>172</v>
      </c>
      <c r="B184" s="216"/>
      <c r="C184" s="216"/>
      <c r="D184" s="216"/>
      <c r="E184" s="216"/>
      <c r="F184" s="216"/>
      <c r="G184" s="216"/>
      <c r="H184" s="216"/>
      <c r="I184" s="216"/>
      <c r="J184" s="216"/>
      <c r="K184" s="216"/>
    </row>
    <row r="185" spans="1:11" ht="15" thickBot="1" x14ac:dyDescent="0.35">
      <c r="A185" s="27" cm="1">
        <f t="array" ref="A185:A194">MMULT(MINVERSE(R146*A119:J128),_xlfn.ANCHORARRAY(B132))+MMULT(TRANSPOSE(A146:J150),MMULT(M146:Q150,_xlfn.ANCHORARRAY(L146)))</f>
        <v>2.4074350238359683</v>
      </c>
      <c r="C185" s="76" t="s">
        <v>173</v>
      </c>
    </row>
    <row r="186" spans="1:11" x14ac:dyDescent="0.3">
      <c r="A186" s="27">
        <v>1.1795653460459004</v>
      </c>
      <c r="C186" s="220" cm="1">
        <f t="array" ref="C186:C195">MMULT(_xlfn.ANCHORARRAY(A172),_xlfn.ANCHORARRAY(A185))</f>
        <v>1.8243277934442627E-3</v>
      </c>
    </row>
    <row r="187" spans="1:11" x14ac:dyDescent="0.3">
      <c r="A187" s="27">
        <v>0.82947834127860931</v>
      </c>
      <c r="C187" s="220">
        <v>1.2024040392087695E-3</v>
      </c>
    </row>
    <row r="188" spans="1:11" x14ac:dyDescent="0.3">
      <c r="A188" s="27">
        <v>1.1587175119179989</v>
      </c>
      <c r="C188" s="220">
        <v>1.1949284111419072E-3</v>
      </c>
    </row>
    <row r="189" spans="1:11" x14ac:dyDescent="0.3">
      <c r="A189" s="27">
        <v>1.1857175119179986</v>
      </c>
      <c r="C189" s="220">
        <v>1.3735051879794073E-3</v>
      </c>
    </row>
    <row r="190" spans="1:11" x14ac:dyDescent="0.3">
      <c r="A190" s="27">
        <v>0.37423917063930734</v>
      </c>
      <c r="C190" s="220">
        <v>8.8733438404938066E-4</v>
      </c>
    </row>
    <row r="191" spans="1:11" x14ac:dyDescent="0.3">
      <c r="A191" s="27">
        <v>7.4847834127867663E-2</v>
      </c>
      <c r="C191" s="220">
        <v>6.0768435505934937E-4</v>
      </c>
    </row>
    <row r="192" spans="1:11" x14ac:dyDescent="0.3">
      <c r="A192" s="27">
        <v>0.29939133651145999</v>
      </c>
      <c r="C192" s="220">
        <v>8.7230193984447625E-4</v>
      </c>
    </row>
    <row r="193" spans="1:11" x14ac:dyDescent="0.3">
      <c r="A193" s="27">
        <v>0.2245435023836122</v>
      </c>
      <c r="C193" s="220">
        <v>6.2120153188984753E-4</v>
      </c>
    </row>
    <row r="194" spans="1:11" x14ac:dyDescent="0.3">
      <c r="A194" s="27">
        <v>7.484783412786733E-2</v>
      </c>
      <c r="C194" s="220">
        <v>4.1750555891096063E-4</v>
      </c>
    </row>
    <row r="195" spans="1:11" ht="15" thickBot="1" x14ac:dyDescent="0.35">
      <c r="C195" s="221">
        <v>6.2797385332398427E-4</v>
      </c>
    </row>
    <row r="197" spans="1:11" ht="15" thickBot="1" x14ac:dyDescent="0.35">
      <c r="A197" s="216" t="s">
        <v>174</v>
      </c>
      <c r="B197" s="216"/>
      <c r="C197" s="216"/>
      <c r="D197" s="216"/>
      <c r="E197" s="216"/>
      <c r="F197" s="216"/>
      <c r="G197" s="216"/>
      <c r="H197" s="216"/>
      <c r="I197" s="216"/>
      <c r="J197" s="216"/>
      <c r="K197" s="216"/>
    </row>
    <row r="198" spans="1:11" x14ac:dyDescent="0.3">
      <c r="A198" s="139" cm="1">
        <f t="array" ref="A198:J207">A119:J128+_xlfn.ANCHORARRAY(A172)</f>
        <v>7.2448470614682745E-3</v>
      </c>
      <c r="B198" s="139">
        <v>4.6199032253358575E-3</v>
      </c>
      <c r="C198" s="139">
        <v>4.3049079776631147E-3</v>
      </c>
      <c r="D198" s="139">
        <v>4.9348906964730892E-3</v>
      </c>
      <c r="E198" s="139">
        <v>3.1499265549423919E-3</v>
      </c>
      <c r="F198" s="139">
        <v>2.2049464283109207E-3</v>
      </c>
      <c r="G198" s="139">
        <v>3.2549161862283761E-3</v>
      </c>
      <c r="H198" s="139">
        <v>2.4149369236564069E-3</v>
      </c>
      <c r="I198" s="139">
        <v>1.7849563649951856E-3</v>
      </c>
      <c r="J198" s="139">
        <v>2.9399334674184018E-3</v>
      </c>
    </row>
    <row r="199" spans="1:11" x14ac:dyDescent="0.3">
      <c r="A199" s="139">
        <v>4.6198997659492756E-3</v>
      </c>
      <c r="B199" s="139">
        <v>3.2549365750639478E-3</v>
      </c>
      <c r="C199" s="139">
        <v>3.0449396896813433E-3</v>
      </c>
      <c r="D199" s="139">
        <v>3.3599283637999059E-3</v>
      </c>
      <c r="E199" s="139">
        <v>2.0999518650038893E-3</v>
      </c>
      <c r="F199" s="139">
        <v>1.3649648897675426E-3</v>
      </c>
      <c r="G199" s="139">
        <v>1.9949450694750266E-3</v>
      </c>
      <c r="H199" s="139">
        <v>1.3649586605327519E-3</v>
      </c>
      <c r="I199" s="139">
        <v>9.4497140214936943E-4</v>
      </c>
      <c r="J199" s="139">
        <v>1.4699563953564645E-3</v>
      </c>
    </row>
    <row r="200" spans="1:11" x14ac:dyDescent="0.3">
      <c r="A200" s="139">
        <v>4.619898412510942E-3</v>
      </c>
      <c r="B200" s="139">
        <v>3.0449357186509906E-3</v>
      </c>
      <c r="C200" s="139">
        <v>3.1499388753243799E-3</v>
      </c>
      <c r="D200" s="139">
        <v>3.4649273965120567E-3</v>
      </c>
      <c r="E200" s="139">
        <v>2.0999512150476273E-3</v>
      </c>
      <c r="F200" s="139">
        <v>1.3649644156817986E-3</v>
      </c>
      <c r="G200" s="139">
        <v>1.8899443277602334E-3</v>
      </c>
      <c r="H200" s="139">
        <v>1.2599581023350209E-3</v>
      </c>
      <c r="I200" s="139">
        <v>7.3497101599888435E-4</v>
      </c>
      <c r="J200" s="139">
        <v>1.0499558065725566E-3</v>
      </c>
    </row>
    <row r="201" spans="1:11" x14ac:dyDescent="0.3">
      <c r="A201" s="139">
        <v>4.9348855946537793E-3</v>
      </c>
      <c r="B201" s="139">
        <v>3.3599276079165157E-3</v>
      </c>
      <c r="C201" s="139">
        <v>3.464931162884901E-3</v>
      </c>
      <c r="D201" s="139">
        <v>4.6199182357271364E-3</v>
      </c>
      <c r="E201" s="139">
        <v>2.7299450595794986E-3</v>
      </c>
      <c r="F201" s="139">
        <v>1.7849599258109284E-3</v>
      </c>
      <c r="G201" s="139">
        <v>2.3099373032848397E-3</v>
      </c>
      <c r="H201" s="139">
        <v>1.4699528158741576E-3</v>
      </c>
      <c r="I201" s="139">
        <v>8.3996735892664335E-4</v>
      </c>
      <c r="J201" s="139">
        <v>1.0499502304426047E-3</v>
      </c>
    </row>
    <row r="202" spans="1:11" x14ac:dyDescent="0.3">
      <c r="A202" s="139">
        <v>3.149926436645854E-3</v>
      </c>
      <c r="B202" s="139">
        <v>2.0999534514369246E-3</v>
      </c>
      <c r="C202" s="139">
        <v>2.0999557373038613E-3</v>
      </c>
      <c r="D202" s="139">
        <v>2.7299474250604546E-3</v>
      </c>
      <c r="E202" s="139">
        <v>2.0999646729655233E-3</v>
      </c>
      <c r="F202" s="139">
        <v>1.3649742320454403E-3</v>
      </c>
      <c r="G202" s="139">
        <v>1.7849596856194792E-3</v>
      </c>
      <c r="H202" s="139">
        <v>1.154969660311567E-3</v>
      </c>
      <c r="I202" s="139">
        <v>6.29979011585399E-4</v>
      </c>
      <c r="J202" s="139">
        <v>7.3496799786288564E-4</v>
      </c>
    </row>
    <row r="203" spans="1:11" x14ac:dyDescent="0.3">
      <c r="A203" s="139">
        <v>2.2049500023956668E-3</v>
      </c>
      <c r="B203" s="139">
        <v>1.3649683630978231E-3</v>
      </c>
      <c r="C203" s="139">
        <v>1.3649699166956978E-3</v>
      </c>
      <c r="D203" s="139">
        <v>1.7849642672488806E-3</v>
      </c>
      <c r="E203" s="139">
        <v>1.3649759898510265E-3</v>
      </c>
      <c r="F203" s="139">
        <v>1.1549824867148665E-3</v>
      </c>
      <c r="G203" s="139">
        <v>1.5749726001829363E-3</v>
      </c>
      <c r="H203" s="139">
        <v>1.049979379519117E-3</v>
      </c>
      <c r="I203" s="139">
        <v>5.2498573514678638E-4</v>
      </c>
      <c r="J203" s="139">
        <v>6.299782496297534E-4</v>
      </c>
    </row>
    <row r="204" spans="1:11" x14ac:dyDescent="0.3">
      <c r="A204" s="139">
        <v>3.2549292231365411E-3</v>
      </c>
      <c r="B204" s="139">
        <v>1.9949552146400714E-3</v>
      </c>
      <c r="C204" s="139">
        <v>1.8899574139211392E-3</v>
      </c>
      <c r="D204" s="139">
        <v>2.309949416535438E-3</v>
      </c>
      <c r="E204" s="139">
        <v>1.7849660111107684E-3</v>
      </c>
      <c r="F204" s="139">
        <v>1.5749752081043254E-3</v>
      </c>
      <c r="G204" s="139">
        <v>3.0449612126793473E-3</v>
      </c>
      <c r="H204" s="139">
        <v>1.9949708095421894E-3</v>
      </c>
      <c r="I204" s="139">
        <v>1.1549798066011036E-3</v>
      </c>
      <c r="J204" s="139">
        <v>1.3649692100650491E-3</v>
      </c>
    </row>
    <row r="205" spans="1:11" x14ac:dyDescent="0.3">
      <c r="A205" s="139">
        <v>2.4149499227816471E-3</v>
      </c>
      <c r="B205" s="139">
        <v>1.3649683127205903E-3</v>
      </c>
      <c r="C205" s="139">
        <v>1.259969868792347E-3</v>
      </c>
      <c r="D205" s="139">
        <v>1.4699642103495954E-3</v>
      </c>
      <c r="E205" s="139">
        <v>1.1549759516183053E-3</v>
      </c>
      <c r="F205" s="139">
        <v>1.0499824588274698E-3</v>
      </c>
      <c r="G205" s="139">
        <v>1.994972556552654E-3</v>
      </c>
      <c r="H205" s="139">
        <v>1.9949793466839563E-3</v>
      </c>
      <c r="I205" s="139">
        <v>1.154985712432052E-3</v>
      </c>
      <c r="J205" s="139">
        <v>1.4699782149954058E-3</v>
      </c>
    </row>
    <row r="206" spans="1:11" x14ac:dyDescent="0.3">
      <c r="A206" s="139">
        <v>1.7849661640416533E-3</v>
      </c>
      <c r="B206" s="139">
        <v>9.4497858967607453E-4</v>
      </c>
      <c r="C206" s="139">
        <v>7.349796410759101E-4</v>
      </c>
      <c r="D206" s="139">
        <v>8.3997581780378061E-4</v>
      </c>
      <c r="E206" s="139">
        <v>6.2998375109344935E-4</v>
      </c>
      <c r="F206" s="139">
        <v>5.2498814785639845E-4</v>
      </c>
      <c r="G206" s="139">
        <v>1.1549814571301718E-3</v>
      </c>
      <c r="H206" s="139">
        <v>1.1549860450567272E-3</v>
      </c>
      <c r="I206" s="139">
        <v>1.2599903462378727E-3</v>
      </c>
      <c r="J206" s="139">
        <v>1.5749852804023013E-3</v>
      </c>
    </row>
    <row r="207" spans="1:11" ht="15" thickBot="1" x14ac:dyDescent="0.35">
      <c r="A207" s="222">
        <v>2.9399478528171368E-3</v>
      </c>
      <c r="B207" s="222">
        <v>1.4699670029125385E-3</v>
      </c>
      <c r="C207" s="222">
        <v>1.0499686233052263E-3</v>
      </c>
      <c r="D207" s="222">
        <v>1.0499627309681796E-3</v>
      </c>
      <c r="E207" s="222">
        <v>7.3497495756755151E-4</v>
      </c>
      <c r="F207" s="222">
        <v>6.2998173375515521E-4</v>
      </c>
      <c r="G207" s="222">
        <v>1.3649714221653235E-3</v>
      </c>
      <c r="H207" s="222">
        <v>1.4699784929697794E-3</v>
      </c>
      <c r="I207" s="222">
        <v>1.574985121848957E-3</v>
      </c>
      <c r="J207" s="222">
        <v>3.8849773145023703E-3</v>
      </c>
    </row>
    <row r="209" spans="1:11" ht="15" thickBot="1" x14ac:dyDescent="0.35">
      <c r="A209" s="216" t="s">
        <v>175</v>
      </c>
      <c r="B209" s="216"/>
      <c r="C209" s="216"/>
      <c r="D209" s="216"/>
      <c r="E209" s="216"/>
      <c r="F209" s="216"/>
      <c r="G209" s="216"/>
      <c r="H209" s="216"/>
      <c r="I209" s="216"/>
      <c r="J209" s="216"/>
      <c r="K209" s="216"/>
    </row>
    <row r="210" spans="1:11" ht="15" thickBot="1" x14ac:dyDescent="0.35">
      <c r="A210" s="223"/>
      <c r="B210" s="223"/>
      <c r="C210" s="171"/>
      <c r="D210" s="223"/>
      <c r="E210" s="223"/>
      <c r="F210" s="171"/>
      <c r="G210" s="223"/>
      <c r="H210" s="223"/>
      <c r="I210" s="171"/>
      <c r="J210" s="171"/>
      <c r="K210" s="171"/>
    </row>
    <row r="211" spans="1:11" ht="15" thickBot="1" x14ac:dyDescent="0.35">
      <c r="A211" s="165" t="s">
        <v>176</v>
      </c>
      <c r="B211" s="165"/>
      <c r="D211" s="224" t="str" cm="1">
        <f t="array" ref="D211:E221">TRANSPOSE(A22:K23)</f>
        <v>Type</v>
      </c>
      <c r="E211" s="224" t="str">
        <v xml:space="preserve">Risky Portafolio </v>
      </c>
      <c r="G211" s="225" t="s">
        <v>177</v>
      </c>
      <c r="H211" s="225"/>
    </row>
    <row r="212" spans="1:11" x14ac:dyDescent="0.3">
      <c r="A212" s="199" t="s">
        <v>148</v>
      </c>
      <c r="B212" s="172" cm="1">
        <f t="array" ref="B212:B221">MMULT(MINVERSE(B129*_xlfn.ANCHORARRAY(A198)),_xlfn.ANCHORARRAY(C186))</f>
        <v>0.3061384953944104</v>
      </c>
      <c r="D212" s="199" t="str">
        <v xml:space="preserve">Ecopetrol </v>
      </c>
      <c r="E212" s="172">
        <v>0.66837372650000004</v>
      </c>
      <c r="G212" s="199" t="e" cm="1">
        <f t="array" ref="G212">_xlfn.ANCHORARRAY(A162)</f>
        <v>#REF!</v>
      </c>
      <c r="H212" s="172" cm="1">
        <f t="array" ref="H212:H221">TRANSPOSE(A186:J186)</f>
        <v>1.1795653460459004</v>
      </c>
    </row>
    <row r="213" spans="1:11" x14ac:dyDescent="0.3">
      <c r="A213" s="199" t="s">
        <v>149</v>
      </c>
      <c r="B213" s="191">
        <v>0.15011159574981281</v>
      </c>
      <c r="D213" s="199" t="str">
        <v xml:space="preserve">Bancolombia </v>
      </c>
      <c r="E213" s="191">
        <v>0.35728364823699998</v>
      </c>
      <c r="G213" s="199"/>
      <c r="H213" s="191">
        <v>0</v>
      </c>
    </row>
    <row r="214" spans="1:11" x14ac:dyDescent="0.3">
      <c r="A214" s="200" t="s">
        <v>150</v>
      </c>
      <c r="B214" s="191">
        <v>0.10545020007814854</v>
      </c>
      <c r="D214" s="200" t="str">
        <v>ISA</v>
      </c>
      <c r="E214" s="191">
        <v>0.27948782736470001</v>
      </c>
      <c r="G214" s="200"/>
      <c r="H214" s="191">
        <v>1.8243277934442627E-3</v>
      </c>
    </row>
    <row r="215" spans="1:11" x14ac:dyDescent="0.3">
      <c r="A215" s="200" t="s">
        <v>151</v>
      </c>
      <c r="B215" s="191">
        <v>0.14739585611939127</v>
      </c>
      <c r="D215" s="200" t="str">
        <v>Grupo Aval</v>
      </c>
      <c r="E215" s="191">
        <v>-0.25813791647810003</v>
      </c>
      <c r="G215" s="200"/>
      <c r="H215" s="191">
        <v>0</v>
      </c>
    </row>
    <row r="216" spans="1:11" ht="28.8" x14ac:dyDescent="0.3">
      <c r="A216" s="200" t="s">
        <v>152</v>
      </c>
      <c r="B216" s="191">
        <v>0.15079989106607489</v>
      </c>
      <c r="D216" s="200" t="str">
        <v>Banco de Bogotá</v>
      </c>
      <c r="E216" s="191">
        <v>0.25832742364</v>
      </c>
      <c r="G216" s="200"/>
      <c r="H216" s="191">
        <v>0</v>
      </c>
    </row>
    <row r="217" spans="1:11" ht="28.8" x14ac:dyDescent="0.3">
      <c r="A217" s="200" t="s">
        <v>153</v>
      </c>
      <c r="B217" s="191">
        <v>4.7619047619047228E-2</v>
      </c>
      <c r="D217" s="200" t="str">
        <v>G. Energia Bogota SA ESP</v>
      </c>
      <c r="E217" s="191">
        <v>6.7236623456273001E-2</v>
      </c>
      <c r="G217" s="200"/>
      <c r="H217" s="191">
        <v>0</v>
      </c>
    </row>
    <row r="218" spans="1:11" ht="28.8" x14ac:dyDescent="0.3">
      <c r="A218" s="200" t="s">
        <v>154</v>
      </c>
      <c r="B218" s="191">
        <v>9.5238095238101839E-3</v>
      </c>
      <c r="D218" s="200" t="str">
        <v>G. de Inv. Suramericana</v>
      </c>
      <c r="E218" s="191">
        <v>-0.21784648345679999</v>
      </c>
      <c r="G218" s="200"/>
      <c r="H218" s="191">
        <v>0</v>
      </c>
    </row>
    <row r="219" spans="1:11" x14ac:dyDescent="0.3">
      <c r="A219" s="200" t="s">
        <v>155</v>
      </c>
      <c r="B219" s="191">
        <v>3.8095238095236295E-2</v>
      </c>
      <c r="D219" s="200" t="str">
        <v>Grupo Nutresa</v>
      </c>
      <c r="E219" s="191">
        <v>0.19723128361838699</v>
      </c>
      <c r="G219" s="200"/>
      <c r="H219" s="191">
        <v>0</v>
      </c>
    </row>
    <row r="220" spans="1:11" ht="28.8" x14ac:dyDescent="0.3">
      <c r="A220" s="200" t="s">
        <v>156</v>
      </c>
      <c r="B220" s="192">
        <v>2.8571428571424806E-2</v>
      </c>
      <c r="D220" s="200" t="str">
        <v>G. Energía Bogotá GEB</v>
      </c>
      <c r="E220" s="192">
        <v>0.16131906751585601</v>
      </c>
      <c r="G220" s="200"/>
      <c r="H220" s="192">
        <v>0</v>
      </c>
    </row>
    <row r="221" spans="1:11" ht="43.8" thickBot="1" x14ac:dyDescent="0.35">
      <c r="A221" s="200" t="s">
        <v>157</v>
      </c>
      <c r="B221" s="193">
        <v>9.5238095238090459E-3</v>
      </c>
      <c r="D221" s="200" t="str">
        <v>Corp. Financiera Col. (CFV)</v>
      </c>
      <c r="E221" s="193">
        <v>-0.51327424672300004</v>
      </c>
      <c r="G221" s="200"/>
      <c r="H221" s="193">
        <v>0</v>
      </c>
    </row>
    <row r="222" spans="1:11" ht="15" thickBot="1" x14ac:dyDescent="0.35">
      <c r="A222" s="200" t="s">
        <v>178</v>
      </c>
      <c r="B222" s="193">
        <f>1-SUM(_xlfn.ANCHORARRAY(B212))</f>
        <v>6.7706282588346767E-3</v>
      </c>
    </row>
    <row r="224" spans="1:11" ht="17.399999999999999" customHeight="1" x14ac:dyDescent="0.3">
      <c r="A224" s="84" t="s">
        <v>179</v>
      </c>
      <c r="B224" s="84"/>
      <c r="C224" s="84"/>
      <c r="D224" s="84"/>
      <c r="E224" s="84"/>
      <c r="F224" s="84"/>
      <c r="G224" s="84"/>
      <c r="H224" s="33"/>
      <c r="I224" s="33"/>
      <c r="J224" s="33"/>
      <c r="K224" s="33"/>
    </row>
    <row r="225" spans="1:11" x14ac:dyDescent="0.3">
      <c r="A225" s="84"/>
      <c r="B225" s="84"/>
      <c r="C225" s="84"/>
      <c r="D225" s="84"/>
      <c r="E225" s="84"/>
      <c r="F225" s="84"/>
      <c r="G225" s="84"/>
      <c r="H225" s="33"/>
      <c r="I225" s="33"/>
      <c r="J225" s="33"/>
      <c r="K225" s="33"/>
    </row>
    <row r="226" spans="1:11" x14ac:dyDescent="0.3">
      <c r="A226" s="84"/>
      <c r="B226" s="84"/>
      <c r="C226" s="84"/>
      <c r="D226" s="84"/>
      <c r="E226" s="84"/>
      <c r="F226" s="84"/>
      <c r="G226" s="84"/>
      <c r="H226" s="33"/>
      <c r="I226" s="33"/>
      <c r="J226" s="33"/>
      <c r="K226" s="33"/>
    </row>
    <row r="227" spans="1:11" x14ac:dyDescent="0.3">
      <c r="A227" s="84"/>
      <c r="B227" s="84"/>
      <c r="C227" s="84"/>
      <c r="D227" s="84"/>
      <c r="E227" s="84"/>
      <c r="F227" s="84"/>
      <c r="G227" s="84"/>
      <c r="H227" s="33"/>
    </row>
    <row r="228" spans="1:11" x14ac:dyDescent="0.3">
      <c r="A228" s="84"/>
      <c r="B228" s="84"/>
      <c r="C228" s="84"/>
      <c r="D228" s="84"/>
      <c r="E228" s="84"/>
      <c r="F228" s="84"/>
      <c r="G228" s="84"/>
      <c r="H228" s="33"/>
    </row>
    <row r="229" spans="1:11" x14ac:dyDescent="0.3">
      <c r="A229" s="84"/>
      <c r="B229" s="84"/>
      <c r="C229" s="84"/>
      <c r="D229" s="84"/>
      <c r="E229" s="84"/>
      <c r="F229" s="84"/>
      <c r="G229" s="84"/>
      <c r="H229" s="33"/>
    </row>
    <row r="230" spans="1:11" x14ac:dyDescent="0.3">
      <c r="A230" s="33"/>
      <c r="B230" s="33"/>
      <c r="C230" s="33"/>
      <c r="D230" s="33"/>
      <c r="E230" s="33"/>
      <c r="F230" s="33"/>
      <c r="G230" s="33"/>
      <c r="H230" s="33"/>
    </row>
  </sheetData>
  <mergeCells count="23">
    <mergeCell ref="A197:K197"/>
    <mergeCell ref="A209:K209"/>
    <mergeCell ref="A211:B211"/>
    <mergeCell ref="G211:H211"/>
    <mergeCell ref="A224:G229"/>
    <mergeCell ref="A117:J117"/>
    <mergeCell ref="A131:B131"/>
    <mergeCell ref="A144:R144"/>
    <mergeCell ref="M145:Q145"/>
    <mergeCell ref="A158:K158"/>
    <mergeCell ref="A184:K184"/>
    <mergeCell ref="B45:H45"/>
    <mergeCell ref="A46:K51"/>
    <mergeCell ref="B53:G53"/>
    <mergeCell ref="A55:M55"/>
    <mergeCell ref="G94:M95"/>
    <mergeCell ref="B111:M111"/>
    <mergeCell ref="A1:K1"/>
    <mergeCell ref="B2:K2"/>
    <mergeCell ref="F4:Y4"/>
    <mergeCell ref="P5:Y5"/>
    <mergeCell ref="A25:B25"/>
    <mergeCell ref="A31:B31"/>
  </mergeCells>
  <conditionalFormatting sqref="B32:B43 E212:E221">
    <cfRule type="cellIs" dxfId="9" priority="9" operator="lessThan">
      <formula>0</formula>
    </cfRule>
    <cfRule type="cellIs" dxfId="8" priority="10" operator="greaterThan">
      <formula>0</formula>
    </cfRule>
  </conditionalFormatting>
  <conditionalFormatting sqref="H83:H92">
    <cfRule type="cellIs" dxfId="7" priority="7" operator="lessThan">
      <formula>0</formula>
    </cfRule>
    <cfRule type="cellIs" dxfId="6" priority="8" operator="greaterThan">
      <formula>0</formula>
    </cfRule>
  </conditionalFormatting>
  <conditionalFormatting sqref="H212:H221">
    <cfRule type="cellIs" dxfId="5" priority="5" operator="lessThan">
      <formula>0</formula>
    </cfRule>
    <cfRule type="cellIs" dxfId="4" priority="6" operator="greaterThan">
      <formula>0</formula>
    </cfRule>
  </conditionalFormatting>
  <conditionalFormatting sqref="B212:B221">
    <cfRule type="cellIs" dxfId="3" priority="3" operator="lessThan">
      <formula>0</formula>
    </cfRule>
    <cfRule type="cellIs" dxfId="2" priority="4" operator="greaterThan">
      <formula>0</formula>
    </cfRule>
  </conditionalFormatting>
  <conditionalFormatting sqref="B222">
    <cfRule type="cellIs" dxfId="1" priority="1" operator="lessThan">
      <formula>0</formula>
    </cfRule>
    <cfRule type="cellIs" dxfId="0" priority="2" operator="greaterThan">
      <formula>0</formula>
    </cfRule>
  </conditionalFormatting>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A6C0C-3CBE-484E-A647-FA7E3A747F60}">
  <sheetPr codeName="Sheet1"/>
  <dimension ref="A1:X133"/>
  <sheetViews>
    <sheetView showGridLines="0" topLeftCell="A118" zoomScale="80" zoomScaleNormal="80" workbookViewId="0">
      <selection activeCell="E78" sqref="E78"/>
    </sheetView>
  </sheetViews>
  <sheetFormatPr defaultColWidth="8.88671875" defaultRowHeight="14.4" x14ac:dyDescent="0.3"/>
  <cols>
    <col min="1" max="2" width="13.33203125" style="4" bestFit="1" customWidth="1"/>
    <col min="3" max="3" width="14" style="4" bestFit="1" customWidth="1"/>
    <col min="4" max="4" width="18.33203125" style="4" bestFit="1" customWidth="1"/>
    <col min="5" max="5" width="14" style="4" customWidth="1"/>
    <col min="6" max="6" width="8.88671875" style="4"/>
    <col min="7" max="7" width="14.6640625" style="4" bestFit="1" customWidth="1"/>
    <col min="8" max="8" width="13.5546875" style="4" customWidth="1"/>
    <col min="9" max="9" width="11.33203125" style="4" customWidth="1"/>
    <col min="10" max="10" width="12.44140625" style="4" bestFit="1" customWidth="1"/>
    <col min="11" max="11" width="13.6640625" style="4" customWidth="1"/>
    <col min="12" max="13" width="8.88671875" style="4"/>
    <col min="14" max="14" width="16.88671875" style="4" customWidth="1"/>
    <col min="15" max="15" width="11.6640625" style="4" bestFit="1" customWidth="1"/>
    <col min="16" max="16384" width="8.88671875" style="4"/>
  </cols>
  <sheetData>
    <row r="1" spans="1:24" x14ac:dyDescent="0.3">
      <c r="A1" s="96" t="s">
        <v>0</v>
      </c>
      <c r="B1" s="96"/>
      <c r="C1" s="96"/>
      <c r="D1" s="96"/>
      <c r="E1" s="96"/>
      <c r="F1" s="96"/>
      <c r="G1" s="96"/>
      <c r="H1" s="96"/>
      <c r="I1" s="96"/>
      <c r="J1" s="96"/>
      <c r="K1" s="96"/>
      <c r="L1" s="96"/>
      <c r="M1" s="96"/>
      <c r="N1" s="96"/>
      <c r="O1" s="96"/>
      <c r="P1" s="96"/>
      <c r="Q1" s="96"/>
      <c r="R1" s="96"/>
      <c r="S1" s="96"/>
      <c r="T1" s="96"/>
      <c r="U1" s="96"/>
      <c r="V1" s="96"/>
      <c r="W1" s="96"/>
    </row>
    <row r="2" spans="1:24" x14ac:dyDescent="0.3">
      <c r="A2" s="96"/>
      <c r="B2" s="96"/>
      <c r="C2" s="96"/>
      <c r="D2" s="96"/>
      <c r="E2" s="96"/>
      <c r="F2" s="96"/>
      <c r="G2" s="96"/>
      <c r="H2" s="96"/>
      <c r="I2" s="96"/>
      <c r="J2" s="96"/>
      <c r="K2" s="96"/>
      <c r="L2" s="96"/>
      <c r="M2" s="96"/>
      <c r="N2" s="96"/>
      <c r="O2" s="96"/>
      <c r="P2" s="96"/>
      <c r="Q2" s="96"/>
      <c r="R2" s="96"/>
      <c r="S2" s="96"/>
      <c r="T2" s="96"/>
      <c r="U2" s="96"/>
      <c r="V2" s="96"/>
      <c r="W2" s="96"/>
    </row>
    <row r="3" spans="1:24" x14ac:dyDescent="0.3">
      <c r="A3" s="6" t="s">
        <v>1</v>
      </c>
      <c r="B3" s="94" t="s">
        <v>2</v>
      </c>
      <c r="C3" s="94"/>
      <c r="D3" s="94"/>
      <c r="E3" s="94"/>
      <c r="F3" s="94"/>
      <c r="G3" s="94"/>
      <c r="H3" s="94"/>
      <c r="I3" s="94"/>
      <c r="J3" s="94"/>
      <c r="K3" s="94"/>
      <c r="L3" s="94"/>
      <c r="M3" s="94"/>
      <c r="N3" s="94"/>
      <c r="O3" s="94"/>
      <c r="P3" s="94"/>
      <c r="Q3" s="94"/>
      <c r="R3" s="94"/>
      <c r="S3" s="94"/>
      <c r="T3" s="94"/>
      <c r="U3" s="94"/>
      <c r="V3" s="94"/>
      <c r="W3" s="94"/>
      <c r="X3" s="94"/>
    </row>
    <row r="4" spans="1:24" x14ac:dyDescent="0.3">
      <c r="A4" s="5"/>
    </row>
    <row r="5" spans="1:24" ht="14.4" customHeight="1" thickBot="1" x14ac:dyDescent="0.35">
      <c r="A5" s="9" t="s">
        <v>3</v>
      </c>
      <c r="B5" s="97" t="s">
        <v>4</v>
      </c>
      <c r="C5" s="97"/>
      <c r="D5" s="97"/>
    </row>
    <row r="6" spans="1:24" x14ac:dyDescent="0.3">
      <c r="A6" s="5" t="s">
        <v>5</v>
      </c>
      <c r="B6" s="88">
        <f>'Point 2 Data'!CU3</f>
        <v>2.012166666666667E-2</v>
      </c>
      <c r="C6" s="88"/>
      <c r="D6" s="88"/>
    </row>
    <row r="7" spans="1:24" x14ac:dyDescent="0.3">
      <c r="A7" s="11" t="s">
        <v>6</v>
      </c>
      <c r="B7" s="86">
        <f>'Point 2 Data'!DF3</f>
        <v>1.8043333333333335E-2</v>
      </c>
      <c r="C7" s="86"/>
      <c r="D7" s="86"/>
    </row>
    <row r="8" spans="1:24" x14ac:dyDescent="0.3">
      <c r="A8" s="10" t="s">
        <v>7</v>
      </c>
      <c r="B8" s="86">
        <f>'Point 2 Data'!K2</f>
        <v>1.3943333333333332E-2</v>
      </c>
      <c r="C8" s="86"/>
      <c r="D8" s="86"/>
    </row>
    <row r="9" spans="1:24" x14ac:dyDescent="0.3">
      <c r="A9" s="10" t="s">
        <v>8</v>
      </c>
      <c r="B9" s="86">
        <f>'Point 2 Data'!CJ3</f>
        <v>1.3725000000000001E-2</v>
      </c>
      <c r="C9" s="86"/>
      <c r="D9" s="86"/>
    </row>
    <row r="10" spans="1:24" x14ac:dyDescent="0.3">
      <c r="A10" s="10" t="s">
        <v>9</v>
      </c>
      <c r="B10" s="86">
        <f>'Point 2 Data'!V3</f>
        <v>1.3693333333333335E-2</v>
      </c>
      <c r="C10" s="86"/>
      <c r="D10" s="86"/>
    </row>
    <row r="11" spans="1:24" x14ac:dyDescent="0.3">
      <c r="A11" s="10" t="s">
        <v>10</v>
      </c>
      <c r="B11" s="86">
        <f>'Point 2 Data'!BC3</f>
        <v>1.3033333333333331E-2</v>
      </c>
      <c r="C11" s="86"/>
      <c r="D11" s="86"/>
    </row>
    <row r="12" spans="1:24" x14ac:dyDescent="0.3">
      <c r="A12" s="5" t="s">
        <v>11</v>
      </c>
      <c r="B12" s="86">
        <f>'Point 2 Data'!AR3</f>
        <v>1.2175E-2</v>
      </c>
      <c r="C12" s="86"/>
      <c r="D12" s="86"/>
    </row>
    <row r="13" spans="1:24" x14ac:dyDescent="0.3">
      <c r="A13" s="11" t="s">
        <v>12</v>
      </c>
      <c r="B13" s="86">
        <f>'Point 2 Data'!BY3</f>
        <v>7.8183333333333334E-3</v>
      </c>
      <c r="C13" s="86"/>
      <c r="D13" s="86"/>
    </row>
    <row r="14" spans="1:24" x14ac:dyDescent="0.3">
      <c r="A14" s="10" t="s">
        <v>13</v>
      </c>
      <c r="B14" s="86">
        <f>'Point 2 Data'!AG3</f>
        <v>7.5516666666666649E-3</v>
      </c>
      <c r="C14" s="86"/>
      <c r="D14" s="86"/>
    </row>
    <row r="15" spans="1:24" ht="15" thickBot="1" x14ac:dyDescent="0.35">
      <c r="A15" s="12" t="s">
        <v>14</v>
      </c>
      <c r="B15" s="87">
        <f>'Point 2 Data'!BN3</f>
        <v>5.4900000000000001E-3</v>
      </c>
      <c r="C15" s="87"/>
      <c r="D15" s="87"/>
    </row>
    <row r="16" spans="1:24" x14ac:dyDescent="0.3">
      <c r="A16" s="5"/>
    </row>
    <row r="17" spans="1:4" ht="14.4" customHeight="1" x14ac:dyDescent="0.3">
      <c r="A17" s="84" t="s">
        <v>15</v>
      </c>
      <c r="B17" s="84"/>
      <c r="C17" s="84"/>
      <c r="D17" s="84"/>
    </row>
    <row r="18" spans="1:4" x14ac:dyDescent="0.3">
      <c r="A18" s="84"/>
      <c r="B18" s="84"/>
      <c r="C18" s="84"/>
      <c r="D18" s="84"/>
    </row>
    <row r="19" spans="1:4" x14ac:dyDescent="0.3">
      <c r="A19" s="84"/>
      <c r="B19" s="84"/>
      <c r="C19" s="84"/>
      <c r="D19" s="84"/>
    </row>
    <row r="20" spans="1:4" x14ac:dyDescent="0.3">
      <c r="A20" s="84"/>
      <c r="B20" s="84"/>
      <c r="C20" s="84"/>
      <c r="D20" s="84"/>
    </row>
    <row r="21" spans="1:4" x14ac:dyDescent="0.3">
      <c r="A21" s="84"/>
      <c r="B21" s="84"/>
      <c r="C21" s="84"/>
      <c r="D21" s="84"/>
    </row>
    <row r="22" spans="1:4" x14ac:dyDescent="0.3">
      <c r="A22" s="84"/>
      <c r="B22" s="84"/>
      <c r="C22" s="84"/>
      <c r="D22" s="84"/>
    </row>
    <row r="23" spans="1:4" x14ac:dyDescent="0.3">
      <c r="A23" s="84"/>
      <c r="B23" s="84"/>
      <c r="C23" s="84"/>
      <c r="D23" s="84"/>
    </row>
    <row r="24" spans="1:4" x14ac:dyDescent="0.3">
      <c r="A24" s="84"/>
      <c r="B24" s="84"/>
      <c r="C24" s="84"/>
      <c r="D24" s="84"/>
    </row>
    <row r="25" spans="1:4" x14ac:dyDescent="0.3">
      <c r="A25" s="84"/>
      <c r="B25" s="84"/>
      <c r="C25" s="84"/>
      <c r="D25" s="84"/>
    </row>
    <row r="26" spans="1:4" x14ac:dyDescent="0.3">
      <c r="A26" s="84"/>
      <c r="B26" s="84"/>
      <c r="C26" s="84"/>
      <c r="D26" s="84"/>
    </row>
    <row r="27" spans="1:4" x14ac:dyDescent="0.3">
      <c r="A27" s="84"/>
      <c r="B27" s="84"/>
      <c r="C27" s="84"/>
      <c r="D27" s="84"/>
    </row>
    <row r="28" spans="1:4" x14ac:dyDescent="0.3">
      <c r="A28" s="84"/>
      <c r="B28" s="84"/>
      <c r="C28" s="84"/>
      <c r="D28" s="84"/>
    </row>
    <row r="29" spans="1:4" x14ac:dyDescent="0.3">
      <c r="A29" s="84"/>
      <c r="B29" s="84"/>
      <c r="C29" s="84"/>
      <c r="D29" s="84"/>
    </row>
    <row r="30" spans="1:4" x14ac:dyDescent="0.3">
      <c r="A30" s="84"/>
      <c r="B30" s="84"/>
      <c r="C30" s="84"/>
      <c r="D30" s="84"/>
    </row>
    <row r="31" spans="1:4" x14ac:dyDescent="0.3">
      <c r="A31" s="33"/>
      <c r="B31" s="33"/>
      <c r="C31" s="33"/>
      <c r="D31" s="33"/>
    </row>
    <row r="32" spans="1:4" x14ac:dyDescent="0.3">
      <c r="A32" s="33"/>
      <c r="B32" s="33"/>
      <c r="C32" s="33"/>
      <c r="D32" s="33"/>
    </row>
    <row r="33" spans="1:24" x14ac:dyDescent="0.3">
      <c r="A33" s="8" t="s">
        <v>16</v>
      </c>
      <c r="B33" s="94" t="s">
        <v>17</v>
      </c>
      <c r="C33" s="94"/>
      <c r="D33" s="94"/>
      <c r="E33" s="94"/>
      <c r="F33" s="94"/>
      <c r="G33" s="94"/>
      <c r="H33" s="94"/>
      <c r="I33" s="94"/>
      <c r="J33" s="94"/>
      <c r="K33" s="94"/>
      <c r="L33" s="94"/>
      <c r="M33" s="94"/>
      <c r="N33" s="94"/>
      <c r="O33" s="94"/>
      <c r="P33" s="94"/>
      <c r="Q33" s="94"/>
      <c r="R33" s="94"/>
      <c r="S33" s="94"/>
      <c r="T33" s="94"/>
      <c r="U33" s="94"/>
      <c r="V33" s="94"/>
      <c r="W33" s="94"/>
      <c r="X33" s="94"/>
    </row>
    <row r="34" spans="1:24" x14ac:dyDescent="0.3">
      <c r="A34" s="5"/>
    </row>
    <row r="35" spans="1:24" ht="15" thickBot="1" x14ac:dyDescent="0.35">
      <c r="A35" s="9" t="s">
        <v>3</v>
      </c>
      <c r="B35" s="9" t="s">
        <v>18</v>
      </c>
      <c r="C35" s="9" t="s">
        <v>19</v>
      </c>
      <c r="D35" s="9" t="s">
        <v>20</v>
      </c>
      <c r="E35" s="9" t="s">
        <v>21</v>
      </c>
      <c r="I35" s="9" t="s">
        <v>3</v>
      </c>
      <c r="J35" s="9" t="s">
        <v>21</v>
      </c>
    </row>
    <row r="36" spans="1:24" x14ac:dyDescent="0.3">
      <c r="A36" s="5" t="str" cm="1">
        <f t="array" ref="A36:A45">A6:A15</f>
        <v>FDGRX</v>
      </c>
      <c r="B36" s="99">
        <f>'Point 2 Data'!DN3</f>
        <v>8.6530303030303026E-4</v>
      </c>
      <c r="C36" s="21" cm="1">
        <f t="array" ref="C36:C45">B6:B15</f>
        <v>2.012166666666667E-2</v>
      </c>
      <c r="D36" s="21">
        <f>_xlfn.STDEV.P('Point 2 Data'!CP3:CP62)</f>
        <v>5.9461553661915766E-2</v>
      </c>
      <c r="E36" s="28">
        <f>(C36-$B$36)/D36</f>
        <v>0.32384561873123496</v>
      </c>
      <c r="I36" s="5" t="s">
        <v>6</v>
      </c>
      <c r="J36" s="31">
        <v>2.2558168780222205</v>
      </c>
    </row>
    <row r="37" spans="1:24" x14ac:dyDescent="0.3">
      <c r="A37" s="11" t="str">
        <v>TRBCX</v>
      </c>
      <c r="B37" s="100"/>
      <c r="C37" s="22">
        <v>1.8043333333333335E-2</v>
      </c>
      <c r="D37" s="22">
        <f>_xlfn.STDEV.P('Point 2 Data'!DB3:DB62)</f>
        <v>7.6149932516202667E-3</v>
      </c>
      <c r="E37" s="29">
        <f>(C37-$B$36)/D37</f>
        <v>2.2558168780222205</v>
      </c>
      <c r="F37" s="27"/>
      <c r="I37" s="10" t="s">
        <v>7</v>
      </c>
      <c r="J37" s="29">
        <v>1.5093802187274388</v>
      </c>
    </row>
    <row r="38" spans="1:24" x14ac:dyDescent="0.3">
      <c r="A38" s="10" t="str">
        <v>VFIAX</v>
      </c>
      <c r="B38" s="100"/>
      <c r="C38" s="22">
        <v>1.3943333333333332E-2</v>
      </c>
      <c r="D38" s="22">
        <f>_xlfn.STDEV.P('Point 2 Data'!G3:G62)</f>
        <v>8.6645035762138271E-3</v>
      </c>
      <c r="E38" s="29">
        <f t="shared" ref="E38:E44" si="0">(C38-$B$36)/D38</f>
        <v>1.5093802187274388</v>
      </c>
      <c r="I38" s="10" t="s">
        <v>8</v>
      </c>
      <c r="J38" s="29">
        <v>1.5059382237308487</v>
      </c>
    </row>
    <row r="39" spans="1:24" x14ac:dyDescent="0.3">
      <c r="A39" s="10" t="str">
        <v>SWPPX</v>
      </c>
      <c r="B39" s="100"/>
      <c r="C39" s="22">
        <v>1.3725000000000001E-2</v>
      </c>
      <c r="D39" s="22">
        <f>_xlfn.STDEV.P('Point 2 Data'!CF3:CF62)</f>
        <v>8.5393256954711186E-3</v>
      </c>
      <c r="E39" s="29">
        <f t="shared" si="0"/>
        <v>1.5059382237308487</v>
      </c>
      <c r="I39" s="10" t="s">
        <v>10</v>
      </c>
      <c r="J39" s="29">
        <v>1.5028830727205869</v>
      </c>
    </row>
    <row r="40" spans="1:24" x14ac:dyDescent="0.3">
      <c r="A40" s="10" t="str">
        <v>FXIAX</v>
      </c>
      <c r="B40" s="100"/>
      <c r="C40" s="22">
        <v>1.3693333333333335E-2</v>
      </c>
      <c r="D40" s="22">
        <f>_xlfn.STDEV.P('Point 2 Data'!R3:R62)</f>
        <v>8.7025928447918462E-3</v>
      </c>
      <c r="E40" s="29">
        <f t="shared" si="0"/>
        <v>1.4740469342659606</v>
      </c>
      <c r="F40" s="13" t="s">
        <v>22</v>
      </c>
      <c r="G40" s="4" t="s">
        <v>23</v>
      </c>
      <c r="H40" s="13" t="s">
        <v>24</v>
      </c>
      <c r="I40" s="10" t="s">
        <v>9</v>
      </c>
      <c r="J40" s="29">
        <v>1.4740469342659606</v>
      </c>
    </row>
    <row r="41" spans="1:24" x14ac:dyDescent="0.3">
      <c r="A41" s="10" t="str">
        <v>FCNKX</v>
      </c>
      <c r="B41" s="100"/>
      <c r="C41" s="22">
        <v>1.3033333333333331E-2</v>
      </c>
      <c r="D41" s="22">
        <f>_xlfn.STDEV.P('Point 2 Data'!AY3:AY62)</f>
        <v>8.0964584164243611E-3</v>
      </c>
      <c r="E41" s="29">
        <f t="shared" si="0"/>
        <v>1.5028830727205869</v>
      </c>
      <c r="I41" s="10" t="s">
        <v>11</v>
      </c>
      <c r="J41" s="29">
        <v>1.1035432203332292</v>
      </c>
    </row>
    <row r="42" spans="1:24" x14ac:dyDescent="0.3">
      <c r="A42" s="5" t="str">
        <v>AGTHX</v>
      </c>
      <c r="B42" s="100"/>
      <c r="C42" s="22">
        <v>1.2175E-2</v>
      </c>
      <c r="D42" s="22">
        <f>_xlfn.STDEV.P('Point 2 Data'!AN3:AN62)</f>
        <v>1.024853106005387E-2</v>
      </c>
      <c r="E42" s="29">
        <f t="shared" si="0"/>
        <v>1.1035432203332292</v>
      </c>
      <c r="I42" s="5" t="s">
        <v>14</v>
      </c>
      <c r="J42" s="29">
        <v>0.818197518725025</v>
      </c>
    </row>
    <row r="43" spans="1:24" x14ac:dyDescent="0.3">
      <c r="A43" s="11" t="str">
        <v>DODGX</v>
      </c>
      <c r="B43" s="100"/>
      <c r="C43" s="22">
        <v>7.8183333333333334E-3</v>
      </c>
      <c r="D43" s="22">
        <f>_xlfn.STDEV.P('Point 2 Data'!BU3:BU62)</f>
        <v>1.6104593375114371E-2</v>
      </c>
      <c r="E43" s="29">
        <f t="shared" si="0"/>
        <v>0.43174205899383189</v>
      </c>
      <c r="I43" s="11" t="s">
        <v>13</v>
      </c>
      <c r="J43" s="29">
        <v>0.64097598990652838</v>
      </c>
    </row>
    <row r="44" spans="1:24" x14ac:dyDescent="0.3">
      <c r="A44" s="10" t="str">
        <v>CWGIX</v>
      </c>
      <c r="B44" s="100"/>
      <c r="C44" s="22">
        <v>7.5516666666666649E-3</v>
      </c>
      <c r="D44" s="22">
        <f>_xlfn.STDEV.P('Point 2 Data'!AC3:AC62)</f>
        <v>1.0431535255070455E-2</v>
      </c>
      <c r="E44" s="29">
        <f t="shared" si="0"/>
        <v>0.64097598990652838</v>
      </c>
      <c r="I44" s="10" t="s">
        <v>12</v>
      </c>
      <c r="J44" s="29">
        <v>0.43174205899383189</v>
      </c>
    </row>
    <row r="45" spans="1:24" ht="15" thickBot="1" x14ac:dyDescent="0.35">
      <c r="A45" s="12" t="str">
        <v>ABALX</v>
      </c>
      <c r="B45" s="101"/>
      <c r="C45" s="23">
        <v>5.4900000000000001E-3</v>
      </c>
      <c r="D45" s="23">
        <f>_xlfn.STDEV.P('Point 2 Data'!BJ3:BJ62)</f>
        <v>5.6522989423183649E-3</v>
      </c>
      <c r="E45" s="30">
        <f>(C45-$B$36)/D45</f>
        <v>0.818197518725025</v>
      </c>
      <c r="I45" s="57" t="s">
        <v>5</v>
      </c>
      <c r="J45" s="32">
        <v>0.32384561873123496</v>
      </c>
    </row>
    <row r="46" spans="1:24" x14ac:dyDescent="0.3">
      <c r="A46" s="5"/>
    </row>
    <row r="47" spans="1:24" ht="14.4" customHeight="1" x14ac:dyDescent="0.3">
      <c r="A47" s="98" t="s">
        <v>25</v>
      </c>
      <c r="B47" s="98"/>
      <c r="C47" s="98"/>
      <c r="D47" s="98"/>
      <c r="E47" s="98"/>
      <c r="F47" s="98"/>
      <c r="G47" s="98"/>
      <c r="H47" s="98"/>
      <c r="I47" s="98"/>
      <c r="J47" s="98"/>
      <c r="K47" s="98"/>
      <c r="L47" s="98"/>
      <c r="M47" s="98"/>
    </row>
    <row r="48" spans="1:24" x14ac:dyDescent="0.3">
      <c r="A48" s="98"/>
      <c r="B48" s="98"/>
      <c r="C48" s="98"/>
      <c r="D48" s="98"/>
      <c r="E48" s="98"/>
      <c r="F48" s="98"/>
      <c r="G48" s="98"/>
      <c r="H48" s="98"/>
      <c r="I48" s="98"/>
      <c r="J48" s="98"/>
      <c r="K48" s="98"/>
      <c r="L48" s="98"/>
      <c r="M48" s="98"/>
    </row>
    <row r="49" spans="1:24" x14ac:dyDescent="0.3">
      <c r="A49" s="98"/>
      <c r="B49" s="98"/>
      <c r="C49" s="98"/>
      <c r="D49" s="98"/>
      <c r="E49" s="98"/>
      <c r="F49" s="98"/>
      <c r="G49" s="98"/>
      <c r="H49" s="98"/>
      <c r="I49" s="98"/>
      <c r="J49" s="98"/>
      <c r="K49" s="98"/>
      <c r="L49" s="98"/>
      <c r="M49" s="98"/>
    </row>
    <row r="50" spans="1:24" x14ac:dyDescent="0.3">
      <c r="A50" s="98"/>
      <c r="B50" s="98"/>
      <c r="C50" s="98"/>
      <c r="D50" s="98"/>
      <c r="E50" s="98"/>
      <c r="F50" s="98"/>
      <c r="G50" s="98"/>
      <c r="H50" s="98"/>
      <c r="I50" s="98"/>
      <c r="J50" s="98"/>
      <c r="K50" s="98"/>
      <c r="L50" s="98"/>
      <c r="M50" s="98"/>
    </row>
    <row r="51" spans="1:24" x14ac:dyDescent="0.3">
      <c r="A51" s="98"/>
      <c r="B51" s="98"/>
      <c r="C51" s="98"/>
      <c r="D51" s="98"/>
      <c r="E51" s="98"/>
      <c r="F51" s="98"/>
      <c r="G51" s="98"/>
      <c r="H51" s="98"/>
      <c r="I51" s="98"/>
      <c r="J51" s="98"/>
      <c r="K51" s="98"/>
      <c r="L51" s="98"/>
      <c r="M51" s="98"/>
    </row>
    <row r="52" spans="1:24" x14ac:dyDescent="0.3">
      <c r="A52" s="5"/>
    </row>
    <row r="53" spans="1:24" x14ac:dyDescent="0.3">
      <c r="A53" s="6" t="s">
        <v>26</v>
      </c>
      <c r="B53" s="25" t="s">
        <v>27</v>
      </c>
      <c r="C53" s="25"/>
      <c r="D53" s="25"/>
      <c r="E53" s="25"/>
      <c r="F53" s="25"/>
      <c r="G53" s="25"/>
    </row>
    <row r="54" spans="1:24" x14ac:dyDescent="0.3">
      <c r="A54" s="5"/>
    </row>
    <row r="55" spans="1:24" ht="14.4" customHeight="1" x14ac:dyDescent="0.3">
      <c r="A55" s="98" t="s">
        <v>28</v>
      </c>
      <c r="B55" s="98"/>
      <c r="C55" s="98"/>
      <c r="D55" s="98"/>
      <c r="E55" s="98"/>
      <c r="F55" s="98"/>
      <c r="G55" s="98"/>
      <c r="H55" s="98"/>
      <c r="I55" s="98"/>
      <c r="J55" s="98"/>
      <c r="K55" s="98"/>
      <c r="L55" s="98"/>
      <c r="M55" s="98"/>
    </row>
    <row r="56" spans="1:24" x14ac:dyDescent="0.3">
      <c r="A56" s="98"/>
      <c r="B56" s="98"/>
      <c r="C56" s="98"/>
      <c r="D56" s="98"/>
      <c r="E56" s="98"/>
      <c r="F56" s="98"/>
      <c r="G56" s="98"/>
      <c r="H56" s="98"/>
      <c r="I56" s="98"/>
      <c r="J56" s="98"/>
      <c r="K56" s="98"/>
      <c r="L56" s="98"/>
      <c r="M56" s="98"/>
    </row>
    <row r="57" spans="1:24" x14ac:dyDescent="0.3">
      <c r="A57" s="98"/>
      <c r="B57" s="98"/>
      <c r="C57" s="98"/>
      <c r="D57" s="98"/>
      <c r="E57" s="98"/>
      <c r="F57" s="98"/>
      <c r="G57" s="98"/>
      <c r="H57" s="98"/>
      <c r="I57" s="98"/>
      <c r="J57" s="98"/>
      <c r="K57" s="98"/>
      <c r="L57" s="98"/>
      <c r="M57" s="98"/>
    </row>
    <row r="58" spans="1:24" x14ac:dyDescent="0.3">
      <c r="A58" s="98"/>
      <c r="B58" s="98"/>
      <c r="C58" s="98"/>
      <c r="D58" s="98"/>
      <c r="E58" s="98"/>
      <c r="F58" s="98"/>
      <c r="G58" s="98"/>
      <c r="H58" s="98"/>
      <c r="I58" s="98"/>
      <c r="J58" s="98"/>
      <c r="K58" s="98"/>
      <c r="L58" s="98"/>
      <c r="M58" s="98"/>
    </row>
    <row r="59" spans="1:24" x14ac:dyDescent="0.3">
      <c r="A59" s="98"/>
      <c r="B59" s="98"/>
      <c r="C59" s="98"/>
      <c r="D59" s="98"/>
      <c r="E59" s="98"/>
      <c r="F59" s="98"/>
      <c r="G59" s="98"/>
      <c r="H59" s="98"/>
      <c r="I59" s="98"/>
      <c r="J59" s="98"/>
      <c r="K59" s="98"/>
      <c r="L59" s="98"/>
      <c r="M59" s="98"/>
    </row>
    <row r="60" spans="1:24" x14ac:dyDescent="0.3">
      <c r="A60" s="7"/>
      <c r="B60" s="7"/>
      <c r="C60" s="7"/>
      <c r="D60" s="7"/>
      <c r="E60" s="7"/>
      <c r="F60" s="7"/>
      <c r="G60" s="7"/>
      <c r="H60" s="7"/>
      <c r="I60" s="7"/>
      <c r="J60" s="7"/>
      <c r="K60" s="7"/>
      <c r="L60" s="7"/>
      <c r="M60" s="7"/>
    </row>
    <row r="61" spans="1:24" x14ac:dyDescent="0.3">
      <c r="A61" s="6" t="s">
        <v>29</v>
      </c>
      <c r="B61" s="85" t="s">
        <v>30</v>
      </c>
      <c r="C61" s="85"/>
      <c r="D61" s="85"/>
      <c r="F61" s="94" t="s">
        <v>31</v>
      </c>
      <c r="G61" s="94"/>
      <c r="H61" s="94"/>
      <c r="I61" s="94"/>
      <c r="J61" s="94"/>
      <c r="K61" s="94"/>
      <c r="L61" s="94"/>
      <c r="M61" s="94"/>
      <c r="N61" s="94"/>
      <c r="O61" s="94"/>
      <c r="P61" s="94"/>
      <c r="Q61" s="94"/>
      <c r="R61" s="94"/>
      <c r="S61" s="94"/>
      <c r="T61" s="94"/>
      <c r="U61" s="94"/>
      <c r="V61" s="94"/>
      <c r="W61" s="94"/>
      <c r="X61" s="94"/>
    </row>
    <row r="62" spans="1:24" x14ac:dyDescent="0.3">
      <c r="A62" s="5"/>
    </row>
    <row r="63" spans="1:24" x14ac:dyDescent="0.3">
      <c r="A63" s="5"/>
      <c r="H63" s="34"/>
    </row>
    <row r="64" spans="1:24" x14ac:dyDescent="0.3">
      <c r="A64" s="5"/>
    </row>
    <row r="65" spans="1:14" ht="15" thickBot="1" x14ac:dyDescent="0.35">
      <c r="A65" s="90" t="s">
        <v>7</v>
      </c>
      <c r="B65" s="90"/>
      <c r="D65" s="90" t="str">
        <f>A40</f>
        <v>FXIAX</v>
      </c>
      <c r="E65" s="90"/>
      <c r="G65" s="90" t="str">
        <f>A44</f>
        <v>CWGIX</v>
      </c>
      <c r="H65" s="90"/>
      <c r="J65" s="90" t="str">
        <f>A42</f>
        <v>AGTHX</v>
      </c>
      <c r="K65" s="90"/>
      <c r="M65" s="90" t="str">
        <f>A41</f>
        <v>FCNKX</v>
      </c>
      <c r="N65" s="90"/>
    </row>
    <row r="66" spans="1:14" x14ac:dyDescent="0.3">
      <c r="A66" s="10" t="s">
        <v>32</v>
      </c>
      <c r="B66" s="44">
        <f>'Point 2 Data'!B87</f>
        <v>1.2764230092319835E-2</v>
      </c>
      <c r="D66" s="10" t="s">
        <v>32</v>
      </c>
      <c r="E66" s="44">
        <f>'Point 2 Data'!B108</f>
        <v>1.241367526869851E-2</v>
      </c>
      <c r="G66" s="10" t="s">
        <v>32</v>
      </c>
      <c r="H66" s="44">
        <f>'Point 2 Data'!B129</f>
        <v>6.4185927014816235E-3</v>
      </c>
      <c r="J66" s="10" t="s">
        <v>32</v>
      </c>
      <c r="K66" s="44">
        <f>'Point 2 Data'!B150</f>
        <v>8.3751389043856574E-3</v>
      </c>
      <c r="M66" s="10" t="s">
        <v>32</v>
      </c>
      <c r="N66" s="44">
        <f>'Point 2 Data'!B171</f>
        <v>9.3827636344865194E-3</v>
      </c>
    </row>
    <row r="67" spans="1:14" x14ac:dyDescent="0.3">
      <c r="A67" s="10" t="s">
        <v>33</v>
      </c>
      <c r="B67" s="44">
        <f>'Point 2 Data'!B88</f>
        <v>-8.064673951903048E-4</v>
      </c>
      <c r="D67" s="10" t="s">
        <v>33</v>
      </c>
      <c r="E67" s="44">
        <f>'Point 2 Data'!B109</f>
        <v>-8.0552007004459176E-4</v>
      </c>
      <c r="G67" s="10" t="s">
        <v>33</v>
      </c>
      <c r="H67" s="44">
        <f>'Point 2 Data'!B130</f>
        <v>-2.22123568147169E-4</v>
      </c>
      <c r="J67" s="10" t="s">
        <v>33</v>
      </c>
      <c r="K67" s="44">
        <f>'Point 2 Data'!B151</f>
        <v>4.8124306557607811E-4</v>
      </c>
      <c r="M67" s="10" t="s">
        <v>33</v>
      </c>
      <c r="N67" s="44">
        <f>'Point 2 Data'!B172</f>
        <v>6.3374021676717641E-4</v>
      </c>
    </row>
    <row r="68" spans="1:14" x14ac:dyDescent="0.3">
      <c r="A68" s="11" t="s">
        <v>34</v>
      </c>
      <c r="B68" s="46">
        <f>'Point 2 Data'!B89</f>
        <v>1.7843785441310144E-3</v>
      </c>
      <c r="D68" s="11" t="s">
        <v>34</v>
      </c>
      <c r="E68" s="46">
        <f>'Point 2 Data'!B110</f>
        <v>1.6970966178511794E-3</v>
      </c>
      <c r="G68" s="11" t="s">
        <v>34</v>
      </c>
      <c r="H68" s="44">
        <f>'Point 2 Data'!B131</f>
        <v>1.4201648601227595E-3</v>
      </c>
      <c r="J68" s="11" t="s">
        <v>34</v>
      </c>
      <c r="K68" s="44">
        <f>'Point 2 Data'!B152</f>
        <v>2.1187718061183953E-3</v>
      </c>
      <c r="M68" s="11" t="s">
        <v>34</v>
      </c>
      <c r="N68" s="44">
        <f>'Point 2 Data'!B173</f>
        <v>1.5968936240657026E-3</v>
      </c>
    </row>
    <row r="69" spans="1:14" x14ac:dyDescent="0.3">
      <c r="A69" s="10" t="s">
        <v>35</v>
      </c>
      <c r="B69" s="44">
        <f>'Point 2 Data'!B90</f>
        <v>-1.3835115400736575E-3</v>
      </c>
      <c r="D69" s="10" t="s">
        <v>35</v>
      </c>
      <c r="E69" s="44">
        <f>'Point 2 Data'!B111</f>
        <v>-1.5751225551873759E-3</v>
      </c>
      <c r="G69" s="10" t="s">
        <v>35</v>
      </c>
      <c r="H69" s="44">
        <f>'Point 2 Data'!B132</f>
        <v>-8.3036620610887684E-4</v>
      </c>
      <c r="J69" s="10" t="s">
        <v>35</v>
      </c>
      <c r="K69" s="44">
        <f>'Point 2 Data'!B153</f>
        <v>-2.846613388185845E-3</v>
      </c>
      <c r="M69" s="10" t="s">
        <v>35</v>
      </c>
      <c r="N69" s="44">
        <f>'Point 2 Data'!B174</f>
        <v>-3.0554493135592545E-3</v>
      </c>
    </row>
    <row r="70" spans="1:14" x14ac:dyDescent="0.3">
      <c r="A70" s="45" t="s">
        <v>36</v>
      </c>
      <c r="B70" s="54">
        <f>AVERAGE('Point 2 Data'!J3:J61)</f>
        <v>1.2672881355932206E-2</v>
      </c>
      <c r="C70" s="54"/>
      <c r="D70" s="45" t="s">
        <v>36</v>
      </c>
      <c r="E70" s="54">
        <f>AVERAGE('Point 2 Data'!U3:U61)</f>
        <v>1.241864406779661E-2</v>
      </c>
      <c r="F70" s="54"/>
      <c r="G70" s="45" t="s">
        <v>36</v>
      </c>
      <c r="H70" s="54">
        <f>AVERAGE('Point 2 Data'!AF3:AF61)</f>
        <v>6.7932203389830517E-3</v>
      </c>
      <c r="I70" s="54"/>
      <c r="J70" s="45" t="s">
        <v>36</v>
      </c>
      <c r="K70" s="54">
        <f>AVERAGE('Point 2 Data'!AQ3:AQ61)</f>
        <v>1.1008474576271183E-2</v>
      </c>
      <c r="L70" s="54"/>
      <c r="M70" s="45" t="s">
        <v>36</v>
      </c>
      <c r="N70" s="54">
        <f>AVERAGE('Point 2 Data'!BB3:BB61)</f>
        <v>1.2271186440677965E-2</v>
      </c>
    </row>
    <row r="71" spans="1:14" ht="15" thickBot="1" x14ac:dyDescent="0.35">
      <c r="A71" s="12" t="s">
        <v>37</v>
      </c>
      <c r="B71" s="47">
        <f>'Point 2 Data'!B77</f>
        <v>4.5756667767645635E-2</v>
      </c>
      <c r="D71" s="12" t="s">
        <v>37</v>
      </c>
      <c r="E71" s="47">
        <f>'Point 2 Data'!B98</f>
        <v>4.5142273562859353E-2</v>
      </c>
      <c r="G71" s="12" t="s">
        <v>37</v>
      </c>
      <c r="H71" s="47">
        <f>'Point 2 Data'!B119</f>
        <v>4.397933798674622E-2</v>
      </c>
      <c r="J71" s="12" t="s">
        <v>37</v>
      </c>
      <c r="K71" s="47">
        <f>'Point 2 Data'!B140</f>
        <v>5.3837597788993531E-2</v>
      </c>
      <c r="M71" s="12" t="s">
        <v>37</v>
      </c>
      <c r="N71" s="47">
        <f>'Point 2 Data'!B161</f>
        <v>5.2127945595827944E-2</v>
      </c>
    </row>
    <row r="73" spans="1:14" ht="15" thickBot="1" x14ac:dyDescent="0.35">
      <c r="A73" s="90" t="str">
        <f>A45</f>
        <v>ABALX</v>
      </c>
      <c r="B73" s="90"/>
      <c r="D73" s="90" t="str">
        <f>A43</f>
        <v>DODGX</v>
      </c>
      <c r="E73" s="90"/>
      <c r="G73" s="90" t="str">
        <f>A39</f>
        <v>SWPPX</v>
      </c>
      <c r="H73" s="90"/>
      <c r="J73" s="90" t="str">
        <f>A36</f>
        <v>FDGRX</v>
      </c>
      <c r="K73" s="90"/>
      <c r="M73" s="90" t="str">
        <f>A37</f>
        <v>TRBCX</v>
      </c>
      <c r="N73" s="90"/>
    </row>
    <row r="74" spans="1:14" x14ac:dyDescent="0.3">
      <c r="A74" s="10" t="s">
        <v>32</v>
      </c>
      <c r="B74" s="44">
        <f>'Point 2 Data'!L87</f>
        <v>3.7591698558570438E-3</v>
      </c>
      <c r="D74" s="10" t="s">
        <v>32</v>
      </c>
      <c r="E74" s="44">
        <f>'Point 2 Data'!L108</f>
        <v>6.1334615176535214E-3</v>
      </c>
      <c r="G74" s="10" t="s">
        <v>32</v>
      </c>
      <c r="H74" s="44">
        <f>'Point 2 Data'!L129</f>
        <v>1.2074260942302744E-2</v>
      </c>
      <c r="J74" s="10" t="s">
        <v>32</v>
      </c>
      <c r="K74" s="44">
        <f>'Point 2 Data'!L150</f>
        <v>1.5671652500565247E-2</v>
      </c>
      <c r="M74" s="10" t="s">
        <v>32</v>
      </c>
      <c r="N74" s="44">
        <f>'Point 2 Data'!L171</f>
        <v>1.5142499884565204E-2</v>
      </c>
    </row>
    <row r="75" spans="1:14" x14ac:dyDescent="0.3">
      <c r="A75" s="10" t="s">
        <v>33</v>
      </c>
      <c r="B75" s="44">
        <f>'Point 2 Data'!L88</f>
        <v>-1.5075409969483728E-4</v>
      </c>
      <c r="D75" s="10" t="s">
        <v>33</v>
      </c>
      <c r="E75" s="44">
        <f>'Point 2 Data'!L109</f>
        <v>-1.3265463838735057E-3</v>
      </c>
      <c r="G75" s="10" t="s">
        <v>33</v>
      </c>
      <c r="H75" s="44">
        <f>'Point 2 Data'!L130</f>
        <v>-6.6215896273590384E-4</v>
      </c>
      <c r="J75" s="10" t="s">
        <v>33</v>
      </c>
      <c r="K75" s="44">
        <f>'Point 2 Data'!L151</f>
        <v>9.551202534428257E-4</v>
      </c>
      <c r="M75" s="10" t="s">
        <v>33</v>
      </c>
      <c r="N75" s="44">
        <f>'Point 2 Data'!L172</f>
        <v>4.6917313524881185E-4</v>
      </c>
    </row>
    <row r="76" spans="1:14" x14ac:dyDescent="0.3">
      <c r="A76" s="11" t="s">
        <v>34</v>
      </c>
      <c r="B76" s="44">
        <f>'Point 2 Data'!L89</f>
        <v>1.298215353918015E-3</v>
      </c>
      <c r="D76" s="11" t="s">
        <v>34</v>
      </c>
      <c r="E76" s="44">
        <f>'Point 2 Data'!L110</f>
        <v>1.0002946448645362E-3</v>
      </c>
      <c r="G76" s="11" t="s">
        <v>34</v>
      </c>
      <c r="H76" s="44">
        <f>'Point 2 Data'!L131</f>
        <v>1.8694911318622083E-3</v>
      </c>
      <c r="J76" s="11" t="s">
        <v>34</v>
      </c>
      <c r="K76" s="44">
        <f>'Point 2 Data'!L152</f>
        <v>8.724723553602214E-4</v>
      </c>
      <c r="M76" s="11" t="s">
        <v>34</v>
      </c>
      <c r="N76" s="44">
        <f>'Point 2 Data'!L173</f>
        <v>1.2911451181972431E-3</v>
      </c>
    </row>
    <row r="77" spans="1:14" x14ac:dyDescent="0.3">
      <c r="A77" s="10" t="s">
        <v>35</v>
      </c>
      <c r="B77" s="44">
        <f>'Point 2 Data'!L90</f>
        <v>-1.2281882972649282E-3</v>
      </c>
      <c r="D77" s="10" t="s">
        <v>35</v>
      </c>
      <c r="E77" s="44">
        <f>'Point 2 Data'!L111</f>
        <v>-1.8519705726946297E-3</v>
      </c>
      <c r="G77" s="10" t="s">
        <v>35</v>
      </c>
      <c r="H77" s="44">
        <f>'Point 2 Data'!L132</f>
        <v>-1.8271896103892215E-3</v>
      </c>
      <c r="J77" s="10" t="s">
        <v>35</v>
      </c>
      <c r="K77" s="44">
        <f>'Point 2 Data'!L153</f>
        <v>-3.1061124984145512E-3</v>
      </c>
      <c r="M77" s="10" t="s">
        <v>35</v>
      </c>
      <c r="N77" s="44">
        <f>'Point 2 Data'!L174</f>
        <v>-2.3375142807748844E-3</v>
      </c>
    </row>
    <row r="78" spans="1:14" x14ac:dyDescent="0.3">
      <c r="A78" s="45" t="s">
        <v>36</v>
      </c>
      <c r="B78" s="54">
        <f>AVERAGE('Point 2 Data'!BM3:BM61)</f>
        <v>4.4423728813559301E-3</v>
      </c>
      <c r="C78" s="54"/>
      <c r="D78" s="45" t="s">
        <v>36</v>
      </c>
      <c r="E78" s="54">
        <f>AVERAGE('Point 2 Data'!BX3:BX61)</f>
        <v>5.4406779661016888E-3</v>
      </c>
      <c r="F78" s="54"/>
      <c r="G78" s="45" t="s">
        <v>36</v>
      </c>
      <c r="H78" s="54">
        <f>AVERAGE('Point 2 Data'!CI3:CI61)</f>
        <v>1.2454237288135593E-2</v>
      </c>
      <c r="I78" s="54"/>
      <c r="J78" s="45" t="s">
        <v>36</v>
      </c>
      <c r="K78" s="54">
        <f>AVERAGE('Point 2 Data'!CT3:CT61)</f>
        <v>1.8935593220338984E-2</v>
      </c>
      <c r="L78" s="54"/>
      <c r="M78" s="45" t="s">
        <v>36</v>
      </c>
      <c r="N78" s="54">
        <f>AVERAGE('Point 2 Data'!DE3:DE61)</f>
        <v>1.7340677966101694E-2</v>
      </c>
    </row>
    <row r="79" spans="1:14" ht="15" thickBot="1" x14ac:dyDescent="0.35">
      <c r="A79" s="12" t="s">
        <v>37</v>
      </c>
      <c r="B79" s="47">
        <f>'Point 2 Data'!L77</f>
        <v>2.9097661323926282E-2</v>
      </c>
      <c r="D79" s="12" t="s">
        <v>37</v>
      </c>
      <c r="E79" s="47">
        <f>'Point 2 Data'!L98</f>
        <v>6.0186295773577543E-2</v>
      </c>
      <c r="G79" s="12" t="s">
        <v>37</v>
      </c>
      <c r="H79" s="47">
        <f>'Point 2 Data'!L118</f>
        <v>-2.1890024347712846E-2</v>
      </c>
      <c r="J79" s="12" t="s">
        <v>37</v>
      </c>
      <c r="K79" s="47">
        <f>'Point 2 Data'!L140</f>
        <v>6.0926038146273571E-2</v>
      </c>
      <c r="M79" s="12" t="s">
        <v>37</v>
      </c>
      <c r="N79" s="47">
        <f>'Point 2 Data'!L161</f>
        <v>4.9940684332155393E-2</v>
      </c>
    </row>
    <row r="81" spans="1:10" ht="15" thickBot="1" x14ac:dyDescent="0.35">
      <c r="A81" s="95" t="s">
        <v>38</v>
      </c>
      <c r="B81" s="95"/>
      <c r="C81" s="95"/>
      <c r="D81" s="95"/>
      <c r="E81" s="95"/>
      <c r="G81" s="90" t="s">
        <v>39</v>
      </c>
      <c r="H81" s="90"/>
      <c r="I81" s="90"/>
      <c r="J81" s="90"/>
    </row>
    <row r="82" spans="1:10" ht="15" thickBot="1" x14ac:dyDescent="0.35">
      <c r="A82" s="53" t="s">
        <v>40</v>
      </c>
      <c r="B82" s="53" t="s">
        <v>41</v>
      </c>
      <c r="C82" s="53" t="s">
        <v>42</v>
      </c>
      <c r="D82" s="53" t="s">
        <v>43</v>
      </c>
      <c r="E82" s="53" t="s">
        <v>44</v>
      </c>
      <c r="G82" s="92" t="s">
        <v>45</v>
      </c>
      <c r="H82" s="92" t="s">
        <v>46</v>
      </c>
      <c r="I82" s="92" t="s">
        <v>47</v>
      </c>
      <c r="J82" s="92" t="s">
        <v>48</v>
      </c>
    </row>
    <row r="83" spans="1:10" x14ac:dyDescent="0.3">
      <c r="A83" s="4" t="str" cm="1">
        <f t="array" ref="A83:A92">TRANSPOSE('Point 2 Data'!B64:K64)</f>
        <v>VFIAX</v>
      </c>
      <c r="B83" s="56">
        <f>B68</f>
        <v>1.7843785441310144E-3</v>
      </c>
      <c r="C83" s="56" t="s">
        <v>45</v>
      </c>
      <c r="D83" s="56" t="s">
        <v>45</v>
      </c>
      <c r="E83" s="56">
        <f>B69</f>
        <v>-1.3835115400736575E-3</v>
      </c>
      <c r="G83" s="92"/>
      <c r="H83" s="92"/>
      <c r="I83" s="92"/>
      <c r="J83" s="92"/>
    </row>
    <row r="84" spans="1:10" x14ac:dyDescent="0.3">
      <c r="A84" s="10" t="str">
        <v>FXIAX</v>
      </c>
      <c r="B84" s="43">
        <f>E68</f>
        <v>1.6970966178511794E-3</v>
      </c>
      <c r="C84" s="43" t="s">
        <v>45</v>
      </c>
      <c r="D84" s="43" t="s">
        <v>45</v>
      </c>
      <c r="E84" s="43">
        <f>+E69</f>
        <v>-1.5751225551873759E-3</v>
      </c>
      <c r="G84" s="92"/>
      <c r="H84" s="92"/>
      <c r="I84" s="92"/>
      <c r="J84" s="92"/>
    </row>
    <row r="85" spans="1:10" x14ac:dyDescent="0.3">
      <c r="A85" s="10" t="str">
        <v>CWGIX</v>
      </c>
      <c r="B85" s="43">
        <f>H68</f>
        <v>1.4201648601227595E-3</v>
      </c>
      <c r="C85" s="43" t="s">
        <v>45</v>
      </c>
      <c r="D85" s="43" t="s">
        <v>45</v>
      </c>
      <c r="E85" s="43">
        <f>+H69</f>
        <v>-8.3036620610887684E-4</v>
      </c>
      <c r="G85" s="91" t="s">
        <v>42</v>
      </c>
      <c r="H85" s="63"/>
      <c r="I85" s="63"/>
      <c r="J85" s="63"/>
    </row>
    <row r="86" spans="1:10" x14ac:dyDescent="0.3">
      <c r="A86" s="10" t="str">
        <v>AGTHX</v>
      </c>
      <c r="B86" s="43">
        <f>K68</f>
        <v>2.1187718061183953E-3</v>
      </c>
      <c r="C86" s="43" t="s">
        <v>45</v>
      </c>
      <c r="D86" s="43" t="s">
        <v>45</v>
      </c>
      <c r="E86" s="43">
        <f>+K69</f>
        <v>-2.846613388185845E-3</v>
      </c>
      <c r="G86" s="92"/>
    </row>
    <row r="87" spans="1:10" x14ac:dyDescent="0.3">
      <c r="A87" s="10" t="str">
        <v>FCNKX</v>
      </c>
      <c r="B87" s="43">
        <f>N68</f>
        <v>1.5968936240657026E-3</v>
      </c>
      <c r="C87" s="43" t="s">
        <v>45</v>
      </c>
      <c r="D87" s="43" t="s">
        <v>45</v>
      </c>
      <c r="E87" s="43">
        <f>+N69</f>
        <v>-3.0554493135592545E-3</v>
      </c>
      <c r="G87" s="92"/>
    </row>
    <row r="88" spans="1:10" x14ac:dyDescent="0.3">
      <c r="A88" s="10" t="str">
        <v>ABALX</v>
      </c>
      <c r="B88" s="43">
        <f>B76</f>
        <v>1.298215353918015E-3</v>
      </c>
      <c r="C88" s="43" t="s">
        <v>45</v>
      </c>
      <c r="D88" s="43" t="s">
        <v>45</v>
      </c>
      <c r="E88" s="43">
        <f>+B77</f>
        <v>-1.2281882972649282E-3</v>
      </c>
      <c r="G88" s="92"/>
    </row>
    <row r="89" spans="1:10" x14ac:dyDescent="0.3">
      <c r="A89" s="5" t="str">
        <v>DODGX</v>
      </c>
      <c r="B89" s="43">
        <f>E76</f>
        <v>1.0002946448645362E-3</v>
      </c>
      <c r="C89" s="43" t="s">
        <v>45</v>
      </c>
      <c r="D89" s="43" t="s">
        <v>45</v>
      </c>
      <c r="E89" s="43">
        <f>+E77</f>
        <v>-1.8519705726946297E-3</v>
      </c>
      <c r="G89" s="92"/>
    </row>
    <row r="90" spans="1:10" x14ac:dyDescent="0.3">
      <c r="A90" s="10" t="str">
        <v>SWPPX</v>
      </c>
      <c r="B90" s="43">
        <f>H76</f>
        <v>1.8694911318622083E-3</v>
      </c>
      <c r="C90" s="43" t="s">
        <v>45</v>
      </c>
      <c r="D90" s="43" t="s">
        <v>45</v>
      </c>
      <c r="E90" s="43">
        <f>+H77</f>
        <v>-1.8271896103892215E-3</v>
      </c>
      <c r="G90" s="91" t="s">
        <v>49</v>
      </c>
      <c r="H90" s="63"/>
      <c r="I90" s="63" t="str">
        <f>A100</f>
        <v>ABALX</v>
      </c>
      <c r="J90" s="63" t="str">
        <f>A99</f>
        <v>CWGIX</v>
      </c>
    </row>
    <row r="91" spans="1:10" x14ac:dyDescent="0.3">
      <c r="A91" s="11" t="str">
        <v>FDGRX</v>
      </c>
      <c r="B91" s="43">
        <f>K76</f>
        <v>8.724723553602214E-4</v>
      </c>
      <c r="C91" s="43" t="s">
        <v>45</v>
      </c>
      <c r="D91" s="43" t="s">
        <v>45</v>
      </c>
      <c r="E91" s="43">
        <f>+K77</f>
        <v>-3.1061124984145512E-3</v>
      </c>
      <c r="G91" s="92"/>
      <c r="I91" s="4" t="str">
        <f>A102</f>
        <v>DODGX</v>
      </c>
      <c r="J91" s="4" t="str">
        <f>A101</f>
        <v>TRBCX</v>
      </c>
    </row>
    <row r="92" spans="1:10" ht="15" thickBot="1" x14ac:dyDescent="0.35">
      <c r="A92" s="57" t="str">
        <v>TRBCX</v>
      </c>
      <c r="B92" s="58">
        <f>N76</f>
        <v>1.2911451181972431E-3</v>
      </c>
      <c r="C92" s="58" t="s">
        <v>45</v>
      </c>
      <c r="D92" s="58" t="s">
        <v>45</v>
      </c>
      <c r="E92" s="58">
        <f>+N77</f>
        <v>-2.3375142807748844E-3</v>
      </c>
      <c r="G92" s="92"/>
      <c r="I92" s="4" t="str">
        <f>A103</f>
        <v>FDGRX</v>
      </c>
    </row>
    <row r="93" spans="1:10" ht="15" thickBot="1" x14ac:dyDescent="0.35">
      <c r="A93" s="53" t="s">
        <v>40</v>
      </c>
      <c r="B93" s="53" t="s">
        <v>41</v>
      </c>
      <c r="C93" s="53" t="s">
        <v>40</v>
      </c>
      <c r="D93" s="53" t="s">
        <v>44</v>
      </c>
      <c r="E93" s="56"/>
      <c r="G93" s="92"/>
    </row>
    <row r="94" spans="1:10" x14ac:dyDescent="0.3">
      <c r="A94" s="66" t="s">
        <v>11</v>
      </c>
      <c r="B94" s="67">
        <v>2.1187718061183953E-3</v>
      </c>
      <c r="C94" s="66" t="s">
        <v>12</v>
      </c>
      <c r="D94" s="67">
        <v>-3.1061124984145512E-3</v>
      </c>
      <c r="E94" s="56"/>
      <c r="G94" s="92"/>
    </row>
    <row r="95" spans="1:10" x14ac:dyDescent="0.3">
      <c r="A95" s="68" t="s">
        <v>8</v>
      </c>
      <c r="B95" s="69">
        <v>1.8694911318622083E-3</v>
      </c>
      <c r="C95" s="68" t="s">
        <v>10</v>
      </c>
      <c r="D95" s="69">
        <v>-3.0554493135592545E-3</v>
      </c>
      <c r="E95" s="56"/>
      <c r="G95" s="91" t="s">
        <v>41</v>
      </c>
      <c r="H95" s="63"/>
      <c r="I95" s="65" t="str">
        <f>A94</f>
        <v>AGTHX</v>
      </c>
      <c r="J95" s="63" t="str">
        <f>A97</f>
        <v>FXIAX</v>
      </c>
    </row>
    <row r="96" spans="1:10" x14ac:dyDescent="0.3">
      <c r="A96" s="70" t="s">
        <v>7</v>
      </c>
      <c r="B96" s="69">
        <v>1.7843785441310144E-3</v>
      </c>
      <c r="C96" s="68" t="s">
        <v>9</v>
      </c>
      <c r="D96" s="69">
        <v>-2.846613388185845E-3</v>
      </c>
      <c r="G96" s="92"/>
      <c r="I96" s="4" t="str">
        <f>A95</f>
        <v>SWPPX</v>
      </c>
    </row>
    <row r="97" spans="1:15" x14ac:dyDescent="0.3">
      <c r="A97" s="68" t="s">
        <v>9</v>
      </c>
      <c r="B97" s="69">
        <v>1.6970966178511794E-3</v>
      </c>
      <c r="C97" s="70" t="s">
        <v>5</v>
      </c>
      <c r="D97" s="69">
        <v>-2.3375142807748844E-3</v>
      </c>
      <c r="G97" s="92"/>
      <c r="I97" s="4" t="str">
        <f>A96</f>
        <v>VFIAX</v>
      </c>
    </row>
    <row r="98" spans="1:15" x14ac:dyDescent="0.3">
      <c r="A98" s="68" t="s">
        <v>10</v>
      </c>
      <c r="B98" s="69">
        <v>1.5968936240657026E-3</v>
      </c>
      <c r="C98" s="68" t="s">
        <v>14</v>
      </c>
      <c r="D98" s="69">
        <v>-1.8519705726946297E-3</v>
      </c>
      <c r="G98" s="92"/>
      <c r="I98" s="4" t="str">
        <f>A98</f>
        <v>FCNKX</v>
      </c>
    </row>
    <row r="99" spans="1:15" ht="15" thickBot="1" x14ac:dyDescent="0.35">
      <c r="A99" s="68" t="s">
        <v>13</v>
      </c>
      <c r="B99" s="69">
        <v>1.4201648601227595E-3</v>
      </c>
      <c r="C99" s="70" t="s">
        <v>6</v>
      </c>
      <c r="D99" s="69">
        <v>-1.8271896103892215E-3</v>
      </c>
      <c r="G99" s="93"/>
      <c r="H99" s="64"/>
      <c r="I99" s="64"/>
      <c r="J99" s="64"/>
    </row>
    <row r="100" spans="1:15" x14ac:dyDescent="0.3">
      <c r="A100" s="66" t="s">
        <v>14</v>
      </c>
      <c r="B100" s="69">
        <v>1.298215353918015E-3</v>
      </c>
      <c r="C100" s="66" t="s">
        <v>8</v>
      </c>
      <c r="D100" s="69">
        <v>-1.5751225551873759E-3</v>
      </c>
    </row>
    <row r="101" spans="1:15" x14ac:dyDescent="0.3">
      <c r="A101" s="70" t="s">
        <v>6</v>
      </c>
      <c r="B101" s="69">
        <v>1.2911451181972431E-3</v>
      </c>
      <c r="C101" s="68" t="s">
        <v>11</v>
      </c>
      <c r="D101" s="69">
        <v>-1.3835115400736575E-3</v>
      </c>
    </row>
    <row r="102" spans="1:15" x14ac:dyDescent="0.3">
      <c r="A102" s="68" t="s">
        <v>12</v>
      </c>
      <c r="B102" s="69">
        <v>1.0002946448645362E-3</v>
      </c>
      <c r="C102" s="68" t="s">
        <v>13</v>
      </c>
      <c r="D102" s="69">
        <v>-1.2281882972649282E-3</v>
      </c>
    </row>
    <row r="103" spans="1:15" ht="15" thickBot="1" x14ac:dyDescent="0.35">
      <c r="A103" s="71" t="s">
        <v>5</v>
      </c>
      <c r="B103" s="72">
        <v>8.724723553602214E-4</v>
      </c>
      <c r="C103" s="71" t="s">
        <v>7</v>
      </c>
      <c r="D103" s="72">
        <v>-8.3036620610887684E-4</v>
      </c>
    </row>
    <row r="104" spans="1:15" x14ac:dyDescent="0.3">
      <c r="B104" s="56"/>
    </row>
    <row r="105" spans="1:15" x14ac:dyDescent="0.3">
      <c r="A105" s="8" t="s">
        <v>50</v>
      </c>
      <c r="B105" s="94" t="s">
        <v>51</v>
      </c>
      <c r="C105" s="94"/>
      <c r="D105" s="94"/>
      <c r="E105" s="94"/>
      <c r="F105" s="94"/>
      <c r="G105" s="94"/>
      <c r="H105" s="94"/>
      <c r="I105" s="94"/>
      <c r="J105" s="94"/>
      <c r="K105" s="94"/>
      <c r="L105" s="94"/>
      <c r="M105" s="94"/>
      <c r="N105" s="94"/>
    </row>
    <row r="107" spans="1:15" ht="15" thickBot="1" x14ac:dyDescent="0.35">
      <c r="A107" s="9" t="s">
        <v>40</v>
      </c>
      <c r="B107" s="9" t="s">
        <v>32</v>
      </c>
      <c r="F107" s="9" t="s">
        <v>40</v>
      </c>
      <c r="G107" s="9" t="s">
        <v>32</v>
      </c>
      <c r="I107" s="74" t="s">
        <v>3</v>
      </c>
      <c r="J107" s="89" t="s">
        <v>4</v>
      </c>
      <c r="K107" s="89"/>
      <c r="L107" s="89"/>
      <c r="N107" s="74" t="s">
        <v>3</v>
      </c>
      <c r="O107" s="74" t="s">
        <v>21</v>
      </c>
    </row>
    <row r="108" spans="1:15" x14ac:dyDescent="0.3">
      <c r="A108" s="4" t="s">
        <v>7</v>
      </c>
      <c r="B108" s="55">
        <f>B66</f>
        <v>1.2764230092319835E-2</v>
      </c>
      <c r="F108" s="4" t="s">
        <v>5</v>
      </c>
      <c r="G108" s="55">
        <v>1.5671652500565247E-2</v>
      </c>
      <c r="I108" s="5" t="s">
        <v>5</v>
      </c>
      <c r="J108" s="88">
        <v>2.012166666666667E-2</v>
      </c>
      <c r="K108" s="88"/>
      <c r="L108" s="88"/>
      <c r="N108" s="5" t="s">
        <v>6</v>
      </c>
      <c r="O108" s="31">
        <v>2.2558168780222205</v>
      </c>
    </row>
    <row r="109" spans="1:15" x14ac:dyDescent="0.3">
      <c r="A109" s="10" t="s">
        <v>9</v>
      </c>
      <c r="B109" s="48">
        <f>E66</f>
        <v>1.241367526869851E-2</v>
      </c>
      <c r="F109" s="11" t="s">
        <v>6</v>
      </c>
      <c r="G109" s="50">
        <v>1.5142499884565204E-2</v>
      </c>
      <c r="I109" s="11" t="s">
        <v>6</v>
      </c>
      <c r="J109" s="86">
        <v>1.8043333333333335E-2</v>
      </c>
      <c r="K109" s="86"/>
      <c r="L109" s="86"/>
      <c r="N109" s="10" t="s">
        <v>7</v>
      </c>
      <c r="O109" s="29">
        <v>1.5093802187274388</v>
      </c>
    </row>
    <row r="110" spans="1:15" x14ac:dyDescent="0.3">
      <c r="A110" s="10" t="s">
        <v>13</v>
      </c>
      <c r="B110" s="48">
        <f>+H66</f>
        <v>6.4185927014816235E-3</v>
      </c>
      <c r="F110" s="11" t="s">
        <v>7</v>
      </c>
      <c r="G110" s="50">
        <v>1.2764230092319835E-2</v>
      </c>
      <c r="I110" s="10" t="s">
        <v>7</v>
      </c>
      <c r="J110" s="86">
        <v>1.3943333333333332E-2</v>
      </c>
      <c r="K110" s="86"/>
      <c r="L110" s="86"/>
      <c r="N110" s="10" t="s">
        <v>8</v>
      </c>
      <c r="O110" s="29">
        <v>1.5059382237308487</v>
      </c>
    </row>
    <row r="111" spans="1:15" x14ac:dyDescent="0.3">
      <c r="A111" s="10" t="s">
        <v>11</v>
      </c>
      <c r="B111" s="48">
        <f>+K66</f>
        <v>8.3751389043856574E-3</v>
      </c>
      <c r="F111" s="10" t="s">
        <v>9</v>
      </c>
      <c r="G111" s="48">
        <v>1.241367526869851E-2</v>
      </c>
      <c r="I111" s="10" t="s">
        <v>8</v>
      </c>
      <c r="J111" s="86">
        <v>1.3725000000000001E-2</v>
      </c>
      <c r="K111" s="86"/>
      <c r="L111" s="86"/>
      <c r="N111" s="10" t="s">
        <v>10</v>
      </c>
      <c r="O111" s="29">
        <v>1.5028830727205869</v>
      </c>
    </row>
    <row r="112" spans="1:15" x14ac:dyDescent="0.3">
      <c r="A112" s="10" t="s">
        <v>10</v>
      </c>
      <c r="B112" s="48">
        <f>+N66</f>
        <v>9.3827636344865194E-3</v>
      </c>
      <c r="C112" s="13" t="s">
        <v>22</v>
      </c>
      <c r="D112" s="4" t="s">
        <v>52</v>
      </c>
      <c r="E112" s="13" t="s">
        <v>24</v>
      </c>
      <c r="F112" s="10" t="s">
        <v>8</v>
      </c>
      <c r="G112" s="48">
        <v>1.2074260942302744E-2</v>
      </c>
      <c r="I112" s="10" t="s">
        <v>9</v>
      </c>
      <c r="J112" s="86">
        <v>1.3693333333333335E-2</v>
      </c>
      <c r="K112" s="86"/>
      <c r="L112" s="86"/>
      <c r="N112" s="10" t="s">
        <v>9</v>
      </c>
      <c r="O112" s="29">
        <v>1.4740469342659606</v>
      </c>
    </row>
    <row r="113" spans="1:15" x14ac:dyDescent="0.3">
      <c r="A113" s="10" t="s">
        <v>14</v>
      </c>
      <c r="B113" s="48">
        <f>+B74</f>
        <v>3.7591698558570438E-3</v>
      </c>
      <c r="F113" s="10" t="s">
        <v>10</v>
      </c>
      <c r="G113" s="48">
        <v>9.3827636344865194E-3</v>
      </c>
      <c r="I113" s="10" t="s">
        <v>10</v>
      </c>
      <c r="J113" s="86">
        <v>1.3033333333333331E-2</v>
      </c>
      <c r="K113" s="86"/>
      <c r="L113" s="86"/>
      <c r="N113" s="10" t="s">
        <v>11</v>
      </c>
      <c r="O113" s="29">
        <v>1.1035432203332292</v>
      </c>
    </row>
    <row r="114" spans="1:15" x14ac:dyDescent="0.3">
      <c r="A114" s="5" t="s">
        <v>12</v>
      </c>
      <c r="B114" s="49">
        <f>+E74</f>
        <v>6.1334615176535214E-3</v>
      </c>
      <c r="F114" s="5" t="s">
        <v>11</v>
      </c>
      <c r="G114" s="49">
        <v>8.3751389043856574E-3</v>
      </c>
      <c r="I114" s="5" t="s">
        <v>11</v>
      </c>
      <c r="J114" s="86">
        <v>1.2175E-2</v>
      </c>
      <c r="K114" s="86"/>
      <c r="L114" s="86"/>
      <c r="N114" s="5" t="s">
        <v>14</v>
      </c>
      <c r="O114" s="29">
        <v>0.818197518725025</v>
      </c>
    </row>
    <row r="115" spans="1:15" x14ac:dyDescent="0.3">
      <c r="A115" s="10" t="s">
        <v>8</v>
      </c>
      <c r="B115" s="48">
        <f>+H74</f>
        <v>1.2074260942302744E-2</v>
      </c>
      <c r="F115" s="10" t="s">
        <v>13</v>
      </c>
      <c r="G115" s="48">
        <v>6.4185927014816235E-3</v>
      </c>
      <c r="I115" s="11" t="s">
        <v>12</v>
      </c>
      <c r="J115" s="86">
        <v>7.8183333333333334E-3</v>
      </c>
      <c r="K115" s="86"/>
      <c r="L115" s="86"/>
      <c r="N115" s="11" t="s">
        <v>13</v>
      </c>
      <c r="O115" s="29">
        <v>0.64097598990652838</v>
      </c>
    </row>
    <row r="116" spans="1:15" x14ac:dyDescent="0.3">
      <c r="A116" s="11" t="s">
        <v>5</v>
      </c>
      <c r="B116" s="50">
        <f>+K74</f>
        <v>1.5671652500565247E-2</v>
      </c>
      <c r="F116" s="10" t="s">
        <v>12</v>
      </c>
      <c r="G116" s="48">
        <v>6.1334615176535214E-3</v>
      </c>
      <c r="I116" s="10" t="s">
        <v>13</v>
      </c>
      <c r="J116" s="86">
        <v>7.5516666666666649E-3</v>
      </c>
      <c r="K116" s="86"/>
      <c r="L116" s="86"/>
      <c r="N116" s="10" t="s">
        <v>12</v>
      </c>
      <c r="O116" s="29">
        <v>0.43174205899383189</v>
      </c>
    </row>
    <row r="117" spans="1:15" ht="15" thickBot="1" x14ac:dyDescent="0.35">
      <c r="A117" s="57" t="s">
        <v>6</v>
      </c>
      <c r="B117" s="73">
        <f>+N74</f>
        <v>1.5142499884565204E-2</v>
      </c>
      <c r="F117" s="12" t="s">
        <v>14</v>
      </c>
      <c r="G117" s="51">
        <v>3.7591698558570438E-3</v>
      </c>
      <c r="I117" s="12" t="s">
        <v>14</v>
      </c>
      <c r="J117" s="87">
        <v>5.4900000000000001E-3</v>
      </c>
      <c r="K117" s="87"/>
      <c r="L117" s="87"/>
      <c r="N117" s="57" t="s">
        <v>5</v>
      </c>
      <c r="O117" s="32">
        <v>0.32384561873123496</v>
      </c>
    </row>
    <row r="119" spans="1:15" ht="14.4" customHeight="1" x14ac:dyDescent="0.3">
      <c r="A119" s="84" t="s">
        <v>53</v>
      </c>
      <c r="B119" s="84"/>
      <c r="C119" s="84"/>
      <c r="D119" s="84"/>
      <c r="E119" s="84"/>
      <c r="F119" s="84"/>
      <c r="G119" s="84"/>
      <c r="H119" s="84"/>
      <c r="I119" s="84"/>
      <c r="J119" s="84"/>
      <c r="K119" s="84"/>
      <c r="L119" s="84"/>
      <c r="M119" s="84"/>
    </row>
    <row r="120" spans="1:15" x14ac:dyDescent="0.3">
      <c r="A120" s="84"/>
      <c r="B120" s="84"/>
      <c r="C120" s="84"/>
      <c r="D120" s="84"/>
      <c r="E120" s="84"/>
      <c r="F120" s="84"/>
      <c r="G120" s="84"/>
      <c r="H120" s="84"/>
      <c r="I120" s="84"/>
      <c r="J120" s="84"/>
      <c r="K120" s="84"/>
      <c r="L120" s="84"/>
      <c r="M120" s="84"/>
    </row>
    <row r="121" spans="1:15" x14ac:dyDescent="0.3">
      <c r="A121" s="84"/>
      <c r="B121" s="84"/>
      <c r="C121" s="84"/>
      <c r="D121" s="84"/>
      <c r="E121" s="84"/>
      <c r="F121" s="84"/>
      <c r="G121" s="84"/>
      <c r="H121" s="84"/>
      <c r="I121" s="84"/>
      <c r="J121" s="84"/>
      <c r="K121" s="84"/>
      <c r="L121" s="84"/>
      <c r="M121" s="84"/>
    </row>
    <row r="122" spans="1:15" x14ac:dyDescent="0.3">
      <c r="A122" s="84"/>
      <c r="B122" s="84"/>
      <c r="C122" s="84"/>
      <c r="D122" s="84"/>
      <c r="E122" s="84"/>
      <c r="F122" s="84"/>
      <c r="G122" s="84"/>
      <c r="H122" s="84"/>
      <c r="I122" s="84"/>
      <c r="J122" s="84"/>
      <c r="K122" s="84"/>
      <c r="L122" s="84"/>
      <c r="M122" s="84"/>
    </row>
    <row r="123" spans="1:15" x14ac:dyDescent="0.3">
      <c r="A123" s="84"/>
      <c r="B123" s="84"/>
      <c r="C123" s="84"/>
      <c r="D123" s="84"/>
      <c r="E123" s="84"/>
      <c r="F123" s="84"/>
      <c r="G123" s="84"/>
      <c r="H123" s="84"/>
      <c r="I123" s="84"/>
      <c r="J123" s="84"/>
      <c r="K123" s="84"/>
      <c r="L123" s="84"/>
      <c r="M123" s="84"/>
    </row>
    <row r="124" spans="1:15" x14ac:dyDescent="0.3">
      <c r="A124" s="84"/>
      <c r="B124" s="84"/>
      <c r="C124" s="84"/>
      <c r="D124" s="84"/>
      <c r="E124" s="84"/>
      <c r="F124" s="84"/>
      <c r="G124" s="84"/>
      <c r="H124" s="84"/>
      <c r="I124" s="84"/>
      <c r="J124" s="84"/>
      <c r="K124" s="84"/>
      <c r="L124" s="84"/>
      <c r="M124" s="84"/>
    </row>
    <row r="126" spans="1:15" x14ac:dyDescent="0.3">
      <c r="A126" s="8" t="s">
        <v>54</v>
      </c>
      <c r="B126" s="85" t="s">
        <v>55</v>
      </c>
      <c r="C126" s="85"/>
      <c r="D126" s="85"/>
      <c r="E126" s="85"/>
      <c r="F126" s="85"/>
      <c r="G126" s="85"/>
    </row>
    <row r="128" spans="1:15" ht="14.4" customHeight="1" x14ac:dyDescent="0.3">
      <c r="A128" s="84" t="s">
        <v>56</v>
      </c>
      <c r="B128" s="84"/>
      <c r="C128" s="84"/>
      <c r="D128" s="84"/>
      <c r="E128" s="84"/>
      <c r="F128" s="84"/>
      <c r="G128" s="84"/>
      <c r="H128" s="84"/>
      <c r="I128" s="84"/>
      <c r="J128" s="84"/>
      <c r="K128" s="84"/>
      <c r="L128" s="84"/>
      <c r="M128" s="84"/>
    </row>
    <row r="129" spans="1:13" x14ac:dyDescent="0.3">
      <c r="A129" s="84"/>
      <c r="B129" s="84"/>
      <c r="C129" s="84"/>
      <c r="D129" s="84"/>
      <c r="E129" s="84"/>
      <c r="F129" s="84"/>
      <c r="G129" s="84"/>
      <c r="H129" s="84"/>
      <c r="I129" s="84"/>
      <c r="J129" s="84"/>
      <c r="K129" s="84"/>
      <c r="L129" s="84"/>
      <c r="M129" s="84"/>
    </row>
    <row r="130" spans="1:13" x14ac:dyDescent="0.3">
      <c r="A130" s="84"/>
      <c r="B130" s="84"/>
      <c r="C130" s="84"/>
      <c r="D130" s="84"/>
      <c r="E130" s="84"/>
      <c r="F130" s="84"/>
      <c r="G130" s="84"/>
      <c r="H130" s="84"/>
      <c r="I130" s="84"/>
      <c r="J130" s="84"/>
      <c r="K130" s="84"/>
      <c r="L130" s="84"/>
      <c r="M130" s="84"/>
    </row>
    <row r="131" spans="1:13" x14ac:dyDescent="0.3">
      <c r="A131" s="84"/>
      <c r="B131" s="84"/>
      <c r="C131" s="84"/>
      <c r="D131" s="84"/>
      <c r="E131" s="84"/>
      <c r="F131" s="84"/>
      <c r="G131" s="84"/>
      <c r="H131" s="84"/>
      <c r="I131" s="84"/>
      <c r="J131" s="84"/>
      <c r="K131" s="84"/>
      <c r="L131" s="84"/>
      <c r="M131" s="84"/>
    </row>
    <row r="132" spans="1:13" x14ac:dyDescent="0.3">
      <c r="A132" s="84"/>
      <c r="B132" s="84"/>
      <c r="C132" s="84"/>
      <c r="D132" s="84"/>
      <c r="E132" s="84"/>
      <c r="F132" s="84"/>
      <c r="G132" s="84"/>
      <c r="H132" s="84"/>
      <c r="I132" s="84"/>
      <c r="J132" s="84"/>
      <c r="K132" s="84"/>
      <c r="L132" s="84"/>
      <c r="M132" s="84"/>
    </row>
    <row r="133" spans="1:13" x14ac:dyDescent="0.3">
      <c r="A133" s="84"/>
      <c r="B133" s="84"/>
      <c r="C133" s="84"/>
      <c r="D133" s="84"/>
      <c r="E133" s="84"/>
      <c r="F133" s="84"/>
      <c r="G133" s="84"/>
      <c r="H133" s="84"/>
      <c r="I133" s="84"/>
      <c r="J133" s="84"/>
      <c r="K133" s="84"/>
      <c r="L133" s="84"/>
      <c r="M133" s="84"/>
    </row>
  </sheetData>
  <sortState xmlns:xlrd2="http://schemas.microsoft.com/office/spreadsheetml/2017/richdata2" ref="F108:G117">
    <sortCondition descending="1" ref="G108:G117"/>
  </sortState>
  <mergeCells count="54">
    <mergeCell ref="H82:H84"/>
    <mergeCell ref="I82:I84"/>
    <mergeCell ref="J82:J84"/>
    <mergeCell ref="M65:N65"/>
    <mergeCell ref="A73:B73"/>
    <mergeCell ref="D73:E73"/>
    <mergeCell ref="G73:H73"/>
    <mergeCell ref="J73:K73"/>
    <mergeCell ref="M73:N73"/>
    <mergeCell ref="A1:W2"/>
    <mergeCell ref="B5:D5"/>
    <mergeCell ref="B6:D6"/>
    <mergeCell ref="B61:D61"/>
    <mergeCell ref="F61:X61"/>
    <mergeCell ref="A55:M59"/>
    <mergeCell ref="A47:M51"/>
    <mergeCell ref="B36:B45"/>
    <mergeCell ref="A17:D30"/>
    <mergeCell ref="B3:X3"/>
    <mergeCell ref="B33:X33"/>
    <mergeCell ref="B15:D15"/>
    <mergeCell ref="B7:D7"/>
    <mergeCell ref="B8:D8"/>
    <mergeCell ref="B9:D9"/>
    <mergeCell ref="B10:D10"/>
    <mergeCell ref="B11:D11"/>
    <mergeCell ref="B12:D12"/>
    <mergeCell ref="B13:D13"/>
    <mergeCell ref="B14:D14"/>
    <mergeCell ref="J107:L107"/>
    <mergeCell ref="A65:B65"/>
    <mergeCell ref="D65:E65"/>
    <mergeCell ref="G65:H65"/>
    <mergeCell ref="J65:K65"/>
    <mergeCell ref="G90:G94"/>
    <mergeCell ref="G95:G99"/>
    <mergeCell ref="G85:G89"/>
    <mergeCell ref="B105:N105"/>
    <mergeCell ref="G81:J81"/>
    <mergeCell ref="A81:E81"/>
    <mergeCell ref="G82:G84"/>
    <mergeCell ref="J108:L108"/>
    <mergeCell ref="J109:L109"/>
    <mergeCell ref="J110:L110"/>
    <mergeCell ref="J111:L111"/>
    <mergeCell ref="J112:L112"/>
    <mergeCell ref="A119:M124"/>
    <mergeCell ref="B126:G126"/>
    <mergeCell ref="A128:M133"/>
    <mergeCell ref="J113:L113"/>
    <mergeCell ref="J114:L114"/>
    <mergeCell ref="J115:L115"/>
    <mergeCell ref="J116:L116"/>
    <mergeCell ref="J117:L11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79A7B-C2F5-4A6B-A4A4-F3073C126CA9}">
  <dimension ref="A1:DH253"/>
  <sheetViews>
    <sheetView showGridLines="0" topLeftCell="AJ1" zoomScale="70" zoomScaleNormal="70" workbookViewId="0">
      <selection activeCell="A224" sqref="A224:G229"/>
    </sheetView>
  </sheetViews>
  <sheetFormatPr defaultColWidth="14" defaultRowHeight="14.4" x14ac:dyDescent="0.3"/>
  <cols>
    <col min="1" max="1" width="10.44140625" style="4" bestFit="1" customWidth="1"/>
    <col min="2" max="2" width="7.6640625" style="4" bestFit="1" customWidth="1"/>
    <col min="3" max="3" width="9.109375" style="4" bestFit="1" customWidth="1"/>
    <col min="4" max="4" width="8.44140625" style="4" bestFit="1" customWidth="1"/>
    <col min="5" max="5" width="8.109375" style="4" bestFit="1" customWidth="1"/>
    <col min="6" max="6" width="9" style="4" bestFit="1" customWidth="1"/>
    <col min="7" max="7" width="8.109375" style="4" bestFit="1" customWidth="1"/>
    <col min="8" max="8" width="14" style="4"/>
    <col min="9" max="9" width="10.44140625" style="4" bestFit="1" customWidth="1"/>
    <col min="10" max="10" width="8.6640625" style="4" bestFit="1" customWidth="1"/>
    <col min="11" max="11" width="9.109375" style="4" bestFit="1" customWidth="1"/>
    <col min="12" max="13" width="8.6640625" style="4" bestFit="1" customWidth="1"/>
    <col min="14" max="14" width="8.33203125" style="4" bestFit="1" customWidth="1"/>
    <col min="15" max="15" width="8.109375" style="4" bestFit="1" customWidth="1"/>
    <col min="16" max="16" width="14" style="4"/>
    <col min="17" max="17" width="10.44140625" style="4" bestFit="1" customWidth="1"/>
    <col min="18" max="18" width="8.6640625" style="4" bestFit="1" customWidth="1"/>
    <col min="19" max="19" width="9.109375" style="4" bestFit="1" customWidth="1"/>
    <col min="20" max="21" width="8.6640625" style="4" bestFit="1" customWidth="1"/>
    <col min="22" max="22" width="8.33203125" style="4" bestFit="1" customWidth="1"/>
    <col min="23" max="23" width="8.109375" style="4" bestFit="1" customWidth="1"/>
    <col min="24" max="24" width="14" style="4"/>
    <col min="25" max="25" width="10.44140625" style="4" bestFit="1" customWidth="1"/>
    <col min="26" max="26" width="7.33203125" style="4" bestFit="1" customWidth="1"/>
    <col min="27" max="27" width="9.109375" style="4" bestFit="1" customWidth="1"/>
    <col min="28" max="28" width="8.44140625" style="4" bestFit="1" customWidth="1"/>
    <col min="29" max="29" width="8.109375" style="4" bestFit="1" customWidth="1"/>
    <col min="30" max="30" width="7.88671875" style="4" bestFit="1" customWidth="1"/>
    <col min="31" max="31" width="8.109375" style="4" bestFit="1" customWidth="1"/>
    <col min="32" max="32" width="14" style="4"/>
    <col min="33" max="33" width="10.44140625" style="4" bestFit="1" customWidth="1"/>
    <col min="34" max="34" width="8.6640625" style="4" bestFit="1" customWidth="1"/>
    <col min="35" max="35" width="9.109375" style="4" bestFit="1" customWidth="1"/>
    <col min="36" max="37" width="8.6640625" style="4" bestFit="1" customWidth="1"/>
    <col min="38" max="38" width="8.33203125" style="4" bestFit="1" customWidth="1"/>
    <col min="39" max="39" width="8.109375" style="4" bestFit="1" customWidth="1"/>
    <col min="40" max="40" width="14" style="4"/>
    <col min="41" max="41" width="10.44140625" style="4" bestFit="1" customWidth="1"/>
    <col min="42" max="42" width="8.6640625" style="4" bestFit="1" customWidth="1"/>
    <col min="43" max="43" width="9.109375" style="4" bestFit="1" customWidth="1"/>
    <col min="44" max="45" width="8.6640625" style="4" bestFit="1" customWidth="1"/>
    <col min="46" max="46" width="9" style="4" bestFit="1" customWidth="1"/>
    <col min="47" max="47" width="8.109375" style="4" bestFit="1" customWidth="1"/>
    <col min="48" max="48" width="14" style="4"/>
    <col min="49" max="49" width="10.44140625" style="4" bestFit="1" customWidth="1"/>
    <col min="50" max="50" width="8.6640625" style="4" bestFit="1" customWidth="1"/>
    <col min="51" max="51" width="9.109375" style="4" bestFit="1" customWidth="1"/>
    <col min="52" max="53" width="8.6640625" style="4" bestFit="1" customWidth="1"/>
    <col min="54" max="54" width="8.33203125" style="4" bestFit="1" customWidth="1"/>
    <col min="55" max="55" width="8.109375" style="4" bestFit="1" customWidth="1"/>
    <col min="56" max="56" width="14" style="4"/>
    <col min="57" max="57" width="10.44140625" style="4" bestFit="1" customWidth="1"/>
    <col min="58" max="58" width="8.6640625" style="4" bestFit="1" customWidth="1"/>
    <col min="59" max="59" width="9.109375" style="4" bestFit="1" customWidth="1"/>
    <col min="60" max="61" width="8.6640625" style="4" bestFit="1" customWidth="1"/>
    <col min="62" max="62" width="8.33203125" style="4" bestFit="1" customWidth="1"/>
    <col min="63" max="63" width="8.109375" style="4" bestFit="1" customWidth="1"/>
    <col min="64" max="64" width="14" style="4"/>
    <col min="65" max="65" width="10.44140625" style="4" bestFit="1" customWidth="1"/>
    <col min="66" max="66" width="8.6640625" style="4" bestFit="1" customWidth="1"/>
    <col min="67" max="67" width="9.109375" style="4" bestFit="1" customWidth="1"/>
    <col min="68" max="69" width="8.6640625" style="4" bestFit="1" customWidth="1"/>
    <col min="70" max="70" width="9" style="4" bestFit="1" customWidth="1"/>
    <col min="71" max="71" width="8.109375" style="4" bestFit="1" customWidth="1"/>
    <col min="72" max="72" width="14" style="4"/>
    <col min="73" max="73" width="10.44140625" style="4" bestFit="1" customWidth="1"/>
    <col min="74" max="74" width="8.6640625" style="4" bestFit="1" customWidth="1"/>
    <col min="75" max="75" width="9.109375" style="4" bestFit="1" customWidth="1"/>
    <col min="76" max="77" width="8.6640625" style="4" bestFit="1" customWidth="1"/>
    <col min="78" max="78" width="8.33203125" style="4" bestFit="1" customWidth="1"/>
    <col min="79" max="79" width="8.109375" style="4" bestFit="1" customWidth="1"/>
    <col min="80" max="80" width="14" style="4"/>
    <col min="81" max="81" width="19.88671875" style="4" bestFit="1" customWidth="1"/>
    <col min="82" max="82" width="30.5546875" style="235" bestFit="1" customWidth="1"/>
    <col min="83" max="83" width="14" style="4"/>
    <col min="84" max="84" width="10.44140625" style="4" bestFit="1" customWidth="1"/>
    <col min="85" max="85" width="10.109375" style="4" bestFit="1" customWidth="1"/>
    <col min="86" max="86" width="13.44140625" style="4" bestFit="1" customWidth="1"/>
    <col min="87" max="87" width="9.109375" style="4" customWidth="1"/>
    <col min="88" max="88" width="11.109375" style="4" bestFit="1" customWidth="1"/>
    <col min="89" max="90" width="14" style="4"/>
    <col min="91" max="91" width="22.33203125" style="4" customWidth="1"/>
    <col min="92" max="93" width="14" style="4"/>
    <col min="94" max="94" width="24.6640625" style="4" customWidth="1"/>
    <col min="95" max="102" width="14" style="4"/>
    <col min="103" max="103" width="26" style="4" customWidth="1"/>
    <col min="104" max="105" width="14" style="4"/>
    <col min="106" max="106" width="22.33203125" style="4" customWidth="1"/>
    <col min="107" max="107" width="14" style="4"/>
    <col min="108" max="108" width="19.88671875" style="4" bestFit="1" customWidth="1"/>
    <col min="109" max="109" width="30.5546875" style="4" bestFit="1" customWidth="1"/>
    <col min="110" max="110" width="14" style="4"/>
    <col min="111" max="111" width="19.88671875" style="4" bestFit="1" customWidth="1"/>
    <col min="112" max="112" width="30.5546875" style="4" bestFit="1" customWidth="1"/>
    <col min="113" max="16384" width="14" style="4"/>
  </cols>
  <sheetData>
    <row r="1" spans="1:112" ht="28.8" x14ac:dyDescent="0.3">
      <c r="A1" s="95" t="s">
        <v>148</v>
      </c>
      <c r="B1" s="95"/>
      <c r="C1" s="95"/>
      <c r="D1" s="95"/>
      <c r="E1" s="95"/>
      <c r="F1" s="95"/>
      <c r="G1" s="95"/>
      <c r="I1" s="95" t="s">
        <v>149</v>
      </c>
      <c r="J1" s="95"/>
      <c r="K1" s="95"/>
      <c r="L1" s="95"/>
      <c r="M1" s="95"/>
      <c r="N1" s="95"/>
      <c r="O1" s="95"/>
      <c r="Q1" s="95" t="s">
        <v>150</v>
      </c>
      <c r="R1" s="95"/>
      <c r="S1" s="95"/>
      <c r="T1" s="95"/>
      <c r="U1" s="95"/>
      <c r="V1" s="95"/>
      <c r="W1" s="95"/>
      <c r="Y1" s="95" t="s">
        <v>151</v>
      </c>
      <c r="Z1" s="95"/>
      <c r="AA1" s="95"/>
      <c r="AB1" s="95"/>
      <c r="AC1" s="95"/>
      <c r="AD1" s="95"/>
      <c r="AE1" s="95"/>
      <c r="AG1" s="95" t="s">
        <v>152</v>
      </c>
      <c r="AH1" s="95"/>
      <c r="AI1" s="95"/>
      <c r="AJ1" s="95"/>
      <c r="AK1" s="95"/>
      <c r="AL1" s="95"/>
      <c r="AM1" s="95"/>
      <c r="AO1" s="95" t="s">
        <v>153</v>
      </c>
      <c r="AP1" s="95"/>
      <c r="AQ1" s="95"/>
      <c r="AR1" s="95"/>
      <c r="AS1" s="95"/>
      <c r="AT1" s="95"/>
      <c r="AU1" s="95"/>
      <c r="AW1" s="95" t="s">
        <v>154</v>
      </c>
      <c r="AX1" s="95"/>
      <c r="AY1" s="95"/>
      <c r="AZ1" s="95"/>
      <c r="BA1" s="95"/>
      <c r="BB1" s="95"/>
      <c r="BC1" s="95"/>
      <c r="BE1" s="95" t="s">
        <v>155</v>
      </c>
      <c r="BF1" s="95"/>
      <c r="BG1" s="95"/>
      <c r="BH1" s="95"/>
      <c r="BI1" s="95"/>
      <c r="BJ1" s="95"/>
      <c r="BK1" s="95"/>
      <c r="BM1" s="95" t="s">
        <v>156</v>
      </c>
      <c r="BN1" s="95"/>
      <c r="BO1" s="95"/>
      <c r="BP1" s="95"/>
      <c r="BQ1" s="95"/>
      <c r="BR1" s="95"/>
      <c r="BS1" s="95"/>
      <c r="BU1" s="95" t="s">
        <v>157</v>
      </c>
      <c r="BV1" s="95"/>
      <c r="BW1" s="95"/>
      <c r="BX1" s="95"/>
      <c r="BY1" s="95"/>
      <c r="BZ1" s="95"/>
      <c r="CA1" s="95"/>
      <c r="CC1" s="226" t="s">
        <v>180</v>
      </c>
      <c r="CD1" s="226"/>
      <c r="CF1" s="199" t="s">
        <v>181</v>
      </c>
      <c r="CG1" s="199" t="s">
        <v>148</v>
      </c>
      <c r="CH1" s="199" t="s">
        <v>149</v>
      </c>
      <c r="CI1" s="199" t="s">
        <v>150</v>
      </c>
      <c r="CJ1" s="199" t="s">
        <v>151</v>
      </c>
      <c r="CK1" s="199" t="s">
        <v>152</v>
      </c>
      <c r="CL1" s="199" t="s">
        <v>158</v>
      </c>
      <c r="CM1" s="199" t="s">
        <v>159</v>
      </c>
      <c r="CN1" s="199" t="s">
        <v>155</v>
      </c>
      <c r="CO1" s="199" t="s">
        <v>160</v>
      </c>
      <c r="CP1" s="199" t="s">
        <v>161</v>
      </c>
      <c r="CR1" s="227" t="s">
        <v>181</v>
      </c>
      <c r="CS1" s="227" t="s">
        <v>148</v>
      </c>
      <c r="CT1" s="227" t="s">
        <v>149</v>
      </c>
      <c r="CU1" s="227" t="s">
        <v>150</v>
      </c>
      <c r="CV1" s="227" t="s">
        <v>151</v>
      </c>
      <c r="CW1" s="227" t="s">
        <v>152</v>
      </c>
      <c r="CX1" s="227" t="s">
        <v>153</v>
      </c>
      <c r="CY1" s="227" t="s">
        <v>154</v>
      </c>
      <c r="CZ1" s="227" t="s">
        <v>155</v>
      </c>
      <c r="DA1" s="227" t="s">
        <v>156</v>
      </c>
      <c r="DB1" s="227" t="s">
        <v>157</v>
      </c>
      <c r="DD1" s="228" t="s">
        <v>180</v>
      </c>
      <c r="DE1" s="228"/>
      <c r="DG1" s="226" t="s">
        <v>180</v>
      </c>
      <c r="DH1" s="226"/>
    </row>
    <row r="2" spans="1:112" ht="15" thickBot="1" x14ac:dyDescent="0.35">
      <c r="A2" s="53" t="s">
        <v>60</v>
      </c>
      <c r="B2" s="53" t="s">
        <v>61</v>
      </c>
      <c r="C2" s="53" t="s">
        <v>62</v>
      </c>
      <c r="D2" s="53" t="s">
        <v>63</v>
      </c>
      <c r="E2" s="53" t="s">
        <v>64</v>
      </c>
      <c r="F2" s="53" t="s">
        <v>182</v>
      </c>
      <c r="G2" s="53" t="s">
        <v>183</v>
      </c>
      <c r="I2" s="53" t="s">
        <v>60</v>
      </c>
      <c r="J2" s="53" t="s">
        <v>61</v>
      </c>
      <c r="K2" s="53" t="s">
        <v>62</v>
      </c>
      <c r="L2" s="53" t="s">
        <v>63</v>
      </c>
      <c r="M2" s="53" t="s">
        <v>64</v>
      </c>
      <c r="N2" s="53" t="s">
        <v>182</v>
      </c>
      <c r="O2" s="53" t="s">
        <v>183</v>
      </c>
      <c r="Q2" s="53" t="s">
        <v>60</v>
      </c>
      <c r="R2" s="53" t="s">
        <v>61</v>
      </c>
      <c r="S2" s="53" t="s">
        <v>62</v>
      </c>
      <c r="T2" s="53" t="s">
        <v>63</v>
      </c>
      <c r="U2" s="53" t="s">
        <v>64</v>
      </c>
      <c r="V2" s="53" t="s">
        <v>182</v>
      </c>
      <c r="W2" s="53" t="s">
        <v>183</v>
      </c>
      <c r="Y2" s="53" t="s">
        <v>60</v>
      </c>
      <c r="Z2" s="53" t="s">
        <v>61</v>
      </c>
      <c r="AA2" s="53" t="s">
        <v>62</v>
      </c>
      <c r="AB2" s="53" t="s">
        <v>63</v>
      </c>
      <c r="AC2" s="53" t="s">
        <v>64</v>
      </c>
      <c r="AD2" s="53" t="s">
        <v>182</v>
      </c>
      <c r="AE2" s="53" t="s">
        <v>183</v>
      </c>
      <c r="AG2" s="53" t="s">
        <v>60</v>
      </c>
      <c r="AH2" s="53" t="s">
        <v>61</v>
      </c>
      <c r="AI2" s="53" t="s">
        <v>62</v>
      </c>
      <c r="AJ2" s="53" t="s">
        <v>63</v>
      </c>
      <c r="AK2" s="53" t="s">
        <v>64</v>
      </c>
      <c r="AL2" s="53" t="s">
        <v>182</v>
      </c>
      <c r="AM2" s="53" t="s">
        <v>183</v>
      </c>
      <c r="AO2" s="53" t="s">
        <v>60</v>
      </c>
      <c r="AP2" s="53" t="s">
        <v>61</v>
      </c>
      <c r="AQ2" s="53" t="s">
        <v>62</v>
      </c>
      <c r="AR2" s="53" t="s">
        <v>63</v>
      </c>
      <c r="AS2" s="53" t="s">
        <v>64</v>
      </c>
      <c r="AT2" s="53" t="s">
        <v>182</v>
      </c>
      <c r="AU2" s="53" t="s">
        <v>183</v>
      </c>
      <c r="AW2" s="53" t="s">
        <v>60</v>
      </c>
      <c r="AX2" s="53" t="s">
        <v>61</v>
      </c>
      <c r="AY2" s="53" t="s">
        <v>62</v>
      </c>
      <c r="AZ2" s="53" t="s">
        <v>63</v>
      </c>
      <c r="BA2" s="53" t="s">
        <v>64</v>
      </c>
      <c r="BB2" s="53" t="s">
        <v>182</v>
      </c>
      <c r="BC2" s="53" t="s">
        <v>183</v>
      </c>
      <c r="BE2" s="53" t="s">
        <v>60</v>
      </c>
      <c r="BF2" s="53" t="s">
        <v>61</v>
      </c>
      <c r="BG2" s="53" t="s">
        <v>62</v>
      </c>
      <c r="BH2" s="53" t="s">
        <v>63</v>
      </c>
      <c r="BI2" s="53" t="s">
        <v>64</v>
      </c>
      <c r="BJ2" s="53" t="s">
        <v>182</v>
      </c>
      <c r="BK2" s="53" t="s">
        <v>183</v>
      </c>
      <c r="BM2" s="53" t="s">
        <v>60</v>
      </c>
      <c r="BN2" s="53" t="s">
        <v>61</v>
      </c>
      <c r="BO2" s="53" t="s">
        <v>62</v>
      </c>
      <c r="BP2" s="53" t="s">
        <v>63</v>
      </c>
      <c r="BQ2" s="53" t="s">
        <v>64</v>
      </c>
      <c r="BR2" s="53" t="s">
        <v>182</v>
      </c>
      <c r="BS2" s="53" t="s">
        <v>183</v>
      </c>
      <c r="BU2" s="53" t="s">
        <v>60</v>
      </c>
      <c r="BV2" s="53" t="s">
        <v>61</v>
      </c>
      <c r="BW2" s="53" t="s">
        <v>62</v>
      </c>
      <c r="BX2" s="53" t="s">
        <v>63</v>
      </c>
      <c r="BY2" s="53" t="s">
        <v>64</v>
      </c>
      <c r="BZ2" s="53" t="s">
        <v>182</v>
      </c>
      <c r="CA2" s="53" t="s">
        <v>183</v>
      </c>
      <c r="CC2" s="229" t="s">
        <v>184</v>
      </c>
      <c r="CD2" s="230" t="s">
        <v>185</v>
      </c>
      <c r="CF2" s="189">
        <v>44501</v>
      </c>
      <c r="CG2" s="80">
        <f>G3/100</f>
        <v>3.1600000000000003E-2</v>
      </c>
      <c r="CH2" s="80">
        <f>O3/100</f>
        <v>-1.78E-2</v>
      </c>
      <c r="CI2" s="80">
        <f>W3/100</f>
        <v>-4.0000000000000002E-4</v>
      </c>
      <c r="CJ2" s="80">
        <f>AE3/100</f>
        <v>-6.1399999999999996E-2</v>
      </c>
      <c r="CK2" s="80">
        <f>AM3/100</f>
        <v>-1.9E-2</v>
      </c>
      <c r="CL2" s="80">
        <f>AU3/100</f>
        <v>-1.1399999999999999E-2</v>
      </c>
      <c r="CM2" s="80">
        <f>BC3/100</f>
        <v>-2.5099999999999997E-2</v>
      </c>
      <c r="CN2" s="80">
        <f>BK3/100</f>
        <v>-5.0000000000000001E-3</v>
      </c>
      <c r="CO2" s="80">
        <f>BS3/100</f>
        <v>-1.9099999999999999E-2</v>
      </c>
      <c r="CP2" s="80">
        <f>CA3/100</f>
        <v>-1.2500000000000001E-2</v>
      </c>
      <c r="CR2" s="189">
        <v>44501</v>
      </c>
      <c r="CS2" s="80">
        <v>0.26289999999999997</v>
      </c>
      <c r="CT2" s="80">
        <v>0.25850000000000001</v>
      </c>
      <c r="CU2" s="80">
        <v>0.20929999999999999</v>
      </c>
      <c r="CV2" s="80">
        <v>0.24890000000000001</v>
      </c>
      <c r="CW2" s="80">
        <v>0.13239999999999999</v>
      </c>
      <c r="CX2" s="80">
        <v>0.10390000000000001</v>
      </c>
      <c r="CY2" s="80">
        <v>0.18129999999999999</v>
      </c>
      <c r="CZ2" s="80">
        <v>0.155</v>
      </c>
      <c r="DA2" s="80">
        <v>0.10390000000000001</v>
      </c>
      <c r="DB2" s="80">
        <v>0.28949999999999998</v>
      </c>
      <c r="DD2" s="231" t="s">
        <v>184</v>
      </c>
      <c r="DE2" s="232" t="s">
        <v>185</v>
      </c>
      <c r="DG2" s="229" t="s">
        <v>184</v>
      </c>
      <c r="DH2" s="230" t="s">
        <v>185</v>
      </c>
    </row>
    <row r="3" spans="1:112" x14ac:dyDescent="0.3">
      <c r="A3" s="189">
        <v>44501</v>
      </c>
      <c r="B3" s="4" t="s">
        <v>186</v>
      </c>
      <c r="C3" s="4" t="s">
        <v>187</v>
      </c>
      <c r="D3" s="4" t="s">
        <v>188</v>
      </c>
      <c r="E3" s="4" t="s">
        <v>189</v>
      </c>
      <c r="F3" s="4" t="s">
        <v>190</v>
      </c>
      <c r="G3" s="4">
        <v>3.16</v>
      </c>
      <c r="H3" s="233"/>
      <c r="I3" s="189">
        <v>44501</v>
      </c>
      <c r="J3" s="4" t="s">
        <v>191</v>
      </c>
      <c r="K3" s="4" t="s">
        <v>192</v>
      </c>
      <c r="L3" s="4" t="s">
        <v>193</v>
      </c>
      <c r="M3" s="4" t="s">
        <v>194</v>
      </c>
      <c r="N3" s="4" t="s">
        <v>195</v>
      </c>
      <c r="O3" s="4">
        <v>-1.78</v>
      </c>
      <c r="Q3" s="189">
        <v>44501</v>
      </c>
      <c r="R3" s="4" t="s">
        <v>196</v>
      </c>
      <c r="S3" s="4" t="s">
        <v>197</v>
      </c>
      <c r="T3" s="4" t="s">
        <v>198</v>
      </c>
      <c r="U3" s="4" t="s">
        <v>199</v>
      </c>
      <c r="V3" s="4" t="s">
        <v>200</v>
      </c>
      <c r="W3" s="4">
        <v>-0.04</v>
      </c>
      <c r="Y3" s="189">
        <v>44501</v>
      </c>
      <c r="Z3" s="234">
        <v>5660</v>
      </c>
      <c r="AA3" s="234">
        <v>6010</v>
      </c>
      <c r="AB3" s="234">
        <v>6070</v>
      </c>
      <c r="AC3" s="234">
        <v>5660</v>
      </c>
      <c r="AD3" s="4" t="s">
        <v>201</v>
      </c>
      <c r="AE3" s="4">
        <v>-6.14</v>
      </c>
      <c r="AG3" s="189">
        <v>44501</v>
      </c>
      <c r="AH3" s="4" t="s">
        <v>202</v>
      </c>
      <c r="AI3" s="4" t="s">
        <v>203</v>
      </c>
      <c r="AJ3" s="4" t="s">
        <v>204</v>
      </c>
      <c r="AK3" s="4" t="s">
        <v>205</v>
      </c>
      <c r="AL3" s="4" t="s">
        <v>206</v>
      </c>
      <c r="AM3" s="4">
        <v>-1.9</v>
      </c>
      <c r="AO3" s="189">
        <v>44501</v>
      </c>
      <c r="AP3" s="4" t="s">
        <v>207</v>
      </c>
      <c r="AQ3" s="4" t="s">
        <v>208</v>
      </c>
      <c r="AR3" s="4" t="s">
        <v>209</v>
      </c>
      <c r="AS3" s="4" t="s">
        <v>210</v>
      </c>
      <c r="AT3" s="4" t="s">
        <v>211</v>
      </c>
      <c r="AU3" s="4">
        <v>-1.1399999999999999</v>
      </c>
      <c r="AW3" s="189">
        <v>44501</v>
      </c>
      <c r="AX3" s="4" t="s">
        <v>212</v>
      </c>
      <c r="AY3" s="4" t="s">
        <v>213</v>
      </c>
      <c r="AZ3" s="4" t="s">
        <v>214</v>
      </c>
      <c r="BA3" s="4" t="s">
        <v>215</v>
      </c>
      <c r="BB3" s="4" t="s">
        <v>216</v>
      </c>
      <c r="BC3" s="4">
        <v>-2.5099999999999998</v>
      </c>
      <c r="BE3" s="189">
        <v>44501</v>
      </c>
      <c r="BF3" s="4" t="s">
        <v>217</v>
      </c>
      <c r="BG3" s="4" t="s">
        <v>218</v>
      </c>
      <c r="BH3" s="4" t="s">
        <v>219</v>
      </c>
      <c r="BI3" s="4" t="s">
        <v>220</v>
      </c>
      <c r="BJ3" s="4" t="s">
        <v>221</v>
      </c>
      <c r="BK3" s="4">
        <v>-0.5</v>
      </c>
      <c r="BM3" s="189">
        <v>44501</v>
      </c>
      <c r="BN3" s="4" t="s">
        <v>222</v>
      </c>
      <c r="BO3" s="4" t="s">
        <v>208</v>
      </c>
      <c r="BP3" s="4" t="s">
        <v>209</v>
      </c>
      <c r="BQ3" s="4" t="s">
        <v>210</v>
      </c>
      <c r="BR3" s="4" t="s">
        <v>223</v>
      </c>
      <c r="BS3" s="4">
        <v>-1.91</v>
      </c>
      <c r="BU3" s="189">
        <v>44501</v>
      </c>
      <c r="BV3" s="4" t="s">
        <v>224</v>
      </c>
      <c r="BW3" s="4" t="s">
        <v>225</v>
      </c>
      <c r="BX3" s="4" t="s">
        <v>226</v>
      </c>
      <c r="BY3" s="4" t="s">
        <v>227</v>
      </c>
      <c r="BZ3" s="4" t="s">
        <v>228</v>
      </c>
      <c r="CA3" s="4">
        <v>-1.25</v>
      </c>
      <c r="CC3" s="189" t="s">
        <v>229</v>
      </c>
      <c r="CD3" s="235">
        <v>1.46</v>
      </c>
      <c r="CF3" s="189">
        <v>44470</v>
      </c>
      <c r="CG3" s="80">
        <f t="shared" ref="CG3:CG61" si="0">G4/100</f>
        <v>4.1299999999999996E-2</v>
      </c>
      <c r="CH3" s="80">
        <f t="shared" ref="CH3:CH61" si="1">O4/100</f>
        <v>2.4199999999999999E-2</v>
      </c>
      <c r="CI3" s="80">
        <f t="shared" ref="CI3:CI61" si="2">W4/100</f>
        <v>-4.0000000000000001E-3</v>
      </c>
      <c r="CJ3" s="80">
        <f t="shared" ref="CJ3:CJ61" si="3">AE4/100</f>
        <v>4.3299999999999998E-2</v>
      </c>
      <c r="CK3" s="80">
        <f t="shared" ref="CK3:CK61" si="4">AM4/100</f>
        <v>5.0999999999999997E-2</v>
      </c>
      <c r="CL3" s="80">
        <f t="shared" ref="CL3:CL61" si="5">AU4/100</f>
        <v>-3.4099999999999998E-2</v>
      </c>
      <c r="CM3" s="80">
        <f t="shared" ref="CM3:CM61" si="6">BC4/100</f>
        <v>2.5699999999999997E-2</v>
      </c>
      <c r="CN3" s="80">
        <f t="shared" ref="CN3:CN61" si="7">BK4/100</f>
        <v>1.6200000000000003E-2</v>
      </c>
      <c r="CO3" s="80">
        <f t="shared" ref="CO3:CO61" si="8">BS4/100</f>
        <v>-3.4099999999999998E-2</v>
      </c>
      <c r="CP3" s="80">
        <f t="shared" ref="CP3:CP61" si="9">CA4/100</f>
        <v>3.0200000000000001E-2</v>
      </c>
      <c r="CR3" s="189">
        <v>44470</v>
      </c>
      <c r="CS3" s="80">
        <v>0.2429</v>
      </c>
      <c r="CT3" s="80">
        <v>0.1384</v>
      </c>
      <c r="CU3" s="80">
        <v>0.1757</v>
      </c>
      <c r="CV3" s="80">
        <v>0.21340000000000001</v>
      </c>
      <c r="CW3" s="80">
        <v>0.1115</v>
      </c>
      <c r="CX3" s="80">
        <v>7.9100000000000004E-2</v>
      </c>
      <c r="CY3" s="80">
        <v>0.11460000000000001</v>
      </c>
      <c r="CZ3" s="80">
        <v>0.12939999999999999</v>
      </c>
      <c r="DA3" s="80">
        <v>7.9100000000000004E-2</v>
      </c>
      <c r="DB3" s="80">
        <v>0.1585</v>
      </c>
      <c r="DD3" s="189" t="s">
        <v>229</v>
      </c>
      <c r="DE3" s="236">
        <f>CD3/100</f>
        <v>1.46E-2</v>
      </c>
      <c r="DG3" s="189" t="s">
        <v>230</v>
      </c>
      <c r="DH3" s="236">
        <v>6.9400000000000003E-2</v>
      </c>
    </row>
    <row r="4" spans="1:112" x14ac:dyDescent="0.3">
      <c r="A4" s="189">
        <v>44470</v>
      </c>
      <c r="B4" s="4" t="s">
        <v>189</v>
      </c>
      <c r="C4" s="4" t="s">
        <v>231</v>
      </c>
      <c r="D4" s="4" t="s">
        <v>232</v>
      </c>
      <c r="E4" s="4" t="s">
        <v>233</v>
      </c>
      <c r="F4" s="4" t="s">
        <v>234</v>
      </c>
      <c r="G4" s="4">
        <v>4.13</v>
      </c>
      <c r="H4" s="233"/>
      <c r="I4" s="189">
        <v>44470</v>
      </c>
      <c r="J4" s="4" t="s">
        <v>235</v>
      </c>
      <c r="K4" s="4" t="s">
        <v>236</v>
      </c>
      <c r="L4" s="4" t="s">
        <v>237</v>
      </c>
      <c r="M4" s="4" t="s">
        <v>238</v>
      </c>
      <c r="N4" s="4" t="s">
        <v>239</v>
      </c>
      <c r="O4" s="4">
        <v>2.42</v>
      </c>
      <c r="Q4" s="189">
        <v>44470</v>
      </c>
      <c r="R4" s="4" t="s">
        <v>240</v>
      </c>
      <c r="S4" s="4" t="s">
        <v>241</v>
      </c>
      <c r="T4" s="4" t="s">
        <v>242</v>
      </c>
      <c r="U4" s="4" t="s">
        <v>243</v>
      </c>
      <c r="V4" s="4" t="s">
        <v>244</v>
      </c>
      <c r="W4" s="4">
        <v>-0.4</v>
      </c>
      <c r="Y4" s="189">
        <v>44470</v>
      </c>
      <c r="Z4" s="234">
        <v>6030</v>
      </c>
      <c r="AA4" s="234">
        <v>5810</v>
      </c>
      <c r="AB4" s="234">
        <v>6150</v>
      </c>
      <c r="AC4" s="234">
        <v>5810</v>
      </c>
      <c r="AD4" s="4" t="s">
        <v>245</v>
      </c>
      <c r="AE4" s="4">
        <v>4.33</v>
      </c>
      <c r="AG4" s="189">
        <v>44470</v>
      </c>
      <c r="AH4" s="4" t="s">
        <v>246</v>
      </c>
      <c r="AI4" s="4" t="s">
        <v>247</v>
      </c>
      <c r="AJ4" s="4" t="s">
        <v>248</v>
      </c>
      <c r="AK4" s="4" t="s">
        <v>249</v>
      </c>
      <c r="AL4" s="4" t="s">
        <v>250</v>
      </c>
      <c r="AM4" s="4">
        <v>5.0999999999999996</v>
      </c>
      <c r="AO4" s="189">
        <v>44470</v>
      </c>
      <c r="AP4" s="4" t="s">
        <v>208</v>
      </c>
      <c r="AQ4" s="4" t="s">
        <v>251</v>
      </c>
      <c r="AR4" s="4" t="s">
        <v>252</v>
      </c>
      <c r="AS4" s="4" t="s">
        <v>253</v>
      </c>
      <c r="AT4" s="4" t="s">
        <v>254</v>
      </c>
      <c r="AU4" s="4">
        <v>-3.41</v>
      </c>
      <c r="AW4" s="189">
        <v>44470</v>
      </c>
      <c r="AX4" s="4" t="s">
        <v>255</v>
      </c>
      <c r="AY4" s="4" t="s">
        <v>256</v>
      </c>
      <c r="AZ4" s="4" t="s">
        <v>197</v>
      </c>
      <c r="BA4" s="4" t="s">
        <v>257</v>
      </c>
      <c r="BB4" s="4" t="s">
        <v>258</v>
      </c>
      <c r="BC4" s="4">
        <v>2.57</v>
      </c>
      <c r="BE4" s="189">
        <v>44470</v>
      </c>
      <c r="BF4" s="4" t="s">
        <v>218</v>
      </c>
      <c r="BG4" s="4" t="s">
        <v>220</v>
      </c>
      <c r="BH4" s="4" t="s">
        <v>259</v>
      </c>
      <c r="BI4" s="4" t="s">
        <v>256</v>
      </c>
      <c r="BJ4" s="4" t="s">
        <v>260</v>
      </c>
      <c r="BK4" s="4">
        <v>1.62</v>
      </c>
      <c r="BM4" s="189">
        <v>44470</v>
      </c>
      <c r="BN4" s="4" t="s">
        <v>208</v>
      </c>
      <c r="BO4" s="4" t="s">
        <v>251</v>
      </c>
      <c r="BP4" s="4" t="s">
        <v>252</v>
      </c>
      <c r="BQ4" s="4" t="s">
        <v>253</v>
      </c>
      <c r="BR4" s="4" t="s">
        <v>254</v>
      </c>
      <c r="BS4" s="4">
        <v>-3.41</v>
      </c>
      <c r="BU4" s="189">
        <v>44470</v>
      </c>
      <c r="BV4" s="4" t="s">
        <v>261</v>
      </c>
      <c r="BW4" s="4" t="s">
        <v>262</v>
      </c>
      <c r="BX4" s="4" t="s">
        <v>263</v>
      </c>
      <c r="BY4" s="4" t="s">
        <v>264</v>
      </c>
      <c r="BZ4" s="4" t="s">
        <v>265</v>
      </c>
      <c r="CA4" s="4">
        <v>3.02</v>
      </c>
      <c r="CC4" s="189" t="s">
        <v>266</v>
      </c>
      <c r="CD4" s="235">
        <v>1.56</v>
      </c>
      <c r="CF4" s="189">
        <v>44440</v>
      </c>
      <c r="CG4" s="80">
        <f t="shared" si="0"/>
        <v>3.44E-2</v>
      </c>
      <c r="CH4" s="80">
        <f t="shared" si="1"/>
        <v>5.0999999999999997E-2</v>
      </c>
      <c r="CI4" s="80">
        <f t="shared" si="2"/>
        <v>0</v>
      </c>
      <c r="CJ4" s="80">
        <f t="shared" si="3"/>
        <v>-1.7000000000000001E-2</v>
      </c>
      <c r="CK4" s="80">
        <f t="shared" si="4"/>
        <v>2.4399999999999998E-2</v>
      </c>
      <c r="CL4" s="80">
        <f t="shared" si="5"/>
        <v>4.4900000000000002E-2</v>
      </c>
      <c r="CM4" s="80">
        <f t="shared" si="6"/>
        <v>0.11460000000000001</v>
      </c>
      <c r="CN4" s="80">
        <f t="shared" si="7"/>
        <v>-8.9999999999999998E-4</v>
      </c>
      <c r="CO4" s="80">
        <f t="shared" si="8"/>
        <v>4.4900000000000002E-2</v>
      </c>
      <c r="CP4" s="80">
        <f t="shared" si="9"/>
        <v>8.3999999999999995E-3</v>
      </c>
      <c r="CR4" s="189">
        <v>44440</v>
      </c>
      <c r="CS4" s="80">
        <v>0.2036</v>
      </c>
      <c r="CT4" s="80">
        <v>0.13730000000000001</v>
      </c>
      <c r="CU4" s="80">
        <v>0.1416</v>
      </c>
      <c r="CV4" s="80">
        <v>0.17460000000000001</v>
      </c>
      <c r="CW4" s="80">
        <v>0.1032</v>
      </c>
      <c r="CX4" s="80">
        <v>7.8799999999999995E-2</v>
      </c>
      <c r="CY4" s="80">
        <v>0.10980000000000001</v>
      </c>
      <c r="CZ4" s="80">
        <v>0.09</v>
      </c>
      <c r="DA4" s="80">
        <v>7.8799999999999995E-2</v>
      </c>
      <c r="DB4" s="80">
        <v>0.11720000000000001</v>
      </c>
      <c r="DD4" s="189" t="s">
        <v>266</v>
      </c>
      <c r="DE4" s="236">
        <f t="shared" ref="DE4:DE61" si="10">CD4/100</f>
        <v>1.5600000000000001E-2</v>
      </c>
      <c r="DG4" s="189" t="s">
        <v>267</v>
      </c>
      <c r="DH4" s="236">
        <v>6.7500000000000004E-2</v>
      </c>
    </row>
    <row r="5" spans="1:112" x14ac:dyDescent="0.3">
      <c r="A5" s="189">
        <v>44440</v>
      </c>
      <c r="B5" s="4" t="s">
        <v>268</v>
      </c>
      <c r="C5" s="4" t="s">
        <v>269</v>
      </c>
      <c r="D5" s="4" t="s">
        <v>270</v>
      </c>
      <c r="E5" s="4" t="s">
        <v>271</v>
      </c>
      <c r="F5" s="4" t="s">
        <v>272</v>
      </c>
      <c r="G5" s="4">
        <v>3.44</v>
      </c>
      <c r="H5" s="233"/>
      <c r="I5" s="189">
        <v>44440</v>
      </c>
      <c r="J5" s="4" t="s">
        <v>273</v>
      </c>
      <c r="K5" s="4" t="s">
        <v>274</v>
      </c>
      <c r="L5" s="4" t="s">
        <v>273</v>
      </c>
      <c r="M5" s="4" t="s">
        <v>275</v>
      </c>
      <c r="N5" s="4" t="s">
        <v>276</v>
      </c>
      <c r="O5" s="4">
        <v>5.0999999999999996</v>
      </c>
      <c r="Q5" s="189">
        <v>44440</v>
      </c>
      <c r="R5" s="4" t="s">
        <v>197</v>
      </c>
      <c r="S5" s="4" t="s">
        <v>197</v>
      </c>
      <c r="T5" s="4" t="s">
        <v>277</v>
      </c>
      <c r="U5" s="4" t="s">
        <v>199</v>
      </c>
      <c r="V5" s="4" t="s">
        <v>278</v>
      </c>
      <c r="W5" s="4">
        <v>0</v>
      </c>
      <c r="Y5" s="189">
        <v>44440</v>
      </c>
      <c r="Z5" s="234">
        <v>5780</v>
      </c>
      <c r="AA5" s="234">
        <v>5880</v>
      </c>
      <c r="AB5" s="234">
        <v>6030</v>
      </c>
      <c r="AC5" s="234">
        <v>5500</v>
      </c>
      <c r="AD5" s="4" t="s">
        <v>279</v>
      </c>
      <c r="AE5" s="4">
        <v>-1.7</v>
      </c>
      <c r="AG5" s="189">
        <v>44440</v>
      </c>
      <c r="AH5" s="4" t="s">
        <v>280</v>
      </c>
      <c r="AI5" s="4" t="s">
        <v>281</v>
      </c>
      <c r="AJ5" s="4" t="s">
        <v>282</v>
      </c>
      <c r="AK5" s="4" t="s">
        <v>283</v>
      </c>
      <c r="AL5" s="4" t="s">
        <v>284</v>
      </c>
      <c r="AM5" s="4">
        <v>2.44</v>
      </c>
      <c r="AO5" s="189">
        <v>44440</v>
      </c>
      <c r="AP5" s="4" t="s">
        <v>285</v>
      </c>
      <c r="AQ5" s="4" t="s">
        <v>286</v>
      </c>
      <c r="AR5" s="4" t="s">
        <v>287</v>
      </c>
      <c r="AS5" s="4" t="s">
        <v>288</v>
      </c>
      <c r="AT5" s="4" t="s">
        <v>289</v>
      </c>
      <c r="AU5" s="4">
        <v>4.49</v>
      </c>
      <c r="AW5" s="189">
        <v>44440</v>
      </c>
      <c r="AX5" s="4" t="s">
        <v>212</v>
      </c>
      <c r="AY5" s="4" t="s">
        <v>290</v>
      </c>
      <c r="AZ5" s="4" t="s">
        <v>291</v>
      </c>
      <c r="BA5" s="4" t="s">
        <v>292</v>
      </c>
      <c r="BB5" s="4" t="s">
        <v>293</v>
      </c>
      <c r="BC5" s="4">
        <v>11.46</v>
      </c>
      <c r="BE5" s="189">
        <v>44440</v>
      </c>
      <c r="BF5" s="4" t="s">
        <v>294</v>
      </c>
      <c r="BG5" s="4" t="s">
        <v>295</v>
      </c>
      <c r="BH5" s="4" t="s">
        <v>296</v>
      </c>
      <c r="BI5" s="4" t="s">
        <v>297</v>
      </c>
      <c r="BJ5" s="4" t="s">
        <v>298</v>
      </c>
      <c r="BK5" s="4">
        <v>-0.09</v>
      </c>
      <c r="BM5" s="189">
        <v>44440</v>
      </c>
      <c r="BN5" s="4" t="s">
        <v>285</v>
      </c>
      <c r="BO5" s="4" t="s">
        <v>286</v>
      </c>
      <c r="BP5" s="4" t="s">
        <v>287</v>
      </c>
      <c r="BQ5" s="4" t="s">
        <v>288</v>
      </c>
      <c r="BR5" s="4" t="s">
        <v>289</v>
      </c>
      <c r="BS5" s="4">
        <v>4.49</v>
      </c>
      <c r="BU5" s="189">
        <v>44440</v>
      </c>
      <c r="BV5" s="4" t="s">
        <v>299</v>
      </c>
      <c r="BW5" s="4" t="s">
        <v>300</v>
      </c>
      <c r="BX5" s="4" t="s">
        <v>224</v>
      </c>
      <c r="BY5" s="4" t="s">
        <v>301</v>
      </c>
      <c r="BZ5" s="4" t="s">
        <v>302</v>
      </c>
      <c r="CA5" s="4">
        <v>0.84</v>
      </c>
      <c r="CC5" s="189" t="s">
        <v>303</v>
      </c>
      <c r="CD5" s="235">
        <v>1.66</v>
      </c>
      <c r="CF5" s="189">
        <v>44409</v>
      </c>
      <c r="CG5" s="80">
        <f t="shared" si="0"/>
        <v>3.8E-3</v>
      </c>
      <c r="CH5" s="80">
        <f t="shared" si="1"/>
        <v>0.1295</v>
      </c>
      <c r="CI5" s="80">
        <f t="shared" si="2"/>
        <v>4.0300000000000002E-2</v>
      </c>
      <c r="CJ5" s="80">
        <f t="shared" si="3"/>
        <v>0.12640000000000001</v>
      </c>
      <c r="CK5" s="80">
        <f t="shared" si="4"/>
        <v>3.2400000000000005E-2</v>
      </c>
      <c r="CL5" s="80">
        <f t="shared" si="5"/>
        <v>6.5599999999999992E-2</v>
      </c>
      <c r="CM5" s="80">
        <f t="shared" si="6"/>
        <v>0.10980000000000001</v>
      </c>
      <c r="CN5" s="80">
        <f t="shared" si="7"/>
        <v>4.7300000000000002E-2</v>
      </c>
      <c r="CO5" s="80">
        <f t="shared" si="8"/>
        <v>6.5599999999999992E-2</v>
      </c>
      <c r="CP5" s="80">
        <f t="shared" si="9"/>
        <v>-2.46E-2</v>
      </c>
      <c r="CR5" s="189">
        <v>44409</v>
      </c>
      <c r="CS5" s="80">
        <v>0.1893</v>
      </c>
      <c r="CT5" s="80">
        <v>0.1295</v>
      </c>
      <c r="CU5" s="80">
        <v>0.13220000000000001</v>
      </c>
      <c r="CV5" s="80">
        <v>0.15010000000000001</v>
      </c>
      <c r="CW5" s="80">
        <v>8.2299999999999998E-2</v>
      </c>
      <c r="CX5" s="80">
        <v>7.4700000000000003E-2</v>
      </c>
      <c r="CY5" s="80">
        <v>8.2500000000000004E-2</v>
      </c>
      <c r="CZ5" s="80">
        <v>8.9700000000000002E-2</v>
      </c>
      <c r="DA5" s="80">
        <v>7.4700000000000003E-2</v>
      </c>
      <c r="DB5" s="80">
        <v>0.11539999999999999</v>
      </c>
      <c r="DD5" s="189" t="s">
        <v>303</v>
      </c>
      <c r="DE5" s="236">
        <f t="shared" si="10"/>
        <v>1.66E-2</v>
      </c>
      <c r="DG5" s="189" t="s">
        <v>304</v>
      </c>
      <c r="DH5" s="236">
        <v>6.2800000000000009E-2</v>
      </c>
    </row>
    <row r="6" spans="1:112" x14ac:dyDescent="0.3">
      <c r="A6" s="189">
        <v>44409</v>
      </c>
      <c r="B6" s="4" t="s">
        <v>305</v>
      </c>
      <c r="C6" s="4" t="s">
        <v>306</v>
      </c>
      <c r="D6" s="4" t="s">
        <v>307</v>
      </c>
      <c r="E6" s="4" t="s">
        <v>308</v>
      </c>
      <c r="F6" s="4" t="s">
        <v>309</v>
      </c>
      <c r="G6" s="4">
        <v>0.38</v>
      </c>
      <c r="H6" s="233"/>
      <c r="I6" s="189">
        <v>44409</v>
      </c>
      <c r="J6" s="4" t="s">
        <v>310</v>
      </c>
      <c r="K6" s="4" t="s">
        <v>311</v>
      </c>
      <c r="L6" s="4" t="s">
        <v>312</v>
      </c>
      <c r="M6" s="4" t="s">
        <v>313</v>
      </c>
      <c r="N6" s="4" t="s">
        <v>314</v>
      </c>
      <c r="O6" s="4">
        <v>12.95</v>
      </c>
      <c r="Q6" s="189">
        <v>44409</v>
      </c>
      <c r="R6" s="4" t="s">
        <v>197</v>
      </c>
      <c r="S6" s="4" t="s">
        <v>315</v>
      </c>
      <c r="T6" s="4" t="s">
        <v>316</v>
      </c>
      <c r="U6" s="4" t="s">
        <v>317</v>
      </c>
      <c r="V6" s="4" t="s">
        <v>318</v>
      </c>
      <c r="W6" s="4">
        <v>4.03</v>
      </c>
      <c r="Y6" s="189">
        <v>44409</v>
      </c>
      <c r="Z6" s="234">
        <v>5880</v>
      </c>
      <c r="AA6" s="234">
        <v>5260</v>
      </c>
      <c r="AB6" s="234">
        <v>5980</v>
      </c>
      <c r="AC6" s="234">
        <v>5070</v>
      </c>
      <c r="AD6" s="4" t="s">
        <v>319</v>
      </c>
      <c r="AE6" s="4">
        <v>12.64</v>
      </c>
      <c r="AG6" s="189">
        <v>44409</v>
      </c>
      <c r="AH6" s="4" t="s">
        <v>320</v>
      </c>
      <c r="AI6" s="4" t="s">
        <v>321</v>
      </c>
      <c r="AJ6" s="4" t="s">
        <v>322</v>
      </c>
      <c r="AK6" s="4" t="s">
        <v>323</v>
      </c>
      <c r="AL6" s="4" t="s">
        <v>324</v>
      </c>
      <c r="AM6" s="4">
        <v>3.24</v>
      </c>
      <c r="AO6" s="189">
        <v>44409</v>
      </c>
      <c r="AP6" s="4" t="s">
        <v>325</v>
      </c>
      <c r="AQ6" s="4" t="s">
        <v>326</v>
      </c>
      <c r="AR6" s="4" t="s">
        <v>208</v>
      </c>
      <c r="AS6" s="4" t="s">
        <v>326</v>
      </c>
      <c r="AT6" s="4" t="s">
        <v>327</v>
      </c>
      <c r="AU6" s="4">
        <v>6.56</v>
      </c>
      <c r="AW6" s="189">
        <v>44409</v>
      </c>
      <c r="AX6" s="4" t="s">
        <v>328</v>
      </c>
      <c r="AY6" s="4" t="s">
        <v>329</v>
      </c>
      <c r="AZ6" s="4" t="s">
        <v>330</v>
      </c>
      <c r="BA6" s="4" t="s">
        <v>331</v>
      </c>
      <c r="BB6" s="4" t="s">
        <v>332</v>
      </c>
      <c r="BC6" s="4">
        <v>10.98</v>
      </c>
      <c r="BE6" s="189">
        <v>44409</v>
      </c>
      <c r="BF6" s="4" t="s">
        <v>333</v>
      </c>
      <c r="BG6" s="4" t="s">
        <v>334</v>
      </c>
      <c r="BH6" s="4" t="s">
        <v>335</v>
      </c>
      <c r="BI6" s="4" t="s">
        <v>336</v>
      </c>
      <c r="BJ6" s="4" t="s">
        <v>337</v>
      </c>
      <c r="BK6" s="4">
        <v>4.7300000000000004</v>
      </c>
      <c r="BM6" s="189">
        <v>44409</v>
      </c>
      <c r="BN6" s="4" t="s">
        <v>325</v>
      </c>
      <c r="BO6" s="4" t="s">
        <v>326</v>
      </c>
      <c r="BP6" s="4" t="s">
        <v>208</v>
      </c>
      <c r="BQ6" s="4" t="s">
        <v>326</v>
      </c>
      <c r="BR6" s="4" t="s">
        <v>327</v>
      </c>
      <c r="BS6" s="4">
        <v>6.56</v>
      </c>
      <c r="BU6" s="189">
        <v>44409</v>
      </c>
      <c r="BV6" s="4" t="s">
        <v>338</v>
      </c>
      <c r="BW6" s="4" t="s">
        <v>339</v>
      </c>
      <c r="BX6" s="4" t="s">
        <v>340</v>
      </c>
      <c r="BY6" s="4" t="s">
        <v>341</v>
      </c>
      <c r="BZ6" s="4" t="s">
        <v>342</v>
      </c>
      <c r="CA6" s="4">
        <v>-2.46</v>
      </c>
      <c r="CC6" s="189" t="s">
        <v>343</v>
      </c>
      <c r="CD6" s="235">
        <v>1.71</v>
      </c>
      <c r="CF6" s="189">
        <v>44378</v>
      </c>
      <c r="CG6" s="80">
        <f t="shared" si="0"/>
        <v>-3.27E-2</v>
      </c>
      <c r="CH6" s="80">
        <f t="shared" si="1"/>
        <v>3.6499999999999998E-2</v>
      </c>
      <c r="CI6" s="80">
        <f t="shared" si="2"/>
        <v>-1.49E-2</v>
      </c>
      <c r="CJ6" s="80">
        <f t="shared" si="3"/>
        <v>-8.4199999999999997E-2</v>
      </c>
      <c r="CK6" s="80">
        <f t="shared" si="4"/>
        <v>-2.1600000000000001E-2</v>
      </c>
      <c r="CL6" s="80">
        <f t="shared" si="5"/>
        <v>-1.6299999999999999E-2</v>
      </c>
      <c r="CM6" s="80">
        <f t="shared" si="6"/>
        <v>-6.4899999999999999E-2</v>
      </c>
      <c r="CN6" s="80">
        <f t="shared" si="7"/>
        <v>-5.3899999999999997E-2</v>
      </c>
      <c r="CO6" s="80">
        <f t="shared" si="8"/>
        <v>-1.6299999999999999E-2</v>
      </c>
      <c r="CP6" s="80">
        <f t="shared" si="9"/>
        <v>2.7000000000000001E-3</v>
      </c>
      <c r="CR6" s="189">
        <v>44378</v>
      </c>
      <c r="CS6" s="80">
        <v>0.1855</v>
      </c>
      <c r="CT6" s="80">
        <v>0.12330000000000001</v>
      </c>
      <c r="CU6" s="80">
        <v>0.10640000000000001</v>
      </c>
      <c r="CV6" s="80">
        <v>0.12640000000000001</v>
      </c>
      <c r="CW6" s="80">
        <v>8.1300000000000011E-2</v>
      </c>
      <c r="CX6" s="80">
        <v>7.4200000000000002E-2</v>
      </c>
      <c r="CY6" s="80">
        <v>7.6100000000000001E-2</v>
      </c>
      <c r="CZ6" s="80">
        <v>8.9200000000000002E-2</v>
      </c>
      <c r="DA6" s="80">
        <v>7.4200000000000002E-2</v>
      </c>
      <c r="DB6" s="80">
        <v>8.8399999999999992E-2</v>
      </c>
      <c r="DD6" s="189" t="s">
        <v>343</v>
      </c>
      <c r="DE6" s="236">
        <f t="shared" si="10"/>
        <v>1.7100000000000001E-2</v>
      </c>
      <c r="DG6" s="189" t="s">
        <v>344</v>
      </c>
      <c r="DH6" s="236">
        <v>6.2199999999999998E-2</v>
      </c>
    </row>
    <row r="7" spans="1:112" x14ac:dyDescent="0.3">
      <c r="A7" s="189">
        <v>44378</v>
      </c>
      <c r="B7" s="4" t="s">
        <v>306</v>
      </c>
      <c r="C7" s="4" t="s">
        <v>345</v>
      </c>
      <c r="D7" s="4" t="s">
        <v>346</v>
      </c>
      <c r="E7" s="4" t="s">
        <v>347</v>
      </c>
      <c r="F7" s="4" t="s">
        <v>348</v>
      </c>
      <c r="G7" s="4">
        <v>-3.27</v>
      </c>
      <c r="H7" s="233"/>
      <c r="I7" s="189">
        <v>44378</v>
      </c>
      <c r="J7" s="4" t="s">
        <v>349</v>
      </c>
      <c r="K7" s="4" t="s">
        <v>350</v>
      </c>
      <c r="L7" s="4" t="s">
        <v>351</v>
      </c>
      <c r="M7" s="4" t="s">
        <v>352</v>
      </c>
      <c r="N7" s="4" t="s">
        <v>353</v>
      </c>
      <c r="O7" s="4">
        <v>3.65</v>
      </c>
      <c r="Q7" s="189">
        <v>44378</v>
      </c>
      <c r="R7" s="4" t="s">
        <v>354</v>
      </c>
      <c r="S7" s="4" t="s">
        <v>355</v>
      </c>
      <c r="T7" s="4" t="s">
        <v>356</v>
      </c>
      <c r="U7" s="4" t="s">
        <v>357</v>
      </c>
      <c r="V7" s="4" t="s">
        <v>358</v>
      </c>
      <c r="W7" s="4">
        <v>-1.49</v>
      </c>
      <c r="Y7" s="189">
        <v>44378</v>
      </c>
      <c r="Z7" s="234">
        <v>5220</v>
      </c>
      <c r="AA7" s="234">
        <v>5700</v>
      </c>
      <c r="AB7" s="234">
        <v>5810</v>
      </c>
      <c r="AC7" s="234">
        <v>5200</v>
      </c>
      <c r="AD7" s="4" t="s">
        <v>359</v>
      </c>
      <c r="AE7" s="4">
        <v>-8.42</v>
      </c>
      <c r="AG7" s="189">
        <v>44378</v>
      </c>
      <c r="AH7" s="4" t="s">
        <v>321</v>
      </c>
      <c r="AI7" s="4" t="s">
        <v>360</v>
      </c>
      <c r="AJ7" s="4" t="s">
        <v>361</v>
      </c>
      <c r="AK7" s="4" t="s">
        <v>362</v>
      </c>
      <c r="AL7" s="4" t="s">
        <v>363</v>
      </c>
      <c r="AM7" s="4">
        <v>-2.16</v>
      </c>
      <c r="AO7" s="189">
        <v>44378</v>
      </c>
      <c r="AP7" s="4" t="s">
        <v>364</v>
      </c>
      <c r="AQ7" s="4" t="s">
        <v>365</v>
      </c>
      <c r="AR7" s="4" t="s">
        <v>366</v>
      </c>
      <c r="AS7" s="4" t="s">
        <v>367</v>
      </c>
      <c r="AT7" s="4" t="s">
        <v>368</v>
      </c>
      <c r="AU7" s="4">
        <v>-1.63</v>
      </c>
      <c r="AW7" s="189">
        <v>44378</v>
      </c>
      <c r="AX7" s="4" t="s">
        <v>369</v>
      </c>
      <c r="AY7" s="4" t="s">
        <v>370</v>
      </c>
      <c r="AZ7" s="4" t="s">
        <v>371</v>
      </c>
      <c r="BA7" s="4" t="s">
        <v>369</v>
      </c>
      <c r="BB7" s="4" t="s">
        <v>372</v>
      </c>
      <c r="BC7" s="4">
        <v>-6.49</v>
      </c>
      <c r="BE7" s="189">
        <v>44378</v>
      </c>
      <c r="BF7" s="4" t="s">
        <v>373</v>
      </c>
      <c r="BG7" s="4" t="s">
        <v>199</v>
      </c>
      <c r="BH7" s="4" t="s">
        <v>197</v>
      </c>
      <c r="BI7" s="4" t="s">
        <v>374</v>
      </c>
      <c r="BJ7" s="4" t="s">
        <v>375</v>
      </c>
      <c r="BK7" s="4">
        <v>-5.39</v>
      </c>
      <c r="BM7" s="189">
        <v>44378</v>
      </c>
      <c r="BN7" s="4" t="s">
        <v>364</v>
      </c>
      <c r="BO7" s="4" t="s">
        <v>365</v>
      </c>
      <c r="BP7" s="4" t="s">
        <v>366</v>
      </c>
      <c r="BQ7" s="4" t="s">
        <v>367</v>
      </c>
      <c r="BR7" s="4" t="s">
        <v>368</v>
      </c>
      <c r="BS7" s="4">
        <v>-1.63</v>
      </c>
      <c r="BU7" s="189">
        <v>44378</v>
      </c>
      <c r="BV7" s="4" t="s">
        <v>376</v>
      </c>
      <c r="BW7" s="4" t="s">
        <v>377</v>
      </c>
      <c r="BX7" s="4" t="s">
        <v>378</v>
      </c>
      <c r="BY7" s="4" t="s">
        <v>379</v>
      </c>
      <c r="BZ7" s="4" t="s">
        <v>380</v>
      </c>
      <c r="CA7" s="4">
        <v>0.27</v>
      </c>
      <c r="CC7" s="189" t="s">
        <v>381</v>
      </c>
      <c r="CD7" s="235">
        <v>1.83</v>
      </c>
      <c r="CF7" s="189">
        <v>44348</v>
      </c>
      <c r="CG7" s="80">
        <f t="shared" si="0"/>
        <v>0.2429</v>
      </c>
      <c r="CH7" s="80">
        <f t="shared" si="1"/>
        <v>-2.8300000000000002E-2</v>
      </c>
      <c r="CI7" s="80">
        <f t="shared" si="2"/>
        <v>0.10640000000000001</v>
      </c>
      <c r="CJ7" s="80">
        <f t="shared" si="3"/>
        <v>-1.38E-2</v>
      </c>
      <c r="CK7" s="80">
        <f t="shared" si="4"/>
        <v>-2.8999999999999998E-3</v>
      </c>
      <c r="CL7" s="80">
        <f t="shared" si="5"/>
        <v>0.10390000000000001</v>
      </c>
      <c r="CM7" s="80">
        <f t="shared" si="6"/>
        <v>-7.5899999999999995E-2</v>
      </c>
      <c r="CN7" s="80">
        <f t="shared" si="7"/>
        <v>1.3000000000000001E-2</v>
      </c>
      <c r="CO7" s="80">
        <f t="shared" si="8"/>
        <v>0.10390000000000001</v>
      </c>
      <c r="CP7" s="80">
        <f t="shared" si="9"/>
        <v>3.44E-2</v>
      </c>
      <c r="CR7" s="189">
        <v>44348</v>
      </c>
      <c r="CS7" s="80">
        <v>0.1784</v>
      </c>
      <c r="CT7" s="80">
        <v>9.4299999999999995E-2</v>
      </c>
      <c r="CU7" s="80">
        <v>0.10249999999999999</v>
      </c>
      <c r="CV7" s="80">
        <v>0.11539999999999999</v>
      </c>
      <c r="CW7" s="80">
        <v>7.22E-2</v>
      </c>
      <c r="CX7" s="80">
        <v>7.1099999999999997E-2</v>
      </c>
      <c r="CY7" s="80">
        <v>7.4900000000000008E-2</v>
      </c>
      <c r="CZ7" s="80">
        <v>8.9099999999999999E-2</v>
      </c>
      <c r="DA7" s="80">
        <v>7.1099999999999997E-2</v>
      </c>
      <c r="DB7" s="80">
        <v>8.5099999999999995E-2</v>
      </c>
      <c r="DD7" s="189" t="s">
        <v>381</v>
      </c>
      <c r="DE7" s="236">
        <f t="shared" si="10"/>
        <v>1.83E-2</v>
      </c>
      <c r="DG7" s="189" t="s">
        <v>382</v>
      </c>
      <c r="DH7" s="236">
        <v>5.8400000000000001E-2</v>
      </c>
    </row>
    <row r="8" spans="1:112" x14ac:dyDescent="0.3">
      <c r="A8" s="189">
        <v>44348</v>
      </c>
      <c r="B8" s="4" t="s">
        <v>383</v>
      </c>
      <c r="C8" s="4" t="s">
        <v>384</v>
      </c>
      <c r="D8" s="4" t="s">
        <v>385</v>
      </c>
      <c r="E8" s="4" t="s">
        <v>386</v>
      </c>
      <c r="F8" s="4" t="s">
        <v>387</v>
      </c>
      <c r="G8" s="4">
        <v>24.29</v>
      </c>
      <c r="H8" s="233"/>
      <c r="I8" s="189">
        <v>44348</v>
      </c>
      <c r="J8" s="4" t="s">
        <v>388</v>
      </c>
      <c r="K8" s="4" t="s">
        <v>389</v>
      </c>
      <c r="L8" s="4" t="s">
        <v>390</v>
      </c>
      <c r="M8" s="4" t="s">
        <v>391</v>
      </c>
      <c r="N8" s="4" t="s">
        <v>392</v>
      </c>
      <c r="O8" s="4">
        <v>-2.83</v>
      </c>
      <c r="Q8" s="189">
        <v>44348</v>
      </c>
      <c r="R8" s="4" t="s">
        <v>393</v>
      </c>
      <c r="S8" s="4" t="s">
        <v>394</v>
      </c>
      <c r="T8" s="4" t="s">
        <v>395</v>
      </c>
      <c r="U8" s="4" t="s">
        <v>396</v>
      </c>
      <c r="V8" s="4" t="s">
        <v>397</v>
      </c>
      <c r="W8" s="4">
        <v>10.64</v>
      </c>
      <c r="Y8" s="189">
        <v>44348</v>
      </c>
      <c r="Z8" s="234">
        <v>5700</v>
      </c>
      <c r="AA8" s="234">
        <v>5820</v>
      </c>
      <c r="AB8" s="234">
        <v>6170</v>
      </c>
      <c r="AC8" s="234">
        <v>5590</v>
      </c>
      <c r="AD8" s="4" t="s">
        <v>398</v>
      </c>
      <c r="AE8" s="4">
        <v>-1.38</v>
      </c>
      <c r="AG8" s="189">
        <v>44348</v>
      </c>
      <c r="AH8" s="4" t="s">
        <v>399</v>
      </c>
      <c r="AI8" s="4" t="s">
        <v>400</v>
      </c>
      <c r="AJ8" s="4" t="s">
        <v>401</v>
      </c>
      <c r="AK8" s="4" t="s">
        <v>402</v>
      </c>
      <c r="AL8" s="4" t="s">
        <v>403</v>
      </c>
      <c r="AM8" s="4">
        <v>-0.28999999999999998</v>
      </c>
      <c r="AO8" s="189">
        <v>44348</v>
      </c>
      <c r="AP8" s="4" t="s">
        <v>404</v>
      </c>
      <c r="AQ8" s="4" t="s">
        <v>405</v>
      </c>
      <c r="AR8" s="4" t="s">
        <v>406</v>
      </c>
      <c r="AS8" s="4" t="s">
        <v>407</v>
      </c>
      <c r="AT8" s="4" t="s">
        <v>408</v>
      </c>
      <c r="AU8" s="4">
        <v>10.39</v>
      </c>
      <c r="AW8" s="189">
        <v>44348</v>
      </c>
      <c r="AX8" s="4" t="s">
        <v>409</v>
      </c>
      <c r="AY8" s="4" t="s">
        <v>374</v>
      </c>
      <c r="AZ8" s="4" t="s">
        <v>410</v>
      </c>
      <c r="BA8" s="4" t="s">
        <v>409</v>
      </c>
      <c r="BB8" s="4" t="s">
        <v>411</v>
      </c>
      <c r="BC8" s="4">
        <v>-7.59</v>
      </c>
      <c r="BE8" s="189">
        <v>44348</v>
      </c>
      <c r="BF8" s="4" t="s">
        <v>412</v>
      </c>
      <c r="BG8" s="4" t="s">
        <v>413</v>
      </c>
      <c r="BH8" s="4" t="s">
        <v>414</v>
      </c>
      <c r="BI8" s="4" t="s">
        <v>415</v>
      </c>
      <c r="BJ8" s="4" t="s">
        <v>416</v>
      </c>
      <c r="BK8" s="4">
        <v>1.3</v>
      </c>
      <c r="BM8" s="189">
        <v>44348</v>
      </c>
      <c r="BN8" s="4" t="s">
        <v>404</v>
      </c>
      <c r="BO8" s="4" t="s">
        <v>405</v>
      </c>
      <c r="BP8" s="4" t="s">
        <v>406</v>
      </c>
      <c r="BQ8" s="4" t="s">
        <v>407</v>
      </c>
      <c r="BR8" s="4" t="s">
        <v>408</v>
      </c>
      <c r="BS8" s="4">
        <v>10.39</v>
      </c>
      <c r="BU8" s="189">
        <v>44348</v>
      </c>
      <c r="BV8" s="4" t="s">
        <v>417</v>
      </c>
      <c r="BW8" s="4" t="s">
        <v>418</v>
      </c>
      <c r="BX8" s="4" t="s">
        <v>419</v>
      </c>
      <c r="BY8" s="4" t="s">
        <v>341</v>
      </c>
      <c r="BZ8" s="4" t="s">
        <v>420</v>
      </c>
      <c r="CA8" s="4">
        <v>3.44</v>
      </c>
      <c r="CC8" s="189" t="s">
        <v>421</v>
      </c>
      <c r="CD8" s="237">
        <v>1.9</v>
      </c>
      <c r="CF8" s="189">
        <v>44317</v>
      </c>
      <c r="CG8" s="80">
        <f t="shared" si="0"/>
        <v>-9.0000000000000011E-3</v>
      </c>
      <c r="CH8" s="80">
        <f t="shared" si="1"/>
        <v>-1.43E-2</v>
      </c>
      <c r="CI8" s="80">
        <f t="shared" si="2"/>
        <v>-6.3600000000000004E-2</v>
      </c>
      <c r="CJ8" s="80">
        <f t="shared" si="3"/>
        <v>-2.3599999999999999E-2</v>
      </c>
      <c r="CK8" s="80">
        <f t="shared" si="4"/>
        <v>-0.10830000000000001</v>
      </c>
      <c r="CL8" s="80">
        <f t="shared" si="5"/>
        <v>-0.10769999999999999</v>
      </c>
      <c r="CM8" s="80">
        <f t="shared" si="6"/>
        <v>4.4900000000000002E-2</v>
      </c>
      <c r="CN8" s="80">
        <f t="shared" si="7"/>
        <v>4.6999999999999993E-3</v>
      </c>
      <c r="CO8" s="80">
        <f t="shared" si="8"/>
        <v>-0.10769999999999999</v>
      </c>
      <c r="CP8" s="80">
        <f t="shared" si="9"/>
        <v>-0.11840000000000001</v>
      </c>
      <c r="CR8" s="189">
        <v>44317</v>
      </c>
      <c r="CS8" s="80">
        <v>0.16190000000000002</v>
      </c>
      <c r="CT8" s="80">
        <v>8.8399999999999992E-2</v>
      </c>
      <c r="CU8" s="80">
        <v>9.06E-2</v>
      </c>
      <c r="CV8" s="80">
        <v>9.2699999999999991E-2</v>
      </c>
      <c r="CW8" s="80">
        <v>7.17E-2</v>
      </c>
      <c r="CX8" s="80">
        <v>6.8099999999999994E-2</v>
      </c>
      <c r="CY8" s="80">
        <v>7.3499999999999996E-2</v>
      </c>
      <c r="CZ8" s="80">
        <v>5.8099999999999999E-2</v>
      </c>
      <c r="DA8" s="80">
        <v>6.8099999999999994E-2</v>
      </c>
      <c r="DB8" s="80">
        <v>8.1600000000000006E-2</v>
      </c>
      <c r="DD8" s="189" t="s">
        <v>421</v>
      </c>
      <c r="DE8" s="236">
        <f t="shared" si="10"/>
        <v>1.9E-2</v>
      </c>
      <c r="DG8" s="189" t="s">
        <v>422</v>
      </c>
      <c r="DH8" s="236">
        <v>5.7699999999999994E-2</v>
      </c>
    </row>
    <row r="9" spans="1:112" x14ac:dyDescent="0.3">
      <c r="A9" s="189">
        <v>44317</v>
      </c>
      <c r="B9" s="4" t="s">
        <v>423</v>
      </c>
      <c r="C9" s="4" t="s">
        <v>424</v>
      </c>
      <c r="D9" s="4" t="s">
        <v>425</v>
      </c>
      <c r="E9" s="4" t="s">
        <v>426</v>
      </c>
      <c r="F9" s="4" t="s">
        <v>427</v>
      </c>
      <c r="G9" s="4">
        <v>-0.9</v>
      </c>
      <c r="H9" s="233"/>
      <c r="I9" s="189">
        <v>44317</v>
      </c>
      <c r="J9" s="4" t="s">
        <v>428</v>
      </c>
      <c r="K9" s="4" t="s">
        <v>341</v>
      </c>
      <c r="L9" s="4" t="s">
        <v>429</v>
      </c>
      <c r="M9" s="4" t="s">
        <v>430</v>
      </c>
      <c r="N9" s="4" t="s">
        <v>431</v>
      </c>
      <c r="O9" s="4">
        <v>-1.43</v>
      </c>
      <c r="Q9" s="189">
        <v>44317</v>
      </c>
      <c r="R9" s="4" t="s">
        <v>432</v>
      </c>
      <c r="S9" s="4" t="s">
        <v>215</v>
      </c>
      <c r="T9" s="4" t="s">
        <v>433</v>
      </c>
      <c r="U9" s="4" t="s">
        <v>434</v>
      </c>
      <c r="V9" s="4" t="s">
        <v>435</v>
      </c>
      <c r="W9" s="4">
        <v>-6.36</v>
      </c>
      <c r="Y9" s="189">
        <v>44317</v>
      </c>
      <c r="Z9" s="234">
        <v>5780</v>
      </c>
      <c r="AA9" s="234">
        <v>5960</v>
      </c>
      <c r="AB9" s="234">
        <v>6020</v>
      </c>
      <c r="AC9" s="234">
        <v>5330</v>
      </c>
      <c r="AD9" s="4" t="s">
        <v>436</v>
      </c>
      <c r="AE9" s="4">
        <v>-2.36</v>
      </c>
      <c r="AG9" s="189">
        <v>44317</v>
      </c>
      <c r="AH9" s="4" t="s">
        <v>437</v>
      </c>
      <c r="AI9" s="4" t="s">
        <v>438</v>
      </c>
      <c r="AJ9" s="4" t="s">
        <v>439</v>
      </c>
      <c r="AK9" s="4" t="s">
        <v>440</v>
      </c>
      <c r="AL9" s="4" t="s">
        <v>441</v>
      </c>
      <c r="AM9" s="4">
        <v>-10.83</v>
      </c>
      <c r="AO9" s="189">
        <v>44317</v>
      </c>
      <c r="AP9" s="4" t="s">
        <v>442</v>
      </c>
      <c r="AQ9" s="4" t="s">
        <v>443</v>
      </c>
      <c r="AR9" s="4" t="s">
        <v>444</v>
      </c>
      <c r="AS9" s="4" t="s">
        <v>445</v>
      </c>
      <c r="AT9" s="4" t="s">
        <v>446</v>
      </c>
      <c r="AU9" s="4">
        <v>-10.77</v>
      </c>
      <c r="AW9" s="189">
        <v>44317</v>
      </c>
      <c r="AX9" s="4" t="s">
        <v>432</v>
      </c>
      <c r="AY9" s="4" t="s">
        <v>447</v>
      </c>
      <c r="AZ9" s="4" t="s">
        <v>448</v>
      </c>
      <c r="BA9" s="4" t="s">
        <v>449</v>
      </c>
      <c r="BB9" s="4" t="s">
        <v>450</v>
      </c>
      <c r="BC9" s="4">
        <v>4.49</v>
      </c>
      <c r="BE9" s="189">
        <v>44317</v>
      </c>
      <c r="BF9" s="4" t="s">
        <v>256</v>
      </c>
      <c r="BG9" s="4" t="s">
        <v>451</v>
      </c>
      <c r="BH9" s="4" t="s">
        <v>452</v>
      </c>
      <c r="BI9" s="4" t="s">
        <v>336</v>
      </c>
      <c r="BJ9" s="4" t="s">
        <v>453</v>
      </c>
      <c r="BK9" s="4">
        <v>0.47</v>
      </c>
      <c r="BM9" s="189">
        <v>44317</v>
      </c>
      <c r="BN9" s="4" t="s">
        <v>442</v>
      </c>
      <c r="BO9" s="4" t="s">
        <v>443</v>
      </c>
      <c r="BP9" s="4" t="s">
        <v>444</v>
      </c>
      <c r="BQ9" s="4" t="s">
        <v>445</v>
      </c>
      <c r="BR9" s="4" t="s">
        <v>446</v>
      </c>
      <c r="BS9" s="4">
        <v>-10.77</v>
      </c>
      <c r="BU9" s="189">
        <v>44317</v>
      </c>
      <c r="BV9" s="4" t="s">
        <v>454</v>
      </c>
      <c r="BW9" s="4" t="s">
        <v>455</v>
      </c>
      <c r="BX9" s="4" t="s">
        <v>456</v>
      </c>
      <c r="BY9" s="4" t="s">
        <v>457</v>
      </c>
      <c r="BZ9" s="4" t="s">
        <v>458</v>
      </c>
      <c r="CA9" s="4">
        <v>-11.84</v>
      </c>
      <c r="CC9" s="189" t="s">
        <v>459</v>
      </c>
      <c r="CD9" s="235">
        <v>1.94</v>
      </c>
      <c r="CF9" s="189">
        <v>44287</v>
      </c>
      <c r="CG9" s="80">
        <f t="shared" si="0"/>
        <v>-6.59E-2</v>
      </c>
      <c r="CH9" s="80">
        <f t="shared" si="1"/>
        <v>-4.0399999999999998E-2</v>
      </c>
      <c r="CI9" s="80">
        <f t="shared" si="2"/>
        <v>-4.9800000000000004E-2</v>
      </c>
      <c r="CJ9" s="80">
        <f t="shared" si="3"/>
        <v>-4.82E-2</v>
      </c>
      <c r="CK9" s="80">
        <f t="shared" si="4"/>
        <v>6.4000000000000003E-3</v>
      </c>
      <c r="CL9" s="80">
        <f t="shared" si="5"/>
        <v>-2.9700000000000001E-2</v>
      </c>
      <c r="CM9" s="80">
        <f t="shared" si="6"/>
        <v>-0.11710000000000001</v>
      </c>
      <c r="CN9" s="80">
        <f t="shared" si="7"/>
        <v>-7.2099999999999997E-2</v>
      </c>
      <c r="CO9" s="80">
        <f t="shared" si="8"/>
        <v>-2.9700000000000001E-2</v>
      </c>
      <c r="CP9" s="80">
        <f t="shared" si="9"/>
        <v>-2.1700000000000001E-2</v>
      </c>
      <c r="CR9" s="189">
        <v>44287</v>
      </c>
      <c r="CS9" s="80">
        <v>0.114</v>
      </c>
      <c r="CT9" s="80">
        <v>8.4900000000000003E-2</v>
      </c>
      <c r="CU9" s="80">
        <v>8.8200000000000001E-2</v>
      </c>
      <c r="CV9" s="80">
        <v>9.2499999999999999E-2</v>
      </c>
      <c r="CW9" s="80">
        <v>6.3700000000000007E-2</v>
      </c>
      <c r="CX9" s="80">
        <v>6.6699999999999995E-2</v>
      </c>
      <c r="CY9" s="80">
        <v>6.83E-2</v>
      </c>
      <c r="CZ9" s="80">
        <v>4.7300000000000002E-2</v>
      </c>
      <c r="DA9" s="80">
        <v>6.6699999999999995E-2</v>
      </c>
      <c r="DB9" s="80">
        <v>8.1500000000000003E-2</v>
      </c>
      <c r="DD9" s="189" t="s">
        <v>459</v>
      </c>
      <c r="DE9" s="236">
        <f t="shared" si="10"/>
        <v>1.9400000000000001E-2</v>
      </c>
      <c r="DG9" s="189" t="s">
        <v>460</v>
      </c>
      <c r="DH9" s="236">
        <v>5.5099999999999996E-2</v>
      </c>
    </row>
    <row r="10" spans="1:112" x14ac:dyDescent="0.3">
      <c r="A10" s="189">
        <v>44287</v>
      </c>
      <c r="B10" s="4" t="s">
        <v>461</v>
      </c>
      <c r="C10" s="4" t="s">
        <v>462</v>
      </c>
      <c r="D10" s="4" t="s">
        <v>463</v>
      </c>
      <c r="E10" s="4" t="s">
        <v>461</v>
      </c>
      <c r="F10" s="4" t="s">
        <v>464</v>
      </c>
      <c r="G10" s="4">
        <v>-6.59</v>
      </c>
      <c r="H10" s="233"/>
      <c r="I10" s="189">
        <v>44287</v>
      </c>
      <c r="J10" s="4" t="s">
        <v>341</v>
      </c>
      <c r="K10" s="4" t="s">
        <v>465</v>
      </c>
      <c r="L10" s="4" t="s">
        <v>466</v>
      </c>
      <c r="M10" s="4" t="s">
        <v>341</v>
      </c>
      <c r="N10" s="4" t="s">
        <v>467</v>
      </c>
      <c r="O10" s="4">
        <v>-4.04</v>
      </c>
      <c r="Q10" s="189">
        <v>44287</v>
      </c>
      <c r="R10" s="4" t="s">
        <v>215</v>
      </c>
      <c r="S10" s="4" t="s">
        <v>335</v>
      </c>
      <c r="T10" s="4" t="s">
        <v>468</v>
      </c>
      <c r="U10" s="4" t="s">
        <v>469</v>
      </c>
      <c r="V10" s="4" t="s">
        <v>470</v>
      </c>
      <c r="W10" s="4">
        <v>-4.9800000000000004</v>
      </c>
      <c r="Y10" s="189">
        <v>44287</v>
      </c>
      <c r="Z10" s="234">
        <v>5920</v>
      </c>
      <c r="AA10" s="234">
        <v>6190</v>
      </c>
      <c r="AB10" s="234">
        <v>6415</v>
      </c>
      <c r="AC10" s="234">
        <v>5890</v>
      </c>
      <c r="AD10" s="4" t="s">
        <v>471</v>
      </c>
      <c r="AE10" s="4">
        <v>-4.82</v>
      </c>
      <c r="AG10" s="189">
        <v>44287</v>
      </c>
      <c r="AH10" s="4" t="s">
        <v>472</v>
      </c>
      <c r="AI10" s="4" t="s">
        <v>473</v>
      </c>
      <c r="AJ10" s="4" t="s">
        <v>474</v>
      </c>
      <c r="AK10" s="4" t="s">
        <v>475</v>
      </c>
      <c r="AL10" s="4" t="s">
        <v>476</v>
      </c>
      <c r="AM10" s="4">
        <v>0.64</v>
      </c>
      <c r="AO10" s="189">
        <v>44287</v>
      </c>
      <c r="AP10" s="4" t="s">
        <v>477</v>
      </c>
      <c r="AQ10" s="4" t="s">
        <v>478</v>
      </c>
      <c r="AR10" s="4" t="s">
        <v>479</v>
      </c>
      <c r="AS10" s="4" t="s">
        <v>480</v>
      </c>
      <c r="AT10" s="4" t="s">
        <v>481</v>
      </c>
      <c r="AU10" s="4">
        <v>-2.97</v>
      </c>
      <c r="AW10" s="189">
        <v>44287</v>
      </c>
      <c r="AX10" s="4" t="s">
        <v>482</v>
      </c>
      <c r="AY10" s="4" t="s">
        <v>412</v>
      </c>
      <c r="AZ10" s="4" t="s">
        <v>483</v>
      </c>
      <c r="BA10" s="4" t="s">
        <v>482</v>
      </c>
      <c r="BB10" s="4" t="s">
        <v>484</v>
      </c>
      <c r="BC10" s="4">
        <v>-11.71</v>
      </c>
      <c r="BE10" s="189">
        <v>44287</v>
      </c>
      <c r="BF10" s="4" t="s">
        <v>485</v>
      </c>
      <c r="BG10" s="4" t="s">
        <v>486</v>
      </c>
      <c r="BH10" s="4" t="s">
        <v>487</v>
      </c>
      <c r="BI10" s="4" t="s">
        <v>485</v>
      </c>
      <c r="BJ10" s="4" t="s">
        <v>488</v>
      </c>
      <c r="BK10" s="4">
        <v>-7.21</v>
      </c>
      <c r="BM10" s="189">
        <v>44287</v>
      </c>
      <c r="BN10" s="4" t="s">
        <v>477</v>
      </c>
      <c r="BO10" s="4" t="s">
        <v>478</v>
      </c>
      <c r="BP10" s="4" t="s">
        <v>479</v>
      </c>
      <c r="BQ10" s="4" t="s">
        <v>480</v>
      </c>
      <c r="BR10" s="4" t="s">
        <v>481</v>
      </c>
      <c r="BS10" s="4">
        <v>-2.97</v>
      </c>
      <c r="BU10" s="189">
        <v>44287</v>
      </c>
      <c r="BV10" s="4" t="s">
        <v>489</v>
      </c>
      <c r="BW10" s="4" t="s">
        <v>490</v>
      </c>
      <c r="BX10" s="4" t="s">
        <v>491</v>
      </c>
      <c r="BY10" s="4" t="s">
        <v>492</v>
      </c>
      <c r="BZ10" s="4" t="s">
        <v>458</v>
      </c>
      <c r="CA10" s="4">
        <v>-2.17</v>
      </c>
      <c r="CC10" s="189" t="s">
        <v>493</v>
      </c>
      <c r="CD10" s="235">
        <v>1.97</v>
      </c>
      <c r="CF10" s="189">
        <v>44256</v>
      </c>
      <c r="CG10" s="80">
        <f t="shared" si="0"/>
        <v>5.16E-2</v>
      </c>
      <c r="CH10" s="80">
        <f t="shared" si="1"/>
        <v>-5.8700000000000002E-2</v>
      </c>
      <c r="CI10" s="80">
        <f t="shared" si="2"/>
        <v>-5.4600000000000003E-2</v>
      </c>
      <c r="CJ10" s="80">
        <f t="shared" si="3"/>
        <v>-9.5999999999999992E-3</v>
      </c>
      <c r="CK10" s="80">
        <f t="shared" si="4"/>
        <v>-1.2800000000000001E-2</v>
      </c>
      <c r="CL10" s="80">
        <f t="shared" si="5"/>
        <v>4.2599999999999999E-2</v>
      </c>
      <c r="CM10" s="80">
        <f t="shared" si="6"/>
        <v>-8.3199999999999996E-2</v>
      </c>
      <c r="CN10" s="80">
        <f t="shared" si="7"/>
        <v>-2.2000000000000002E-2</v>
      </c>
      <c r="CO10" s="80">
        <f t="shared" si="8"/>
        <v>4.2599999999999999E-2</v>
      </c>
      <c r="CP10" s="80">
        <f t="shared" si="9"/>
        <v>5.7999999999999996E-3</v>
      </c>
      <c r="CR10" s="189">
        <v>44256</v>
      </c>
      <c r="CS10" s="80">
        <v>0.1084</v>
      </c>
      <c r="CT10" s="80">
        <v>8.0299999999999996E-2</v>
      </c>
      <c r="CU10" s="80">
        <v>8.7100000000000011E-2</v>
      </c>
      <c r="CV10" s="80">
        <v>7.0599999999999996E-2</v>
      </c>
      <c r="CW10" s="80">
        <v>5.5500000000000001E-2</v>
      </c>
      <c r="CX10" s="80">
        <v>6.5599999999999992E-2</v>
      </c>
      <c r="CY10" s="80">
        <v>6.4699999999999994E-2</v>
      </c>
      <c r="CZ10" s="80">
        <v>4.7E-2</v>
      </c>
      <c r="DA10" s="80">
        <v>6.5599999999999992E-2</v>
      </c>
      <c r="DB10" s="80">
        <v>6.8499999999999991E-2</v>
      </c>
      <c r="DD10" s="189" t="s">
        <v>493</v>
      </c>
      <c r="DE10" s="236">
        <f t="shared" si="10"/>
        <v>1.9699999999999999E-2</v>
      </c>
      <c r="DG10" s="189" t="s">
        <v>494</v>
      </c>
      <c r="DH10" s="236">
        <v>5.4400000000000004E-2</v>
      </c>
    </row>
    <row r="11" spans="1:112" x14ac:dyDescent="0.3">
      <c r="A11" s="189">
        <v>44256</v>
      </c>
      <c r="B11" s="4" t="s">
        <v>495</v>
      </c>
      <c r="C11" s="4" t="s">
        <v>496</v>
      </c>
      <c r="D11" s="4" t="s">
        <v>497</v>
      </c>
      <c r="E11" s="4" t="s">
        <v>498</v>
      </c>
      <c r="F11" s="4" t="s">
        <v>499</v>
      </c>
      <c r="G11" s="4">
        <v>5.16</v>
      </c>
      <c r="H11" s="233"/>
      <c r="I11" s="189">
        <v>44256</v>
      </c>
      <c r="J11" s="4" t="s">
        <v>500</v>
      </c>
      <c r="K11" s="4" t="s">
        <v>501</v>
      </c>
      <c r="L11" s="4" t="s">
        <v>502</v>
      </c>
      <c r="M11" s="4" t="s">
        <v>500</v>
      </c>
      <c r="N11" s="4" t="s">
        <v>503</v>
      </c>
      <c r="O11" s="4">
        <v>-5.87</v>
      </c>
      <c r="Q11" s="189">
        <v>44256</v>
      </c>
      <c r="R11" s="4" t="s">
        <v>504</v>
      </c>
      <c r="S11" s="4" t="s">
        <v>505</v>
      </c>
      <c r="T11" s="4" t="s">
        <v>506</v>
      </c>
      <c r="U11" s="4" t="s">
        <v>333</v>
      </c>
      <c r="V11" s="4" t="s">
        <v>507</v>
      </c>
      <c r="W11" s="4">
        <v>-5.46</v>
      </c>
      <c r="Y11" s="189">
        <v>44256</v>
      </c>
      <c r="Z11" s="234">
        <v>6220</v>
      </c>
      <c r="AA11" s="234">
        <v>6300</v>
      </c>
      <c r="AB11" s="234">
        <v>6620</v>
      </c>
      <c r="AC11" s="234">
        <v>6050</v>
      </c>
      <c r="AD11" s="4" t="s">
        <v>508</v>
      </c>
      <c r="AE11" s="4">
        <v>-0.96</v>
      </c>
      <c r="AG11" s="189">
        <v>44256</v>
      </c>
      <c r="AH11" s="4" t="s">
        <v>509</v>
      </c>
      <c r="AI11" s="4" t="s">
        <v>510</v>
      </c>
      <c r="AJ11" s="4" t="s">
        <v>511</v>
      </c>
      <c r="AK11" s="4" t="s">
        <v>512</v>
      </c>
      <c r="AL11" s="4" t="s">
        <v>513</v>
      </c>
      <c r="AM11" s="4">
        <v>-1.28</v>
      </c>
      <c r="AO11" s="189">
        <v>44256</v>
      </c>
      <c r="AP11" s="4" t="s">
        <v>514</v>
      </c>
      <c r="AQ11" s="4" t="s">
        <v>515</v>
      </c>
      <c r="AR11" s="4" t="s">
        <v>325</v>
      </c>
      <c r="AS11" s="4" t="s">
        <v>516</v>
      </c>
      <c r="AT11" s="4" t="s">
        <v>517</v>
      </c>
      <c r="AU11" s="4">
        <v>4.26</v>
      </c>
      <c r="AW11" s="189">
        <v>44256</v>
      </c>
      <c r="AX11" s="4" t="s">
        <v>220</v>
      </c>
      <c r="AY11" s="4" t="s">
        <v>518</v>
      </c>
      <c r="AZ11" s="4" t="s">
        <v>519</v>
      </c>
      <c r="BA11" s="4" t="s">
        <v>520</v>
      </c>
      <c r="BB11" s="4" t="s">
        <v>521</v>
      </c>
      <c r="BC11" s="4">
        <v>-8.32</v>
      </c>
      <c r="BE11" s="189">
        <v>44256</v>
      </c>
      <c r="BF11" s="4" t="s">
        <v>522</v>
      </c>
      <c r="BG11" s="4" t="s">
        <v>523</v>
      </c>
      <c r="BH11" s="4" t="s">
        <v>524</v>
      </c>
      <c r="BI11" s="4" t="s">
        <v>525</v>
      </c>
      <c r="BJ11" s="4" t="s">
        <v>526</v>
      </c>
      <c r="BK11" s="4">
        <v>-2.2000000000000002</v>
      </c>
      <c r="BM11" s="189">
        <v>44256</v>
      </c>
      <c r="BN11" s="4" t="s">
        <v>514</v>
      </c>
      <c r="BO11" s="4" t="s">
        <v>515</v>
      </c>
      <c r="BP11" s="4" t="s">
        <v>325</v>
      </c>
      <c r="BQ11" s="4" t="s">
        <v>516</v>
      </c>
      <c r="BR11" s="4" t="s">
        <v>517</v>
      </c>
      <c r="BS11" s="4">
        <v>4.26</v>
      </c>
      <c r="BU11" s="189">
        <v>44256</v>
      </c>
      <c r="BV11" s="4" t="s">
        <v>527</v>
      </c>
      <c r="BW11" s="4" t="s">
        <v>528</v>
      </c>
      <c r="BX11" s="4" t="s">
        <v>529</v>
      </c>
      <c r="BY11" s="4" t="s">
        <v>530</v>
      </c>
      <c r="BZ11" s="4" t="s">
        <v>531</v>
      </c>
      <c r="CA11" s="4">
        <v>0.57999999999999996</v>
      </c>
      <c r="CC11" s="189" t="s">
        <v>532</v>
      </c>
      <c r="CD11" s="235">
        <v>1.99</v>
      </c>
      <c r="CF11" s="189">
        <v>44228</v>
      </c>
      <c r="CG11" s="80">
        <f t="shared" si="0"/>
        <v>0.1084</v>
      </c>
      <c r="CH11" s="80">
        <f t="shared" si="1"/>
        <v>-1.6500000000000001E-2</v>
      </c>
      <c r="CI11" s="80">
        <f t="shared" si="2"/>
        <v>3.2099999999999997E-2</v>
      </c>
      <c r="CJ11" s="80">
        <f t="shared" si="3"/>
        <v>-2.0299999999999999E-2</v>
      </c>
      <c r="CK11" s="80">
        <f t="shared" si="4"/>
        <v>-5.2600000000000001E-2</v>
      </c>
      <c r="CL11" s="80">
        <f t="shared" si="5"/>
        <v>-1.1899999999999999E-2</v>
      </c>
      <c r="CM11" s="80">
        <f t="shared" si="6"/>
        <v>4.2699999999999995E-2</v>
      </c>
      <c r="CN11" s="80">
        <f t="shared" si="7"/>
        <v>-2.9100000000000001E-2</v>
      </c>
      <c r="CO11" s="80">
        <f t="shared" si="8"/>
        <v>-1.1899999999999999E-2</v>
      </c>
      <c r="CP11" s="80">
        <f t="shared" si="9"/>
        <v>9.8999999999999991E-3</v>
      </c>
      <c r="CR11" s="189">
        <v>44228</v>
      </c>
      <c r="CS11" s="80">
        <v>0.10400000000000001</v>
      </c>
      <c r="CT11" s="80">
        <v>7.2900000000000006E-2</v>
      </c>
      <c r="CU11" s="80">
        <v>8.1900000000000001E-2</v>
      </c>
      <c r="CV11" s="80">
        <v>6.88E-2</v>
      </c>
      <c r="CW11" s="80">
        <v>5.0999999999999997E-2</v>
      </c>
      <c r="CX11" s="80">
        <v>6.2300000000000001E-2</v>
      </c>
      <c r="CY11" s="80">
        <v>6.1100000000000002E-2</v>
      </c>
      <c r="CZ11" s="80">
        <v>4.5700000000000005E-2</v>
      </c>
      <c r="DA11" s="80">
        <v>6.2300000000000001E-2</v>
      </c>
      <c r="DB11" s="80">
        <v>6.6799999999999998E-2</v>
      </c>
      <c r="DD11" s="189" t="s">
        <v>532</v>
      </c>
      <c r="DE11" s="236">
        <f t="shared" si="10"/>
        <v>1.9900000000000001E-2</v>
      </c>
      <c r="DG11" s="189" t="s">
        <v>533</v>
      </c>
      <c r="DH11" s="236">
        <v>5.4299999999999994E-2</v>
      </c>
    </row>
    <row r="12" spans="1:112" x14ac:dyDescent="0.3">
      <c r="A12" s="189">
        <v>44228</v>
      </c>
      <c r="B12" s="4" t="s">
        <v>534</v>
      </c>
      <c r="C12" s="4" t="s">
        <v>535</v>
      </c>
      <c r="D12" s="4" t="s">
        <v>536</v>
      </c>
      <c r="E12" s="4" t="s">
        <v>537</v>
      </c>
      <c r="F12" s="4" t="s">
        <v>538</v>
      </c>
      <c r="G12" s="4">
        <v>10.84</v>
      </c>
      <c r="H12" s="233"/>
      <c r="I12" s="189">
        <v>44228</v>
      </c>
      <c r="J12" s="4" t="s">
        <v>539</v>
      </c>
      <c r="K12" s="4" t="s">
        <v>540</v>
      </c>
      <c r="L12" s="4" t="s">
        <v>541</v>
      </c>
      <c r="M12" s="4" t="s">
        <v>542</v>
      </c>
      <c r="N12" s="4" t="s">
        <v>543</v>
      </c>
      <c r="O12" s="4">
        <v>-1.65</v>
      </c>
      <c r="Q12" s="189">
        <v>44228</v>
      </c>
      <c r="R12" s="4" t="s">
        <v>544</v>
      </c>
      <c r="S12" s="4" t="s">
        <v>545</v>
      </c>
      <c r="T12" s="4" t="s">
        <v>546</v>
      </c>
      <c r="U12" s="4" t="s">
        <v>196</v>
      </c>
      <c r="V12" s="4" t="s">
        <v>547</v>
      </c>
      <c r="W12" s="4">
        <v>3.21</v>
      </c>
      <c r="Y12" s="189">
        <v>44228</v>
      </c>
      <c r="Z12" s="234">
        <v>6280</v>
      </c>
      <c r="AA12" s="234">
        <v>6440</v>
      </c>
      <c r="AB12" s="234">
        <v>6900</v>
      </c>
      <c r="AC12" s="234">
        <v>6230</v>
      </c>
      <c r="AD12" s="4" t="s">
        <v>548</v>
      </c>
      <c r="AE12" s="4">
        <v>-2.0299999999999998</v>
      </c>
      <c r="AG12" s="189">
        <v>44228</v>
      </c>
      <c r="AH12" s="4" t="s">
        <v>549</v>
      </c>
      <c r="AI12" s="4" t="s">
        <v>550</v>
      </c>
      <c r="AJ12" s="4" t="s">
        <v>551</v>
      </c>
      <c r="AK12" s="4" t="s">
        <v>552</v>
      </c>
      <c r="AL12" s="4" t="s">
        <v>553</v>
      </c>
      <c r="AM12" s="4">
        <v>-5.26</v>
      </c>
      <c r="AO12" s="189">
        <v>44228</v>
      </c>
      <c r="AP12" s="4" t="s">
        <v>366</v>
      </c>
      <c r="AQ12" s="4" t="s">
        <v>554</v>
      </c>
      <c r="AR12" s="4" t="s">
        <v>555</v>
      </c>
      <c r="AS12" s="4" t="s">
        <v>367</v>
      </c>
      <c r="AT12" s="4" t="s">
        <v>556</v>
      </c>
      <c r="AU12" s="4">
        <v>-1.19</v>
      </c>
      <c r="AW12" s="189">
        <v>44228</v>
      </c>
      <c r="AX12" s="4" t="s">
        <v>557</v>
      </c>
      <c r="AY12" s="4" t="s">
        <v>558</v>
      </c>
      <c r="AZ12" s="4" t="s">
        <v>544</v>
      </c>
      <c r="BA12" s="4" t="s">
        <v>559</v>
      </c>
      <c r="BB12" s="4" t="s">
        <v>560</v>
      </c>
      <c r="BC12" s="4">
        <v>4.2699999999999996</v>
      </c>
      <c r="BE12" s="189">
        <v>44228</v>
      </c>
      <c r="BF12" s="4" t="s">
        <v>561</v>
      </c>
      <c r="BG12" s="4" t="s">
        <v>562</v>
      </c>
      <c r="BH12" s="4" t="s">
        <v>562</v>
      </c>
      <c r="BI12" s="4" t="s">
        <v>563</v>
      </c>
      <c r="BJ12" s="4" t="s">
        <v>564</v>
      </c>
      <c r="BK12" s="4">
        <v>-2.91</v>
      </c>
      <c r="BM12" s="189">
        <v>44228</v>
      </c>
      <c r="BN12" s="4" t="s">
        <v>366</v>
      </c>
      <c r="BO12" s="4" t="s">
        <v>554</v>
      </c>
      <c r="BP12" s="4" t="s">
        <v>555</v>
      </c>
      <c r="BQ12" s="4" t="s">
        <v>367</v>
      </c>
      <c r="BR12" s="4" t="s">
        <v>556</v>
      </c>
      <c r="BS12" s="4">
        <v>-1.19</v>
      </c>
      <c r="BU12" s="189">
        <v>44228</v>
      </c>
      <c r="BV12" s="4" t="s">
        <v>565</v>
      </c>
      <c r="BW12" s="4" t="s">
        <v>566</v>
      </c>
      <c r="BX12" s="4" t="s">
        <v>567</v>
      </c>
      <c r="BY12" s="4" t="s">
        <v>568</v>
      </c>
      <c r="BZ12" s="4" t="s">
        <v>569</v>
      </c>
      <c r="CA12" s="4">
        <v>0.99</v>
      </c>
      <c r="CC12" s="189" t="s">
        <v>570</v>
      </c>
      <c r="CD12" s="235">
        <v>2.0099999999999998</v>
      </c>
      <c r="CF12" s="189">
        <v>44197</v>
      </c>
      <c r="CG12" s="80">
        <f t="shared" si="0"/>
        <v>-9.5799999999999996E-2</v>
      </c>
      <c r="CH12" s="80">
        <f t="shared" si="1"/>
        <v>-0.10199999999999999</v>
      </c>
      <c r="CI12" s="80">
        <f t="shared" si="2"/>
        <v>-0.1027</v>
      </c>
      <c r="CJ12" s="80">
        <f t="shared" si="3"/>
        <v>-6.83E-2</v>
      </c>
      <c r="CK12" s="80">
        <f t="shared" si="4"/>
        <v>0.1032</v>
      </c>
      <c r="CL12" s="80">
        <f t="shared" si="5"/>
        <v>-1.47E-2</v>
      </c>
      <c r="CM12" s="80">
        <f t="shared" si="6"/>
        <v>-0.10210000000000001</v>
      </c>
      <c r="CN12" s="80">
        <f t="shared" si="7"/>
        <v>1.67E-2</v>
      </c>
      <c r="CO12" s="80">
        <f t="shared" si="8"/>
        <v>-1.47E-2</v>
      </c>
      <c r="CP12" s="80">
        <f t="shared" si="9"/>
        <v>-5.6000000000000008E-3</v>
      </c>
      <c r="CR12" s="189">
        <v>44197</v>
      </c>
      <c r="CS12" s="80">
        <v>0.1</v>
      </c>
      <c r="CT12" s="80">
        <v>7.0400000000000004E-2</v>
      </c>
      <c r="CU12" s="80">
        <v>8.0399999999999985E-2</v>
      </c>
      <c r="CV12" s="80">
        <v>6.6199999999999995E-2</v>
      </c>
      <c r="CW12" s="80">
        <v>4.6100000000000002E-2</v>
      </c>
      <c r="CX12" s="80">
        <v>4.4900000000000002E-2</v>
      </c>
      <c r="CY12" s="80">
        <v>4.9400000000000006E-2</v>
      </c>
      <c r="CZ12" s="80">
        <v>3.9599999999999996E-2</v>
      </c>
      <c r="DA12" s="80">
        <v>4.4900000000000002E-2</v>
      </c>
      <c r="DB12" s="80">
        <v>6.6199999999999995E-2</v>
      </c>
      <c r="DD12" s="189" t="s">
        <v>570</v>
      </c>
      <c r="DE12" s="236">
        <f t="shared" si="10"/>
        <v>2.0099999999999996E-2</v>
      </c>
      <c r="DG12" s="189" t="s">
        <v>571</v>
      </c>
      <c r="DH12" s="236">
        <v>5.3499999999999999E-2</v>
      </c>
    </row>
    <row r="13" spans="1:112" x14ac:dyDescent="0.3">
      <c r="A13" s="189">
        <v>44197</v>
      </c>
      <c r="B13" s="4" t="s">
        <v>572</v>
      </c>
      <c r="C13" s="4" t="s">
        <v>384</v>
      </c>
      <c r="D13" s="4" t="s">
        <v>573</v>
      </c>
      <c r="E13" s="4" t="s">
        <v>572</v>
      </c>
      <c r="F13" s="4" t="s">
        <v>574</v>
      </c>
      <c r="G13" s="4">
        <v>-9.58</v>
      </c>
      <c r="H13" s="233"/>
      <c r="I13" s="189">
        <v>44197</v>
      </c>
      <c r="J13" s="4" t="s">
        <v>575</v>
      </c>
      <c r="K13" s="4" t="s">
        <v>576</v>
      </c>
      <c r="L13" s="4" t="s">
        <v>577</v>
      </c>
      <c r="M13" s="4" t="s">
        <v>578</v>
      </c>
      <c r="N13" s="4" t="s">
        <v>579</v>
      </c>
      <c r="O13" s="4">
        <v>-10.199999999999999</v>
      </c>
      <c r="Q13" s="189">
        <v>44197</v>
      </c>
      <c r="R13" s="4" t="s">
        <v>580</v>
      </c>
      <c r="S13" s="4" t="s">
        <v>581</v>
      </c>
      <c r="T13" s="4" t="s">
        <v>582</v>
      </c>
      <c r="U13" s="4" t="s">
        <v>583</v>
      </c>
      <c r="V13" s="4" t="s">
        <v>584</v>
      </c>
      <c r="W13" s="4">
        <v>-10.27</v>
      </c>
      <c r="Y13" s="189">
        <v>44197</v>
      </c>
      <c r="Z13" s="234">
        <v>6410</v>
      </c>
      <c r="AA13" s="234">
        <v>6900</v>
      </c>
      <c r="AB13" s="234">
        <v>7030</v>
      </c>
      <c r="AC13" s="234">
        <v>6230</v>
      </c>
      <c r="AD13" s="4" t="s">
        <v>585</v>
      </c>
      <c r="AE13" s="4">
        <v>-6.83</v>
      </c>
      <c r="AG13" s="189">
        <v>44197</v>
      </c>
      <c r="AH13" s="4" t="s">
        <v>586</v>
      </c>
      <c r="AI13" s="4" t="s">
        <v>587</v>
      </c>
      <c r="AJ13" s="4" t="s">
        <v>586</v>
      </c>
      <c r="AK13" s="4" t="s">
        <v>588</v>
      </c>
      <c r="AL13" s="4" t="s">
        <v>589</v>
      </c>
      <c r="AM13" s="4">
        <v>10.32</v>
      </c>
      <c r="AO13" s="189">
        <v>44197</v>
      </c>
      <c r="AP13" s="4" t="s">
        <v>590</v>
      </c>
      <c r="AQ13" s="4" t="s">
        <v>444</v>
      </c>
      <c r="AR13" s="4" t="s">
        <v>591</v>
      </c>
      <c r="AS13" s="4" t="s">
        <v>592</v>
      </c>
      <c r="AT13" s="4" t="s">
        <v>593</v>
      </c>
      <c r="AU13" s="4">
        <v>-1.47</v>
      </c>
      <c r="AW13" s="189">
        <v>44197</v>
      </c>
      <c r="AX13" s="4" t="s">
        <v>197</v>
      </c>
      <c r="AY13" s="4" t="s">
        <v>594</v>
      </c>
      <c r="AZ13" s="4" t="s">
        <v>595</v>
      </c>
      <c r="BA13" s="4" t="s">
        <v>197</v>
      </c>
      <c r="BB13" s="4" t="s">
        <v>596</v>
      </c>
      <c r="BC13" s="4">
        <v>-10.210000000000001</v>
      </c>
      <c r="BE13" s="189">
        <v>44197</v>
      </c>
      <c r="BF13" s="4" t="s">
        <v>597</v>
      </c>
      <c r="BG13" s="4" t="s">
        <v>598</v>
      </c>
      <c r="BH13" s="4" t="s">
        <v>599</v>
      </c>
      <c r="BI13" s="4" t="s">
        <v>600</v>
      </c>
      <c r="BJ13" s="4" t="s">
        <v>601</v>
      </c>
      <c r="BK13" s="4">
        <v>1.67</v>
      </c>
      <c r="BM13" s="189">
        <v>44197</v>
      </c>
      <c r="BN13" s="4" t="s">
        <v>590</v>
      </c>
      <c r="BO13" s="4" t="s">
        <v>444</v>
      </c>
      <c r="BP13" s="4" t="s">
        <v>591</v>
      </c>
      <c r="BQ13" s="4" t="s">
        <v>592</v>
      </c>
      <c r="BR13" s="4" t="s">
        <v>593</v>
      </c>
      <c r="BS13" s="4">
        <v>-1.47</v>
      </c>
      <c r="BU13" s="189">
        <v>44197</v>
      </c>
      <c r="BV13" s="4" t="s">
        <v>566</v>
      </c>
      <c r="BW13" s="4" t="s">
        <v>602</v>
      </c>
      <c r="BX13" s="4" t="s">
        <v>529</v>
      </c>
      <c r="BY13" s="4" t="s">
        <v>603</v>
      </c>
      <c r="BZ13" s="4" t="s">
        <v>604</v>
      </c>
      <c r="CA13" s="4">
        <v>-0.56000000000000005</v>
      </c>
      <c r="CC13" s="189" t="s">
        <v>605</v>
      </c>
      <c r="CD13" s="235">
        <v>2.04</v>
      </c>
      <c r="CF13" s="189">
        <v>44166</v>
      </c>
      <c r="CG13" s="80">
        <f t="shared" si="0"/>
        <v>7.8799999999999995E-2</v>
      </c>
      <c r="CH13" s="80">
        <f t="shared" si="1"/>
        <v>0.25850000000000001</v>
      </c>
      <c r="CI13" s="80">
        <f t="shared" si="2"/>
        <v>0.13220000000000001</v>
      </c>
      <c r="CJ13" s="80">
        <f t="shared" si="3"/>
        <v>0.21340000000000001</v>
      </c>
      <c r="CK13" s="80">
        <f t="shared" si="4"/>
        <v>7.22E-2</v>
      </c>
      <c r="CL13" s="80">
        <f t="shared" si="5"/>
        <v>3.5200000000000002E-2</v>
      </c>
      <c r="CM13" s="80">
        <f t="shared" si="6"/>
        <v>0.18129999999999999</v>
      </c>
      <c r="CN13" s="80">
        <f t="shared" si="7"/>
        <v>3.1800000000000002E-2</v>
      </c>
      <c r="CO13" s="80">
        <f t="shared" si="8"/>
        <v>3.5200000000000002E-2</v>
      </c>
      <c r="CP13" s="80">
        <f t="shared" si="9"/>
        <v>0.11720000000000001</v>
      </c>
      <c r="CR13" s="189">
        <v>44166</v>
      </c>
      <c r="CS13" s="80">
        <v>9.4600000000000004E-2</v>
      </c>
      <c r="CT13" s="80">
        <v>6.6299999999999998E-2</v>
      </c>
      <c r="CU13" s="80">
        <v>7.690000000000001E-2</v>
      </c>
      <c r="CV13" s="80">
        <v>6.5599999999999992E-2</v>
      </c>
      <c r="CW13" s="80">
        <v>4.5599999999999995E-2</v>
      </c>
      <c r="CX13" s="80">
        <v>4.2599999999999999E-2</v>
      </c>
      <c r="CY13" s="80">
        <v>4.6900000000000004E-2</v>
      </c>
      <c r="CZ13" s="80">
        <v>3.3099999999999997E-2</v>
      </c>
      <c r="DA13" s="80">
        <v>4.2599999999999999E-2</v>
      </c>
      <c r="DB13" s="80">
        <v>5.5199999999999999E-2</v>
      </c>
      <c r="DD13" s="189" t="s">
        <v>605</v>
      </c>
      <c r="DE13" s="236">
        <f t="shared" si="10"/>
        <v>2.0400000000000001E-2</v>
      </c>
      <c r="DG13" s="189" t="s">
        <v>606</v>
      </c>
      <c r="DH13" s="236">
        <v>5.3499999999999999E-2</v>
      </c>
    </row>
    <row r="14" spans="1:112" x14ac:dyDescent="0.3">
      <c r="A14" s="189">
        <v>44166</v>
      </c>
      <c r="B14" s="4" t="s">
        <v>384</v>
      </c>
      <c r="C14" s="4" t="s">
        <v>607</v>
      </c>
      <c r="D14" s="4" t="s">
        <v>608</v>
      </c>
      <c r="E14" s="4" t="s">
        <v>609</v>
      </c>
      <c r="F14" s="4" t="s">
        <v>610</v>
      </c>
      <c r="G14" s="4">
        <v>7.88</v>
      </c>
      <c r="H14" s="233"/>
      <c r="I14" s="189">
        <v>44166</v>
      </c>
      <c r="J14" s="4" t="s">
        <v>611</v>
      </c>
      <c r="K14" s="4" t="s">
        <v>612</v>
      </c>
      <c r="L14" s="4" t="s">
        <v>613</v>
      </c>
      <c r="M14" s="4" t="s">
        <v>612</v>
      </c>
      <c r="N14" s="4" t="s">
        <v>614</v>
      </c>
      <c r="O14" s="4">
        <v>25.85</v>
      </c>
      <c r="Q14" s="189">
        <v>44166</v>
      </c>
      <c r="R14" s="4" t="s">
        <v>615</v>
      </c>
      <c r="S14" s="4" t="s">
        <v>197</v>
      </c>
      <c r="T14" s="4" t="s">
        <v>616</v>
      </c>
      <c r="U14" s="4" t="s">
        <v>504</v>
      </c>
      <c r="V14" s="4" t="s">
        <v>617</v>
      </c>
      <c r="W14" s="4">
        <v>13.22</v>
      </c>
      <c r="Y14" s="189">
        <v>44166</v>
      </c>
      <c r="Z14" s="234">
        <v>6880</v>
      </c>
      <c r="AA14" s="234">
        <v>5670</v>
      </c>
      <c r="AB14" s="234">
        <v>7030</v>
      </c>
      <c r="AC14" s="234">
        <v>5670</v>
      </c>
      <c r="AD14" s="4" t="s">
        <v>618</v>
      </c>
      <c r="AE14" s="4">
        <v>21.34</v>
      </c>
      <c r="AG14" s="189">
        <v>44166</v>
      </c>
      <c r="AH14" s="4" t="s">
        <v>587</v>
      </c>
      <c r="AI14" s="4" t="s">
        <v>619</v>
      </c>
      <c r="AJ14" s="4" t="s">
        <v>620</v>
      </c>
      <c r="AK14" s="4" t="s">
        <v>621</v>
      </c>
      <c r="AL14" s="4" t="s">
        <v>622</v>
      </c>
      <c r="AM14" s="4">
        <v>7.22</v>
      </c>
      <c r="AO14" s="189">
        <v>44166</v>
      </c>
      <c r="AP14" s="4" t="s">
        <v>444</v>
      </c>
      <c r="AQ14" s="4" t="s">
        <v>623</v>
      </c>
      <c r="AR14" s="4" t="s">
        <v>624</v>
      </c>
      <c r="AS14" s="4" t="s">
        <v>625</v>
      </c>
      <c r="AT14" s="4" t="s">
        <v>626</v>
      </c>
      <c r="AU14" s="4">
        <v>3.52</v>
      </c>
      <c r="AW14" s="189">
        <v>44166</v>
      </c>
      <c r="AX14" s="4" t="s">
        <v>627</v>
      </c>
      <c r="AY14" s="4" t="s">
        <v>199</v>
      </c>
      <c r="AZ14" s="4" t="s">
        <v>628</v>
      </c>
      <c r="BA14" s="4" t="s">
        <v>629</v>
      </c>
      <c r="BB14" s="4" t="s">
        <v>630</v>
      </c>
      <c r="BC14" s="4">
        <v>18.13</v>
      </c>
      <c r="BE14" s="189">
        <v>44166</v>
      </c>
      <c r="BF14" s="4" t="s">
        <v>631</v>
      </c>
      <c r="BG14" s="4" t="s">
        <v>632</v>
      </c>
      <c r="BH14" s="4" t="s">
        <v>599</v>
      </c>
      <c r="BI14" s="4" t="s">
        <v>633</v>
      </c>
      <c r="BJ14" s="4" t="s">
        <v>634</v>
      </c>
      <c r="BK14" s="4">
        <v>3.18</v>
      </c>
      <c r="BM14" s="189">
        <v>44166</v>
      </c>
      <c r="BN14" s="4" t="s">
        <v>444</v>
      </c>
      <c r="BO14" s="4" t="s">
        <v>623</v>
      </c>
      <c r="BP14" s="4" t="s">
        <v>624</v>
      </c>
      <c r="BQ14" s="4" t="s">
        <v>625</v>
      </c>
      <c r="BR14" s="4" t="s">
        <v>626</v>
      </c>
      <c r="BS14" s="4">
        <v>3.52</v>
      </c>
      <c r="BU14" s="189">
        <v>44166</v>
      </c>
      <c r="BV14" s="4" t="s">
        <v>238</v>
      </c>
      <c r="BW14" s="4" t="s">
        <v>635</v>
      </c>
      <c r="BX14" s="4" t="s">
        <v>273</v>
      </c>
      <c r="BY14" s="4" t="s">
        <v>635</v>
      </c>
      <c r="BZ14" s="4" t="s">
        <v>636</v>
      </c>
      <c r="CA14" s="4">
        <v>11.72</v>
      </c>
      <c r="CC14" s="189" t="s">
        <v>637</v>
      </c>
      <c r="CD14" s="235">
        <v>2.06</v>
      </c>
      <c r="CF14" s="189">
        <v>44136</v>
      </c>
      <c r="CG14" s="80">
        <f t="shared" si="0"/>
        <v>0.16190000000000002</v>
      </c>
      <c r="CH14" s="80">
        <f t="shared" si="1"/>
        <v>0.1384</v>
      </c>
      <c r="CI14" s="80">
        <f t="shared" si="2"/>
        <v>8.8200000000000001E-2</v>
      </c>
      <c r="CJ14" s="80">
        <f t="shared" si="3"/>
        <v>0.24890000000000001</v>
      </c>
      <c r="CK14" s="80">
        <f t="shared" si="4"/>
        <v>3.6299999999999999E-2</v>
      </c>
      <c r="CL14" s="80">
        <f t="shared" si="5"/>
        <v>6.6699999999999995E-2</v>
      </c>
      <c r="CM14" s="80">
        <f t="shared" si="6"/>
        <v>6.4699999999999994E-2</v>
      </c>
      <c r="CN14" s="80">
        <f t="shared" si="7"/>
        <v>0.09</v>
      </c>
      <c r="CO14" s="80">
        <f t="shared" si="8"/>
        <v>6.6699999999999995E-2</v>
      </c>
      <c r="CP14" s="80">
        <f t="shared" si="9"/>
        <v>0.11539999999999999</v>
      </c>
      <c r="CR14" s="189">
        <v>44136</v>
      </c>
      <c r="CS14" s="80">
        <v>8.2200000000000009E-2</v>
      </c>
      <c r="CT14" s="80">
        <v>5.6799999999999996E-2</v>
      </c>
      <c r="CU14" s="80">
        <v>6.9099999999999995E-2</v>
      </c>
      <c r="CV14" s="80">
        <v>4.82E-2</v>
      </c>
      <c r="CW14" s="80">
        <v>4.53E-2</v>
      </c>
      <c r="CX14" s="80">
        <v>3.7599999999999995E-2</v>
      </c>
      <c r="CY14" s="80">
        <v>4.5599999999999995E-2</v>
      </c>
      <c r="CZ14" s="80">
        <v>3.1800000000000002E-2</v>
      </c>
      <c r="DA14" s="80">
        <v>3.7599999999999995E-2</v>
      </c>
      <c r="DB14" s="80">
        <v>5.28E-2</v>
      </c>
      <c r="DD14" s="189" t="s">
        <v>637</v>
      </c>
      <c r="DE14" s="236">
        <f t="shared" si="10"/>
        <v>2.06E-2</v>
      </c>
      <c r="DG14" s="189" t="s">
        <v>638</v>
      </c>
      <c r="DH14" s="236">
        <v>5.3099999999999994E-2</v>
      </c>
    </row>
    <row r="15" spans="1:112" x14ac:dyDescent="0.3">
      <c r="A15" s="189">
        <v>44136</v>
      </c>
      <c r="B15" s="4" t="s">
        <v>639</v>
      </c>
      <c r="C15" s="4" t="s">
        <v>640</v>
      </c>
      <c r="D15" s="4" t="s">
        <v>641</v>
      </c>
      <c r="E15" s="4" t="s">
        <v>640</v>
      </c>
      <c r="F15" s="4" t="s">
        <v>642</v>
      </c>
      <c r="G15" s="4">
        <v>16.190000000000001</v>
      </c>
      <c r="H15" s="233"/>
      <c r="I15" s="189">
        <v>44136</v>
      </c>
      <c r="J15" s="4" t="s">
        <v>643</v>
      </c>
      <c r="K15" s="4" t="s">
        <v>644</v>
      </c>
      <c r="L15" s="4" t="s">
        <v>227</v>
      </c>
      <c r="M15" s="4" t="s">
        <v>644</v>
      </c>
      <c r="N15" s="4" t="s">
        <v>645</v>
      </c>
      <c r="O15" s="4">
        <v>13.84</v>
      </c>
      <c r="Q15" s="189">
        <v>44136</v>
      </c>
      <c r="R15" s="4" t="s">
        <v>197</v>
      </c>
      <c r="S15" s="4" t="s">
        <v>646</v>
      </c>
      <c r="T15" s="4" t="s">
        <v>647</v>
      </c>
      <c r="U15" s="4" t="s">
        <v>334</v>
      </c>
      <c r="V15" s="4" t="s">
        <v>648</v>
      </c>
      <c r="W15" s="4">
        <v>8.82</v>
      </c>
      <c r="Y15" s="189">
        <v>44136</v>
      </c>
      <c r="Z15" s="234">
        <v>5670</v>
      </c>
      <c r="AA15" s="234">
        <v>4560</v>
      </c>
      <c r="AB15" s="234">
        <v>5670</v>
      </c>
      <c r="AC15" s="234">
        <v>4560</v>
      </c>
      <c r="AD15" s="4" t="s">
        <v>260</v>
      </c>
      <c r="AE15" s="4">
        <v>24.89</v>
      </c>
      <c r="AG15" s="189">
        <v>44136</v>
      </c>
      <c r="AH15" s="4" t="s">
        <v>649</v>
      </c>
      <c r="AI15" s="4" t="s">
        <v>650</v>
      </c>
      <c r="AJ15" s="4" t="s">
        <v>651</v>
      </c>
      <c r="AK15" s="4" t="s">
        <v>652</v>
      </c>
      <c r="AL15" s="4" t="s">
        <v>653</v>
      </c>
      <c r="AM15" s="4">
        <v>3.63</v>
      </c>
      <c r="AO15" s="189">
        <v>44136</v>
      </c>
      <c r="AP15" s="4" t="s">
        <v>365</v>
      </c>
      <c r="AQ15" s="4" t="s">
        <v>654</v>
      </c>
      <c r="AR15" s="4" t="s">
        <v>365</v>
      </c>
      <c r="AS15" s="4" t="s">
        <v>625</v>
      </c>
      <c r="AT15" s="4" t="s">
        <v>655</v>
      </c>
      <c r="AU15" s="4">
        <v>6.67</v>
      </c>
      <c r="AW15" s="189">
        <v>44136</v>
      </c>
      <c r="AX15" s="4" t="s">
        <v>212</v>
      </c>
      <c r="AY15" s="4" t="s">
        <v>656</v>
      </c>
      <c r="AZ15" s="4" t="s">
        <v>196</v>
      </c>
      <c r="BA15" s="4" t="s">
        <v>657</v>
      </c>
      <c r="BB15" s="4" t="s">
        <v>658</v>
      </c>
      <c r="BC15" s="4">
        <v>6.47</v>
      </c>
      <c r="BE15" s="189">
        <v>44136</v>
      </c>
      <c r="BF15" s="4" t="s">
        <v>632</v>
      </c>
      <c r="BG15" s="4" t="s">
        <v>199</v>
      </c>
      <c r="BH15" s="4" t="s">
        <v>647</v>
      </c>
      <c r="BI15" s="4" t="s">
        <v>659</v>
      </c>
      <c r="BJ15" s="4" t="s">
        <v>298</v>
      </c>
      <c r="BK15" s="4">
        <v>9</v>
      </c>
      <c r="BM15" s="189">
        <v>44136</v>
      </c>
      <c r="BN15" s="4" t="s">
        <v>365</v>
      </c>
      <c r="BO15" s="4" t="s">
        <v>654</v>
      </c>
      <c r="BP15" s="4" t="s">
        <v>365</v>
      </c>
      <c r="BQ15" s="4" t="s">
        <v>625</v>
      </c>
      <c r="BR15" s="4" t="s">
        <v>655</v>
      </c>
      <c r="BS15" s="4">
        <v>6.67</v>
      </c>
      <c r="BU15" s="189">
        <v>44136</v>
      </c>
      <c r="BV15" s="4" t="s">
        <v>379</v>
      </c>
      <c r="BW15" s="4" t="s">
        <v>660</v>
      </c>
      <c r="BX15" s="4" t="s">
        <v>661</v>
      </c>
      <c r="BY15" s="4" t="s">
        <v>662</v>
      </c>
      <c r="BZ15" s="4" t="s">
        <v>663</v>
      </c>
      <c r="CA15" s="4">
        <v>11.54</v>
      </c>
      <c r="CC15" s="189" t="s">
        <v>664</v>
      </c>
      <c r="CD15" s="235">
        <v>2.25</v>
      </c>
      <c r="CF15" s="189">
        <v>44105</v>
      </c>
      <c r="CG15" s="80">
        <f t="shared" si="0"/>
        <v>-5.4900000000000004E-2</v>
      </c>
      <c r="CH15" s="80">
        <f t="shared" si="1"/>
        <v>-8.1000000000000013E-3</v>
      </c>
      <c r="CI15" s="80">
        <f t="shared" si="2"/>
        <v>2.3599999999999999E-2</v>
      </c>
      <c r="CJ15" s="80">
        <f t="shared" si="3"/>
        <v>-1.52E-2</v>
      </c>
      <c r="CK15" s="80">
        <f t="shared" si="4"/>
        <v>-1.3899999999999999E-2</v>
      </c>
      <c r="CL15" s="80">
        <f t="shared" si="5"/>
        <v>-2.0400000000000001E-2</v>
      </c>
      <c r="CM15" s="80">
        <f t="shared" si="6"/>
        <v>-2.52E-2</v>
      </c>
      <c r="CN15" s="80">
        <f t="shared" si="7"/>
        <v>-5.8299999999999998E-2</v>
      </c>
      <c r="CO15" s="80">
        <f t="shared" si="8"/>
        <v>-2.0400000000000001E-2</v>
      </c>
      <c r="CP15" s="80">
        <f t="shared" si="9"/>
        <v>-2.2599999999999999E-2</v>
      </c>
      <c r="CR15" s="189">
        <v>44105</v>
      </c>
      <c r="CS15" s="80">
        <v>7.8799999999999995E-2</v>
      </c>
      <c r="CT15" s="80">
        <v>5.1299999999999998E-2</v>
      </c>
      <c r="CU15" s="80">
        <v>6.0599999999999994E-2</v>
      </c>
      <c r="CV15" s="80">
        <v>4.7899999999999998E-2</v>
      </c>
      <c r="CW15" s="80">
        <v>4.36E-2</v>
      </c>
      <c r="CX15" s="80">
        <v>3.5200000000000002E-2</v>
      </c>
      <c r="CY15" s="80">
        <v>4.4900000000000002E-2</v>
      </c>
      <c r="CZ15" s="80">
        <v>0.03</v>
      </c>
      <c r="DA15" s="80">
        <v>3.5200000000000002E-2</v>
      </c>
      <c r="DB15" s="80">
        <v>4.5499999999999999E-2</v>
      </c>
      <c r="DD15" s="189" t="s">
        <v>664</v>
      </c>
      <c r="DE15" s="236">
        <f t="shared" si="10"/>
        <v>2.2499999999999999E-2</v>
      </c>
      <c r="DG15" s="189" t="s">
        <v>665</v>
      </c>
      <c r="DH15" s="236">
        <v>5.3099999999999994E-2</v>
      </c>
    </row>
    <row r="16" spans="1:112" x14ac:dyDescent="0.3">
      <c r="A16" s="189">
        <v>44105</v>
      </c>
      <c r="B16" s="4" t="s">
        <v>666</v>
      </c>
      <c r="C16" s="4" t="s">
        <v>667</v>
      </c>
      <c r="D16" s="4" t="s">
        <v>668</v>
      </c>
      <c r="E16" s="4" t="s">
        <v>669</v>
      </c>
      <c r="F16" s="4" t="s">
        <v>670</v>
      </c>
      <c r="G16" s="4">
        <v>-5.49</v>
      </c>
      <c r="H16" s="233"/>
      <c r="I16" s="189">
        <v>44105</v>
      </c>
      <c r="J16" s="4" t="s">
        <v>671</v>
      </c>
      <c r="K16" s="4" t="s">
        <v>672</v>
      </c>
      <c r="L16" s="4" t="s">
        <v>673</v>
      </c>
      <c r="M16" s="4" t="s">
        <v>674</v>
      </c>
      <c r="N16" s="4" t="s">
        <v>675</v>
      </c>
      <c r="O16" s="4">
        <v>-0.81</v>
      </c>
      <c r="Q16" s="189">
        <v>44105</v>
      </c>
      <c r="R16" s="4" t="s">
        <v>646</v>
      </c>
      <c r="S16" s="4" t="s">
        <v>432</v>
      </c>
      <c r="T16" s="4" t="s">
        <v>676</v>
      </c>
      <c r="U16" s="4" t="s">
        <v>657</v>
      </c>
      <c r="V16" s="4" t="s">
        <v>677</v>
      </c>
      <c r="W16" s="4">
        <v>2.36</v>
      </c>
      <c r="Y16" s="189">
        <v>44105</v>
      </c>
      <c r="Z16" s="234">
        <v>4540</v>
      </c>
      <c r="AA16" s="234">
        <v>4660</v>
      </c>
      <c r="AB16" s="234">
        <v>4800</v>
      </c>
      <c r="AC16" s="234">
        <v>4400</v>
      </c>
      <c r="AD16" s="4" t="s">
        <v>678</v>
      </c>
      <c r="AE16" s="4">
        <v>-1.52</v>
      </c>
      <c r="AG16" s="189">
        <v>44105</v>
      </c>
      <c r="AH16" s="4" t="s">
        <v>679</v>
      </c>
      <c r="AI16" s="4" t="s">
        <v>680</v>
      </c>
      <c r="AJ16" s="4" t="s">
        <v>681</v>
      </c>
      <c r="AK16" s="4" t="s">
        <v>682</v>
      </c>
      <c r="AL16" s="4" t="s">
        <v>683</v>
      </c>
      <c r="AM16" s="4">
        <v>-1.39</v>
      </c>
      <c r="AO16" s="189">
        <v>44105</v>
      </c>
      <c r="AP16" s="4" t="s">
        <v>625</v>
      </c>
      <c r="AQ16" s="4" t="s">
        <v>684</v>
      </c>
      <c r="AR16" s="4" t="s">
        <v>685</v>
      </c>
      <c r="AS16" s="4" t="s">
        <v>686</v>
      </c>
      <c r="AT16" s="4" t="s">
        <v>687</v>
      </c>
      <c r="AU16" s="4">
        <v>-2.04</v>
      </c>
      <c r="AW16" s="189">
        <v>44105</v>
      </c>
      <c r="AX16" s="4" t="s">
        <v>688</v>
      </c>
      <c r="AY16" s="4" t="s">
        <v>689</v>
      </c>
      <c r="AZ16" s="4" t="s">
        <v>690</v>
      </c>
      <c r="BA16" s="4" t="s">
        <v>434</v>
      </c>
      <c r="BB16" s="4" t="s">
        <v>691</v>
      </c>
      <c r="BC16" s="4">
        <v>-2.52</v>
      </c>
      <c r="BE16" s="189">
        <v>44105</v>
      </c>
      <c r="BF16" s="4" t="s">
        <v>692</v>
      </c>
      <c r="BG16" s="4" t="s">
        <v>693</v>
      </c>
      <c r="BH16" s="4" t="s">
        <v>694</v>
      </c>
      <c r="BI16" s="4" t="s">
        <v>695</v>
      </c>
      <c r="BJ16" s="4" t="s">
        <v>696</v>
      </c>
      <c r="BK16" s="4">
        <v>-5.83</v>
      </c>
      <c r="BM16" s="189">
        <v>44105</v>
      </c>
      <c r="BN16" s="4" t="s">
        <v>625</v>
      </c>
      <c r="BO16" s="4" t="s">
        <v>684</v>
      </c>
      <c r="BP16" s="4" t="s">
        <v>685</v>
      </c>
      <c r="BQ16" s="4" t="s">
        <v>686</v>
      </c>
      <c r="BR16" s="4" t="s">
        <v>687</v>
      </c>
      <c r="BS16" s="4">
        <v>-2.04</v>
      </c>
      <c r="BU16" s="189">
        <v>44105</v>
      </c>
      <c r="BV16" s="4" t="s">
        <v>697</v>
      </c>
      <c r="BW16" s="4" t="s">
        <v>698</v>
      </c>
      <c r="BX16" s="4" t="s">
        <v>698</v>
      </c>
      <c r="BY16" s="4" t="s">
        <v>699</v>
      </c>
      <c r="BZ16" s="4" t="s">
        <v>700</v>
      </c>
      <c r="CA16" s="4">
        <v>-2.2599999999999998</v>
      </c>
      <c r="CC16" s="189" t="s">
        <v>701</v>
      </c>
      <c r="CD16" s="235">
        <v>2.35</v>
      </c>
      <c r="CF16" s="189">
        <v>44075</v>
      </c>
      <c r="CG16" s="80">
        <f t="shared" si="0"/>
        <v>-0.13470000000000001</v>
      </c>
      <c r="CH16" s="80">
        <f t="shared" si="1"/>
        <v>-7.5600000000000001E-2</v>
      </c>
      <c r="CI16" s="80">
        <f t="shared" si="2"/>
        <v>-2.6699999999999998E-2</v>
      </c>
      <c r="CJ16" s="80">
        <f t="shared" si="3"/>
        <v>-5.3399999999999996E-2</v>
      </c>
      <c r="CK16" s="80">
        <f t="shared" si="4"/>
        <v>0</v>
      </c>
      <c r="CL16" s="80">
        <f t="shared" si="5"/>
        <v>-4.0999999999999995E-3</v>
      </c>
      <c r="CM16" s="80">
        <f t="shared" si="6"/>
        <v>-1.8100000000000002E-2</v>
      </c>
      <c r="CN16" s="80">
        <f t="shared" si="7"/>
        <v>0.03</v>
      </c>
      <c r="CO16" s="80">
        <f t="shared" si="8"/>
        <v>-4.0999999999999995E-3</v>
      </c>
      <c r="CP16" s="80">
        <f t="shared" si="9"/>
        <v>-1.8500000000000003E-2</v>
      </c>
      <c r="CR16" s="189">
        <v>44075</v>
      </c>
      <c r="CS16" s="80">
        <v>7.6600000000000001E-2</v>
      </c>
      <c r="CT16" s="80">
        <v>5.0999999999999997E-2</v>
      </c>
      <c r="CU16" s="80">
        <v>5.8099999999999999E-2</v>
      </c>
      <c r="CV16" s="80">
        <v>4.7599999999999996E-2</v>
      </c>
      <c r="CW16" s="80">
        <v>4.3400000000000001E-2</v>
      </c>
      <c r="CX16" s="80">
        <v>3.3099999999999997E-2</v>
      </c>
      <c r="CY16" s="80">
        <v>4.2699999999999995E-2</v>
      </c>
      <c r="CZ16" s="80">
        <v>2.87E-2</v>
      </c>
      <c r="DA16" s="80">
        <v>3.3099999999999997E-2</v>
      </c>
      <c r="DB16" s="80">
        <v>4.0599999999999997E-2</v>
      </c>
      <c r="DD16" s="189" t="s">
        <v>701</v>
      </c>
      <c r="DE16" s="236">
        <f t="shared" si="10"/>
        <v>2.35E-2</v>
      </c>
      <c r="DG16" s="189" t="s">
        <v>702</v>
      </c>
      <c r="DH16" s="236">
        <v>5.0903656126482302E-2</v>
      </c>
    </row>
    <row r="17" spans="1:112" x14ac:dyDescent="0.3">
      <c r="A17" s="189">
        <v>44075</v>
      </c>
      <c r="B17" s="4" t="s">
        <v>703</v>
      </c>
      <c r="C17" s="4" t="s">
        <v>704</v>
      </c>
      <c r="D17" s="4" t="s">
        <v>461</v>
      </c>
      <c r="E17" s="4" t="s">
        <v>667</v>
      </c>
      <c r="F17" s="4" t="s">
        <v>705</v>
      </c>
      <c r="G17" s="4">
        <v>-13.47</v>
      </c>
      <c r="H17" s="233"/>
      <c r="I17" s="189">
        <v>44075</v>
      </c>
      <c r="J17" s="4" t="s">
        <v>706</v>
      </c>
      <c r="K17" s="4" t="s">
        <v>352</v>
      </c>
      <c r="L17" s="4" t="s">
        <v>707</v>
      </c>
      <c r="M17" s="4" t="s">
        <v>708</v>
      </c>
      <c r="N17" s="4" t="s">
        <v>709</v>
      </c>
      <c r="O17" s="4">
        <v>-7.56</v>
      </c>
      <c r="Q17" s="189">
        <v>44075</v>
      </c>
      <c r="R17" s="4" t="s">
        <v>710</v>
      </c>
      <c r="S17" s="4" t="s">
        <v>485</v>
      </c>
      <c r="T17" s="4" t="s">
        <v>315</v>
      </c>
      <c r="U17" s="4" t="s">
        <v>711</v>
      </c>
      <c r="V17" s="4" t="s">
        <v>712</v>
      </c>
      <c r="W17" s="4">
        <v>-2.67</v>
      </c>
      <c r="Y17" s="189">
        <v>44075</v>
      </c>
      <c r="Z17" s="234">
        <v>4610</v>
      </c>
      <c r="AA17" s="234">
        <v>4880</v>
      </c>
      <c r="AB17" s="234">
        <v>5290</v>
      </c>
      <c r="AC17" s="234">
        <v>4520</v>
      </c>
      <c r="AD17" s="4" t="s">
        <v>713</v>
      </c>
      <c r="AE17" s="4">
        <v>-5.34</v>
      </c>
      <c r="AG17" s="189">
        <v>44075</v>
      </c>
      <c r="AH17" s="4" t="s">
        <v>680</v>
      </c>
      <c r="AI17" s="4" t="s">
        <v>714</v>
      </c>
      <c r="AJ17" s="4" t="s">
        <v>249</v>
      </c>
      <c r="AK17" s="4" t="s">
        <v>715</v>
      </c>
      <c r="AL17" s="4" t="s">
        <v>716</v>
      </c>
      <c r="AM17" s="4">
        <v>0</v>
      </c>
      <c r="AO17" s="189">
        <v>44075</v>
      </c>
      <c r="AP17" s="4" t="s">
        <v>367</v>
      </c>
      <c r="AQ17" s="4" t="s">
        <v>717</v>
      </c>
      <c r="AR17" s="4" t="s">
        <v>685</v>
      </c>
      <c r="AS17" s="4" t="s">
        <v>718</v>
      </c>
      <c r="AT17" s="4" t="s">
        <v>719</v>
      </c>
      <c r="AU17" s="4">
        <v>-0.41</v>
      </c>
      <c r="AW17" s="189">
        <v>44075</v>
      </c>
      <c r="AX17" s="4" t="s">
        <v>720</v>
      </c>
      <c r="AY17" s="4" t="s">
        <v>212</v>
      </c>
      <c r="AZ17" s="4" t="s">
        <v>721</v>
      </c>
      <c r="BA17" s="4" t="s">
        <v>656</v>
      </c>
      <c r="BB17" s="4" t="s">
        <v>722</v>
      </c>
      <c r="BC17" s="4">
        <v>-1.81</v>
      </c>
      <c r="BE17" s="189">
        <v>44075</v>
      </c>
      <c r="BF17" s="4" t="s">
        <v>723</v>
      </c>
      <c r="BG17" s="4" t="s">
        <v>220</v>
      </c>
      <c r="BH17" s="4" t="s">
        <v>518</v>
      </c>
      <c r="BI17" s="4" t="s">
        <v>220</v>
      </c>
      <c r="BJ17" s="4" t="s">
        <v>696</v>
      </c>
      <c r="BK17" s="4">
        <v>3</v>
      </c>
      <c r="BM17" s="189">
        <v>44075</v>
      </c>
      <c r="BN17" s="4" t="s">
        <v>367</v>
      </c>
      <c r="BO17" s="4" t="s">
        <v>717</v>
      </c>
      <c r="BP17" s="4" t="s">
        <v>685</v>
      </c>
      <c r="BQ17" s="4" t="s">
        <v>718</v>
      </c>
      <c r="BR17" s="4" t="s">
        <v>719</v>
      </c>
      <c r="BS17" s="4">
        <v>-0.41</v>
      </c>
      <c r="BU17" s="189">
        <v>44075</v>
      </c>
      <c r="BV17" s="4" t="s">
        <v>698</v>
      </c>
      <c r="BW17" s="4" t="s">
        <v>350</v>
      </c>
      <c r="BX17" s="4" t="s">
        <v>724</v>
      </c>
      <c r="BY17" s="4" t="s">
        <v>725</v>
      </c>
      <c r="BZ17" s="4" t="s">
        <v>726</v>
      </c>
      <c r="CA17" s="4">
        <v>-1.85</v>
      </c>
      <c r="CC17" s="189" t="s">
        <v>727</v>
      </c>
      <c r="CD17" s="235">
        <v>2.5499999999999998</v>
      </c>
      <c r="CF17" s="189">
        <v>44044</v>
      </c>
      <c r="CG17" s="80">
        <f t="shared" si="0"/>
        <v>5.2900000000000003E-2</v>
      </c>
      <c r="CH17" s="80">
        <f t="shared" si="1"/>
        <v>8.3000000000000001E-3</v>
      </c>
      <c r="CI17" s="80">
        <f t="shared" si="2"/>
        <v>9.06E-2</v>
      </c>
      <c r="CJ17" s="80">
        <f t="shared" si="3"/>
        <v>6.5599999999999992E-2</v>
      </c>
      <c r="CK17" s="80">
        <f t="shared" si="4"/>
        <v>0.1115</v>
      </c>
      <c r="CL17" s="80">
        <f t="shared" si="5"/>
        <v>7.4200000000000002E-2</v>
      </c>
      <c r="CM17" s="80">
        <f t="shared" si="6"/>
        <v>8.2500000000000004E-2</v>
      </c>
      <c r="CN17" s="80">
        <f t="shared" si="7"/>
        <v>8.9099999999999999E-2</v>
      </c>
      <c r="CO17" s="80">
        <f t="shared" si="8"/>
        <v>7.4200000000000002E-2</v>
      </c>
      <c r="CP17" s="80">
        <f t="shared" si="9"/>
        <v>8.8399999999999992E-2</v>
      </c>
      <c r="CR17" s="189">
        <v>44044</v>
      </c>
      <c r="CS17" s="80">
        <v>6.8499999999999991E-2</v>
      </c>
      <c r="CT17" s="80">
        <v>5.0799999999999998E-2</v>
      </c>
      <c r="CU17" s="80">
        <v>4.0300000000000002E-2</v>
      </c>
      <c r="CV17" s="80">
        <v>4.7500000000000001E-2</v>
      </c>
      <c r="CW17" s="80">
        <v>3.6299999999999999E-2</v>
      </c>
      <c r="CX17" s="80">
        <v>2.5600000000000001E-2</v>
      </c>
      <c r="CY17" s="80">
        <v>4.0800000000000003E-2</v>
      </c>
      <c r="CZ17" s="80">
        <v>2.1700000000000001E-2</v>
      </c>
      <c r="DA17" s="80">
        <v>2.5600000000000001E-2</v>
      </c>
      <c r="DB17" s="80">
        <v>3.78E-2</v>
      </c>
      <c r="DD17" s="189" t="s">
        <v>727</v>
      </c>
      <c r="DE17" s="236">
        <f t="shared" si="10"/>
        <v>2.5499999999999998E-2</v>
      </c>
      <c r="DG17" s="189" t="s">
        <v>728</v>
      </c>
      <c r="DH17" s="236">
        <v>5.0700000000000002E-2</v>
      </c>
    </row>
    <row r="18" spans="1:112" x14ac:dyDescent="0.3">
      <c r="A18" s="189">
        <v>44044</v>
      </c>
      <c r="B18" s="4" t="s">
        <v>423</v>
      </c>
      <c r="C18" s="4" t="s">
        <v>729</v>
      </c>
      <c r="D18" s="4" t="s">
        <v>730</v>
      </c>
      <c r="E18" s="4" t="s">
        <v>731</v>
      </c>
      <c r="F18" s="4" t="s">
        <v>732</v>
      </c>
      <c r="G18" s="4">
        <v>5.29</v>
      </c>
      <c r="H18" s="233"/>
      <c r="I18" s="189">
        <v>44044</v>
      </c>
      <c r="J18" s="4" t="s">
        <v>733</v>
      </c>
      <c r="K18" s="4" t="s">
        <v>734</v>
      </c>
      <c r="L18" s="4" t="s">
        <v>735</v>
      </c>
      <c r="M18" s="4" t="s">
        <v>356</v>
      </c>
      <c r="N18" s="4" t="s">
        <v>736</v>
      </c>
      <c r="O18" s="4">
        <v>0.83</v>
      </c>
      <c r="Q18" s="189">
        <v>44044</v>
      </c>
      <c r="R18" s="4" t="s">
        <v>737</v>
      </c>
      <c r="S18" s="4" t="s">
        <v>738</v>
      </c>
      <c r="T18" s="4" t="s">
        <v>739</v>
      </c>
      <c r="U18" s="4" t="s">
        <v>740</v>
      </c>
      <c r="V18" s="4" t="s">
        <v>741</v>
      </c>
      <c r="W18" s="4">
        <v>9.06</v>
      </c>
      <c r="Y18" s="189">
        <v>44044</v>
      </c>
      <c r="Z18" s="234">
        <v>4870</v>
      </c>
      <c r="AA18" s="234">
        <v>4580</v>
      </c>
      <c r="AB18" s="234">
        <v>5080</v>
      </c>
      <c r="AC18" s="234">
        <v>4390</v>
      </c>
      <c r="AD18" s="4" t="s">
        <v>742</v>
      </c>
      <c r="AE18" s="4">
        <v>6.56</v>
      </c>
      <c r="AG18" s="189">
        <v>44044</v>
      </c>
      <c r="AH18" s="4" t="s">
        <v>680</v>
      </c>
      <c r="AI18" s="4" t="s">
        <v>743</v>
      </c>
      <c r="AJ18" s="4" t="s">
        <v>744</v>
      </c>
      <c r="AK18" s="4" t="s">
        <v>745</v>
      </c>
      <c r="AL18" s="4" t="s">
        <v>746</v>
      </c>
      <c r="AM18" s="4">
        <v>11.15</v>
      </c>
      <c r="AO18" s="189">
        <v>44044</v>
      </c>
      <c r="AP18" s="4" t="s">
        <v>747</v>
      </c>
      <c r="AQ18" s="4" t="s">
        <v>748</v>
      </c>
      <c r="AR18" s="4" t="s">
        <v>749</v>
      </c>
      <c r="AS18" s="4" t="s">
        <v>750</v>
      </c>
      <c r="AT18" s="4" t="s">
        <v>751</v>
      </c>
      <c r="AU18" s="4">
        <v>7.42</v>
      </c>
      <c r="AW18" s="189">
        <v>44044</v>
      </c>
      <c r="AX18" s="4" t="s">
        <v>689</v>
      </c>
      <c r="AY18" s="4" t="s">
        <v>752</v>
      </c>
      <c r="AZ18" s="4" t="s">
        <v>753</v>
      </c>
      <c r="BA18" s="4" t="s">
        <v>754</v>
      </c>
      <c r="BB18" s="4" t="s">
        <v>755</v>
      </c>
      <c r="BC18" s="4">
        <v>8.25</v>
      </c>
      <c r="BE18" s="189">
        <v>44044</v>
      </c>
      <c r="BF18" s="4" t="s">
        <v>199</v>
      </c>
      <c r="BG18" s="4" t="s">
        <v>373</v>
      </c>
      <c r="BH18" s="4" t="s">
        <v>199</v>
      </c>
      <c r="BI18" s="4" t="s">
        <v>756</v>
      </c>
      <c r="BJ18" s="4" t="s">
        <v>757</v>
      </c>
      <c r="BK18" s="4">
        <v>8.91</v>
      </c>
      <c r="BM18" s="189">
        <v>44044</v>
      </c>
      <c r="BN18" s="4" t="s">
        <v>747</v>
      </c>
      <c r="BO18" s="4" t="s">
        <v>748</v>
      </c>
      <c r="BP18" s="4" t="s">
        <v>749</v>
      </c>
      <c r="BQ18" s="4" t="s">
        <v>750</v>
      </c>
      <c r="BR18" s="4" t="s">
        <v>751</v>
      </c>
      <c r="BS18" s="4">
        <v>7.42</v>
      </c>
      <c r="BU18" s="189">
        <v>44044</v>
      </c>
      <c r="BV18" s="4" t="s">
        <v>758</v>
      </c>
      <c r="BW18" s="4" t="s">
        <v>759</v>
      </c>
      <c r="BX18" s="4" t="s">
        <v>760</v>
      </c>
      <c r="BY18" s="4" t="s">
        <v>761</v>
      </c>
      <c r="BZ18" s="4" t="s">
        <v>762</v>
      </c>
      <c r="CA18" s="4">
        <v>8.84</v>
      </c>
      <c r="CC18" s="189" t="s">
        <v>763</v>
      </c>
      <c r="CD18" s="237">
        <v>3</v>
      </c>
      <c r="CF18" s="189">
        <v>44013</v>
      </c>
      <c r="CG18" s="80">
        <f t="shared" si="0"/>
        <v>2.3999999999999998E-3</v>
      </c>
      <c r="CH18" s="80">
        <f t="shared" si="1"/>
        <v>7.2900000000000006E-2</v>
      </c>
      <c r="CI18" s="80">
        <f t="shared" si="2"/>
        <v>2.1299999999999999E-2</v>
      </c>
      <c r="CJ18" s="80">
        <f t="shared" si="3"/>
        <v>4.82E-2</v>
      </c>
      <c r="CK18" s="80">
        <f t="shared" si="4"/>
        <v>2.58E-2</v>
      </c>
      <c r="CL18" s="80">
        <f t="shared" si="5"/>
        <v>-1.9299999999999998E-2</v>
      </c>
      <c r="CM18" s="80">
        <f t="shared" si="6"/>
        <v>4.0800000000000003E-2</v>
      </c>
      <c r="CN18" s="80">
        <f t="shared" si="7"/>
        <v>-3.3500000000000002E-2</v>
      </c>
      <c r="CO18" s="80">
        <f t="shared" si="8"/>
        <v>-1.9299999999999998E-2</v>
      </c>
      <c r="CP18" s="80">
        <f t="shared" si="9"/>
        <v>-0.10369999999999999</v>
      </c>
      <c r="CR18" s="189">
        <v>44013</v>
      </c>
      <c r="CS18" s="80">
        <v>5.6100000000000004E-2</v>
      </c>
      <c r="CT18" s="80">
        <v>4.5400000000000003E-2</v>
      </c>
      <c r="CU18" s="80">
        <v>3.6000000000000004E-2</v>
      </c>
      <c r="CV18" s="80">
        <v>4.5199999999999997E-2</v>
      </c>
      <c r="CW18" s="80">
        <v>3.4500000000000003E-2</v>
      </c>
      <c r="CX18" s="80">
        <v>1.7399999999999999E-2</v>
      </c>
      <c r="CY18" s="80">
        <v>3.6400000000000002E-2</v>
      </c>
      <c r="CZ18" s="80">
        <v>1.67E-2</v>
      </c>
      <c r="DA18" s="80">
        <v>1.7399999999999999E-2</v>
      </c>
      <c r="DB18" s="80">
        <v>3.44E-2</v>
      </c>
      <c r="DD18" s="189" t="s">
        <v>763</v>
      </c>
      <c r="DE18" s="236">
        <f t="shared" si="10"/>
        <v>0.03</v>
      </c>
      <c r="DG18" s="189" t="s">
        <v>764</v>
      </c>
      <c r="DH18" s="236">
        <v>5.0499999999999996E-2</v>
      </c>
    </row>
    <row r="19" spans="1:112" x14ac:dyDescent="0.3">
      <c r="A19" s="189">
        <v>44013</v>
      </c>
      <c r="B19" s="4" t="s">
        <v>765</v>
      </c>
      <c r="C19" s="4" t="s">
        <v>766</v>
      </c>
      <c r="D19" s="4" t="s">
        <v>496</v>
      </c>
      <c r="E19" s="4" t="s">
        <v>767</v>
      </c>
      <c r="F19" s="4" t="s">
        <v>768</v>
      </c>
      <c r="G19" s="4">
        <v>0.24</v>
      </c>
      <c r="H19" s="233"/>
      <c r="I19" s="189">
        <v>44013</v>
      </c>
      <c r="J19" s="4" t="s">
        <v>769</v>
      </c>
      <c r="K19" s="4" t="s">
        <v>770</v>
      </c>
      <c r="L19" s="4" t="s">
        <v>771</v>
      </c>
      <c r="M19" s="4" t="s">
        <v>631</v>
      </c>
      <c r="N19" s="4" t="s">
        <v>772</v>
      </c>
      <c r="O19" s="4">
        <v>7.29</v>
      </c>
      <c r="Q19" s="189">
        <v>44013</v>
      </c>
      <c r="R19" s="4" t="s">
        <v>328</v>
      </c>
      <c r="S19" s="4" t="s">
        <v>773</v>
      </c>
      <c r="T19" s="4" t="s">
        <v>688</v>
      </c>
      <c r="U19" s="4" t="s">
        <v>774</v>
      </c>
      <c r="V19" s="4" t="s">
        <v>775</v>
      </c>
      <c r="W19" s="4">
        <v>2.13</v>
      </c>
      <c r="Y19" s="189">
        <v>44013</v>
      </c>
      <c r="Z19" s="234">
        <v>4570</v>
      </c>
      <c r="AA19" s="234">
        <v>4350</v>
      </c>
      <c r="AB19" s="234">
        <v>4900</v>
      </c>
      <c r="AC19" s="234">
        <v>4330</v>
      </c>
      <c r="AD19" s="4" t="s">
        <v>776</v>
      </c>
      <c r="AE19" s="4">
        <v>4.82</v>
      </c>
      <c r="AG19" s="189">
        <v>44013</v>
      </c>
      <c r="AH19" s="4" t="s">
        <v>777</v>
      </c>
      <c r="AI19" s="4" t="s">
        <v>778</v>
      </c>
      <c r="AJ19" s="4" t="s">
        <v>779</v>
      </c>
      <c r="AK19" s="4" t="s">
        <v>778</v>
      </c>
      <c r="AL19" s="4" t="s">
        <v>780</v>
      </c>
      <c r="AM19" s="4">
        <v>2.58</v>
      </c>
      <c r="AO19" s="189">
        <v>44013</v>
      </c>
      <c r="AP19" s="4" t="s">
        <v>781</v>
      </c>
      <c r="AQ19" s="4" t="s">
        <v>782</v>
      </c>
      <c r="AR19" s="4" t="s">
        <v>625</v>
      </c>
      <c r="AS19" s="4" t="s">
        <v>781</v>
      </c>
      <c r="AT19" s="4" t="s">
        <v>783</v>
      </c>
      <c r="AU19" s="4">
        <v>-1.93</v>
      </c>
      <c r="AW19" s="189">
        <v>44013</v>
      </c>
      <c r="AX19" s="4" t="s">
        <v>784</v>
      </c>
      <c r="AY19" s="4" t="s">
        <v>740</v>
      </c>
      <c r="AZ19" s="4" t="s">
        <v>785</v>
      </c>
      <c r="BA19" s="4" t="s">
        <v>786</v>
      </c>
      <c r="BB19" s="4" t="s">
        <v>787</v>
      </c>
      <c r="BC19" s="4">
        <v>4.08</v>
      </c>
      <c r="BE19" s="189">
        <v>44013</v>
      </c>
      <c r="BF19" s="4" t="s">
        <v>336</v>
      </c>
      <c r="BG19" s="4" t="s">
        <v>788</v>
      </c>
      <c r="BH19" s="4" t="s">
        <v>789</v>
      </c>
      <c r="BI19" s="4" t="s">
        <v>336</v>
      </c>
      <c r="BJ19" s="4" t="s">
        <v>790</v>
      </c>
      <c r="BK19" s="4">
        <v>-3.35</v>
      </c>
      <c r="BM19" s="189">
        <v>44013</v>
      </c>
      <c r="BN19" s="4" t="s">
        <v>781</v>
      </c>
      <c r="BO19" s="4" t="s">
        <v>782</v>
      </c>
      <c r="BP19" s="4" t="s">
        <v>625</v>
      </c>
      <c r="BQ19" s="4" t="s">
        <v>781</v>
      </c>
      <c r="BR19" s="4" t="s">
        <v>783</v>
      </c>
      <c r="BS19" s="4">
        <v>-1.93</v>
      </c>
      <c r="BU19" s="189">
        <v>44013</v>
      </c>
      <c r="BV19" s="4" t="s">
        <v>791</v>
      </c>
      <c r="BW19" s="4" t="s">
        <v>341</v>
      </c>
      <c r="BX19" s="4" t="s">
        <v>341</v>
      </c>
      <c r="BY19" s="4" t="s">
        <v>791</v>
      </c>
      <c r="BZ19" s="4" t="s">
        <v>792</v>
      </c>
      <c r="CA19" s="4">
        <v>-10.37</v>
      </c>
      <c r="CC19" s="189" t="s">
        <v>793</v>
      </c>
      <c r="CD19" s="235">
        <v>3.56</v>
      </c>
      <c r="CF19" s="189">
        <v>43983</v>
      </c>
      <c r="CG19" s="80">
        <f t="shared" si="0"/>
        <v>4.2699999999999995E-2</v>
      </c>
      <c r="CH19" s="80">
        <f t="shared" si="1"/>
        <v>4.0999999999999995E-3</v>
      </c>
      <c r="CI19" s="80">
        <f t="shared" si="2"/>
        <v>-4.0800000000000003E-2</v>
      </c>
      <c r="CJ19" s="80">
        <f t="shared" si="3"/>
        <v>-6.8000000000000005E-3</v>
      </c>
      <c r="CK19" s="80">
        <f t="shared" si="4"/>
        <v>4.3400000000000001E-2</v>
      </c>
      <c r="CL19" s="80">
        <f t="shared" si="5"/>
        <v>7.1099999999999997E-2</v>
      </c>
      <c r="CM19" s="80">
        <f t="shared" si="6"/>
        <v>2.4199999999999999E-2</v>
      </c>
      <c r="CN19" s="80">
        <f t="shared" si="7"/>
        <v>-5.6900000000000006E-2</v>
      </c>
      <c r="CO19" s="80">
        <f t="shared" si="8"/>
        <v>7.1099999999999997E-2</v>
      </c>
      <c r="CP19" s="80">
        <f t="shared" si="9"/>
        <v>6.8499999999999991E-2</v>
      </c>
      <c r="CR19" s="189">
        <v>43983</v>
      </c>
      <c r="CS19" s="80">
        <v>5.2900000000000003E-2</v>
      </c>
      <c r="CT19" s="80">
        <v>3.6499999999999998E-2</v>
      </c>
      <c r="CU19" s="80">
        <v>3.5699999999999996E-2</v>
      </c>
      <c r="CV19" s="80">
        <v>4.4800000000000006E-2</v>
      </c>
      <c r="CW19" s="80">
        <v>3.2400000000000005E-2</v>
      </c>
      <c r="CX19" s="80">
        <v>1.72E-2</v>
      </c>
      <c r="CY19" s="80">
        <v>3.3300000000000003E-2</v>
      </c>
      <c r="CZ19" s="80">
        <v>1.6500000000000001E-2</v>
      </c>
      <c r="DA19" s="80">
        <v>1.72E-2</v>
      </c>
      <c r="DB19" s="80">
        <v>3.0200000000000001E-2</v>
      </c>
      <c r="DD19" s="189" t="s">
        <v>793</v>
      </c>
      <c r="DE19" s="236">
        <f t="shared" si="10"/>
        <v>3.56E-2</v>
      </c>
      <c r="DG19" s="189" t="s">
        <v>794</v>
      </c>
      <c r="DH19" s="236">
        <v>5.04E-2</v>
      </c>
    </row>
    <row r="20" spans="1:112" x14ac:dyDescent="0.3">
      <c r="A20" s="189">
        <v>43983</v>
      </c>
      <c r="B20" s="4" t="s">
        <v>795</v>
      </c>
      <c r="C20" s="4" t="s">
        <v>796</v>
      </c>
      <c r="D20" s="4" t="s">
        <v>797</v>
      </c>
      <c r="E20" s="4" t="s">
        <v>796</v>
      </c>
      <c r="F20" s="4" t="s">
        <v>798</v>
      </c>
      <c r="G20" s="4">
        <v>4.2699999999999996</v>
      </c>
      <c r="H20" s="233"/>
      <c r="I20" s="189">
        <v>43983</v>
      </c>
      <c r="J20" s="4" t="s">
        <v>706</v>
      </c>
      <c r="K20" s="4" t="s">
        <v>799</v>
      </c>
      <c r="L20" s="4" t="s">
        <v>800</v>
      </c>
      <c r="M20" s="4" t="s">
        <v>799</v>
      </c>
      <c r="N20" s="4" t="s">
        <v>801</v>
      </c>
      <c r="O20" s="4">
        <v>0.41</v>
      </c>
      <c r="Q20" s="189">
        <v>43983</v>
      </c>
      <c r="R20" s="4" t="s">
        <v>773</v>
      </c>
      <c r="S20" s="4" t="s">
        <v>802</v>
      </c>
      <c r="T20" s="4" t="s">
        <v>803</v>
      </c>
      <c r="U20" s="4" t="s">
        <v>804</v>
      </c>
      <c r="V20" s="4" t="s">
        <v>805</v>
      </c>
      <c r="W20" s="4">
        <v>-4.08</v>
      </c>
      <c r="Y20" s="189">
        <v>43983</v>
      </c>
      <c r="Z20" s="234">
        <v>4360</v>
      </c>
      <c r="AA20" s="234">
        <v>4390</v>
      </c>
      <c r="AB20" s="234">
        <v>5290</v>
      </c>
      <c r="AC20" s="234">
        <v>4230</v>
      </c>
      <c r="AD20" s="4" t="s">
        <v>806</v>
      </c>
      <c r="AE20" s="4">
        <v>-0.68</v>
      </c>
      <c r="AG20" s="189">
        <v>43983</v>
      </c>
      <c r="AH20" s="4" t="s">
        <v>807</v>
      </c>
      <c r="AI20" s="4" t="s">
        <v>808</v>
      </c>
      <c r="AJ20" s="4" t="s">
        <v>809</v>
      </c>
      <c r="AK20" s="4" t="s">
        <v>810</v>
      </c>
      <c r="AL20" s="4" t="s">
        <v>811</v>
      </c>
      <c r="AM20" s="4">
        <v>4.34</v>
      </c>
      <c r="AO20" s="189">
        <v>43983</v>
      </c>
      <c r="AP20" s="4" t="s">
        <v>812</v>
      </c>
      <c r="AQ20" s="4" t="s">
        <v>813</v>
      </c>
      <c r="AR20" s="4" t="s">
        <v>749</v>
      </c>
      <c r="AS20" s="4" t="s">
        <v>814</v>
      </c>
      <c r="AT20" s="4" t="s">
        <v>815</v>
      </c>
      <c r="AU20" s="4">
        <v>7.11</v>
      </c>
      <c r="AW20" s="189">
        <v>43983</v>
      </c>
      <c r="AX20" s="4" t="s">
        <v>816</v>
      </c>
      <c r="AY20" s="4" t="s">
        <v>409</v>
      </c>
      <c r="AZ20" s="4" t="s">
        <v>199</v>
      </c>
      <c r="BA20" s="4" t="s">
        <v>817</v>
      </c>
      <c r="BB20" s="4" t="s">
        <v>818</v>
      </c>
      <c r="BC20" s="4">
        <v>2.42</v>
      </c>
      <c r="BE20" s="189">
        <v>43983</v>
      </c>
      <c r="BF20" s="4" t="s">
        <v>819</v>
      </c>
      <c r="BG20" s="4" t="s">
        <v>753</v>
      </c>
      <c r="BH20" s="4" t="s">
        <v>633</v>
      </c>
      <c r="BI20" s="4" t="s">
        <v>820</v>
      </c>
      <c r="BJ20" s="4" t="s">
        <v>821</v>
      </c>
      <c r="BK20" s="4">
        <v>-5.69</v>
      </c>
      <c r="BM20" s="189">
        <v>43983</v>
      </c>
      <c r="BN20" s="4" t="s">
        <v>812</v>
      </c>
      <c r="BO20" s="4" t="s">
        <v>813</v>
      </c>
      <c r="BP20" s="4" t="s">
        <v>749</v>
      </c>
      <c r="BQ20" s="4" t="s">
        <v>814</v>
      </c>
      <c r="BR20" s="4" t="s">
        <v>815</v>
      </c>
      <c r="BS20" s="4">
        <v>7.11</v>
      </c>
      <c r="BU20" s="189">
        <v>43983</v>
      </c>
      <c r="BV20" s="4" t="s">
        <v>822</v>
      </c>
      <c r="BW20" s="4" t="s">
        <v>823</v>
      </c>
      <c r="BX20" s="4" t="s">
        <v>824</v>
      </c>
      <c r="BY20" s="4" t="s">
        <v>823</v>
      </c>
      <c r="BZ20" s="4" t="s">
        <v>825</v>
      </c>
      <c r="CA20" s="4">
        <v>6.85</v>
      </c>
      <c r="CC20" s="189" t="s">
        <v>826</v>
      </c>
      <c r="CD20" s="235">
        <v>4.0199999999999996</v>
      </c>
      <c r="CF20" s="189">
        <v>43952</v>
      </c>
      <c r="CG20" s="80">
        <f t="shared" si="0"/>
        <v>-4.7800000000000002E-2</v>
      </c>
      <c r="CH20" s="80">
        <f t="shared" si="1"/>
        <v>-4.9500000000000002E-2</v>
      </c>
      <c r="CI20" s="80">
        <f t="shared" si="2"/>
        <v>7.690000000000001E-2</v>
      </c>
      <c r="CJ20" s="80">
        <f t="shared" si="3"/>
        <v>4.5199999999999997E-2</v>
      </c>
      <c r="CK20" s="80">
        <f t="shared" si="4"/>
        <v>-9.3800000000000008E-2</v>
      </c>
      <c r="CL20" s="80">
        <f t="shared" si="5"/>
        <v>-2.6800000000000001E-2</v>
      </c>
      <c r="CM20" s="80">
        <f t="shared" si="6"/>
        <v>-0.15429999999999999</v>
      </c>
      <c r="CN20" s="80">
        <f t="shared" si="7"/>
        <v>4.5000000000000005E-3</v>
      </c>
      <c r="CO20" s="80">
        <f t="shared" si="8"/>
        <v>-2.6800000000000001E-2</v>
      </c>
      <c r="CP20" s="80">
        <f t="shared" si="9"/>
        <v>7.8000000000000005E-3</v>
      </c>
      <c r="CR20" s="189">
        <v>43952</v>
      </c>
      <c r="CS20" s="80">
        <v>5.16E-2</v>
      </c>
      <c r="CT20" s="80">
        <v>3.5900000000000001E-2</v>
      </c>
      <c r="CU20" s="80">
        <v>3.27E-2</v>
      </c>
      <c r="CV20" s="80">
        <v>4.3299999999999998E-2</v>
      </c>
      <c r="CW20" s="80">
        <v>2.8799999999999999E-2</v>
      </c>
      <c r="CX20" s="80">
        <v>1.4800000000000001E-2</v>
      </c>
      <c r="CY20" s="80">
        <v>2.87E-2</v>
      </c>
      <c r="CZ20" s="80">
        <v>1.6299999999999999E-2</v>
      </c>
      <c r="DA20" s="80">
        <v>1.4800000000000001E-2</v>
      </c>
      <c r="DB20" s="80">
        <v>1.8200000000000001E-2</v>
      </c>
      <c r="DD20" s="189" t="s">
        <v>826</v>
      </c>
      <c r="DE20" s="236">
        <f t="shared" si="10"/>
        <v>4.0199999999999993E-2</v>
      </c>
      <c r="DG20" s="189" t="s">
        <v>827</v>
      </c>
      <c r="DH20" s="236">
        <v>4.9469169960474402E-2</v>
      </c>
    </row>
    <row r="21" spans="1:112" x14ac:dyDescent="0.3">
      <c r="A21" s="189">
        <v>43952</v>
      </c>
      <c r="B21" s="4" t="s">
        <v>828</v>
      </c>
      <c r="C21" s="4" t="s">
        <v>829</v>
      </c>
      <c r="D21" s="4" t="s">
        <v>830</v>
      </c>
      <c r="E21" s="4" t="s">
        <v>831</v>
      </c>
      <c r="F21" s="4" t="s">
        <v>832</v>
      </c>
      <c r="G21" s="4">
        <v>-4.78</v>
      </c>
      <c r="H21" s="233"/>
      <c r="I21" s="189">
        <v>43952</v>
      </c>
      <c r="J21" s="4" t="s">
        <v>833</v>
      </c>
      <c r="K21" s="4" t="s">
        <v>699</v>
      </c>
      <c r="L21" s="4" t="s">
        <v>834</v>
      </c>
      <c r="M21" s="4" t="s">
        <v>212</v>
      </c>
      <c r="N21" s="4" t="s">
        <v>835</v>
      </c>
      <c r="O21" s="4">
        <v>-4.95</v>
      </c>
      <c r="Q21" s="189">
        <v>43952</v>
      </c>
      <c r="R21" s="4" t="s">
        <v>836</v>
      </c>
      <c r="S21" s="4" t="s">
        <v>837</v>
      </c>
      <c r="T21" s="4" t="s">
        <v>838</v>
      </c>
      <c r="U21" s="4" t="s">
        <v>839</v>
      </c>
      <c r="V21" s="4" t="s">
        <v>840</v>
      </c>
      <c r="W21" s="4">
        <v>7.69</v>
      </c>
      <c r="Y21" s="189">
        <v>43952</v>
      </c>
      <c r="Z21" s="234">
        <v>4390</v>
      </c>
      <c r="AA21" s="234">
        <v>4120</v>
      </c>
      <c r="AB21" s="234">
        <v>4500</v>
      </c>
      <c r="AC21" s="234">
        <v>3700</v>
      </c>
      <c r="AD21" s="4" t="s">
        <v>841</v>
      </c>
      <c r="AE21" s="4">
        <v>4.5199999999999996</v>
      </c>
      <c r="AG21" s="189">
        <v>43952</v>
      </c>
      <c r="AH21" s="4" t="s">
        <v>842</v>
      </c>
      <c r="AI21" s="4" t="s">
        <v>682</v>
      </c>
      <c r="AJ21" s="4" t="s">
        <v>682</v>
      </c>
      <c r="AK21" s="4" t="s">
        <v>842</v>
      </c>
      <c r="AL21" s="4" t="s">
        <v>843</v>
      </c>
      <c r="AM21" s="4">
        <v>-9.3800000000000008</v>
      </c>
      <c r="AO21" s="189">
        <v>43952</v>
      </c>
      <c r="AP21" s="4" t="s">
        <v>844</v>
      </c>
      <c r="AQ21" s="4" t="s">
        <v>813</v>
      </c>
      <c r="AR21" s="4" t="s">
        <v>845</v>
      </c>
      <c r="AS21" s="4" t="s">
        <v>846</v>
      </c>
      <c r="AT21" s="4" t="s">
        <v>847</v>
      </c>
      <c r="AU21" s="4">
        <v>-2.68</v>
      </c>
      <c r="AW21" s="189">
        <v>43952</v>
      </c>
      <c r="AX21" s="4" t="s">
        <v>804</v>
      </c>
      <c r="AY21" s="4" t="s">
        <v>485</v>
      </c>
      <c r="AZ21" s="4" t="s">
        <v>357</v>
      </c>
      <c r="BA21" s="4" t="s">
        <v>839</v>
      </c>
      <c r="BB21" s="4" t="s">
        <v>848</v>
      </c>
      <c r="BC21" s="4">
        <v>-15.43</v>
      </c>
      <c r="BE21" s="189">
        <v>43952</v>
      </c>
      <c r="BF21" s="4" t="s">
        <v>213</v>
      </c>
      <c r="BG21" s="4" t="s">
        <v>199</v>
      </c>
      <c r="BH21" s="4" t="s">
        <v>633</v>
      </c>
      <c r="BI21" s="4" t="s">
        <v>333</v>
      </c>
      <c r="BJ21" s="4" t="s">
        <v>636</v>
      </c>
      <c r="BK21" s="4">
        <v>0.45</v>
      </c>
      <c r="BM21" s="189">
        <v>43952</v>
      </c>
      <c r="BN21" s="4" t="s">
        <v>844</v>
      </c>
      <c r="BO21" s="4" t="s">
        <v>813</v>
      </c>
      <c r="BP21" s="4" t="s">
        <v>845</v>
      </c>
      <c r="BQ21" s="4" t="s">
        <v>846</v>
      </c>
      <c r="BR21" s="4" t="s">
        <v>847</v>
      </c>
      <c r="BS21" s="4">
        <v>-2.68</v>
      </c>
      <c r="BU21" s="189">
        <v>43952</v>
      </c>
      <c r="BV21" s="4" t="s">
        <v>697</v>
      </c>
      <c r="BW21" s="4" t="s">
        <v>849</v>
      </c>
      <c r="BX21" s="4" t="s">
        <v>697</v>
      </c>
      <c r="BY21" s="4" t="s">
        <v>850</v>
      </c>
      <c r="BZ21" s="4" t="s">
        <v>851</v>
      </c>
      <c r="CA21" s="4">
        <v>0.78</v>
      </c>
      <c r="CC21" s="189" t="s">
        <v>852</v>
      </c>
      <c r="CD21" s="235">
        <v>4.0599999999999996</v>
      </c>
      <c r="CF21" s="189">
        <v>43922</v>
      </c>
      <c r="CG21" s="80">
        <f t="shared" si="0"/>
        <v>0.1</v>
      </c>
      <c r="CH21" s="80">
        <f t="shared" si="1"/>
        <v>-5.8899999999999994E-2</v>
      </c>
      <c r="CI21" s="80">
        <f t="shared" si="2"/>
        <v>0.1757</v>
      </c>
      <c r="CJ21" s="80">
        <f t="shared" si="3"/>
        <v>-4.1100000000000005E-2</v>
      </c>
      <c r="CK21" s="80">
        <f t="shared" si="4"/>
        <v>-9.8599999999999993E-2</v>
      </c>
      <c r="CL21" s="80">
        <f t="shared" si="5"/>
        <v>-4.4000000000000003E-3</v>
      </c>
      <c r="CM21" s="80">
        <f t="shared" si="6"/>
        <v>7.4900000000000008E-2</v>
      </c>
      <c r="CN21" s="80">
        <f t="shared" si="7"/>
        <v>0.155</v>
      </c>
      <c r="CO21" s="80">
        <f t="shared" si="8"/>
        <v>-4.4000000000000003E-3</v>
      </c>
      <c r="CP21" s="80">
        <f t="shared" si="9"/>
        <v>8.0000000000000004E-4</v>
      </c>
      <c r="CR21" s="189">
        <v>43922</v>
      </c>
      <c r="CS21" s="80">
        <v>5.1100000000000007E-2</v>
      </c>
      <c r="CT21" s="80">
        <v>3.2899999999999999E-2</v>
      </c>
      <c r="CU21" s="80">
        <v>3.2099999999999997E-2</v>
      </c>
      <c r="CV21" s="80">
        <v>4.2900000000000001E-2</v>
      </c>
      <c r="CW21" s="80">
        <v>2.5899999999999999E-2</v>
      </c>
      <c r="CX21" s="80">
        <v>1.1399999999999999E-2</v>
      </c>
      <c r="CY21" s="80">
        <v>2.5899999999999999E-2</v>
      </c>
      <c r="CZ21" s="80">
        <v>1.6200000000000003E-2</v>
      </c>
      <c r="DA21" s="80">
        <v>1.1399999999999999E-2</v>
      </c>
      <c r="DB21" s="80">
        <v>1.77E-2</v>
      </c>
      <c r="DD21" s="189" t="s">
        <v>852</v>
      </c>
      <c r="DE21" s="236">
        <f t="shared" si="10"/>
        <v>4.0599999999999997E-2</v>
      </c>
      <c r="DG21" s="189" t="s">
        <v>853</v>
      </c>
      <c r="DH21" s="236">
        <v>4.8499999999999995E-2</v>
      </c>
    </row>
    <row r="22" spans="1:112" x14ac:dyDescent="0.3">
      <c r="A22" s="189">
        <v>43922</v>
      </c>
      <c r="B22" s="4" t="s">
        <v>854</v>
      </c>
      <c r="C22" s="4" t="s">
        <v>855</v>
      </c>
      <c r="D22" s="4" t="s">
        <v>856</v>
      </c>
      <c r="E22" s="4" t="s">
        <v>857</v>
      </c>
      <c r="F22" s="4" t="s">
        <v>858</v>
      </c>
      <c r="G22" s="4">
        <v>10</v>
      </c>
      <c r="H22" s="233"/>
      <c r="I22" s="189">
        <v>43922</v>
      </c>
      <c r="J22" s="4" t="s">
        <v>859</v>
      </c>
      <c r="K22" s="4" t="s">
        <v>860</v>
      </c>
      <c r="L22" s="4" t="s">
        <v>861</v>
      </c>
      <c r="M22" s="4" t="s">
        <v>544</v>
      </c>
      <c r="N22" s="4" t="s">
        <v>862</v>
      </c>
      <c r="O22" s="4">
        <v>-5.89</v>
      </c>
      <c r="Q22" s="189">
        <v>43922</v>
      </c>
      <c r="R22" s="4" t="s">
        <v>804</v>
      </c>
      <c r="S22" s="4" t="s">
        <v>863</v>
      </c>
      <c r="T22" s="4" t="s">
        <v>864</v>
      </c>
      <c r="U22" s="4" t="s">
        <v>865</v>
      </c>
      <c r="V22" s="4" t="s">
        <v>866</v>
      </c>
      <c r="W22" s="4">
        <v>17.57</v>
      </c>
      <c r="Y22" s="189">
        <v>43922</v>
      </c>
      <c r="Z22" s="234">
        <v>4200</v>
      </c>
      <c r="AA22" s="234">
        <v>4260</v>
      </c>
      <c r="AB22" s="234">
        <v>5130</v>
      </c>
      <c r="AC22" s="234">
        <v>4020</v>
      </c>
      <c r="AD22" s="4" t="s">
        <v>867</v>
      </c>
      <c r="AE22" s="4">
        <v>-4.1100000000000003</v>
      </c>
      <c r="AG22" s="189">
        <v>43922</v>
      </c>
      <c r="AH22" s="4" t="s">
        <v>868</v>
      </c>
      <c r="AI22" s="4" t="s">
        <v>869</v>
      </c>
      <c r="AJ22" s="4" t="s">
        <v>870</v>
      </c>
      <c r="AK22" s="4" t="s">
        <v>868</v>
      </c>
      <c r="AL22" s="4" t="s">
        <v>871</v>
      </c>
      <c r="AM22" s="4">
        <v>-9.86</v>
      </c>
      <c r="AO22" s="189">
        <v>43922</v>
      </c>
      <c r="AP22" s="4" t="s">
        <v>872</v>
      </c>
      <c r="AQ22" s="4" t="s">
        <v>873</v>
      </c>
      <c r="AR22" s="4" t="s">
        <v>874</v>
      </c>
      <c r="AS22" s="4" t="s">
        <v>875</v>
      </c>
      <c r="AT22" s="4" t="s">
        <v>876</v>
      </c>
      <c r="AU22" s="4">
        <v>-0.44</v>
      </c>
      <c r="AW22" s="189">
        <v>43922</v>
      </c>
      <c r="AX22" s="4" t="s">
        <v>357</v>
      </c>
      <c r="AY22" s="4" t="s">
        <v>877</v>
      </c>
      <c r="AZ22" s="4" t="s">
        <v>878</v>
      </c>
      <c r="BA22" s="4" t="s">
        <v>409</v>
      </c>
      <c r="BB22" s="4" t="s">
        <v>879</v>
      </c>
      <c r="BC22" s="4">
        <v>7.49</v>
      </c>
      <c r="BE22" s="189">
        <v>43922</v>
      </c>
      <c r="BF22" s="4" t="s">
        <v>880</v>
      </c>
      <c r="BG22" s="4" t="s">
        <v>881</v>
      </c>
      <c r="BH22" s="4" t="s">
        <v>631</v>
      </c>
      <c r="BI22" s="4" t="s">
        <v>882</v>
      </c>
      <c r="BJ22" s="4" t="s">
        <v>883</v>
      </c>
      <c r="BK22" s="4">
        <v>15.5</v>
      </c>
      <c r="BM22" s="189">
        <v>43922</v>
      </c>
      <c r="BN22" s="4" t="s">
        <v>872</v>
      </c>
      <c r="BO22" s="4" t="s">
        <v>873</v>
      </c>
      <c r="BP22" s="4" t="s">
        <v>874</v>
      </c>
      <c r="BQ22" s="4" t="s">
        <v>875</v>
      </c>
      <c r="BR22" s="4" t="s">
        <v>876</v>
      </c>
      <c r="BS22" s="4">
        <v>-0.44</v>
      </c>
      <c r="BU22" s="189">
        <v>43922</v>
      </c>
      <c r="BV22" s="4" t="s">
        <v>860</v>
      </c>
      <c r="BW22" s="4" t="s">
        <v>671</v>
      </c>
      <c r="BX22" s="4" t="s">
        <v>430</v>
      </c>
      <c r="BY22" s="4" t="s">
        <v>506</v>
      </c>
      <c r="BZ22" s="4" t="s">
        <v>884</v>
      </c>
      <c r="CA22" s="4">
        <v>0.08</v>
      </c>
      <c r="CC22" s="189" t="s">
        <v>885</v>
      </c>
      <c r="CD22" s="237">
        <v>4.2</v>
      </c>
      <c r="CF22" s="189">
        <v>43891</v>
      </c>
      <c r="CG22" s="80">
        <f t="shared" si="0"/>
        <v>-0.3881</v>
      </c>
      <c r="CH22" s="80">
        <f t="shared" si="1"/>
        <v>-0.34649999999999997</v>
      </c>
      <c r="CI22" s="80">
        <f t="shared" si="2"/>
        <v>-0.16769999999999999</v>
      </c>
      <c r="CJ22" s="80">
        <f t="shared" si="3"/>
        <v>-0.46130000000000004</v>
      </c>
      <c r="CK22" s="80">
        <f t="shared" si="4"/>
        <v>-0.17480000000000001</v>
      </c>
      <c r="CL22" s="80">
        <f t="shared" si="5"/>
        <v>-6.6400000000000001E-2</v>
      </c>
      <c r="CM22" s="80">
        <f t="shared" si="6"/>
        <v>-0.34360000000000002</v>
      </c>
      <c r="CN22" s="80">
        <f t="shared" si="7"/>
        <v>-0.1845</v>
      </c>
      <c r="CO22" s="80">
        <f t="shared" si="8"/>
        <v>-6.6400000000000001E-2</v>
      </c>
      <c r="CP22" s="80">
        <f t="shared" si="9"/>
        <v>-0.19940000000000002</v>
      </c>
      <c r="CR22" s="189">
        <v>43891</v>
      </c>
      <c r="CS22" s="80">
        <v>4.5499999999999999E-2</v>
      </c>
      <c r="CT22" s="80">
        <v>2.75E-2</v>
      </c>
      <c r="CU22" s="80">
        <v>2.8999999999999998E-2</v>
      </c>
      <c r="CV22" s="80">
        <v>1.77E-2</v>
      </c>
      <c r="CW22" s="80">
        <v>2.58E-2</v>
      </c>
      <c r="CX22" s="80">
        <v>1.11E-2</v>
      </c>
      <c r="CY22" s="80">
        <v>2.5699999999999997E-2</v>
      </c>
      <c r="CZ22" s="80">
        <v>1.3100000000000001E-2</v>
      </c>
      <c r="DA22" s="80">
        <v>1.11E-2</v>
      </c>
      <c r="DB22" s="80">
        <v>1.5100000000000001E-2</v>
      </c>
      <c r="DD22" s="189" t="s">
        <v>885</v>
      </c>
      <c r="DE22" s="236">
        <f t="shared" si="10"/>
        <v>4.2000000000000003E-2</v>
      </c>
      <c r="DG22" s="189" t="s">
        <v>886</v>
      </c>
      <c r="DH22" s="236">
        <v>4.8034683794466397E-2</v>
      </c>
    </row>
    <row r="23" spans="1:112" x14ac:dyDescent="0.3">
      <c r="A23" s="189">
        <v>43891</v>
      </c>
      <c r="B23" s="4" t="s">
        <v>855</v>
      </c>
      <c r="C23" s="4" t="s">
        <v>887</v>
      </c>
      <c r="D23" s="4" t="s">
        <v>888</v>
      </c>
      <c r="E23" s="4" t="s">
        <v>889</v>
      </c>
      <c r="F23" s="4" t="s">
        <v>890</v>
      </c>
      <c r="G23" s="4">
        <v>-38.81</v>
      </c>
      <c r="H23" s="233"/>
      <c r="I23" s="189">
        <v>43891</v>
      </c>
      <c r="J23" s="4" t="s">
        <v>891</v>
      </c>
      <c r="K23" s="4" t="s">
        <v>892</v>
      </c>
      <c r="L23" s="4" t="s">
        <v>893</v>
      </c>
      <c r="M23" s="4" t="s">
        <v>894</v>
      </c>
      <c r="N23" s="4" t="s">
        <v>895</v>
      </c>
      <c r="O23" s="4">
        <v>-34.65</v>
      </c>
      <c r="Q23" s="189">
        <v>43891</v>
      </c>
      <c r="R23" s="4" t="s">
        <v>896</v>
      </c>
      <c r="S23" s="4" t="s">
        <v>897</v>
      </c>
      <c r="T23" s="4" t="s">
        <v>864</v>
      </c>
      <c r="U23" s="4" t="s">
        <v>898</v>
      </c>
      <c r="V23" s="4" t="s">
        <v>899</v>
      </c>
      <c r="W23" s="4">
        <v>-16.77</v>
      </c>
      <c r="Y23" s="189">
        <v>43891</v>
      </c>
      <c r="Z23" s="234">
        <v>4380</v>
      </c>
      <c r="AA23" s="234">
        <v>8160</v>
      </c>
      <c r="AB23" s="234">
        <v>8360</v>
      </c>
      <c r="AC23" s="234">
        <v>3320</v>
      </c>
      <c r="AD23" s="4" t="s">
        <v>900</v>
      </c>
      <c r="AE23" s="4">
        <v>-46.13</v>
      </c>
      <c r="AG23" s="189">
        <v>43891</v>
      </c>
      <c r="AH23" s="4" t="s">
        <v>869</v>
      </c>
      <c r="AI23" s="4" t="s">
        <v>901</v>
      </c>
      <c r="AJ23" s="4" t="s">
        <v>902</v>
      </c>
      <c r="AK23" s="4" t="s">
        <v>842</v>
      </c>
      <c r="AL23" s="4" t="s">
        <v>903</v>
      </c>
      <c r="AM23" s="4">
        <v>-17.48</v>
      </c>
      <c r="AO23" s="189">
        <v>43891</v>
      </c>
      <c r="AP23" s="4" t="s">
        <v>904</v>
      </c>
      <c r="AQ23" s="4" t="s">
        <v>905</v>
      </c>
      <c r="AR23" s="4" t="s">
        <v>906</v>
      </c>
      <c r="AS23" s="4" t="s">
        <v>907</v>
      </c>
      <c r="AT23" s="4" t="s">
        <v>908</v>
      </c>
      <c r="AU23" s="4">
        <v>-6.64</v>
      </c>
      <c r="AW23" s="189">
        <v>43891</v>
      </c>
      <c r="AX23" s="4" t="s">
        <v>432</v>
      </c>
      <c r="AY23" s="4" t="s">
        <v>909</v>
      </c>
      <c r="AZ23" s="4" t="s">
        <v>910</v>
      </c>
      <c r="BA23" s="4" t="s">
        <v>911</v>
      </c>
      <c r="BB23" s="4" t="s">
        <v>912</v>
      </c>
      <c r="BC23" s="4">
        <v>-34.36</v>
      </c>
      <c r="BE23" s="189">
        <v>43891</v>
      </c>
      <c r="BF23" s="4" t="s">
        <v>913</v>
      </c>
      <c r="BG23" s="4" t="s">
        <v>914</v>
      </c>
      <c r="BH23" s="4" t="s">
        <v>915</v>
      </c>
      <c r="BI23" s="4" t="s">
        <v>916</v>
      </c>
      <c r="BJ23" s="4" t="s">
        <v>917</v>
      </c>
      <c r="BK23" s="4">
        <v>-18.45</v>
      </c>
      <c r="BM23" s="189">
        <v>43891</v>
      </c>
      <c r="BN23" s="4" t="s">
        <v>904</v>
      </c>
      <c r="BO23" s="4" t="s">
        <v>905</v>
      </c>
      <c r="BP23" s="4" t="s">
        <v>906</v>
      </c>
      <c r="BQ23" s="4" t="s">
        <v>907</v>
      </c>
      <c r="BR23" s="4" t="s">
        <v>908</v>
      </c>
      <c r="BS23" s="4">
        <v>-6.64</v>
      </c>
      <c r="BU23" s="189">
        <v>43891</v>
      </c>
      <c r="BV23" s="4" t="s">
        <v>918</v>
      </c>
      <c r="BW23" s="4" t="s">
        <v>238</v>
      </c>
      <c r="BX23" s="4" t="s">
        <v>273</v>
      </c>
      <c r="BY23" s="4" t="s">
        <v>836</v>
      </c>
      <c r="BZ23" s="4" t="s">
        <v>919</v>
      </c>
      <c r="CA23" s="4">
        <v>-19.940000000000001</v>
      </c>
      <c r="CC23" s="189" t="s">
        <v>920</v>
      </c>
      <c r="CD23" s="235">
        <v>4.2699999999999996</v>
      </c>
      <c r="CF23" s="189">
        <v>43862</v>
      </c>
      <c r="CG23" s="80">
        <f t="shared" si="0"/>
        <v>-2.3599999999999999E-2</v>
      </c>
      <c r="CH23" s="80">
        <f t="shared" si="1"/>
        <v>-5.8600000000000006E-2</v>
      </c>
      <c r="CI23" s="80">
        <f t="shared" si="2"/>
        <v>-1.06E-2</v>
      </c>
      <c r="CJ23" s="80">
        <f t="shared" si="3"/>
        <v>-3.7900000000000003E-2</v>
      </c>
      <c r="CK23" s="80">
        <f t="shared" si="4"/>
        <v>-3.3300000000000003E-2</v>
      </c>
      <c r="CL23" s="80">
        <f t="shared" si="5"/>
        <v>6.3E-3</v>
      </c>
      <c r="CM23" s="80">
        <f t="shared" si="6"/>
        <v>-4.6900000000000004E-2</v>
      </c>
      <c r="CN23" s="80">
        <f t="shared" si="7"/>
        <v>-5.4100000000000002E-2</v>
      </c>
      <c r="CO23" s="80">
        <f t="shared" si="8"/>
        <v>6.3E-3</v>
      </c>
      <c r="CP23" s="80">
        <f t="shared" si="9"/>
        <v>-9.1999999999999998E-3</v>
      </c>
      <c r="CR23" s="189">
        <v>43862</v>
      </c>
      <c r="CS23" s="80">
        <v>4.2699999999999995E-2</v>
      </c>
      <c r="CT23" s="80">
        <v>2.6000000000000002E-2</v>
      </c>
      <c r="CU23" s="80">
        <v>2.5499999999999998E-2</v>
      </c>
      <c r="CV23" s="80">
        <v>1.5800000000000002E-2</v>
      </c>
      <c r="CW23" s="80">
        <v>2.4399999999999998E-2</v>
      </c>
      <c r="CX23" s="80">
        <v>9.1999999999999998E-3</v>
      </c>
      <c r="CY23" s="80">
        <v>2.53E-2</v>
      </c>
      <c r="CZ23" s="80">
        <v>1.3000000000000001E-2</v>
      </c>
      <c r="DA23" s="80">
        <v>9.1999999999999998E-3</v>
      </c>
      <c r="DB23" s="80">
        <v>1.24E-2</v>
      </c>
      <c r="DD23" s="189" t="s">
        <v>920</v>
      </c>
      <c r="DE23" s="236">
        <f t="shared" si="10"/>
        <v>4.2699999999999995E-2</v>
      </c>
      <c r="DG23" s="189" t="s">
        <v>921</v>
      </c>
      <c r="DH23" s="236">
        <v>4.7E-2</v>
      </c>
    </row>
    <row r="24" spans="1:112" x14ac:dyDescent="0.3">
      <c r="A24" s="189">
        <v>43862</v>
      </c>
      <c r="B24" s="4" t="s">
        <v>922</v>
      </c>
      <c r="C24" s="4" t="s">
        <v>923</v>
      </c>
      <c r="D24" s="4" t="s">
        <v>924</v>
      </c>
      <c r="E24" s="4" t="s">
        <v>925</v>
      </c>
      <c r="F24" s="4" t="s">
        <v>926</v>
      </c>
      <c r="G24" s="4">
        <v>-2.36</v>
      </c>
      <c r="H24" s="233"/>
      <c r="I24" s="189">
        <v>43862</v>
      </c>
      <c r="J24" s="4" t="s">
        <v>892</v>
      </c>
      <c r="K24" s="4" t="s">
        <v>927</v>
      </c>
      <c r="L24" s="4" t="s">
        <v>928</v>
      </c>
      <c r="M24" s="4" t="s">
        <v>929</v>
      </c>
      <c r="N24" s="4" t="s">
        <v>930</v>
      </c>
      <c r="O24" s="4">
        <v>-5.86</v>
      </c>
      <c r="Q24" s="189">
        <v>43862</v>
      </c>
      <c r="R24" s="4" t="s">
        <v>897</v>
      </c>
      <c r="S24" s="4" t="s">
        <v>931</v>
      </c>
      <c r="T24" s="4" t="s">
        <v>434</v>
      </c>
      <c r="U24" s="4" t="s">
        <v>932</v>
      </c>
      <c r="V24" s="4" t="s">
        <v>933</v>
      </c>
      <c r="W24" s="4">
        <v>-1.06</v>
      </c>
      <c r="Y24" s="189">
        <v>43862</v>
      </c>
      <c r="Z24" s="234">
        <v>8130</v>
      </c>
      <c r="AA24" s="234">
        <v>8460</v>
      </c>
      <c r="AB24" s="234">
        <v>8850</v>
      </c>
      <c r="AC24" s="234">
        <v>7930</v>
      </c>
      <c r="AD24" s="4" t="s">
        <v>934</v>
      </c>
      <c r="AE24" s="4">
        <v>-3.79</v>
      </c>
      <c r="AG24" s="189">
        <v>43862</v>
      </c>
      <c r="AH24" s="4" t="s">
        <v>935</v>
      </c>
      <c r="AI24" s="4" t="s">
        <v>936</v>
      </c>
      <c r="AJ24" s="4" t="s">
        <v>937</v>
      </c>
      <c r="AK24" s="4" t="s">
        <v>935</v>
      </c>
      <c r="AL24" s="4" t="s">
        <v>938</v>
      </c>
      <c r="AM24" s="4">
        <v>-3.33</v>
      </c>
      <c r="AO24" s="189">
        <v>43862</v>
      </c>
      <c r="AP24" s="4" t="s">
        <v>939</v>
      </c>
      <c r="AQ24" s="4" t="s">
        <v>940</v>
      </c>
      <c r="AR24" s="4" t="s">
        <v>406</v>
      </c>
      <c r="AS24" s="4" t="s">
        <v>941</v>
      </c>
      <c r="AT24" s="4" t="s">
        <v>942</v>
      </c>
      <c r="AU24" s="4">
        <v>0.63</v>
      </c>
      <c r="AW24" s="189">
        <v>43862</v>
      </c>
      <c r="AX24" s="4" t="s">
        <v>275</v>
      </c>
      <c r="AY24" s="4" t="s">
        <v>492</v>
      </c>
      <c r="AZ24" s="4" t="s">
        <v>943</v>
      </c>
      <c r="BA24" s="4" t="s">
        <v>944</v>
      </c>
      <c r="BB24" s="4" t="s">
        <v>945</v>
      </c>
      <c r="BC24" s="4">
        <v>-4.6900000000000004</v>
      </c>
      <c r="BE24" s="189">
        <v>43862</v>
      </c>
      <c r="BF24" s="4" t="s">
        <v>946</v>
      </c>
      <c r="BG24" s="4" t="s">
        <v>947</v>
      </c>
      <c r="BH24" s="4" t="s">
        <v>948</v>
      </c>
      <c r="BI24" s="4" t="s">
        <v>949</v>
      </c>
      <c r="BJ24" s="4" t="s">
        <v>564</v>
      </c>
      <c r="BK24" s="4">
        <v>-5.41</v>
      </c>
      <c r="BM24" s="189">
        <v>43862</v>
      </c>
      <c r="BN24" s="4" t="s">
        <v>939</v>
      </c>
      <c r="BO24" s="4" t="s">
        <v>940</v>
      </c>
      <c r="BP24" s="4" t="s">
        <v>406</v>
      </c>
      <c r="BQ24" s="4" t="s">
        <v>941</v>
      </c>
      <c r="BR24" s="4" t="s">
        <v>942</v>
      </c>
      <c r="BS24" s="4">
        <v>0.63</v>
      </c>
      <c r="BU24" s="189">
        <v>43862</v>
      </c>
      <c r="BV24" s="4" t="s">
        <v>950</v>
      </c>
      <c r="BW24" s="4" t="s">
        <v>490</v>
      </c>
      <c r="BX24" s="4" t="s">
        <v>951</v>
      </c>
      <c r="BY24" s="4" t="s">
        <v>952</v>
      </c>
      <c r="BZ24" s="4" t="s">
        <v>953</v>
      </c>
      <c r="CA24" s="4">
        <v>-0.92</v>
      </c>
      <c r="CC24" s="189" t="s">
        <v>954</v>
      </c>
      <c r="CD24" s="237">
        <v>4.3</v>
      </c>
      <c r="CF24" s="189">
        <v>43831</v>
      </c>
      <c r="CG24" s="80">
        <f t="shared" si="0"/>
        <v>-4.07E-2</v>
      </c>
      <c r="CH24" s="80">
        <f t="shared" si="1"/>
        <v>-2.4E-2</v>
      </c>
      <c r="CI24" s="80">
        <f t="shared" si="2"/>
        <v>-4.0800000000000003E-2</v>
      </c>
      <c r="CJ24" s="80">
        <f t="shared" si="3"/>
        <v>-3.1E-2</v>
      </c>
      <c r="CK24" s="80">
        <f t="shared" si="4"/>
        <v>4.53E-2</v>
      </c>
      <c r="CL24" s="80">
        <f t="shared" si="5"/>
        <v>7.8799999999999995E-2</v>
      </c>
      <c r="CM24" s="80">
        <f t="shared" si="6"/>
        <v>-5.8799999999999998E-2</v>
      </c>
      <c r="CN24" s="80">
        <f t="shared" si="7"/>
        <v>-2.52E-2</v>
      </c>
      <c r="CO24" s="80">
        <f t="shared" si="8"/>
        <v>7.8799999999999995E-2</v>
      </c>
      <c r="CP24" s="80">
        <f t="shared" si="9"/>
        <v>5.5199999999999999E-2</v>
      </c>
      <c r="CR24" s="189">
        <v>43831</v>
      </c>
      <c r="CS24" s="80">
        <v>4.1799999999999997E-2</v>
      </c>
      <c r="CT24" s="80">
        <v>2.4700000000000003E-2</v>
      </c>
      <c r="CU24" s="80">
        <v>2.4E-2</v>
      </c>
      <c r="CV24" s="80">
        <v>1.0200000000000001E-2</v>
      </c>
      <c r="CW24" s="80">
        <v>2.3300000000000001E-2</v>
      </c>
      <c r="CX24" s="80">
        <v>8.199999999999999E-3</v>
      </c>
      <c r="CY24" s="80">
        <v>2.4199999999999999E-2</v>
      </c>
      <c r="CZ24" s="80">
        <v>1.18E-2</v>
      </c>
      <c r="DA24" s="80">
        <v>8.199999999999999E-3</v>
      </c>
      <c r="DB24" s="80">
        <v>9.8999999999999991E-3</v>
      </c>
      <c r="DD24" s="189" t="s">
        <v>954</v>
      </c>
      <c r="DE24" s="236">
        <f t="shared" si="10"/>
        <v>4.2999999999999997E-2</v>
      </c>
      <c r="DG24" s="189" t="s">
        <v>955</v>
      </c>
      <c r="DH24" s="236">
        <v>4.6600197628458497E-2</v>
      </c>
    </row>
    <row r="25" spans="1:112" x14ac:dyDescent="0.3">
      <c r="A25" s="189">
        <v>43831</v>
      </c>
      <c r="B25" s="4" t="s">
        <v>956</v>
      </c>
      <c r="C25" s="4" t="s">
        <v>957</v>
      </c>
      <c r="D25" s="4" t="s">
        <v>958</v>
      </c>
      <c r="E25" s="4" t="s">
        <v>887</v>
      </c>
      <c r="F25" s="4" t="s">
        <v>959</v>
      </c>
      <c r="G25" s="4">
        <v>-4.07</v>
      </c>
      <c r="H25" s="233"/>
      <c r="I25" s="189">
        <v>43831</v>
      </c>
      <c r="J25" s="4" t="s">
        <v>960</v>
      </c>
      <c r="K25" s="4" t="s">
        <v>961</v>
      </c>
      <c r="L25" s="4" t="s">
        <v>962</v>
      </c>
      <c r="M25" s="4" t="s">
        <v>963</v>
      </c>
      <c r="N25" s="4" t="s">
        <v>840</v>
      </c>
      <c r="O25" s="4">
        <v>-2.4</v>
      </c>
      <c r="Q25" s="189">
        <v>43831</v>
      </c>
      <c r="R25" s="4" t="s">
        <v>773</v>
      </c>
      <c r="S25" s="4" t="s">
        <v>836</v>
      </c>
      <c r="T25" s="4" t="s">
        <v>964</v>
      </c>
      <c r="U25" s="4" t="s">
        <v>773</v>
      </c>
      <c r="V25" s="4" t="s">
        <v>965</v>
      </c>
      <c r="W25" s="4">
        <v>-4.08</v>
      </c>
      <c r="Y25" s="189">
        <v>43831</v>
      </c>
      <c r="Z25" s="234">
        <v>8450</v>
      </c>
      <c r="AA25" s="234">
        <v>8720</v>
      </c>
      <c r="AB25" s="234">
        <v>8920</v>
      </c>
      <c r="AC25" s="234">
        <v>8300</v>
      </c>
      <c r="AD25" s="4" t="s">
        <v>966</v>
      </c>
      <c r="AE25" s="4">
        <v>-3.1</v>
      </c>
      <c r="AG25" s="189">
        <v>43831</v>
      </c>
      <c r="AH25" s="4" t="s">
        <v>967</v>
      </c>
      <c r="AI25" s="4" t="s">
        <v>968</v>
      </c>
      <c r="AJ25" s="4" t="s">
        <v>967</v>
      </c>
      <c r="AK25" s="4" t="s">
        <v>969</v>
      </c>
      <c r="AL25" s="4" t="s">
        <v>970</v>
      </c>
      <c r="AM25" s="4">
        <v>4.53</v>
      </c>
      <c r="AO25" s="189">
        <v>43831</v>
      </c>
      <c r="AP25" s="4" t="s">
        <v>718</v>
      </c>
      <c r="AQ25" s="4" t="s">
        <v>845</v>
      </c>
      <c r="AR25" s="4" t="s">
        <v>940</v>
      </c>
      <c r="AS25" s="4" t="s">
        <v>971</v>
      </c>
      <c r="AT25" s="4" t="s">
        <v>972</v>
      </c>
      <c r="AU25" s="4">
        <v>7.88</v>
      </c>
      <c r="AW25" s="189">
        <v>43831</v>
      </c>
      <c r="AX25" s="4" t="s">
        <v>492</v>
      </c>
      <c r="AY25" s="4" t="s">
        <v>973</v>
      </c>
      <c r="AZ25" s="4" t="s">
        <v>974</v>
      </c>
      <c r="BA25" s="4" t="s">
        <v>492</v>
      </c>
      <c r="BB25" s="4" t="s">
        <v>975</v>
      </c>
      <c r="BC25" s="4">
        <v>-5.88</v>
      </c>
      <c r="BE25" s="189">
        <v>43831</v>
      </c>
      <c r="BF25" s="4" t="s">
        <v>976</v>
      </c>
      <c r="BG25" s="4" t="s">
        <v>977</v>
      </c>
      <c r="BH25" s="4" t="s">
        <v>978</v>
      </c>
      <c r="BI25" s="4" t="s">
        <v>976</v>
      </c>
      <c r="BJ25" s="4" t="s">
        <v>979</v>
      </c>
      <c r="BK25" s="4">
        <v>-2.52</v>
      </c>
      <c r="BM25" s="189">
        <v>43831</v>
      </c>
      <c r="BN25" s="4" t="s">
        <v>718</v>
      </c>
      <c r="BO25" s="4" t="s">
        <v>845</v>
      </c>
      <c r="BP25" s="4" t="s">
        <v>940</v>
      </c>
      <c r="BQ25" s="4" t="s">
        <v>971</v>
      </c>
      <c r="BR25" s="4" t="s">
        <v>972</v>
      </c>
      <c r="BS25" s="4">
        <v>7.88</v>
      </c>
      <c r="BU25" s="189">
        <v>43831</v>
      </c>
      <c r="BV25" s="4" t="s">
        <v>490</v>
      </c>
      <c r="BW25" s="4" t="s">
        <v>530</v>
      </c>
      <c r="BX25" s="4" t="s">
        <v>980</v>
      </c>
      <c r="BY25" s="4" t="s">
        <v>981</v>
      </c>
      <c r="BZ25" s="4" t="s">
        <v>982</v>
      </c>
      <c r="CA25" s="4">
        <v>5.52</v>
      </c>
      <c r="CC25" s="189" t="s">
        <v>983</v>
      </c>
      <c r="CD25" s="237">
        <v>4.3</v>
      </c>
      <c r="CF25" s="189">
        <v>43800</v>
      </c>
      <c r="CG25" s="80">
        <f t="shared" si="0"/>
        <v>7.6E-3</v>
      </c>
      <c r="CH25" s="80">
        <f t="shared" si="1"/>
        <v>5.6799999999999996E-2</v>
      </c>
      <c r="CI25" s="80">
        <f t="shared" si="2"/>
        <v>3.27E-2</v>
      </c>
      <c r="CJ25" s="80">
        <f t="shared" si="3"/>
        <v>9.2699999999999991E-2</v>
      </c>
      <c r="CK25" s="80">
        <f t="shared" si="4"/>
        <v>-1.5700000000000002E-2</v>
      </c>
      <c r="CL25" s="80">
        <f t="shared" si="5"/>
        <v>1.1399999999999999E-2</v>
      </c>
      <c r="CM25" s="80">
        <f t="shared" si="6"/>
        <v>4.9400000000000006E-2</v>
      </c>
      <c r="CN25" s="80">
        <f t="shared" si="7"/>
        <v>-1.9299999999999998E-2</v>
      </c>
      <c r="CO25" s="80">
        <f t="shared" si="8"/>
        <v>1.1399999999999999E-2</v>
      </c>
      <c r="CP25" s="80">
        <f t="shared" si="9"/>
        <v>4.5499999999999999E-2</v>
      </c>
      <c r="CR25" s="189">
        <v>43800</v>
      </c>
      <c r="CS25" s="80">
        <v>4.1299999999999996E-2</v>
      </c>
      <c r="CT25" s="80">
        <v>2.4199999999999999E-2</v>
      </c>
      <c r="CU25" s="80">
        <v>2.4E-2</v>
      </c>
      <c r="CV25" s="80">
        <v>9.0000000000000011E-3</v>
      </c>
      <c r="CW25" s="80">
        <v>1.8500000000000003E-2</v>
      </c>
      <c r="CX25" s="80">
        <v>7.4000000000000003E-3</v>
      </c>
      <c r="CY25" s="80">
        <v>2.0899999999999998E-2</v>
      </c>
      <c r="CZ25" s="80">
        <v>1.1399999999999999E-2</v>
      </c>
      <c r="DA25" s="80">
        <v>7.4000000000000003E-3</v>
      </c>
      <c r="DB25" s="80">
        <v>9.4999999999999998E-3</v>
      </c>
      <c r="DD25" s="189" t="s">
        <v>983</v>
      </c>
      <c r="DE25" s="236">
        <f t="shared" si="10"/>
        <v>4.2999999999999997E-2</v>
      </c>
      <c r="DG25" s="189" t="s">
        <v>984</v>
      </c>
      <c r="DH25" s="236">
        <v>4.6500000000000007E-2</v>
      </c>
    </row>
    <row r="26" spans="1:112" x14ac:dyDescent="0.3">
      <c r="A26" s="189">
        <v>43800</v>
      </c>
      <c r="B26" s="4" t="s">
        <v>957</v>
      </c>
      <c r="C26" s="4" t="s">
        <v>985</v>
      </c>
      <c r="D26" s="4" t="s">
        <v>986</v>
      </c>
      <c r="E26" s="4" t="s">
        <v>987</v>
      </c>
      <c r="F26" s="4" t="s">
        <v>988</v>
      </c>
      <c r="G26" s="4">
        <v>0.76</v>
      </c>
      <c r="H26" s="233"/>
      <c r="I26" s="189">
        <v>43800</v>
      </c>
      <c r="J26" s="4" t="s">
        <v>989</v>
      </c>
      <c r="K26" s="4" t="s">
        <v>990</v>
      </c>
      <c r="L26" s="4" t="s">
        <v>991</v>
      </c>
      <c r="M26" s="4" t="s">
        <v>992</v>
      </c>
      <c r="N26" s="4" t="s">
        <v>993</v>
      </c>
      <c r="O26" s="4">
        <v>5.68</v>
      </c>
      <c r="Q26" s="189">
        <v>43800</v>
      </c>
      <c r="R26" s="4" t="s">
        <v>836</v>
      </c>
      <c r="S26" s="4" t="s">
        <v>864</v>
      </c>
      <c r="T26" s="4" t="s">
        <v>657</v>
      </c>
      <c r="U26" s="4" t="s">
        <v>994</v>
      </c>
      <c r="V26" s="4" t="s">
        <v>995</v>
      </c>
      <c r="W26" s="4">
        <v>3.27</v>
      </c>
      <c r="Y26" s="189">
        <v>43800</v>
      </c>
      <c r="Z26" s="234">
        <v>8720</v>
      </c>
      <c r="AA26" s="234">
        <v>7990</v>
      </c>
      <c r="AB26" s="234">
        <v>8860</v>
      </c>
      <c r="AC26" s="234">
        <v>7900</v>
      </c>
      <c r="AD26" s="4" t="s">
        <v>945</v>
      </c>
      <c r="AE26" s="4">
        <v>9.27</v>
      </c>
      <c r="AG26" s="189">
        <v>43800</v>
      </c>
      <c r="AH26" s="4" t="s">
        <v>996</v>
      </c>
      <c r="AI26" s="4" t="s">
        <v>997</v>
      </c>
      <c r="AJ26" s="4" t="s">
        <v>998</v>
      </c>
      <c r="AK26" s="4" t="s">
        <v>997</v>
      </c>
      <c r="AL26" s="4" t="s">
        <v>999</v>
      </c>
      <c r="AM26" s="4">
        <v>-1.57</v>
      </c>
      <c r="AO26" s="189">
        <v>43800</v>
      </c>
      <c r="AP26" s="4" t="s">
        <v>1000</v>
      </c>
      <c r="AQ26" s="4" t="s">
        <v>1001</v>
      </c>
      <c r="AR26" s="4" t="s">
        <v>1002</v>
      </c>
      <c r="AS26" s="4" t="s">
        <v>1003</v>
      </c>
      <c r="AT26" s="4" t="s">
        <v>1004</v>
      </c>
      <c r="AU26" s="4">
        <v>1.1399999999999999</v>
      </c>
      <c r="AW26" s="189">
        <v>43800</v>
      </c>
      <c r="AX26" s="4" t="s">
        <v>1005</v>
      </c>
      <c r="AY26" s="4" t="s">
        <v>1006</v>
      </c>
      <c r="AZ26" s="4" t="s">
        <v>1005</v>
      </c>
      <c r="BA26" s="4" t="s">
        <v>568</v>
      </c>
      <c r="BB26" s="4" t="s">
        <v>1007</v>
      </c>
      <c r="BC26" s="4">
        <v>4.9400000000000004</v>
      </c>
      <c r="BE26" s="189">
        <v>43800</v>
      </c>
      <c r="BF26" s="4" t="s">
        <v>849</v>
      </c>
      <c r="BG26" s="4" t="s">
        <v>978</v>
      </c>
      <c r="BH26" s="4" t="s">
        <v>673</v>
      </c>
      <c r="BI26" s="4" t="s">
        <v>791</v>
      </c>
      <c r="BJ26" s="4" t="s">
        <v>1008</v>
      </c>
      <c r="BK26" s="4">
        <v>-1.93</v>
      </c>
      <c r="BM26" s="189">
        <v>43800</v>
      </c>
      <c r="BN26" s="4" t="s">
        <v>1000</v>
      </c>
      <c r="BO26" s="4" t="s">
        <v>1001</v>
      </c>
      <c r="BP26" s="4" t="s">
        <v>1002</v>
      </c>
      <c r="BQ26" s="4" t="s">
        <v>1003</v>
      </c>
      <c r="BR26" s="4" t="s">
        <v>1004</v>
      </c>
      <c r="BS26" s="4">
        <v>1.1399999999999999</v>
      </c>
      <c r="BU26" s="189">
        <v>43800</v>
      </c>
      <c r="BV26" s="4" t="s">
        <v>1009</v>
      </c>
      <c r="BW26" s="4" t="s">
        <v>1010</v>
      </c>
      <c r="BX26" s="4" t="s">
        <v>539</v>
      </c>
      <c r="BY26" s="4" t="s">
        <v>1011</v>
      </c>
      <c r="BZ26" s="4" t="s">
        <v>1012</v>
      </c>
      <c r="CA26" s="4">
        <v>4.55</v>
      </c>
      <c r="CC26" s="189" t="s">
        <v>1013</v>
      </c>
      <c r="CD26" s="237">
        <v>4.3731225296442702</v>
      </c>
      <c r="CF26" s="189">
        <v>43770</v>
      </c>
      <c r="CG26" s="80">
        <f t="shared" si="0"/>
        <v>8.2200000000000009E-2</v>
      </c>
      <c r="CH26" s="80">
        <f t="shared" si="1"/>
        <v>-1.77E-2</v>
      </c>
      <c r="CI26" s="80">
        <f t="shared" si="2"/>
        <v>-2.6699999999999998E-2</v>
      </c>
      <c r="CJ26" s="80">
        <f t="shared" si="3"/>
        <v>-2.0899999999999998E-2</v>
      </c>
      <c r="CK26" s="80">
        <f t="shared" si="4"/>
        <v>-6.0000000000000001E-3</v>
      </c>
      <c r="CL26" s="80">
        <f t="shared" si="5"/>
        <v>9.1999999999999998E-3</v>
      </c>
      <c r="CM26" s="80">
        <f t="shared" si="6"/>
        <v>-5.2600000000000001E-2</v>
      </c>
      <c r="CN26" s="80">
        <f t="shared" si="7"/>
        <v>1.01E-2</v>
      </c>
      <c r="CO26" s="80">
        <f t="shared" si="8"/>
        <v>9.1999999999999998E-3</v>
      </c>
      <c r="CP26" s="80">
        <f t="shared" si="9"/>
        <v>1.24E-2</v>
      </c>
      <c r="CR26" s="189">
        <v>43770</v>
      </c>
      <c r="CS26" s="80">
        <v>3.44E-2</v>
      </c>
      <c r="CT26" s="80">
        <v>1.3999999999999999E-2</v>
      </c>
      <c r="CU26" s="80">
        <v>2.4E-2</v>
      </c>
      <c r="CV26" s="80">
        <v>7.8000000000000005E-3</v>
      </c>
      <c r="CW26" s="80">
        <v>1.34E-2</v>
      </c>
      <c r="CX26" s="80">
        <v>7.0999999999999995E-3</v>
      </c>
      <c r="CY26" s="80">
        <v>1.5100000000000001E-2</v>
      </c>
      <c r="CZ26" s="80">
        <v>1.01E-2</v>
      </c>
      <c r="DA26" s="80">
        <v>7.0999999999999995E-3</v>
      </c>
      <c r="DB26" s="80">
        <v>8.3999999999999995E-3</v>
      </c>
      <c r="DD26" s="189" t="s">
        <v>1013</v>
      </c>
      <c r="DE26" s="236">
        <f t="shared" si="10"/>
        <v>4.3731225296442702E-2</v>
      </c>
      <c r="DG26" s="189" t="s">
        <v>1014</v>
      </c>
      <c r="DH26" s="236">
        <v>4.6300000000000001E-2</v>
      </c>
    </row>
    <row r="27" spans="1:112" x14ac:dyDescent="0.3">
      <c r="A27" s="189">
        <v>43770</v>
      </c>
      <c r="B27" s="4" t="s">
        <v>1015</v>
      </c>
      <c r="C27" s="4" t="s">
        <v>1016</v>
      </c>
      <c r="D27" s="4" t="s">
        <v>1015</v>
      </c>
      <c r="E27" s="4" t="s">
        <v>1017</v>
      </c>
      <c r="F27" s="4" t="s">
        <v>1018</v>
      </c>
      <c r="G27" s="4">
        <v>8.2200000000000006</v>
      </c>
      <c r="H27" s="233"/>
      <c r="I27" s="189">
        <v>43770</v>
      </c>
      <c r="J27" s="4" t="s">
        <v>1019</v>
      </c>
      <c r="K27" s="4" t="s">
        <v>1020</v>
      </c>
      <c r="L27" s="4" t="s">
        <v>1021</v>
      </c>
      <c r="M27" s="4" t="s">
        <v>892</v>
      </c>
      <c r="N27" s="4" t="s">
        <v>1022</v>
      </c>
      <c r="O27" s="4">
        <v>-1.77</v>
      </c>
      <c r="Q27" s="189">
        <v>43770</v>
      </c>
      <c r="R27" s="4" t="s">
        <v>1023</v>
      </c>
      <c r="S27" s="4" t="s">
        <v>1024</v>
      </c>
      <c r="T27" s="4" t="s">
        <v>1025</v>
      </c>
      <c r="U27" s="4" t="s">
        <v>837</v>
      </c>
      <c r="V27" s="4" t="s">
        <v>1026</v>
      </c>
      <c r="W27" s="4">
        <v>-2.67</v>
      </c>
      <c r="Y27" s="189">
        <v>43770</v>
      </c>
      <c r="Z27" s="234">
        <v>7980</v>
      </c>
      <c r="AA27" s="234">
        <v>8140</v>
      </c>
      <c r="AB27" s="234">
        <v>8640</v>
      </c>
      <c r="AC27" s="234">
        <v>7740</v>
      </c>
      <c r="AD27" s="4" t="s">
        <v>1027</v>
      </c>
      <c r="AE27" s="4">
        <v>-2.09</v>
      </c>
      <c r="AG27" s="189">
        <v>43770</v>
      </c>
      <c r="AH27" s="4" t="s">
        <v>1028</v>
      </c>
      <c r="AI27" s="4" t="s">
        <v>1029</v>
      </c>
      <c r="AJ27" s="4" t="s">
        <v>1030</v>
      </c>
      <c r="AK27" s="4" t="s">
        <v>1031</v>
      </c>
      <c r="AL27" s="4" t="s">
        <v>1032</v>
      </c>
      <c r="AM27" s="4">
        <v>-0.6</v>
      </c>
      <c r="AO27" s="189">
        <v>43770</v>
      </c>
      <c r="AP27" s="4" t="s">
        <v>1001</v>
      </c>
      <c r="AQ27" s="4" t="s">
        <v>844</v>
      </c>
      <c r="AR27" s="4" t="s">
        <v>813</v>
      </c>
      <c r="AS27" s="4" t="s">
        <v>1033</v>
      </c>
      <c r="AT27" s="4" t="s">
        <v>1034</v>
      </c>
      <c r="AU27" s="4">
        <v>0.92</v>
      </c>
      <c r="AW27" s="189">
        <v>43770</v>
      </c>
      <c r="AX27" s="4" t="s">
        <v>238</v>
      </c>
      <c r="AY27" s="4" t="s">
        <v>1035</v>
      </c>
      <c r="AZ27" s="4" t="s">
        <v>1036</v>
      </c>
      <c r="BA27" s="4" t="s">
        <v>492</v>
      </c>
      <c r="BB27" s="4" t="s">
        <v>1037</v>
      </c>
      <c r="BC27" s="4">
        <v>-5.26</v>
      </c>
      <c r="BE27" s="189">
        <v>43770</v>
      </c>
      <c r="BF27" s="4" t="s">
        <v>673</v>
      </c>
      <c r="BG27" s="4" t="s">
        <v>615</v>
      </c>
      <c r="BH27" s="4" t="s">
        <v>1038</v>
      </c>
      <c r="BI27" s="4" t="s">
        <v>706</v>
      </c>
      <c r="BJ27" s="4" t="s">
        <v>1039</v>
      </c>
      <c r="BK27" s="4">
        <v>1.01</v>
      </c>
      <c r="BM27" s="189">
        <v>43770</v>
      </c>
      <c r="BN27" s="4" t="s">
        <v>1001</v>
      </c>
      <c r="BO27" s="4" t="s">
        <v>844</v>
      </c>
      <c r="BP27" s="4" t="s">
        <v>813</v>
      </c>
      <c r="BQ27" s="4" t="s">
        <v>1033</v>
      </c>
      <c r="BR27" s="4" t="s">
        <v>1034</v>
      </c>
      <c r="BS27" s="4">
        <v>0.92</v>
      </c>
      <c r="BU27" s="189">
        <v>43770</v>
      </c>
      <c r="BV27" s="4" t="s">
        <v>1010</v>
      </c>
      <c r="BW27" s="4" t="s">
        <v>379</v>
      </c>
      <c r="BX27" s="4" t="s">
        <v>1040</v>
      </c>
      <c r="BY27" s="4" t="s">
        <v>1041</v>
      </c>
      <c r="BZ27" s="4" t="s">
        <v>458</v>
      </c>
      <c r="CA27" s="4">
        <v>1.24</v>
      </c>
      <c r="CC27" s="189" t="s">
        <v>1042</v>
      </c>
      <c r="CD27" s="237">
        <v>4.5165711462450604</v>
      </c>
      <c r="CF27" s="189">
        <v>43739</v>
      </c>
      <c r="CG27" s="80">
        <f t="shared" si="0"/>
        <v>3.0499999999999999E-2</v>
      </c>
      <c r="CH27" s="80">
        <f t="shared" si="1"/>
        <v>2.6000000000000002E-2</v>
      </c>
      <c r="CI27" s="80">
        <f t="shared" si="2"/>
        <v>6.9099999999999995E-2</v>
      </c>
      <c r="CJ27" s="80">
        <f t="shared" si="3"/>
        <v>9.2499999999999999E-2</v>
      </c>
      <c r="CK27" s="80">
        <f t="shared" si="4"/>
        <v>8.2299999999999998E-2</v>
      </c>
      <c r="CL27" s="80">
        <f t="shared" si="5"/>
        <v>-4.5999999999999999E-3</v>
      </c>
      <c r="CM27" s="80">
        <f t="shared" si="6"/>
        <v>3.6400000000000002E-2</v>
      </c>
      <c r="CN27" s="80">
        <f t="shared" si="7"/>
        <v>1.18E-2</v>
      </c>
      <c r="CO27" s="80">
        <f t="shared" si="8"/>
        <v>-4.5999999999999999E-3</v>
      </c>
      <c r="CP27" s="80">
        <f t="shared" si="9"/>
        <v>3.78E-2</v>
      </c>
      <c r="CR27" s="189">
        <v>43739</v>
      </c>
      <c r="CS27" s="80">
        <v>3.3700000000000001E-2</v>
      </c>
      <c r="CT27" s="80">
        <v>1.24E-2</v>
      </c>
      <c r="CU27" s="80">
        <v>2.3599999999999999E-2</v>
      </c>
      <c r="CV27" s="80">
        <v>-2.2000000000000001E-3</v>
      </c>
      <c r="CW27" s="80">
        <v>1.29E-2</v>
      </c>
      <c r="CX27" s="80">
        <v>6.3E-3</v>
      </c>
      <c r="CY27" s="80">
        <v>1.29E-2</v>
      </c>
      <c r="CZ27" s="80">
        <v>6.7000000000000002E-3</v>
      </c>
      <c r="DA27" s="80">
        <v>6.3E-3</v>
      </c>
      <c r="DB27" s="80">
        <v>7.8000000000000005E-3</v>
      </c>
      <c r="DD27" s="189" t="s">
        <v>1042</v>
      </c>
      <c r="DE27" s="236">
        <f t="shared" si="10"/>
        <v>4.5165711462450603E-2</v>
      </c>
      <c r="DG27" s="189" t="s">
        <v>1043</v>
      </c>
      <c r="DH27" s="236">
        <v>4.5999999999999999E-2</v>
      </c>
    </row>
    <row r="28" spans="1:112" x14ac:dyDescent="0.3">
      <c r="A28" s="189">
        <v>43739</v>
      </c>
      <c r="B28" s="4" t="s">
        <v>1044</v>
      </c>
      <c r="C28" s="4" t="s">
        <v>1045</v>
      </c>
      <c r="D28" s="4" t="s">
        <v>1046</v>
      </c>
      <c r="E28" s="4" t="s">
        <v>1047</v>
      </c>
      <c r="F28" s="4" t="s">
        <v>1048</v>
      </c>
      <c r="G28" s="4">
        <v>3.05</v>
      </c>
      <c r="H28" s="233"/>
      <c r="I28" s="189">
        <v>43739</v>
      </c>
      <c r="J28" s="4" t="s">
        <v>1049</v>
      </c>
      <c r="K28" s="4" t="s">
        <v>1050</v>
      </c>
      <c r="L28" s="4" t="s">
        <v>1051</v>
      </c>
      <c r="M28" s="4" t="s">
        <v>1052</v>
      </c>
      <c r="N28" s="4" t="s">
        <v>1053</v>
      </c>
      <c r="O28" s="4">
        <v>2.6</v>
      </c>
      <c r="Q28" s="189">
        <v>43739</v>
      </c>
      <c r="R28" s="4" t="s">
        <v>434</v>
      </c>
      <c r="S28" s="4" t="s">
        <v>1054</v>
      </c>
      <c r="T28" s="4" t="s">
        <v>1055</v>
      </c>
      <c r="U28" s="4" t="s">
        <v>882</v>
      </c>
      <c r="V28" s="4" t="s">
        <v>1056</v>
      </c>
      <c r="W28" s="4">
        <v>6.91</v>
      </c>
      <c r="Y28" s="189">
        <v>43739</v>
      </c>
      <c r="Z28" s="234">
        <v>8150</v>
      </c>
      <c r="AA28" s="234">
        <v>7430</v>
      </c>
      <c r="AB28" s="234">
        <v>8200</v>
      </c>
      <c r="AC28" s="234">
        <v>7290</v>
      </c>
      <c r="AD28" s="4" t="s">
        <v>1057</v>
      </c>
      <c r="AE28" s="4">
        <v>9.25</v>
      </c>
      <c r="AG28" s="189">
        <v>43739</v>
      </c>
      <c r="AH28" s="4" t="s">
        <v>1058</v>
      </c>
      <c r="AI28" s="4" t="s">
        <v>1059</v>
      </c>
      <c r="AJ28" s="4" t="s">
        <v>1060</v>
      </c>
      <c r="AK28" s="4" t="s">
        <v>472</v>
      </c>
      <c r="AL28" s="4" t="s">
        <v>1061</v>
      </c>
      <c r="AM28" s="4">
        <v>8.23</v>
      </c>
      <c r="AO28" s="189">
        <v>43739</v>
      </c>
      <c r="AP28" s="4" t="s">
        <v>1062</v>
      </c>
      <c r="AQ28" s="4" t="s">
        <v>1063</v>
      </c>
      <c r="AR28" s="4" t="s">
        <v>1064</v>
      </c>
      <c r="AS28" s="4" t="s">
        <v>1065</v>
      </c>
      <c r="AT28" s="4" t="s">
        <v>1066</v>
      </c>
      <c r="AU28" s="4">
        <v>-0.46</v>
      </c>
      <c r="AW28" s="189">
        <v>43739</v>
      </c>
      <c r="AX28" s="4" t="s">
        <v>1067</v>
      </c>
      <c r="AY28" s="4" t="s">
        <v>273</v>
      </c>
      <c r="AZ28" s="4" t="s">
        <v>1068</v>
      </c>
      <c r="BA28" s="4" t="s">
        <v>238</v>
      </c>
      <c r="BB28" s="4" t="s">
        <v>1069</v>
      </c>
      <c r="BC28" s="4">
        <v>3.64</v>
      </c>
      <c r="BE28" s="189">
        <v>43739</v>
      </c>
      <c r="BF28" s="4" t="s">
        <v>1070</v>
      </c>
      <c r="BG28" s="4" t="s">
        <v>1071</v>
      </c>
      <c r="BH28" s="4" t="s">
        <v>673</v>
      </c>
      <c r="BI28" s="4" t="s">
        <v>878</v>
      </c>
      <c r="BJ28" s="4" t="s">
        <v>1072</v>
      </c>
      <c r="BK28" s="4">
        <v>1.18</v>
      </c>
      <c r="BM28" s="189">
        <v>43739</v>
      </c>
      <c r="BN28" s="4" t="s">
        <v>1062</v>
      </c>
      <c r="BO28" s="4" t="s">
        <v>1063</v>
      </c>
      <c r="BP28" s="4" t="s">
        <v>1064</v>
      </c>
      <c r="BQ28" s="4" t="s">
        <v>1065</v>
      </c>
      <c r="BR28" s="4" t="s">
        <v>1066</v>
      </c>
      <c r="BS28" s="4">
        <v>-0.46</v>
      </c>
      <c r="BU28" s="189">
        <v>43739</v>
      </c>
      <c r="BV28" s="4" t="s">
        <v>635</v>
      </c>
      <c r="BW28" s="4" t="s">
        <v>341</v>
      </c>
      <c r="BX28" s="4" t="s">
        <v>417</v>
      </c>
      <c r="BY28" s="4" t="s">
        <v>1073</v>
      </c>
      <c r="BZ28" s="4" t="s">
        <v>1074</v>
      </c>
      <c r="CA28" s="4">
        <v>3.78</v>
      </c>
      <c r="CC28" s="189" t="s">
        <v>955</v>
      </c>
      <c r="CD28" s="237">
        <v>4.6600197628458497</v>
      </c>
      <c r="CF28" s="189">
        <v>43709</v>
      </c>
      <c r="CG28" s="80">
        <f t="shared" si="0"/>
        <v>7.6600000000000001E-2</v>
      </c>
      <c r="CH28" s="80">
        <f t="shared" si="1"/>
        <v>6.0999999999999995E-3</v>
      </c>
      <c r="CI28" s="80">
        <f t="shared" si="2"/>
        <v>3.3E-3</v>
      </c>
      <c r="CJ28" s="80">
        <f t="shared" si="3"/>
        <v>1.77E-2</v>
      </c>
      <c r="CK28" s="80">
        <f t="shared" si="4"/>
        <v>0.13239999999999999</v>
      </c>
      <c r="CL28" s="80">
        <f t="shared" si="5"/>
        <v>3.3099999999999997E-2</v>
      </c>
      <c r="CM28" s="80">
        <f t="shared" si="6"/>
        <v>-1.49E-2</v>
      </c>
      <c r="CN28" s="80">
        <f t="shared" si="7"/>
        <v>-1.9299999999999998E-2</v>
      </c>
      <c r="CO28" s="80">
        <f t="shared" si="8"/>
        <v>3.3099999999999997E-2</v>
      </c>
      <c r="CP28" s="80">
        <f t="shared" si="9"/>
        <v>6.6199999999999995E-2</v>
      </c>
      <c r="CR28" s="189">
        <v>43709</v>
      </c>
      <c r="CS28" s="80">
        <v>3.1600000000000003E-2</v>
      </c>
      <c r="CT28" s="80">
        <v>1.1299999999999999E-2</v>
      </c>
      <c r="CU28" s="80">
        <v>2.1299999999999999E-2</v>
      </c>
      <c r="CV28" s="80">
        <v>-6.8000000000000005E-3</v>
      </c>
      <c r="CW28" s="80">
        <v>9.5999999999999992E-3</v>
      </c>
      <c r="CX28" s="80">
        <v>5.5000000000000005E-3</v>
      </c>
      <c r="CY28" s="80">
        <v>1.1699999999999999E-2</v>
      </c>
      <c r="CZ28" s="80">
        <v>5.6000000000000008E-3</v>
      </c>
      <c r="DA28" s="80">
        <v>5.5000000000000005E-3</v>
      </c>
      <c r="DB28" s="80">
        <v>5.7999999999999996E-3</v>
      </c>
      <c r="DD28" s="189" t="s">
        <v>955</v>
      </c>
      <c r="DE28" s="236">
        <f t="shared" si="10"/>
        <v>4.6600197628458497E-2</v>
      </c>
      <c r="DG28" s="189" t="s">
        <v>1075</v>
      </c>
      <c r="DH28" s="236">
        <v>4.5999999999999999E-2</v>
      </c>
    </row>
    <row r="29" spans="1:112" x14ac:dyDescent="0.3">
      <c r="A29" s="189">
        <v>43709</v>
      </c>
      <c r="B29" s="4" t="s">
        <v>188</v>
      </c>
      <c r="C29" s="4" t="s">
        <v>1076</v>
      </c>
      <c r="D29" s="4" t="s">
        <v>1077</v>
      </c>
      <c r="E29" s="4" t="s">
        <v>1078</v>
      </c>
      <c r="F29" s="4" t="s">
        <v>1079</v>
      </c>
      <c r="G29" s="4">
        <v>7.66</v>
      </c>
      <c r="H29" s="233"/>
      <c r="I29" s="189">
        <v>43709</v>
      </c>
      <c r="J29" s="4" t="s">
        <v>1080</v>
      </c>
      <c r="K29" s="4" t="s">
        <v>1081</v>
      </c>
      <c r="L29" s="4" t="s">
        <v>1082</v>
      </c>
      <c r="M29" s="4" t="s">
        <v>1083</v>
      </c>
      <c r="N29" s="4" t="s">
        <v>1084</v>
      </c>
      <c r="O29" s="4">
        <v>0.61</v>
      </c>
      <c r="Q29" s="189">
        <v>43709</v>
      </c>
      <c r="R29" s="4" t="s">
        <v>1085</v>
      </c>
      <c r="S29" s="4" t="s">
        <v>1086</v>
      </c>
      <c r="T29" s="4" t="s">
        <v>688</v>
      </c>
      <c r="U29" s="4" t="s">
        <v>1086</v>
      </c>
      <c r="V29" s="4" t="s">
        <v>1087</v>
      </c>
      <c r="W29" s="4">
        <v>0.33</v>
      </c>
      <c r="Y29" s="189">
        <v>43709</v>
      </c>
      <c r="Z29" s="234">
        <v>7460</v>
      </c>
      <c r="AA29" s="234">
        <v>7280</v>
      </c>
      <c r="AB29" s="234">
        <v>7810</v>
      </c>
      <c r="AC29" s="234">
        <v>7280</v>
      </c>
      <c r="AD29" s="4" t="s">
        <v>1088</v>
      </c>
      <c r="AE29" s="4">
        <v>1.77</v>
      </c>
      <c r="AG29" s="189">
        <v>43709</v>
      </c>
      <c r="AH29" s="4" t="s">
        <v>1059</v>
      </c>
      <c r="AI29" s="4" t="s">
        <v>1089</v>
      </c>
      <c r="AJ29" s="4" t="s">
        <v>1090</v>
      </c>
      <c r="AK29" s="4" t="s">
        <v>1091</v>
      </c>
      <c r="AL29" s="4" t="s">
        <v>1092</v>
      </c>
      <c r="AM29" s="4">
        <v>13.24</v>
      </c>
      <c r="AO29" s="189">
        <v>43709</v>
      </c>
      <c r="AP29" s="4" t="s">
        <v>814</v>
      </c>
      <c r="AQ29" s="4" t="s">
        <v>1093</v>
      </c>
      <c r="AR29" s="4" t="s">
        <v>1094</v>
      </c>
      <c r="AS29" s="4" t="s">
        <v>1093</v>
      </c>
      <c r="AT29" s="4" t="s">
        <v>1095</v>
      </c>
      <c r="AU29" s="4">
        <v>3.31</v>
      </c>
      <c r="AW29" s="189">
        <v>43709</v>
      </c>
      <c r="AX29" s="4" t="s">
        <v>273</v>
      </c>
      <c r="AY29" s="4" t="s">
        <v>1096</v>
      </c>
      <c r="AZ29" s="4" t="s">
        <v>1097</v>
      </c>
      <c r="BA29" s="4" t="s">
        <v>565</v>
      </c>
      <c r="BB29" s="4" t="s">
        <v>617</v>
      </c>
      <c r="BC29" s="4">
        <v>-1.49</v>
      </c>
      <c r="BE29" s="189">
        <v>43709</v>
      </c>
      <c r="BF29" s="4" t="s">
        <v>1098</v>
      </c>
      <c r="BG29" s="4" t="s">
        <v>1099</v>
      </c>
      <c r="BH29" s="4" t="s">
        <v>697</v>
      </c>
      <c r="BI29" s="4" t="s">
        <v>1100</v>
      </c>
      <c r="BJ29" s="4" t="s">
        <v>1101</v>
      </c>
      <c r="BK29" s="4">
        <v>-1.93</v>
      </c>
      <c r="BM29" s="189">
        <v>43709</v>
      </c>
      <c r="BN29" s="4" t="s">
        <v>814</v>
      </c>
      <c r="BO29" s="4" t="s">
        <v>1093</v>
      </c>
      <c r="BP29" s="4" t="s">
        <v>1094</v>
      </c>
      <c r="BQ29" s="4" t="s">
        <v>1093</v>
      </c>
      <c r="BR29" s="4" t="s">
        <v>1095</v>
      </c>
      <c r="BS29" s="4">
        <v>3.31</v>
      </c>
      <c r="BU29" s="189">
        <v>43709</v>
      </c>
      <c r="BV29" s="4" t="s">
        <v>1102</v>
      </c>
      <c r="BW29" s="4" t="s">
        <v>725</v>
      </c>
      <c r="BX29" s="4" t="s">
        <v>1103</v>
      </c>
      <c r="BY29" s="4" t="s">
        <v>725</v>
      </c>
      <c r="BZ29" s="4" t="s">
        <v>636</v>
      </c>
      <c r="CA29" s="4">
        <v>6.62</v>
      </c>
      <c r="CC29" s="189" t="s">
        <v>886</v>
      </c>
      <c r="CD29" s="237">
        <v>4.80346837944664</v>
      </c>
      <c r="CF29" s="189">
        <v>43678</v>
      </c>
      <c r="CG29" s="80">
        <f t="shared" si="0"/>
        <v>-6.8000000000000005E-2</v>
      </c>
      <c r="CH29" s="80">
        <f t="shared" si="1"/>
        <v>3.5900000000000001E-2</v>
      </c>
      <c r="CI29" s="80">
        <f t="shared" si="2"/>
        <v>2.1299999999999999E-2</v>
      </c>
      <c r="CJ29" s="80">
        <f t="shared" si="3"/>
        <v>-2.4E-2</v>
      </c>
      <c r="CK29" s="80">
        <f t="shared" si="4"/>
        <v>-6.9999999999999993E-3</v>
      </c>
      <c r="CL29" s="80">
        <f t="shared" si="5"/>
        <v>7.0999999999999995E-3</v>
      </c>
      <c r="CM29" s="80">
        <f t="shared" si="6"/>
        <v>-2.8999999999999998E-2</v>
      </c>
      <c r="CN29" s="80">
        <f t="shared" si="7"/>
        <v>2.87E-2</v>
      </c>
      <c r="CO29" s="80">
        <f t="shared" si="8"/>
        <v>7.0999999999999995E-3</v>
      </c>
      <c r="CP29" s="80">
        <f t="shared" si="9"/>
        <v>-2.6600000000000002E-2</v>
      </c>
      <c r="CR29" s="189">
        <v>43678</v>
      </c>
      <c r="CS29" s="80">
        <v>3.0499999999999999E-2</v>
      </c>
      <c r="CT29" s="80">
        <v>8.3000000000000001E-3</v>
      </c>
      <c r="CU29" s="80">
        <v>2.1299999999999999E-2</v>
      </c>
      <c r="CV29" s="80">
        <v>-9.5999999999999992E-3</v>
      </c>
      <c r="CW29" s="80">
        <v>7.3000000000000001E-3</v>
      </c>
      <c r="CX29" s="80">
        <v>5.1000000000000004E-3</v>
      </c>
      <c r="CY29" s="80">
        <v>9.7999999999999997E-3</v>
      </c>
      <c r="CZ29" s="80">
        <v>4.6999999999999993E-3</v>
      </c>
      <c r="DA29" s="80">
        <v>5.1000000000000004E-3</v>
      </c>
      <c r="DB29" s="80">
        <v>2.8000000000000004E-3</v>
      </c>
      <c r="DD29" s="189" t="s">
        <v>886</v>
      </c>
      <c r="DE29" s="236">
        <f t="shared" si="10"/>
        <v>4.8034683794466397E-2</v>
      </c>
      <c r="DG29" s="189" t="s">
        <v>1104</v>
      </c>
      <c r="DH29" s="236">
        <v>4.5599999999999995E-2</v>
      </c>
    </row>
    <row r="30" spans="1:112" x14ac:dyDescent="0.3">
      <c r="A30" s="189">
        <v>43678</v>
      </c>
      <c r="B30" s="4" t="s">
        <v>1105</v>
      </c>
      <c r="C30" s="4" t="s">
        <v>1106</v>
      </c>
      <c r="D30" s="4" t="s">
        <v>1045</v>
      </c>
      <c r="E30" s="4" t="s">
        <v>1107</v>
      </c>
      <c r="F30" s="4" t="s">
        <v>1108</v>
      </c>
      <c r="G30" s="4">
        <v>-6.8</v>
      </c>
      <c r="H30" s="233"/>
      <c r="I30" s="189">
        <v>43678</v>
      </c>
      <c r="J30" s="4" t="s">
        <v>1109</v>
      </c>
      <c r="K30" s="4" t="s">
        <v>1110</v>
      </c>
      <c r="L30" s="4" t="s">
        <v>1111</v>
      </c>
      <c r="M30" s="4" t="s">
        <v>1112</v>
      </c>
      <c r="N30" s="4" t="s">
        <v>1113</v>
      </c>
      <c r="O30" s="4">
        <v>3.59</v>
      </c>
      <c r="Q30" s="189">
        <v>43678</v>
      </c>
      <c r="R30" s="4" t="s">
        <v>1086</v>
      </c>
      <c r="S30" s="4" t="s">
        <v>1114</v>
      </c>
      <c r="T30" s="4" t="s">
        <v>1115</v>
      </c>
      <c r="U30" s="4" t="s">
        <v>1116</v>
      </c>
      <c r="V30" s="4" t="s">
        <v>1117</v>
      </c>
      <c r="W30" s="4">
        <v>2.13</v>
      </c>
      <c r="Y30" s="189">
        <v>43678</v>
      </c>
      <c r="Z30" s="234">
        <v>7330</v>
      </c>
      <c r="AA30" s="234">
        <v>7470</v>
      </c>
      <c r="AB30" s="234">
        <v>7620</v>
      </c>
      <c r="AC30" s="234">
        <v>6930</v>
      </c>
      <c r="AD30" s="4" t="s">
        <v>792</v>
      </c>
      <c r="AE30" s="4">
        <v>-2.4</v>
      </c>
      <c r="AG30" s="189">
        <v>43678</v>
      </c>
      <c r="AH30" s="4" t="s">
        <v>869</v>
      </c>
      <c r="AI30" s="4" t="s">
        <v>361</v>
      </c>
      <c r="AJ30" s="4" t="s">
        <v>1118</v>
      </c>
      <c r="AK30" s="4" t="s">
        <v>1119</v>
      </c>
      <c r="AL30" s="4" t="s">
        <v>1120</v>
      </c>
      <c r="AM30" s="4">
        <v>-0.7</v>
      </c>
      <c r="AO30" s="189">
        <v>43678</v>
      </c>
      <c r="AP30" s="4" t="s">
        <v>1121</v>
      </c>
      <c r="AQ30" s="4" t="s">
        <v>1122</v>
      </c>
      <c r="AR30" s="4" t="s">
        <v>1123</v>
      </c>
      <c r="AS30" s="4" t="s">
        <v>1124</v>
      </c>
      <c r="AT30" s="4" t="s">
        <v>1125</v>
      </c>
      <c r="AU30" s="4">
        <v>0.71</v>
      </c>
      <c r="AW30" s="189">
        <v>43678</v>
      </c>
      <c r="AX30" s="4" t="s">
        <v>1126</v>
      </c>
      <c r="AY30" s="4" t="s">
        <v>1127</v>
      </c>
      <c r="AZ30" s="4" t="s">
        <v>1128</v>
      </c>
      <c r="BA30" s="4" t="s">
        <v>1129</v>
      </c>
      <c r="BB30" s="4" t="s">
        <v>1130</v>
      </c>
      <c r="BC30" s="4">
        <v>-2.9</v>
      </c>
      <c r="BE30" s="189">
        <v>43678</v>
      </c>
      <c r="BF30" s="4" t="s">
        <v>725</v>
      </c>
      <c r="BG30" s="4" t="s">
        <v>1071</v>
      </c>
      <c r="BH30" s="4" t="s">
        <v>759</v>
      </c>
      <c r="BI30" s="4" t="s">
        <v>597</v>
      </c>
      <c r="BJ30" s="4" t="s">
        <v>1131</v>
      </c>
      <c r="BK30" s="4">
        <v>2.87</v>
      </c>
      <c r="BM30" s="189">
        <v>43678</v>
      </c>
      <c r="BN30" s="4" t="s">
        <v>1121</v>
      </c>
      <c r="BO30" s="4" t="s">
        <v>1122</v>
      </c>
      <c r="BP30" s="4" t="s">
        <v>1123</v>
      </c>
      <c r="BQ30" s="4" t="s">
        <v>1124</v>
      </c>
      <c r="BR30" s="4" t="s">
        <v>1125</v>
      </c>
      <c r="BS30" s="4">
        <v>0.71</v>
      </c>
      <c r="BU30" s="189">
        <v>43678</v>
      </c>
      <c r="BV30" s="4" t="s">
        <v>352</v>
      </c>
      <c r="BW30" s="4" t="s">
        <v>1132</v>
      </c>
      <c r="BX30" s="4" t="s">
        <v>1133</v>
      </c>
      <c r="BY30" s="4" t="s">
        <v>1134</v>
      </c>
      <c r="BZ30" s="4" t="s">
        <v>211</v>
      </c>
      <c r="CA30" s="4">
        <v>-2.66</v>
      </c>
      <c r="CC30" s="189" t="s">
        <v>827</v>
      </c>
      <c r="CD30" s="237">
        <v>4.94691699604744</v>
      </c>
      <c r="CF30" s="189">
        <v>43647</v>
      </c>
      <c r="CG30" s="80">
        <f t="shared" si="0"/>
        <v>6.8000000000000005E-3</v>
      </c>
      <c r="CH30" s="80">
        <f t="shared" si="1"/>
        <v>1.1299999999999999E-2</v>
      </c>
      <c r="CI30" s="80">
        <f t="shared" si="2"/>
        <v>-3.4000000000000002E-3</v>
      </c>
      <c r="CJ30" s="80">
        <f t="shared" si="3"/>
        <v>-5.7699999999999994E-2</v>
      </c>
      <c r="CK30" s="80">
        <f t="shared" si="4"/>
        <v>6.3700000000000007E-2</v>
      </c>
      <c r="CL30" s="80">
        <f t="shared" si="5"/>
        <v>-4.6999999999999993E-3</v>
      </c>
      <c r="CM30" s="80">
        <f t="shared" si="6"/>
        <v>1.1699999999999999E-2</v>
      </c>
      <c r="CN30" s="80">
        <f t="shared" si="7"/>
        <v>4.0000000000000001E-3</v>
      </c>
      <c r="CO30" s="80">
        <f t="shared" si="8"/>
        <v>-4.6999999999999993E-3</v>
      </c>
      <c r="CP30" s="80">
        <f t="shared" si="9"/>
        <v>8.5099999999999995E-2</v>
      </c>
      <c r="CR30" s="189">
        <v>43647</v>
      </c>
      <c r="CS30" s="80">
        <v>2.2700000000000001E-2</v>
      </c>
      <c r="CT30" s="80">
        <v>6.8999999999999999E-3</v>
      </c>
      <c r="CU30" s="80">
        <v>8.1000000000000013E-3</v>
      </c>
      <c r="CV30" s="80">
        <v>-9.5999999999999992E-3</v>
      </c>
      <c r="CW30" s="80">
        <v>6.8999999999999999E-3</v>
      </c>
      <c r="CX30" s="80">
        <v>5.1000000000000004E-3</v>
      </c>
      <c r="CY30" s="80">
        <v>-2.8000000000000004E-3</v>
      </c>
      <c r="CZ30" s="80">
        <v>4.5000000000000005E-3</v>
      </c>
      <c r="DA30" s="80">
        <v>5.1000000000000004E-3</v>
      </c>
      <c r="DB30" s="80">
        <v>2.7000000000000001E-3</v>
      </c>
      <c r="DD30" s="189" t="s">
        <v>827</v>
      </c>
      <c r="DE30" s="236">
        <f t="shared" si="10"/>
        <v>4.9469169960474402E-2</v>
      </c>
      <c r="DG30" s="189" t="s">
        <v>1135</v>
      </c>
      <c r="DH30" s="236">
        <v>4.5599999999999995E-2</v>
      </c>
    </row>
    <row r="31" spans="1:112" x14ac:dyDescent="0.3">
      <c r="A31" s="189">
        <v>43647</v>
      </c>
      <c r="B31" s="4" t="s">
        <v>1136</v>
      </c>
      <c r="C31" s="4" t="s">
        <v>1137</v>
      </c>
      <c r="D31" s="4" t="s">
        <v>1138</v>
      </c>
      <c r="E31" s="4" t="s">
        <v>1139</v>
      </c>
      <c r="F31" s="4" t="s">
        <v>1140</v>
      </c>
      <c r="G31" s="4">
        <v>0.68</v>
      </c>
      <c r="H31" s="233"/>
      <c r="I31" s="189">
        <v>43647</v>
      </c>
      <c r="J31" s="4" t="s">
        <v>1141</v>
      </c>
      <c r="K31" s="4" t="s">
        <v>1142</v>
      </c>
      <c r="L31" s="4" t="s">
        <v>1143</v>
      </c>
      <c r="M31" s="4" t="s">
        <v>1144</v>
      </c>
      <c r="N31" s="4" t="s">
        <v>1145</v>
      </c>
      <c r="O31" s="4">
        <v>1.1299999999999999</v>
      </c>
      <c r="Q31" s="189">
        <v>43647</v>
      </c>
      <c r="R31" s="4" t="s">
        <v>1146</v>
      </c>
      <c r="S31" s="4" t="s">
        <v>1147</v>
      </c>
      <c r="T31" s="4" t="s">
        <v>1148</v>
      </c>
      <c r="U31" s="4" t="s">
        <v>1147</v>
      </c>
      <c r="V31" s="4" t="s">
        <v>1149</v>
      </c>
      <c r="W31" s="4">
        <v>-0.34</v>
      </c>
      <c r="Y31" s="189">
        <v>43647</v>
      </c>
      <c r="Z31" s="234">
        <v>7510</v>
      </c>
      <c r="AA31" s="234">
        <v>8030</v>
      </c>
      <c r="AB31" s="234">
        <v>8250</v>
      </c>
      <c r="AC31" s="234">
        <v>7510</v>
      </c>
      <c r="AD31" s="4" t="s">
        <v>1150</v>
      </c>
      <c r="AE31" s="4">
        <v>-5.77</v>
      </c>
      <c r="AG31" s="189">
        <v>43647</v>
      </c>
      <c r="AH31" s="4" t="s">
        <v>361</v>
      </c>
      <c r="AI31" s="4" t="s">
        <v>1151</v>
      </c>
      <c r="AJ31" s="4" t="s">
        <v>1152</v>
      </c>
      <c r="AK31" s="4" t="s">
        <v>1153</v>
      </c>
      <c r="AL31" s="4" t="s">
        <v>1154</v>
      </c>
      <c r="AM31" s="4">
        <v>6.37</v>
      </c>
      <c r="AO31" s="189">
        <v>43647</v>
      </c>
      <c r="AP31" s="4" t="s">
        <v>1155</v>
      </c>
      <c r="AQ31" s="4" t="s">
        <v>875</v>
      </c>
      <c r="AR31" s="4" t="s">
        <v>1065</v>
      </c>
      <c r="AS31" s="4" t="s">
        <v>1156</v>
      </c>
      <c r="AT31" s="4" t="s">
        <v>1157</v>
      </c>
      <c r="AU31" s="4">
        <v>-0.47</v>
      </c>
      <c r="AW31" s="189">
        <v>43647</v>
      </c>
      <c r="AX31" s="4" t="s">
        <v>193</v>
      </c>
      <c r="AY31" s="4" t="s">
        <v>235</v>
      </c>
      <c r="AZ31" s="4" t="s">
        <v>1158</v>
      </c>
      <c r="BA31" s="4" t="s">
        <v>191</v>
      </c>
      <c r="BB31" s="4" t="s">
        <v>258</v>
      </c>
      <c r="BC31" s="4">
        <v>1.17</v>
      </c>
      <c r="BE31" s="189">
        <v>43647</v>
      </c>
      <c r="BF31" s="4" t="s">
        <v>1159</v>
      </c>
      <c r="BG31" s="4" t="s">
        <v>1160</v>
      </c>
      <c r="BH31" s="4" t="s">
        <v>660</v>
      </c>
      <c r="BI31" s="4" t="s">
        <v>791</v>
      </c>
      <c r="BJ31" s="4" t="s">
        <v>1161</v>
      </c>
      <c r="BK31" s="4">
        <v>0.4</v>
      </c>
      <c r="BM31" s="189">
        <v>43647</v>
      </c>
      <c r="BN31" s="4" t="s">
        <v>1155</v>
      </c>
      <c r="BO31" s="4" t="s">
        <v>875</v>
      </c>
      <c r="BP31" s="4" t="s">
        <v>1065</v>
      </c>
      <c r="BQ31" s="4" t="s">
        <v>1156</v>
      </c>
      <c r="BR31" s="4" t="s">
        <v>1157</v>
      </c>
      <c r="BS31" s="4">
        <v>-0.47</v>
      </c>
      <c r="BU31" s="189">
        <v>43647</v>
      </c>
      <c r="BV31" s="4" t="s">
        <v>1162</v>
      </c>
      <c r="BW31" s="4" t="s">
        <v>791</v>
      </c>
      <c r="BX31" s="4" t="s">
        <v>891</v>
      </c>
      <c r="BY31" s="4" t="s">
        <v>1163</v>
      </c>
      <c r="BZ31" s="4" t="s">
        <v>1164</v>
      </c>
      <c r="CA31" s="4">
        <v>8.51</v>
      </c>
      <c r="CC31" s="189" t="s">
        <v>702</v>
      </c>
      <c r="CD31" s="237">
        <v>5.0903656126482302</v>
      </c>
      <c r="CF31" s="189">
        <v>43617</v>
      </c>
      <c r="CG31" s="80">
        <f t="shared" si="0"/>
        <v>5.6100000000000004E-2</v>
      </c>
      <c r="CH31" s="80">
        <f t="shared" si="1"/>
        <v>3.2899999999999999E-2</v>
      </c>
      <c r="CI31" s="80">
        <f t="shared" si="2"/>
        <v>0.10249999999999999</v>
      </c>
      <c r="CJ31" s="80">
        <f t="shared" si="3"/>
        <v>0.15010000000000001</v>
      </c>
      <c r="CK31" s="80">
        <f t="shared" si="4"/>
        <v>1.8500000000000003E-2</v>
      </c>
      <c r="CL31" s="80">
        <f t="shared" si="5"/>
        <v>-4.6999999999999993E-3</v>
      </c>
      <c r="CM31" s="80">
        <f t="shared" si="6"/>
        <v>2.53E-2</v>
      </c>
      <c r="CN31" s="80">
        <f t="shared" si="7"/>
        <v>5.6000000000000008E-3</v>
      </c>
      <c r="CO31" s="80">
        <f t="shared" si="8"/>
        <v>-4.6999999999999993E-3</v>
      </c>
      <c r="CP31" s="80">
        <f t="shared" si="9"/>
        <v>6.6799999999999998E-2</v>
      </c>
      <c r="CR31" s="189">
        <v>43617</v>
      </c>
      <c r="CS31" s="80">
        <v>2.1899999999999999E-2</v>
      </c>
      <c r="CT31" s="80">
        <v>6.0999999999999995E-3</v>
      </c>
      <c r="CU31" s="80">
        <v>6.9999999999999993E-3</v>
      </c>
      <c r="CV31" s="80">
        <v>-1.38E-2</v>
      </c>
      <c r="CW31" s="80">
        <v>6.4000000000000003E-3</v>
      </c>
      <c r="CX31" s="80">
        <v>4.8999999999999998E-3</v>
      </c>
      <c r="CY31" s="80">
        <v>-4.5000000000000005E-3</v>
      </c>
      <c r="CZ31" s="80">
        <v>4.0000000000000001E-3</v>
      </c>
      <c r="DA31" s="80">
        <v>4.8999999999999998E-3</v>
      </c>
      <c r="DB31" s="80">
        <v>2.7000000000000001E-3</v>
      </c>
      <c r="DD31" s="189" t="s">
        <v>702</v>
      </c>
      <c r="DE31" s="236">
        <f t="shared" si="10"/>
        <v>5.0903656126482302E-2</v>
      </c>
      <c r="DG31" s="189" t="s">
        <v>1165</v>
      </c>
      <c r="DH31" s="236">
        <v>4.5499999999999999E-2</v>
      </c>
    </row>
    <row r="32" spans="1:112" x14ac:dyDescent="0.3">
      <c r="A32" s="189">
        <v>43617</v>
      </c>
      <c r="B32" s="4" t="s">
        <v>1137</v>
      </c>
      <c r="C32" s="4" t="s">
        <v>1166</v>
      </c>
      <c r="D32" s="4" t="s">
        <v>1167</v>
      </c>
      <c r="E32" s="4" t="s">
        <v>231</v>
      </c>
      <c r="F32" s="4" t="s">
        <v>1168</v>
      </c>
      <c r="G32" s="4">
        <v>5.61</v>
      </c>
      <c r="H32" s="233"/>
      <c r="I32" s="189">
        <v>43617</v>
      </c>
      <c r="J32" s="4" t="s">
        <v>1169</v>
      </c>
      <c r="K32" s="4" t="s">
        <v>1170</v>
      </c>
      <c r="L32" s="4" t="s">
        <v>1141</v>
      </c>
      <c r="M32" s="4" t="s">
        <v>1170</v>
      </c>
      <c r="N32" s="4" t="s">
        <v>1171</v>
      </c>
      <c r="O32" s="4">
        <v>3.29</v>
      </c>
      <c r="Q32" s="189">
        <v>43617</v>
      </c>
      <c r="R32" s="4" t="s">
        <v>1172</v>
      </c>
      <c r="S32" s="4" t="s">
        <v>1173</v>
      </c>
      <c r="T32" s="4" t="s">
        <v>1174</v>
      </c>
      <c r="U32" s="4" t="s">
        <v>1173</v>
      </c>
      <c r="V32" s="4" t="s">
        <v>1175</v>
      </c>
      <c r="W32" s="4">
        <v>10.25</v>
      </c>
      <c r="Y32" s="189">
        <v>43617</v>
      </c>
      <c r="Z32" s="234">
        <v>7970</v>
      </c>
      <c r="AA32" s="234">
        <v>6940</v>
      </c>
      <c r="AB32" s="234">
        <v>8060</v>
      </c>
      <c r="AC32" s="234">
        <v>6800</v>
      </c>
      <c r="AD32" s="4" t="s">
        <v>1176</v>
      </c>
      <c r="AE32" s="4">
        <v>15.01</v>
      </c>
      <c r="AG32" s="189">
        <v>43617</v>
      </c>
      <c r="AH32" s="4" t="s">
        <v>1177</v>
      </c>
      <c r="AI32" s="4" t="s">
        <v>1178</v>
      </c>
      <c r="AJ32" s="4" t="s">
        <v>714</v>
      </c>
      <c r="AK32" s="4" t="s">
        <v>1179</v>
      </c>
      <c r="AL32" s="4" t="s">
        <v>1180</v>
      </c>
      <c r="AM32" s="4">
        <v>1.85</v>
      </c>
      <c r="AO32" s="189">
        <v>43617</v>
      </c>
      <c r="AP32" s="4" t="s">
        <v>875</v>
      </c>
      <c r="AQ32" s="4" t="s">
        <v>1181</v>
      </c>
      <c r="AR32" s="4" t="s">
        <v>1063</v>
      </c>
      <c r="AS32" s="4" t="s">
        <v>1155</v>
      </c>
      <c r="AT32" s="4" t="s">
        <v>1182</v>
      </c>
      <c r="AU32" s="4">
        <v>-0.47</v>
      </c>
      <c r="AW32" s="189">
        <v>43617</v>
      </c>
      <c r="AX32" s="4" t="s">
        <v>1183</v>
      </c>
      <c r="AY32" s="4" t="s">
        <v>1184</v>
      </c>
      <c r="AZ32" s="4" t="s">
        <v>1185</v>
      </c>
      <c r="BA32" s="4" t="s">
        <v>1186</v>
      </c>
      <c r="BB32" s="4" t="s">
        <v>1187</v>
      </c>
      <c r="BC32" s="4">
        <v>2.5299999999999998</v>
      </c>
      <c r="BE32" s="189">
        <v>43617</v>
      </c>
      <c r="BF32" s="4" t="s">
        <v>1188</v>
      </c>
      <c r="BG32" s="4" t="s">
        <v>1189</v>
      </c>
      <c r="BH32" s="4" t="s">
        <v>352</v>
      </c>
      <c r="BI32" s="4" t="s">
        <v>1190</v>
      </c>
      <c r="BJ32" s="4" t="s">
        <v>1191</v>
      </c>
      <c r="BK32" s="4">
        <v>0.56000000000000005</v>
      </c>
      <c r="BM32" s="189">
        <v>43617</v>
      </c>
      <c r="BN32" s="4" t="s">
        <v>875</v>
      </c>
      <c r="BO32" s="4" t="s">
        <v>1181</v>
      </c>
      <c r="BP32" s="4" t="s">
        <v>1063</v>
      </c>
      <c r="BQ32" s="4" t="s">
        <v>1155</v>
      </c>
      <c r="BR32" s="4" t="s">
        <v>1182</v>
      </c>
      <c r="BS32" s="4">
        <v>-0.47</v>
      </c>
      <c r="BU32" s="189">
        <v>43617</v>
      </c>
      <c r="BV32" s="4" t="s">
        <v>791</v>
      </c>
      <c r="BW32" s="4" t="s">
        <v>468</v>
      </c>
      <c r="BX32" s="4" t="s">
        <v>948</v>
      </c>
      <c r="BY32" s="4" t="s">
        <v>414</v>
      </c>
      <c r="BZ32" s="4" t="s">
        <v>1192</v>
      </c>
      <c r="CA32" s="4">
        <v>6.68</v>
      </c>
      <c r="CC32" s="189" t="s">
        <v>1193</v>
      </c>
      <c r="CF32" s="189">
        <v>43586</v>
      </c>
      <c r="CG32" s="80">
        <f t="shared" si="0"/>
        <v>-7.3700000000000002E-2</v>
      </c>
      <c r="CH32" s="80">
        <f t="shared" si="1"/>
        <v>-3.4200000000000001E-2</v>
      </c>
      <c r="CI32" s="80">
        <f t="shared" si="2"/>
        <v>2.4E-2</v>
      </c>
      <c r="CJ32" s="80">
        <f t="shared" si="3"/>
        <v>-0.1183</v>
      </c>
      <c r="CK32" s="80">
        <f t="shared" si="4"/>
        <v>-4.1799999999999997E-2</v>
      </c>
      <c r="CL32" s="80">
        <f t="shared" si="5"/>
        <v>-4.9299999999999997E-2</v>
      </c>
      <c r="CM32" s="80">
        <f t="shared" si="6"/>
        <v>-7.6100000000000001E-2</v>
      </c>
      <c r="CN32" s="80">
        <f t="shared" si="7"/>
        <v>-7.1599999999999997E-2</v>
      </c>
      <c r="CO32" s="80">
        <f t="shared" si="8"/>
        <v>-4.9299999999999997E-2</v>
      </c>
      <c r="CP32" s="80">
        <f t="shared" si="9"/>
        <v>-7.2300000000000003E-2</v>
      </c>
      <c r="CR32" s="189">
        <v>43586</v>
      </c>
      <c r="CS32" s="80">
        <v>1.49E-2</v>
      </c>
      <c r="CT32" s="80">
        <v>6.0000000000000001E-3</v>
      </c>
      <c r="CU32" s="80">
        <v>5.1999999999999998E-3</v>
      </c>
      <c r="CV32" s="80">
        <v>-1.52E-2</v>
      </c>
      <c r="CW32" s="80">
        <v>5.8999999999999999E-3</v>
      </c>
      <c r="CX32" s="80">
        <v>2.8000000000000004E-3</v>
      </c>
      <c r="CY32" s="80">
        <v>-4.5999999999999999E-3</v>
      </c>
      <c r="CZ32" s="80">
        <v>1.6000000000000001E-3</v>
      </c>
      <c r="DA32" s="80">
        <v>2.8000000000000004E-3</v>
      </c>
      <c r="DB32" s="80">
        <v>8.0000000000000004E-4</v>
      </c>
      <c r="DD32" s="189" t="s">
        <v>1193</v>
      </c>
      <c r="DE32" s="236">
        <f t="shared" si="10"/>
        <v>0</v>
      </c>
      <c r="DG32" s="189" t="s">
        <v>1042</v>
      </c>
      <c r="DH32" s="236">
        <v>4.5165711462450603E-2</v>
      </c>
    </row>
    <row r="33" spans="1:112" x14ac:dyDescent="0.3">
      <c r="A33" s="189">
        <v>43586</v>
      </c>
      <c r="B33" s="4" t="s">
        <v>1194</v>
      </c>
      <c r="C33" s="4" t="s">
        <v>1195</v>
      </c>
      <c r="D33" s="4" t="s">
        <v>1196</v>
      </c>
      <c r="E33" s="4" t="s">
        <v>1105</v>
      </c>
      <c r="F33" s="4" t="s">
        <v>1197</v>
      </c>
      <c r="G33" s="4">
        <v>-7.37</v>
      </c>
      <c r="H33" s="233"/>
      <c r="I33" s="189">
        <v>43586</v>
      </c>
      <c r="J33" s="4" t="s">
        <v>1198</v>
      </c>
      <c r="K33" s="4" t="s">
        <v>1169</v>
      </c>
      <c r="L33" s="4" t="s">
        <v>1199</v>
      </c>
      <c r="M33" s="4" t="s">
        <v>1200</v>
      </c>
      <c r="N33" s="4" t="s">
        <v>1201</v>
      </c>
      <c r="O33" s="4">
        <v>-3.42</v>
      </c>
      <c r="Q33" s="189">
        <v>43586</v>
      </c>
      <c r="R33" s="4" t="s">
        <v>1173</v>
      </c>
      <c r="S33" s="4" t="s">
        <v>1202</v>
      </c>
      <c r="T33" s="4" t="s">
        <v>1173</v>
      </c>
      <c r="U33" s="4" t="s">
        <v>1203</v>
      </c>
      <c r="V33" s="4" t="s">
        <v>289</v>
      </c>
      <c r="W33" s="4">
        <v>2.4</v>
      </c>
      <c r="Y33" s="189">
        <v>43586</v>
      </c>
      <c r="Z33" s="234">
        <v>6930</v>
      </c>
      <c r="AA33" s="234">
        <v>7830</v>
      </c>
      <c r="AB33" s="234">
        <v>7940</v>
      </c>
      <c r="AC33" s="234">
        <v>6780</v>
      </c>
      <c r="AD33" s="4" t="s">
        <v>1204</v>
      </c>
      <c r="AE33" s="4">
        <v>-11.83</v>
      </c>
      <c r="AG33" s="189">
        <v>43586</v>
      </c>
      <c r="AH33" s="4" t="s">
        <v>1178</v>
      </c>
      <c r="AI33" s="4" t="s">
        <v>1205</v>
      </c>
      <c r="AJ33" s="4" t="s">
        <v>680</v>
      </c>
      <c r="AK33" s="4" t="s">
        <v>1206</v>
      </c>
      <c r="AL33" s="4" t="s">
        <v>1207</v>
      </c>
      <c r="AM33" s="4">
        <v>-4.18</v>
      </c>
      <c r="AO33" s="189">
        <v>43586</v>
      </c>
      <c r="AP33" s="4" t="s">
        <v>1093</v>
      </c>
      <c r="AQ33" s="4" t="s">
        <v>1094</v>
      </c>
      <c r="AR33" s="4" t="s">
        <v>845</v>
      </c>
      <c r="AS33" s="4" t="s">
        <v>1155</v>
      </c>
      <c r="AT33" s="4" t="s">
        <v>1208</v>
      </c>
      <c r="AU33" s="4">
        <v>-4.93</v>
      </c>
      <c r="AW33" s="189">
        <v>43586</v>
      </c>
      <c r="AX33" s="4" t="s">
        <v>1209</v>
      </c>
      <c r="AY33" s="4" t="s">
        <v>1210</v>
      </c>
      <c r="AZ33" s="4" t="s">
        <v>1211</v>
      </c>
      <c r="BA33" s="4" t="s">
        <v>1212</v>
      </c>
      <c r="BB33" s="4" t="s">
        <v>1213</v>
      </c>
      <c r="BC33" s="4">
        <v>-7.61</v>
      </c>
      <c r="BE33" s="189">
        <v>43586</v>
      </c>
      <c r="BF33" s="4" t="s">
        <v>1189</v>
      </c>
      <c r="BG33" s="4" t="s">
        <v>1214</v>
      </c>
      <c r="BH33" s="4" t="s">
        <v>1215</v>
      </c>
      <c r="BI33" s="4" t="s">
        <v>1216</v>
      </c>
      <c r="BJ33" s="4" t="s">
        <v>1217</v>
      </c>
      <c r="BK33" s="4">
        <v>-7.16</v>
      </c>
      <c r="BM33" s="189">
        <v>43586</v>
      </c>
      <c r="BN33" s="4" t="s">
        <v>1093</v>
      </c>
      <c r="BO33" s="4" t="s">
        <v>1094</v>
      </c>
      <c r="BP33" s="4" t="s">
        <v>845</v>
      </c>
      <c r="BQ33" s="4" t="s">
        <v>1155</v>
      </c>
      <c r="BR33" s="4" t="s">
        <v>1208</v>
      </c>
      <c r="BS33" s="4">
        <v>-4.93</v>
      </c>
      <c r="BU33" s="189">
        <v>43586</v>
      </c>
      <c r="BV33" s="4" t="s">
        <v>468</v>
      </c>
      <c r="BW33" s="4" t="s">
        <v>599</v>
      </c>
      <c r="BX33" s="4" t="s">
        <v>699</v>
      </c>
      <c r="BY33" s="4" t="s">
        <v>559</v>
      </c>
      <c r="BZ33" s="4" t="s">
        <v>1218</v>
      </c>
      <c r="CA33" s="4">
        <v>-7.23</v>
      </c>
      <c r="CC33" s="189" t="s">
        <v>1219</v>
      </c>
      <c r="CD33" s="235">
        <v>4.42</v>
      </c>
      <c r="CF33" s="189">
        <v>43556</v>
      </c>
      <c r="CG33" s="80">
        <f t="shared" si="0"/>
        <v>-0.12590000000000001</v>
      </c>
      <c r="CH33" s="80">
        <f t="shared" si="1"/>
        <v>1.24E-2</v>
      </c>
      <c r="CI33" s="80">
        <f t="shared" si="2"/>
        <v>-8.8000000000000005E-3</v>
      </c>
      <c r="CJ33" s="80">
        <f t="shared" si="3"/>
        <v>9.0000000000000011E-3</v>
      </c>
      <c r="CK33" s="80">
        <f t="shared" si="4"/>
        <v>4.36E-2</v>
      </c>
      <c r="CL33" s="80">
        <f t="shared" si="5"/>
        <v>7.4700000000000003E-2</v>
      </c>
      <c r="CM33" s="80">
        <f t="shared" si="6"/>
        <v>-1.7500000000000002E-2</v>
      </c>
      <c r="CN33" s="80">
        <f t="shared" si="7"/>
        <v>3.9599999999999996E-2</v>
      </c>
      <c r="CO33" s="80">
        <f t="shared" si="8"/>
        <v>7.4700000000000003E-2</v>
      </c>
      <c r="CP33" s="80">
        <f t="shared" si="9"/>
        <v>-5.0599999999999999E-2</v>
      </c>
      <c r="CR33" s="189">
        <v>43556</v>
      </c>
      <c r="CS33" s="80">
        <v>1.09E-2</v>
      </c>
      <c r="CT33" s="80">
        <v>5.4000000000000003E-3</v>
      </c>
      <c r="CU33" s="80">
        <v>4.3E-3</v>
      </c>
      <c r="CV33" s="80">
        <v>-1.7000000000000001E-2</v>
      </c>
      <c r="CW33" s="80">
        <v>4.5000000000000005E-3</v>
      </c>
      <c r="CX33" s="80">
        <v>0</v>
      </c>
      <c r="CY33" s="80">
        <v>-5.6000000000000008E-3</v>
      </c>
      <c r="CZ33" s="80">
        <v>-8.9999999999999998E-4</v>
      </c>
      <c r="DA33" s="80">
        <v>0</v>
      </c>
      <c r="DB33" s="80">
        <v>-2.8000000000000004E-3</v>
      </c>
      <c r="DD33" s="189" t="s">
        <v>1219</v>
      </c>
      <c r="DE33" s="236">
        <f t="shared" si="10"/>
        <v>4.4199999999999996E-2</v>
      </c>
      <c r="DG33" s="189" t="s">
        <v>1220</v>
      </c>
      <c r="DH33" s="236">
        <v>4.4900000000000002E-2</v>
      </c>
    </row>
    <row r="34" spans="1:112" x14ac:dyDescent="0.3">
      <c r="A34" s="189">
        <v>43556</v>
      </c>
      <c r="B34" s="4" t="s">
        <v>1045</v>
      </c>
      <c r="C34" s="4" t="s">
        <v>1221</v>
      </c>
      <c r="D34" s="4" t="s">
        <v>1222</v>
      </c>
      <c r="E34" s="4" t="s">
        <v>1223</v>
      </c>
      <c r="F34" s="4" t="s">
        <v>1224</v>
      </c>
      <c r="G34" s="4">
        <v>-12.59</v>
      </c>
      <c r="H34" s="233"/>
      <c r="I34" s="189">
        <v>43556</v>
      </c>
      <c r="J34" s="4" t="s">
        <v>1225</v>
      </c>
      <c r="K34" s="4" t="s">
        <v>1226</v>
      </c>
      <c r="L34" s="4" t="s">
        <v>1227</v>
      </c>
      <c r="M34" s="4" t="s">
        <v>1228</v>
      </c>
      <c r="N34" s="4" t="s">
        <v>1229</v>
      </c>
      <c r="O34" s="4">
        <v>1.24</v>
      </c>
      <c r="Q34" s="189">
        <v>43556</v>
      </c>
      <c r="R34" s="4" t="s">
        <v>1230</v>
      </c>
      <c r="S34" s="4" t="s">
        <v>1231</v>
      </c>
      <c r="T34" s="4" t="s">
        <v>1232</v>
      </c>
      <c r="U34" s="4" t="s">
        <v>1233</v>
      </c>
      <c r="V34" s="4" t="s">
        <v>1234</v>
      </c>
      <c r="W34" s="4">
        <v>-0.88</v>
      </c>
      <c r="Y34" s="189">
        <v>43556</v>
      </c>
      <c r="Z34" s="234">
        <v>7860</v>
      </c>
      <c r="AA34" s="234">
        <v>7790</v>
      </c>
      <c r="AB34" s="234">
        <v>8510</v>
      </c>
      <c r="AC34" s="234">
        <v>7740</v>
      </c>
      <c r="AD34" s="4" t="s">
        <v>1235</v>
      </c>
      <c r="AE34" s="4">
        <v>0.9</v>
      </c>
      <c r="AG34" s="189">
        <v>43556</v>
      </c>
      <c r="AH34" s="4" t="s">
        <v>1236</v>
      </c>
      <c r="AI34" s="4" t="s">
        <v>440</v>
      </c>
      <c r="AJ34" s="4" t="s">
        <v>1237</v>
      </c>
      <c r="AK34" s="4" t="s">
        <v>1206</v>
      </c>
      <c r="AL34" s="4" t="s">
        <v>1238</v>
      </c>
      <c r="AM34" s="4">
        <v>4.3600000000000003</v>
      </c>
      <c r="AO34" s="189">
        <v>43556</v>
      </c>
      <c r="AP34" s="4" t="s">
        <v>1239</v>
      </c>
      <c r="AQ34" s="4" t="s">
        <v>1240</v>
      </c>
      <c r="AR34" s="4" t="s">
        <v>1239</v>
      </c>
      <c r="AS34" s="4" t="s">
        <v>1241</v>
      </c>
      <c r="AT34" s="4" t="s">
        <v>1242</v>
      </c>
      <c r="AU34" s="4">
        <v>7.47</v>
      </c>
      <c r="AW34" s="189">
        <v>43556</v>
      </c>
      <c r="AX34" s="4" t="s">
        <v>1243</v>
      </c>
      <c r="AY34" s="4" t="s">
        <v>1244</v>
      </c>
      <c r="AZ34" s="4" t="s">
        <v>1245</v>
      </c>
      <c r="BA34" s="4" t="s">
        <v>1246</v>
      </c>
      <c r="BB34" s="4" t="s">
        <v>1247</v>
      </c>
      <c r="BC34" s="4">
        <v>-1.75</v>
      </c>
      <c r="BE34" s="189">
        <v>43556</v>
      </c>
      <c r="BF34" s="4" t="s">
        <v>1248</v>
      </c>
      <c r="BG34" s="4" t="s">
        <v>697</v>
      </c>
      <c r="BH34" s="4" t="s">
        <v>1249</v>
      </c>
      <c r="BI34" s="4" t="s">
        <v>834</v>
      </c>
      <c r="BJ34" s="4" t="s">
        <v>1250</v>
      </c>
      <c r="BK34" s="4">
        <v>3.96</v>
      </c>
      <c r="BM34" s="189">
        <v>43556</v>
      </c>
      <c r="BN34" s="4" t="s">
        <v>1239</v>
      </c>
      <c r="BO34" s="4" t="s">
        <v>1240</v>
      </c>
      <c r="BP34" s="4" t="s">
        <v>1239</v>
      </c>
      <c r="BQ34" s="4" t="s">
        <v>1241</v>
      </c>
      <c r="BR34" s="4" t="s">
        <v>1242</v>
      </c>
      <c r="BS34" s="4">
        <v>7.47</v>
      </c>
      <c r="BU34" s="189">
        <v>43556</v>
      </c>
      <c r="BV34" s="4" t="s">
        <v>1251</v>
      </c>
      <c r="BW34" s="4" t="s">
        <v>823</v>
      </c>
      <c r="BX34" s="4" t="s">
        <v>769</v>
      </c>
      <c r="BY34" s="4" t="s">
        <v>631</v>
      </c>
      <c r="BZ34" s="4" t="s">
        <v>1252</v>
      </c>
      <c r="CA34" s="4">
        <v>-5.0599999999999996</v>
      </c>
      <c r="CC34" s="189" t="s">
        <v>1253</v>
      </c>
      <c r="CD34" s="235">
        <v>4.4800000000000004</v>
      </c>
      <c r="CF34" s="189">
        <v>43525</v>
      </c>
      <c r="CG34" s="80">
        <f t="shared" si="0"/>
        <v>9.4600000000000004E-2</v>
      </c>
      <c r="CH34" s="80">
        <f t="shared" si="1"/>
        <v>8.8399999999999992E-2</v>
      </c>
      <c r="CI34" s="80">
        <f t="shared" si="2"/>
        <v>0.1416</v>
      </c>
      <c r="CJ34" s="80">
        <f t="shared" si="3"/>
        <v>7.8000000000000005E-3</v>
      </c>
      <c r="CK34" s="80">
        <f t="shared" si="4"/>
        <v>4.5599999999999995E-2</v>
      </c>
      <c r="CL34" s="80">
        <f t="shared" si="5"/>
        <v>1.72E-2</v>
      </c>
      <c r="CM34" s="80">
        <f t="shared" si="6"/>
        <v>4.6900000000000004E-2</v>
      </c>
      <c r="CN34" s="80">
        <f t="shared" si="7"/>
        <v>-1.23E-2</v>
      </c>
      <c r="CO34" s="80">
        <f t="shared" si="8"/>
        <v>1.72E-2</v>
      </c>
      <c r="CP34" s="80">
        <f t="shared" si="9"/>
        <v>8.1600000000000006E-2</v>
      </c>
      <c r="CR34" s="189">
        <v>43525</v>
      </c>
      <c r="CS34" s="80">
        <v>7.6E-3</v>
      </c>
      <c r="CT34" s="80">
        <v>4.0999999999999995E-3</v>
      </c>
      <c r="CU34" s="80">
        <v>3.3E-3</v>
      </c>
      <c r="CV34" s="80">
        <v>-1.9E-2</v>
      </c>
      <c r="CW34" s="80">
        <v>0</v>
      </c>
      <c r="CX34" s="80">
        <v>0</v>
      </c>
      <c r="CY34" s="80">
        <v>-7.7000000000000002E-3</v>
      </c>
      <c r="CZ34" s="80">
        <v>-1.5E-3</v>
      </c>
      <c r="DA34" s="80">
        <v>0</v>
      </c>
      <c r="DB34" s="80">
        <v>-3.4999999999999996E-3</v>
      </c>
      <c r="DD34" s="189" t="s">
        <v>1253</v>
      </c>
      <c r="DE34" s="236">
        <f t="shared" si="10"/>
        <v>4.4800000000000006E-2</v>
      </c>
      <c r="DG34" s="189" t="s">
        <v>1253</v>
      </c>
      <c r="DH34" s="236">
        <v>4.4800000000000006E-2</v>
      </c>
    </row>
    <row r="35" spans="1:112" x14ac:dyDescent="0.3">
      <c r="A35" s="189">
        <v>43525</v>
      </c>
      <c r="B35" s="4" t="s">
        <v>1254</v>
      </c>
      <c r="C35" s="4" t="s">
        <v>1255</v>
      </c>
      <c r="D35" s="4" t="s">
        <v>1256</v>
      </c>
      <c r="E35" s="4" t="s">
        <v>1257</v>
      </c>
      <c r="F35" s="4" t="s">
        <v>1258</v>
      </c>
      <c r="G35" s="4">
        <v>9.4600000000000009</v>
      </c>
      <c r="H35" s="233"/>
      <c r="I35" s="189">
        <v>43525</v>
      </c>
      <c r="J35" s="4" t="s">
        <v>1259</v>
      </c>
      <c r="K35" s="4" t="s">
        <v>1260</v>
      </c>
      <c r="L35" s="4" t="s">
        <v>1261</v>
      </c>
      <c r="M35" s="4" t="s">
        <v>1262</v>
      </c>
      <c r="N35" s="4" t="s">
        <v>1263</v>
      </c>
      <c r="O35" s="4">
        <v>8.84</v>
      </c>
      <c r="Q35" s="189">
        <v>43525</v>
      </c>
      <c r="R35" s="4" t="s">
        <v>1264</v>
      </c>
      <c r="S35" s="4" t="s">
        <v>1265</v>
      </c>
      <c r="T35" s="4" t="s">
        <v>1266</v>
      </c>
      <c r="U35" s="4" t="s">
        <v>1267</v>
      </c>
      <c r="V35" s="4" t="s">
        <v>1268</v>
      </c>
      <c r="W35" s="4">
        <v>14.16</v>
      </c>
      <c r="Y35" s="189">
        <v>43525</v>
      </c>
      <c r="Z35" s="234">
        <v>7790</v>
      </c>
      <c r="AA35" s="234">
        <v>7730</v>
      </c>
      <c r="AB35" s="234">
        <v>8030</v>
      </c>
      <c r="AC35" s="234">
        <v>7470</v>
      </c>
      <c r="AD35" s="4" t="s">
        <v>1269</v>
      </c>
      <c r="AE35" s="4">
        <v>0.78</v>
      </c>
      <c r="AG35" s="189">
        <v>43525</v>
      </c>
      <c r="AH35" s="4" t="s">
        <v>1178</v>
      </c>
      <c r="AI35" s="4" t="s">
        <v>1270</v>
      </c>
      <c r="AJ35" s="4" t="s">
        <v>437</v>
      </c>
      <c r="AK35" s="4" t="s">
        <v>1270</v>
      </c>
      <c r="AL35" s="4" t="s">
        <v>1271</v>
      </c>
      <c r="AM35" s="4">
        <v>4.5599999999999996</v>
      </c>
      <c r="AO35" s="189">
        <v>43525</v>
      </c>
      <c r="AP35" s="4" t="s">
        <v>1156</v>
      </c>
      <c r="AQ35" s="4" t="s">
        <v>846</v>
      </c>
      <c r="AR35" s="4" t="s">
        <v>971</v>
      </c>
      <c r="AS35" s="4" t="s">
        <v>1272</v>
      </c>
      <c r="AT35" s="4" t="s">
        <v>1273</v>
      </c>
      <c r="AU35" s="4">
        <v>1.72</v>
      </c>
      <c r="AW35" s="189">
        <v>43525</v>
      </c>
      <c r="AX35" s="4" t="s">
        <v>1244</v>
      </c>
      <c r="AY35" s="4" t="s">
        <v>1036</v>
      </c>
      <c r="AZ35" s="4" t="s">
        <v>1274</v>
      </c>
      <c r="BA35" s="4" t="s">
        <v>973</v>
      </c>
      <c r="BB35" s="4" t="s">
        <v>1275</v>
      </c>
      <c r="BC35" s="4">
        <v>4.6900000000000004</v>
      </c>
      <c r="BE35" s="189">
        <v>43525</v>
      </c>
      <c r="BF35" s="4" t="s">
        <v>918</v>
      </c>
      <c r="BG35" s="4" t="s">
        <v>1276</v>
      </c>
      <c r="BH35" s="4" t="s">
        <v>1277</v>
      </c>
      <c r="BI35" s="4" t="s">
        <v>1278</v>
      </c>
      <c r="BJ35" s="4" t="s">
        <v>912</v>
      </c>
      <c r="BK35" s="4">
        <v>-1.23</v>
      </c>
      <c r="BM35" s="189">
        <v>43525</v>
      </c>
      <c r="BN35" s="4" t="s">
        <v>1156</v>
      </c>
      <c r="BO35" s="4" t="s">
        <v>846</v>
      </c>
      <c r="BP35" s="4" t="s">
        <v>971</v>
      </c>
      <c r="BQ35" s="4" t="s">
        <v>1272</v>
      </c>
      <c r="BR35" s="4" t="s">
        <v>1273</v>
      </c>
      <c r="BS35" s="4">
        <v>1.72</v>
      </c>
      <c r="BU35" s="189">
        <v>43525</v>
      </c>
      <c r="BV35" s="4" t="s">
        <v>769</v>
      </c>
      <c r="BW35" s="4" t="s">
        <v>706</v>
      </c>
      <c r="BX35" s="4" t="s">
        <v>430</v>
      </c>
      <c r="BY35" s="4" t="s">
        <v>597</v>
      </c>
      <c r="BZ35" s="4" t="s">
        <v>1279</v>
      </c>
      <c r="CA35" s="4">
        <v>8.16</v>
      </c>
      <c r="CC35" s="189" t="s">
        <v>1280</v>
      </c>
      <c r="CD35" s="235">
        <v>4.4800000000000004</v>
      </c>
      <c r="CF35" s="189">
        <v>43497</v>
      </c>
      <c r="CG35" s="80">
        <f t="shared" si="0"/>
        <v>6.8499999999999991E-2</v>
      </c>
      <c r="CH35" s="80">
        <f t="shared" si="1"/>
        <v>8.0299999999999996E-2</v>
      </c>
      <c r="CI35" s="80">
        <f t="shared" si="2"/>
        <v>4.3E-3</v>
      </c>
      <c r="CJ35" s="80">
        <f t="shared" si="3"/>
        <v>0.11539999999999999</v>
      </c>
      <c r="CK35" s="80">
        <f t="shared" si="4"/>
        <v>5.5500000000000001E-2</v>
      </c>
      <c r="CL35" s="80">
        <f t="shared" si="5"/>
        <v>6.8099999999999994E-2</v>
      </c>
      <c r="CM35" s="80">
        <f t="shared" si="6"/>
        <v>1.5100000000000001E-2</v>
      </c>
      <c r="CN35" s="80">
        <f t="shared" si="7"/>
        <v>-1.66E-2</v>
      </c>
      <c r="CO35" s="80">
        <f t="shared" si="8"/>
        <v>6.8099999999999994E-2</v>
      </c>
      <c r="CP35" s="80">
        <f t="shared" si="9"/>
        <v>0.28949999999999998</v>
      </c>
      <c r="CR35" s="189">
        <v>43497</v>
      </c>
      <c r="CS35" s="80">
        <v>7.4000000000000003E-3</v>
      </c>
      <c r="CT35" s="80">
        <v>7.000000000000001E-4</v>
      </c>
      <c r="CU35" s="80">
        <v>0</v>
      </c>
      <c r="CV35" s="80">
        <v>-2.0299999999999999E-2</v>
      </c>
      <c r="CW35" s="80">
        <v>0</v>
      </c>
      <c r="CX35" s="80">
        <v>-2.5000000000000001E-3</v>
      </c>
      <c r="CY35" s="80">
        <v>-1.24E-2</v>
      </c>
      <c r="CZ35" s="80">
        <v>-2.2000000000000001E-3</v>
      </c>
      <c r="DA35" s="80">
        <v>-2.5000000000000001E-3</v>
      </c>
      <c r="DB35" s="80">
        <v>-4.7999999999999996E-3</v>
      </c>
      <c r="DD35" s="189" t="s">
        <v>1280</v>
      </c>
      <c r="DE35" s="236">
        <f t="shared" si="10"/>
        <v>4.4800000000000006E-2</v>
      </c>
      <c r="DG35" s="189" t="s">
        <v>1280</v>
      </c>
      <c r="DH35" s="236">
        <v>4.4800000000000006E-2</v>
      </c>
    </row>
    <row r="36" spans="1:112" x14ac:dyDescent="0.3">
      <c r="A36" s="189">
        <v>43497</v>
      </c>
      <c r="B36" s="4" t="s">
        <v>1196</v>
      </c>
      <c r="C36" s="4" t="s">
        <v>1137</v>
      </c>
      <c r="D36" s="4" t="s">
        <v>1281</v>
      </c>
      <c r="E36" s="4" t="s">
        <v>1282</v>
      </c>
      <c r="F36" s="4" t="s">
        <v>1283</v>
      </c>
      <c r="G36" s="4">
        <v>6.85</v>
      </c>
      <c r="H36" s="233"/>
      <c r="I36" s="189">
        <v>43497</v>
      </c>
      <c r="J36" s="4" t="s">
        <v>1260</v>
      </c>
      <c r="K36" s="4" t="s">
        <v>1284</v>
      </c>
      <c r="L36" s="4" t="s">
        <v>1285</v>
      </c>
      <c r="M36" s="4" t="s">
        <v>1284</v>
      </c>
      <c r="N36" s="4" t="s">
        <v>1286</v>
      </c>
      <c r="O36" s="4">
        <v>8.0299999999999994</v>
      </c>
      <c r="Q36" s="189">
        <v>43497</v>
      </c>
      <c r="R36" s="4" t="s">
        <v>1265</v>
      </c>
      <c r="S36" s="4" t="s">
        <v>1287</v>
      </c>
      <c r="T36" s="4" t="s">
        <v>1288</v>
      </c>
      <c r="U36" s="4" t="s">
        <v>1289</v>
      </c>
      <c r="V36" s="4" t="s">
        <v>1290</v>
      </c>
      <c r="W36" s="4">
        <v>0.43</v>
      </c>
      <c r="Y36" s="189">
        <v>43497</v>
      </c>
      <c r="Z36" s="234">
        <v>7730</v>
      </c>
      <c r="AA36" s="234">
        <v>6920</v>
      </c>
      <c r="AB36" s="234">
        <v>7740</v>
      </c>
      <c r="AC36" s="234">
        <v>6820</v>
      </c>
      <c r="AD36" s="4" t="s">
        <v>1291</v>
      </c>
      <c r="AE36" s="4">
        <v>11.54</v>
      </c>
      <c r="AG36" s="189">
        <v>43497</v>
      </c>
      <c r="AH36" s="4" t="s">
        <v>1292</v>
      </c>
      <c r="AI36" s="4" t="s">
        <v>1293</v>
      </c>
      <c r="AJ36" s="4" t="s">
        <v>1294</v>
      </c>
      <c r="AK36" s="4" t="s">
        <v>1293</v>
      </c>
      <c r="AL36" s="4" t="s">
        <v>1295</v>
      </c>
      <c r="AM36" s="4">
        <v>5.55</v>
      </c>
      <c r="AO36" s="189">
        <v>43497</v>
      </c>
      <c r="AP36" s="4" t="s">
        <v>846</v>
      </c>
      <c r="AQ36" s="4" t="s">
        <v>1296</v>
      </c>
      <c r="AR36" s="4" t="s">
        <v>846</v>
      </c>
      <c r="AS36" s="4" t="s">
        <v>1297</v>
      </c>
      <c r="AT36" s="4" t="s">
        <v>1298</v>
      </c>
      <c r="AU36" s="4">
        <v>6.81</v>
      </c>
      <c r="AW36" s="189">
        <v>43497</v>
      </c>
      <c r="AX36" s="4" t="s">
        <v>1299</v>
      </c>
      <c r="AY36" s="4" t="s">
        <v>193</v>
      </c>
      <c r="AZ36" s="4" t="s">
        <v>1300</v>
      </c>
      <c r="BA36" s="4" t="s">
        <v>1301</v>
      </c>
      <c r="BB36" s="4" t="s">
        <v>1302</v>
      </c>
      <c r="BC36" s="4">
        <v>1.51</v>
      </c>
      <c r="BE36" s="189">
        <v>43497</v>
      </c>
      <c r="BF36" s="4" t="s">
        <v>823</v>
      </c>
      <c r="BG36" s="4" t="s">
        <v>698</v>
      </c>
      <c r="BH36" s="4" t="s">
        <v>430</v>
      </c>
      <c r="BI36" s="4" t="s">
        <v>697</v>
      </c>
      <c r="BJ36" s="4" t="s">
        <v>1303</v>
      </c>
      <c r="BK36" s="4">
        <v>-1.66</v>
      </c>
      <c r="BM36" s="189">
        <v>43497</v>
      </c>
      <c r="BN36" s="4" t="s">
        <v>846</v>
      </c>
      <c r="BO36" s="4" t="s">
        <v>1296</v>
      </c>
      <c r="BP36" s="4" t="s">
        <v>846</v>
      </c>
      <c r="BQ36" s="4" t="s">
        <v>1297</v>
      </c>
      <c r="BR36" s="4" t="s">
        <v>1298</v>
      </c>
      <c r="BS36" s="4">
        <v>6.81</v>
      </c>
      <c r="BU36" s="189">
        <v>43497</v>
      </c>
      <c r="BV36" s="4" t="s">
        <v>671</v>
      </c>
      <c r="BW36" s="4" t="s">
        <v>1304</v>
      </c>
      <c r="BX36" s="4" t="s">
        <v>1305</v>
      </c>
      <c r="BY36" s="4" t="s">
        <v>370</v>
      </c>
      <c r="BZ36" s="4" t="s">
        <v>1306</v>
      </c>
      <c r="CA36" s="4">
        <v>28.95</v>
      </c>
      <c r="CC36" s="189" t="s">
        <v>1220</v>
      </c>
      <c r="CD36" s="235">
        <v>4.49</v>
      </c>
      <c r="CF36" s="189">
        <v>43466</v>
      </c>
      <c r="CG36" s="80">
        <f t="shared" si="0"/>
        <v>0.10400000000000001</v>
      </c>
      <c r="CH36" s="80">
        <f t="shared" si="1"/>
        <v>9.4299999999999995E-2</v>
      </c>
      <c r="CI36" s="80">
        <f t="shared" si="2"/>
        <v>-4.3E-3</v>
      </c>
      <c r="CJ36" s="80">
        <f t="shared" si="3"/>
        <v>0.17460000000000001</v>
      </c>
      <c r="CK36" s="80">
        <f t="shared" si="4"/>
        <v>7.17E-2</v>
      </c>
      <c r="CL36" s="80">
        <f t="shared" si="5"/>
        <v>7.9100000000000004E-2</v>
      </c>
      <c r="CM36" s="80">
        <f t="shared" si="6"/>
        <v>7.3499999999999996E-2</v>
      </c>
      <c r="CN36" s="80">
        <f t="shared" si="7"/>
        <v>0.12939999999999999</v>
      </c>
      <c r="CO36" s="80">
        <f t="shared" si="8"/>
        <v>7.9100000000000004E-2</v>
      </c>
      <c r="CP36" s="80">
        <f t="shared" si="9"/>
        <v>0.1585</v>
      </c>
      <c r="CR36" s="189">
        <v>43466</v>
      </c>
      <c r="CS36" s="80">
        <v>6.8000000000000005E-3</v>
      </c>
      <c r="CT36" s="80">
        <v>0</v>
      </c>
      <c r="CU36" s="80">
        <v>-4.0000000000000002E-4</v>
      </c>
      <c r="CV36" s="80">
        <v>-2.0400000000000001E-2</v>
      </c>
      <c r="CW36" s="80">
        <v>-2.8999999999999998E-3</v>
      </c>
      <c r="CX36" s="80">
        <v>-4.0999999999999995E-3</v>
      </c>
      <c r="CY36" s="80">
        <v>-1.49E-2</v>
      </c>
      <c r="CZ36" s="80">
        <v>-5.0000000000000001E-3</v>
      </c>
      <c r="DA36" s="80">
        <v>-4.0999999999999995E-3</v>
      </c>
      <c r="DB36" s="80">
        <v>-5.6000000000000008E-3</v>
      </c>
      <c r="DD36" s="189" t="s">
        <v>1220</v>
      </c>
      <c r="DE36" s="236">
        <f t="shared" si="10"/>
        <v>4.4900000000000002E-2</v>
      </c>
      <c r="DG36" s="189" t="s">
        <v>1219</v>
      </c>
      <c r="DH36" s="236">
        <v>4.4199999999999996E-2</v>
      </c>
    </row>
    <row r="37" spans="1:112" x14ac:dyDescent="0.3">
      <c r="A37" s="189">
        <v>43466</v>
      </c>
      <c r="B37" s="4" t="s">
        <v>1137</v>
      </c>
      <c r="C37" s="4" t="s">
        <v>1307</v>
      </c>
      <c r="D37" s="4" t="s">
        <v>1106</v>
      </c>
      <c r="E37" s="4" t="s">
        <v>1308</v>
      </c>
      <c r="F37" s="4" t="s">
        <v>1309</v>
      </c>
      <c r="G37" s="4">
        <v>10.4</v>
      </c>
      <c r="H37" s="233"/>
      <c r="I37" s="189">
        <v>43466</v>
      </c>
      <c r="J37" s="4" t="s">
        <v>1310</v>
      </c>
      <c r="K37" s="4" t="s">
        <v>1311</v>
      </c>
      <c r="L37" s="4" t="s">
        <v>1036</v>
      </c>
      <c r="M37" s="4" t="s">
        <v>1312</v>
      </c>
      <c r="N37" s="4" t="s">
        <v>1313</v>
      </c>
      <c r="O37" s="4">
        <v>9.43</v>
      </c>
      <c r="Q37" s="189">
        <v>43466</v>
      </c>
      <c r="R37" s="4" t="s">
        <v>1314</v>
      </c>
      <c r="S37" s="4" t="s">
        <v>1289</v>
      </c>
      <c r="T37" s="4" t="s">
        <v>1315</v>
      </c>
      <c r="U37" s="4" t="s">
        <v>1316</v>
      </c>
      <c r="V37" s="4" t="s">
        <v>1317</v>
      </c>
      <c r="W37" s="4">
        <v>-0.43</v>
      </c>
      <c r="Y37" s="189">
        <v>43466</v>
      </c>
      <c r="Z37" s="234">
        <v>6930</v>
      </c>
      <c r="AA37" s="234">
        <v>5850</v>
      </c>
      <c r="AB37" s="234">
        <v>6960</v>
      </c>
      <c r="AC37" s="234">
        <v>5850</v>
      </c>
      <c r="AD37" s="4" t="s">
        <v>1318</v>
      </c>
      <c r="AE37" s="4">
        <v>17.46</v>
      </c>
      <c r="AG37" s="189">
        <v>43466</v>
      </c>
      <c r="AH37" s="4" t="s">
        <v>1293</v>
      </c>
      <c r="AI37" s="4" t="s">
        <v>842</v>
      </c>
      <c r="AJ37" s="4" t="s">
        <v>1293</v>
      </c>
      <c r="AK37" s="4" t="s">
        <v>1319</v>
      </c>
      <c r="AL37" s="4" t="s">
        <v>1320</v>
      </c>
      <c r="AM37" s="4">
        <v>7.17</v>
      </c>
      <c r="AO37" s="189">
        <v>43466</v>
      </c>
      <c r="AP37" s="4" t="s">
        <v>1321</v>
      </c>
      <c r="AQ37" s="4" t="s">
        <v>1322</v>
      </c>
      <c r="AR37" s="4" t="s">
        <v>1323</v>
      </c>
      <c r="AS37" s="4" t="s">
        <v>1324</v>
      </c>
      <c r="AT37" s="4" t="s">
        <v>1325</v>
      </c>
      <c r="AU37" s="4">
        <v>7.91</v>
      </c>
      <c r="AW37" s="189">
        <v>43466</v>
      </c>
      <c r="AX37" s="4" t="s">
        <v>1326</v>
      </c>
      <c r="AY37" s="4" t="s">
        <v>1327</v>
      </c>
      <c r="AZ37" s="4" t="s">
        <v>1036</v>
      </c>
      <c r="BA37" s="4" t="s">
        <v>1328</v>
      </c>
      <c r="BB37" s="4" t="s">
        <v>1329</v>
      </c>
      <c r="BC37" s="4">
        <v>7.35</v>
      </c>
      <c r="BE37" s="189">
        <v>43466</v>
      </c>
      <c r="BF37" s="4" t="s">
        <v>1330</v>
      </c>
      <c r="BG37" s="4" t="s">
        <v>580</v>
      </c>
      <c r="BH37" s="4" t="s">
        <v>771</v>
      </c>
      <c r="BI37" s="4" t="s">
        <v>583</v>
      </c>
      <c r="BJ37" s="4" t="s">
        <v>1331</v>
      </c>
      <c r="BK37" s="4">
        <v>12.94</v>
      </c>
      <c r="BM37" s="189">
        <v>43466</v>
      </c>
      <c r="BN37" s="4" t="s">
        <v>1321</v>
      </c>
      <c r="BO37" s="4" t="s">
        <v>1322</v>
      </c>
      <c r="BP37" s="4" t="s">
        <v>1323</v>
      </c>
      <c r="BQ37" s="4" t="s">
        <v>1324</v>
      </c>
      <c r="BR37" s="4" t="s">
        <v>1325</v>
      </c>
      <c r="BS37" s="4">
        <v>7.91</v>
      </c>
      <c r="BU37" s="189">
        <v>43466</v>
      </c>
      <c r="BV37" s="4" t="s">
        <v>370</v>
      </c>
      <c r="BW37" s="4" t="s">
        <v>1332</v>
      </c>
      <c r="BX37" s="4" t="s">
        <v>1333</v>
      </c>
      <c r="BY37" s="4" t="s">
        <v>1334</v>
      </c>
      <c r="BZ37" s="4" t="s">
        <v>1335</v>
      </c>
      <c r="CA37" s="4">
        <v>15.85</v>
      </c>
      <c r="CC37" s="189" t="s">
        <v>1165</v>
      </c>
      <c r="CD37" s="235">
        <v>4.55</v>
      </c>
      <c r="CF37" s="189">
        <v>43435</v>
      </c>
      <c r="CG37" s="80">
        <f t="shared" si="0"/>
        <v>-0.14810000000000001</v>
      </c>
      <c r="CH37" s="80">
        <f t="shared" si="1"/>
        <v>-2.5499999999999998E-2</v>
      </c>
      <c r="CI37" s="80">
        <f t="shared" si="2"/>
        <v>8.0399999999999985E-2</v>
      </c>
      <c r="CJ37" s="80">
        <f t="shared" si="3"/>
        <v>-6.9400000000000003E-2</v>
      </c>
      <c r="CK37" s="80">
        <f t="shared" si="4"/>
        <v>-6.0599999999999994E-2</v>
      </c>
      <c r="CL37" s="80">
        <f t="shared" si="5"/>
        <v>-4.07E-2</v>
      </c>
      <c r="CM37" s="80">
        <f t="shared" si="6"/>
        <v>-5.6000000000000008E-3</v>
      </c>
      <c r="CN37" s="80">
        <f t="shared" si="7"/>
        <v>-3.2899999999999999E-2</v>
      </c>
      <c r="CO37" s="80">
        <f t="shared" si="8"/>
        <v>-4.07E-2</v>
      </c>
      <c r="CP37" s="80">
        <f t="shared" si="9"/>
        <v>-0.12300000000000001</v>
      </c>
      <c r="CR37" s="189">
        <v>43435</v>
      </c>
      <c r="CS37" s="80">
        <v>3.8E-3</v>
      </c>
      <c r="CT37" s="80">
        <v>-8.1000000000000013E-3</v>
      </c>
      <c r="CU37" s="80">
        <v>-3.4000000000000002E-3</v>
      </c>
      <c r="CV37" s="80">
        <v>-2.0899999999999998E-2</v>
      </c>
      <c r="CW37" s="80">
        <v>-5.6000000000000008E-3</v>
      </c>
      <c r="CX37" s="80">
        <v>-4.4000000000000003E-3</v>
      </c>
      <c r="CY37" s="80">
        <v>-1.49E-2</v>
      </c>
      <c r="CZ37" s="80">
        <v>-9.7000000000000003E-3</v>
      </c>
      <c r="DA37" s="80">
        <v>-4.4000000000000003E-3</v>
      </c>
      <c r="DB37" s="80">
        <v>-9.1999999999999998E-3</v>
      </c>
      <c r="DD37" s="189" t="s">
        <v>1165</v>
      </c>
      <c r="DE37" s="236">
        <f t="shared" si="10"/>
        <v>4.5499999999999999E-2</v>
      </c>
      <c r="DG37" s="189" t="s">
        <v>1013</v>
      </c>
      <c r="DH37" s="236">
        <v>4.3731225296442702E-2</v>
      </c>
    </row>
    <row r="38" spans="1:112" x14ac:dyDescent="0.3">
      <c r="A38" s="189">
        <v>43435</v>
      </c>
      <c r="B38" s="4" t="s">
        <v>1336</v>
      </c>
      <c r="C38" s="4" t="s">
        <v>923</v>
      </c>
      <c r="D38" s="4" t="s">
        <v>1337</v>
      </c>
      <c r="E38" s="4" t="s">
        <v>1338</v>
      </c>
      <c r="F38" s="4" t="s">
        <v>1339</v>
      </c>
      <c r="G38" s="4">
        <v>-14.81</v>
      </c>
      <c r="H38" s="233"/>
      <c r="I38" s="189">
        <v>43435</v>
      </c>
      <c r="J38" s="4" t="s">
        <v>310</v>
      </c>
      <c r="K38" s="4" t="s">
        <v>529</v>
      </c>
      <c r="L38" s="4" t="s">
        <v>1340</v>
      </c>
      <c r="M38" s="4" t="s">
        <v>1341</v>
      </c>
      <c r="N38" s="4" t="s">
        <v>818</v>
      </c>
      <c r="O38" s="4">
        <v>-2.5499999999999998</v>
      </c>
      <c r="Q38" s="189">
        <v>43435</v>
      </c>
      <c r="R38" s="4" t="s">
        <v>1265</v>
      </c>
      <c r="S38" s="4" t="s">
        <v>1342</v>
      </c>
      <c r="T38" s="4" t="s">
        <v>1343</v>
      </c>
      <c r="U38" s="4" t="s">
        <v>1344</v>
      </c>
      <c r="V38" s="4" t="s">
        <v>1345</v>
      </c>
      <c r="W38" s="4">
        <v>8.0399999999999991</v>
      </c>
      <c r="Y38" s="189">
        <v>43435</v>
      </c>
      <c r="Z38" s="234">
        <v>5900</v>
      </c>
      <c r="AA38" s="234">
        <v>6460</v>
      </c>
      <c r="AB38" s="234">
        <v>6650</v>
      </c>
      <c r="AC38" s="234">
        <v>5580</v>
      </c>
      <c r="AD38" s="4" t="s">
        <v>1346</v>
      </c>
      <c r="AE38" s="4">
        <v>-6.94</v>
      </c>
      <c r="AG38" s="189">
        <v>43435</v>
      </c>
      <c r="AH38" s="4" t="s">
        <v>1347</v>
      </c>
      <c r="AI38" s="4" t="s">
        <v>1348</v>
      </c>
      <c r="AJ38" s="4" t="s">
        <v>1349</v>
      </c>
      <c r="AK38" s="4" t="s">
        <v>1350</v>
      </c>
      <c r="AL38" s="4" t="s">
        <v>1351</v>
      </c>
      <c r="AM38" s="4">
        <v>-6.06</v>
      </c>
      <c r="AO38" s="189">
        <v>43435</v>
      </c>
      <c r="AP38" s="4" t="s">
        <v>1352</v>
      </c>
      <c r="AQ38" s="4" t="s">
        <v>1353</v>
      </c>
      <c r="AR38" s="4" t="s">
        <v>1354</v>
      </c>
      <c r="AS38" s="4" t="s">
        <v>1355</v>
      </c>
      <c r="AT38" s="4" t="s">
        <v>1356</v>
      </c>
      <c r="AU38" s="4">
        <v>-4.07</v>
      </c>
      <c r="AW38" s="189">
        <v>43435</v>
      </c>
      <c r="AX38" s="4" t="s">
        <v>1357</v>
      </c>
      <c r="AY38" s="4" t="s">
        <v>490</v>
      </c>
      <c r="AZ38" s="4" t="s">
        <v>1358</v>
      </c>
      <c r="BA38" s="4" t="s">
        <v>1359</v>
      </c>
      <c r="BB38" s="4" t="s">
        <v>1360</v>
      </c>
      <c r="BC38" s="4">
        <v>-0.56000000000000005</v>
      </c>
      <c r="BE38" s="189">
        <v>43435</v>
      </c>
      <c r="BF38" s="4" t="s">
        <v>1361</v>
      </c>
      <c r="BG38" s="4" t="s">
        <v>1362</v>
      </c>
      <c r="BH38" s="4" t="s">
        <v>1363</v>
      </c>
      <c r="BI38" s="4" t="s">
        <v>196</v>
      </c>
      <c r="BJ38" s="4" t="s">
        <v>1364</v>
      </c>
      <c r="BK38" s="4">
        <v>-3.29</v>
      </c>
      <c r="BM38" s="189">
        <v>43435</v>
      </c>
      <c r="BN38" s="4" t="s">
        <v>1352</v>
      </c>
      <c r="BO38" s="4" t="s">
        <v>1353</v>
      </c>
      <c r="BP38" s="4" t="s">
        <v>1354</v>
      </c>
      <c r="BQ38" s="4" t="s">
        <v>1355</v>
      </c>
      <c r="BR38" s="4" t="s">
        <v>1356</v>
      </c>
      <c r="BS38" s="4">
        <v>-4.07</v>
      </c>
      <c r="BU38" s="189">
        <v>43435</v>
      </c>
      <c r="BV38" s="4" t="s">
        <v>1332</v>
      </c>
      <c r="BW38" s="4" t="s">
        <v>897</v>
      </c>
      <c r="BX38" s="4" t="s">
        <v>1365</v>
      </c>
      <c r="BY38" s="4" t="s">
        <v>1116</v>
      </c>
      <c r="BZ38" s="4" t="s">
        <v>1366</v>
      </c>
      <c r="CA38" s="4">
        <v>-12.3</v>
      </c>
      <c r="CC38" s="189" t="s">
        <v>1104</v>
      </c>
      <c r="CD38" s="235">
        <v>4.5599999999999996</v>
      </c>
      <c r="CF38" s="189">
        <v>43405</v>
      </c>
      <c r="CG38" s="80">
        <f t="shared" si="0"/>
        <v>-0.16980000000000001</v>
      </c>
      <c r="CH38" s="80">
        <f t="shared" si="1"/>
        <v>7.0400000000000004E-2</v>
      </c>
      <c r="CI38" s="80">
        <f t="shared" si="2"/>
        <v>8.1900000000000001E-2</v>
      </c>
      <c r="CJ38" s="80">
        <f t="shared" si="3"/>
        <v>-9.820000000000001E-2</v>
      </c>
      <c r="CK38" s="80">
        <f t="shared" si="4"/>
        <v>-7.22E-2</v>
      </c>
      <c r="CL38" s="80">
        <f t="shared" si="5"/>
        <v>-5.4000000000000003E-3</v>
      </c>
      <c r="CM38" s="80">
        <f t="shared" si="6"/>
        <v>2.87E-2</v>
      </c>
      <c r="CN38" s="80">
        <f t="shared" si="7"/>
        <v>8.9700000000000002E-2</v>
      </c>
      <c r="CO38" s="80">
        <f t="shared" si="8"/>
        <v>-5.4000000000000003E-3</v>
      </c>
      <c r="CP38" s="80">
        <f t="shared" si="9"/>
        <v>-5.0799999999999998E-2</v>
      </c>
      <c r="CR38" s="189">
        <v>43405</v>
      </c>
      <c r="CS38" s="80">
        <v>2.3999999999999998E-3</v>
      </c>
      <c r="CT38" s="80">
        <v>-9.3999999999999986E-3</v>
      </c>
      <c r="CU38" s="80">
        <v>-4.0000000000000001E-3</v>
      </c>
      <c r="CV38" s="80">
        <v>-2.3300000000000001E-2</v>
      </c>
      <c r="CW38" s="80">
        <v>-6.0000000000000001E-3</v>
      </c>
      <c r="CX38" s="80">
        <v>-4.5999999999999999E-3</v>
      </c>
      <c r="CY38" s="80">
        <v>-1.7500000000000002E-2</v>
      </c>
      <c r="CZ38" s="80">
        <v>-1.11E-2</v>
      </c>
      <c r="DA38" s="80">
        <v>-4.5999999999999999E-3</v>
      </c>
      <c r="DB38" s="80">
        <v>-1.2500000000000001E-2</v>
      </c>
      <c r="DD38" s="189" t="s">
        <v>1104</v>
      </c>
      <c r="DE38" s="236">
        <f t="shared" si="10"/>
        <v>4.5599999999999995E-2</v>
      </c>
      <c r="DG38" s="189" t="s">
        <v>954</v>
      </c>
      <c r="DH38" s="236">
        <v>4.2999999999999997E-2</v>
      </c>
    </row>
    <row r="39" spans="1:112" x14ac:dyDescent="0.3">
      <c r="A39" s="189">
        <v>43405</v>
      </c>
      <c r="B39" s="4" t="s">
        <v>922</v>
      </c>
      <c r="C39" s="4" t="s">
        <v>1367</v>
      </c>
      <c r="D39" s="4" t="s">
        <v>1368</v>
      </c>
      <c r="E39" s="4" t="s">
        <v>232</v>
      </c>
      <c r="F39" s="4" t="s">
        <v>1369</v>
      </c>
      <c r="G39" s="4">
        <v>-16.98</v>
      </c>
      <c r="H39" s="233"/>
      <c r="I39" s="189">
        <v>43405</v>
      </c>
      <c r="J39" s="4" t="s">
        <v>566</v>
      </c>
      <c r="K39" s="4" t="s">
        <v>1370</v>
      </c>
      <c r="L39" s="4" t="s">
        <v>1005</v>
      </c>
      <c r="M39" s="4" t="s">
        <v>1371</v>
      </c>
      <c r="N39" s="4" t="s">
        <v>1372</v>
      </c>
      <c r="O39" s="4">
        <v>7.04</v>
      </c>
      <c r="Q39" s="189">
        <v>43405</v>
      </c>
      <c r="R39" s="4" t="s">
        <v>1373</v>
      </c>
      <c r="S39" s="4" t="s">
        <v>1374</v>
      </c>
      <c r="T39" s="4" t="s">
        <v>1375</v>
      </c>
      <c r="U39" s="4" t="s">
        <v>1374</v>
      </c>
      <c r="V39" s="4" t="s">
        <v>1376</v>
      </c>
      <c r="W39" s="4">
        <v>8.19</v>
      </c>
      <c r="Y39" s="189">
        <v>43405</v>
      </c>
      <c r="Z39" s="234">
        <v>6340</v>
      </c>
      <c r="AA39" s="234">
        <v>7070</v>
      </c>
      <c r="AB39" s="234">
        <v>7600</v>
      </c>
      <c r="AC39" s="234">
        <v>6240</v>
      </c>
      <c r="AD39" s="4" t="s">
        <v>1377</v>
      </c>
      <c r="AE39" s="4">
        <v>-9.82</v>
      </c>
      <c r="AG39" s="189">
        <v>43405</v>
      </c>
      <c r="AH39" s="4" t="s">
        <v>1378</v>
      </c>
      <c r="AI39" s="4" t="s">
        <v>1179</v>
      </c>
      <c r="AJ39" s="4" t="s">
        <v>440</v>
      </c>
      <c r="AK39" s="4" t="s">
        <v>1379</v>
      </c>
      <c r="AL39" s="4" t="s">
        <v>1380</v>
      </c>
      <c r="AM39" s="4">
        <v>-7.22</v>
      </c>
      <c r="AO39" s="189">
        <v>43405</v>
      </c>
      <c r="AP39" s="4" t="s">
        <v>1353</v>
      </c>
      <c r="AQ39" s="4" t="s">
        <v>1381</v>
      </c>
      <c r="AR39" s="4" t="s">
        <v>1382</v>
      </c>
      <c r="AS39" s="4" t="s">
        <v>1383</v>
      </c>
      <c r="AT39" s="4" t="s">
        <v>1384</v>
      </c>
      <c r="AU39" s="4">
        <v>-0.54</v>
      </c>
      <c r="AW39" s="189">
        <v>43405</v>
      </c>
      <c r="AX39" s="4" t="s">
        <v>602</v>
      </c>
      <c r="AY39" s="4" t="s">
        <v>950</v>
      </c>
      <c r="AZ39" s="4" t="s">
        <v>1385</v>
      </c>
      <c r="BA39" s="4" t="s">
        <v>1009</v>
      </c>
      <c r="BB39" s="4" t="s">
        <v>1386</v>
      </c>
      <c r="BC39" s="4">
        <v>2.87</v>
      </c>
      <c r="BE39" s="189">
        <v>43405</v>
      </c>
      <c r="BF39" s="4" t="s">
        <v>708</v>
      </c>
      <c r="BG39" s="4" t="s">
        <v>243</v>
      </c>
      <c r="BH39" s="4" t="s">
        <v>1387</v>
      </c>
      <c r="BI39" s="4" t="s">
        <v>1388</v>
      </c>
      <c r="BJ39" s="4" t="s">
        <v>1088</v>
      </c>
      <c r="BK39" s="4">
        <v>8.9700000000000006</v>
      </c>
      <c r="BM39" s="189">
        <v>43405</v>
      </c>
      <c r="BN39" s="4" t="s">
        <v>1353</v>
      </c>
      <c r="BO39" s="4" t="s">
        <v>1381</v>
      </c>
      <c r="BP39" s="4" t="s">
        <v>1382</v>
      </c>
      <c r="BQ39" s="4" t="s">
        <v>1383</v>
      </c>
      <c r="BR39" s="4" t="s">
        <v>1384</v>
      </c>
      <c r="BS39" s="4">
        <v>-0.54</v>
      </c>
      <c r="BU39" s="189">
        <v>43405</v>
      </c>
      <c r="BV39" s="4" t="s">
        <v>1365</v>
      </c>
      <c r="BW39" s="4" t="s">
        <v>1174</v>
      </c>
      <c r="BX39" s="4" t="s">
        <v>559</v>
      </c>
      <c r="BY39" s="4" t="s">
        <v>331</v>
      </c>
      <c r="BZ39" s="4" t="s">
        <v>1389</v>
      </c>
      <c r="CA39" s="4">
        <v>-5.08</v>
      </c>
      <c r="CC39" s="189" t="s">
        <v>1135</v>
      </c>
      <c r="CD39" s="235">
        <v>4.5599999999999996</v>
      </c>
      <c r="CF39" s="189">
        <v>43374</v>
      </c>
      <c r="CG39" s="80">
        <f t="shared" si="0"/>
        <v>-7.2000000000000008E-2</v>
      </c>
      <c r="CH39" s="80">
        <f t="shared" si="1"/>
        <v>-3.8300000000000001E-2</v>
      </c>
      <c r="CI39" s="80">
        <f t="shared" si="2"/>
        <v>-0.1061</v>
      </c>
      <c r="CJ39" s="80">
        <f t="shared" si="3"/>
        <v>-9.4100000000000003E-2</v>
      </c>
      <c r="CK39" s="80">
        <f t="shared" si="4"/>
        <v>-3.7599999999999995E-2</v>
      </c>
      <c r="CL39" s="80">
        <f t="shared" si="5"/>
        <v>-7.4800000000000005E-2</v>
      </c>
      <c r="CM39" s="80">
        <f t="shared" si="6"/>
        <v>-9.6699999999999994E-2</v>
      </c>
      <c r="CN39" s="80">
        <f t="shared" si="7"/>
        <v>-7.85E-2</v>
      </c>
      <c r="CO39" s="80">
        <f t="shared" si="8"/>
        <v>-7.4800000000000005E-2</v>
      </c>
      <c r="CP39" s="80">
        <f t="shared" si="9"/>
        <v>-0.1045</v>
      </c>
      <c r="CR39" s="189">
        <v>43374</v>
      </c>
      <c r="CS39" s="80">
        <v>-3.2000000000000002E-3</v>
      </c>
      <c r="CT39" s="80">
        <v>-1.43E-2</v>
      </c>
      <c r="CU39" s="80">
        <v>-4.3E-3</v>
      </c>
      <c r="CV39" s="80">
        <v>-2.3599999999999999E-2</v>
      </c>
      <c r="CW39" s="80">
        <v>-6.9999999999999993E-3</v>
      </c>
      <c r="CX39" s="80">
        <v>-4.6999999999999993E-3</v>
      </c>
      <c r="CY39" s="80">
        <v>-1.8100000000000002E-2</v>
      </c>
      <c r="CZ39" s="80">
        <v>-1.23E-2</v>
      </c>
      <c r="DA39" s="80">
        <v>-4.6999999999999993E-3</v>
      </c>
      <c r="DB39" s="80">
        <v>-1.3999999999999999E-2</v>
      </c>
      <c r="DD39" s="189" t="s">
        <v>1135</v>
      </c>
      <c r="DE39" s="236">
        <f t="shared" si="10"/>
        <v>4.5599999999999995E-2</v>
      </c>
      <c r="DG39" s="189" t="s">
        <v>983</v>
      </c>
      <c r="DH39" s="236">
        <v>4.2999999999999997E-2</v>
      </c>
    </row>
    <row r="40" spans="1:112" x14ac:dyDescent="0.3">
      <c r="A40" s="189">
        <v>43374</v>
      </c>
      <c r="B40" s="4" t="s">
        <v>1368</v>
      </c>
      <c r="C40" s="4" t="s">
        <v>1390</v>
      </c>
      <c r="D40" s="4" t="s">
        <v>1391</v>
      </c>
      <c r="E40" s="4" t="s">
        <v>1392</v>
      </c>
      <c r="F40" s="4" t="s">
        <v>1393</v>
      </c>
      <c r="G40" s="4">
        <v>-7.2</v>
      </c>
      <c r="H40" s="233"/>
      <c r="I40" s="189">
        <v>43374</v>
      </c>
      <c r="J40" s="4" t="s">
        <v>1371</v>
      </c>
      <c r="K40" s="4" t="s">
        <v>1312</v>
      </c>
      <c r="L40" s="4" t="s">
        <v>1394</v>
      </c>
      <c r="M40" s="4" t="s">
        <v>1395</v>
      </c>
      <c r="N40" s="4" t="s">
        <v>435</v>
      </c>
      <c r="O40" s="4">
        <v>-3.83</v>
      </c>
      <c r="Q40" s="189">
        <v>43374</v>
      </c>
      <c r="R40" s="4" t="s">
        <v>1396</v>
      </c>
      <c r="S40" s="4" t="s">
        <v>1397</v>
      </c>
      <c r="T40" s="4" t="s">
        <v>1398</v>
      </c>
      <c r="U40" s="4" t="s">
        <v>1399</v>
      </c>
      <c r="V40" s="4" t="s">
        <v>1400</v>
      </c>
      <c r="W40" s="4">
        <v>-10.61</v>
      </c>
      <c r="Y40" s="189">
        <v>43374</v>
      </c>
      <c r="Z40" s="234">
        <v>7030</v>
      </c>
      <c r="AA40" s="234">
        <v>7720</v>
      </c>
      <c r="AB40" s="234">
        <v>7790</v>
      </c>
      <c r="AC40" s="234">
        <v>6670</v>
      </c>
      <c r="AD40" s="4" t="s">
        <v>1401</v>
      </c>
      <c r="AE40" s="4">
        <v>-9.41</v>
      </c>
      <c r="AG40" s="189">
        <v>43374</v>
      </c>
      <c r="AH40" s="4" t="s">
        <v>1179</v>
      </c>
      <c r="AI40" s="4" t="s">
        <v>1402</v>
      </c>
      <c r="AJ40" s="4" t="s">
        <v>1403</v>
      </c>
      <c r="AK40" s="4" t="s">
        <v>1179</v>
      </c>
      <c r="AL40" s="4" t="s">
        <v>1404</v>
      </c>
      <c r="AM40" s="4">
        <v>-3.76</v>
      </c>
      <c r="AO40" s="189">
        <v>43374</v>
      </c>
      <c r="AP40" s="4" t="s">
        <v>1354</v>
      </c>
      <c r="AQ40" s="4" t="s">
        <v>1405</v>
      </c>
      <c r="AR40" s="4" t="s">
        <v>1124</v>
      </c>
      <c r="AS40" s="4" t="s">
        <v>1354</v>
      </c>
      <c r="AT40" s="4" t="s">
        <v>1406</v>
      </c>
      <c r="AU40" s="4">
        <v>-7.48</v>
      </c>
      <c r="AW40" s="189">
        <v>43374</v>
      </c>
      <c r="AX40" s="4" t="s">
        <v>310</v>
      </c>
      <c r="AY40" s="4" t="s">
        <v>974</v>
      </c>
      <c r="AZ40" s="4" t="s">
        <v>1407</v>
      </c>
      <c r="BA40" s="4" t="s">
        <v>1408</v>
      </c>
      <c r="BB40" s="4" t="s">
        <v>1409</v>
      </c>
      <c r="BC40" s="4">
        <v>-9.67</v>
      </c>
      <c r="BE40" s="189">
        <v>43374</v>
      </c>
      <c r="BF40" s="4" t="s">
        <v>243</v>
      </c>
      <c r="BG40" s="4" t="s">
        <v>1278</v>
      </c>
      <c r="BH40" s="4" t="s">
        <v>1278</v>
      </c>
      <c r="BI40" s="4" t="s">
        <v>243</v>
      </c>
      <c r="BJ40" s="4" t="s">
        <v>1131</v>
      </c>
      <c r="BK40" s="4">
        <v>-7.85</v>
      </c>
      <c r="BM40" s="189">
        <v>43374</v>
      </c>
      <c r="BN40" s="4" t="s">
        <v>1354</v>
      </c>
      <c r="BO40" s="4" t="s">
        <v>1405</v>
      </c>
      <c r="BP40" s="4" t="s">
        <v>1124</v>
      </c>
      <c r="BQ40" s="4" t="s">
        <v>1354</v>
      </c>
      <c r="BR40" s="4" t="s">
        <v>1406</v>
      </c>
      <c r="BS40" s="4">
        <v>-7.48</v>
      </c>
      <c r="BU40" s="189">
        <v>43374</v>
      </c>
      <c r="BV40" s="4" t="s">
        <v>1174</v>
      </c>
      <c r="BW40" s="4" t="s">
        <v>199</v>
      </c>
      <c r="BX40" s="4" t="s">
        <v>196</v>
      </c>
      <c r="BY40" s="4" t="s">
        <v>1174</v>
      </c>
      <c r="BZ40" s="4" t="s">
        <v>1410</v>
      </c>
      <c r="CA40" s="4">
        <v>-10.45</v>
      </c>
      <c r="CC40" s="189" t="s">
        <v>1043</v>
      </c>
      <c r="CD40" s="237">
        <v>4.5999999999999996</v>
      </c>
      <c r="CF40" s="189">
        <v>43344</v>
      </c>
      <c r="CG40" s="80">
        <f t="shared" si="0"/>
        <v>0.1784</v>
      </c>
      <c r="CH40" s="80">
        <f t="shared" si="1"/>
        <v>-5.7200000000000001E-2</v>
      </c>
      <c r="CI40" s="80">
        <f t="shared" si="2"/>
        <v>-1.04E-2</v>
      </c>
      <c r="CJ40" s="80">
        <f t="shared" si="3"/>
        <v>-1.9E-2</v>
      </c>
      <c r="CK40" s="80">
        <f t="shared" si="4"/>
        <v>-3.5900000000000001E-2</v>
      </c>
      <c r="CL40" s="80">
        <f t="shared" si="5"/>
        <v>-1.9599999999999999E-2</v>
      </c>
      <c r="CM40" s="80">
        <f t="shared" si="6"/>
        <v>-3.44E-2</v>
      </c>
      <c r="CN40" s="80">
        <f t="shared" si="7"/>
        <v>-9.3000000000000013E-2</v>
      </c>
      <c r="CO40" s="80">
        <f t="shared" si="8"/>
        <v>-1.9599999999999999E-2</v>
      </c>
      <c r="CP40" s="80">
        <f t="shared" si="9"/>
        <v>-9.0200000000000002E-2</v>
      </c>
      <c r="CR40" s="189">
        <v>43344</v>
      </c>
      <c r="CS40" s="80">
        <v>-3.5999999999999999E-3</v>
      </c>
      <c r="CT40" s="80">
        <v>-1.6500000000000001E-2</v>
      </c>
      <c r="CU40" s="80">
        <v>-8.8000000000000005E-3</v>
      </c>
      <c r="CV40" s="80">
        <v>-2.4E-2</v>
      </c>
      <c r="CW40" s="80">
        <v>-1.0200000000000001E-2</v>
      </c>
      <c r="CX40" s="80">
        <v>-4.6999999999999993E-3</v>
      </c>
      <c r="CY40" s="80">
        <v>-2.5099999999999997E-2</v>
      </c>
      <c r="CZ40" s="80">
        <v>-1.66E-2</v>
      </c>
      <c r="DA40" s="80">
        <v>-4.6999999999999993E-3</v>
      </c>
      <c r="DB40" s="80">
        <v>-1.8200000000000001E-2</v>
      </c>
      <c r="DD40" s="189" t="s">
        <v>1043</v>
      </c>
      <c r="DE40" s="236">
        <f t="shared" si="10"/>
        <v>4.5999999999999999E-2</v>
      </c>
      <c r="DG40" s="189" t="s">
        <v>920</v>
      </c>
      <c r="DH40" s="236">
        <v>4.2699999999999995E-2</v>
      </c>
    </row>
    <row r="41" spans="1:112" x14ac:dyDescent="0.3">
      <c r="A41" s="189">
        <v>43344</v>
      </c>
      <c r="B41" s="4" t="s">
        <v>1411</v>
      </c>
      <c r="C41" s="4" t="s">
        <v>1412</v>
      </c>
      <c r="D41" s="4" t="s">
        <v>1411</v>
      </c>
      <c r="E41" s="4" t="s">
        <v>1413</v>
      </c>
      <c r="F41" s="4" t="s">
        <v>1414</v>
      </c>
      <c r="G41" s="4">
        <v>17.84</v>
      </c>
      <c r="H41" s="233"/>
      <c r="I41" s="189">
        <v>43344</v>
      </c>
      <c r="J41" s="4" t="s">
        <v>1415</v>
      </c>
      <c r="K41" s="4" t="s">
        <v>1416</v>
      </c>
      <c r="L41" s="4" t="s">
        <v>1417</v>
      </c>
      <c r="M41" s="4" t="s">
        <v>1418</v>
      </c>
      <c r="N41" s="4" t="s">
        <v>1419</v>
      </c>
      <c r="O41" s="4">
        <v>-5.72</v>
      </c>
      <c r="Q41" s="189">
        <v>43344</v>
      </c>
      <c r="R41" s="4" t="s">
        <v>1397</v>
      </c>
      <c r="S41" s="4" t="s">
        <v>1420</v>
      </c>
      <c r="T41" s="4" t="s">
        <v>1421</v>
      </c>
      <c r="U41" s="4" t="s">
        <v>1422</v>
      </c>
      <c r="V41" s="4" t="s">
        <v>1423</v>
      </c>
      <c r="W41" s="4">
        <v>-1.04</v>
      </c>
      <c r="Y41" s="189">
        <v>43344</v>
      </c>
      <c r="Z41" s="234">
        <v>7760</v>
      </c>
      <c r="AA41" s="234">
        <v>7890</v>
      </c>
      <c r="AB41" s="234">
        <v>7980</v>
      </c>
      <c r="AC41" s="234">
        <v>7400</v>
      </c>
      <c r="AD41" s="4" t="s">
        <v>1424</v>
      </c>
      <c r="AE41" s="4">
        <v>-1.9</v>
      </c>
      <c r="AG41" s="189">
        <v>43344</v>
      </c>
      <c r="AH41" s="4" t="s">
        <v>1425</v>
      </c>
      <c r="AI41" s="4" t="s">
        <v>1426</v>
      </c>
      <c r="AJ41" s="4" t="s">
        <v>680</v>
      </c>
      <c r="AK41" s="4" t="s">
        <v>1178</v>
      </c>
      <c r="AL41" s="4" t="s">
        <v>1427</v>
      </c>
      <c r="AM41" s="4">
        <v>-3.59</v>
      </c>
      <c r="AO41" s="189">
        <v>43344</v>
      </c>
      <c r="AP41" s="4" t="s">
        <v>1405</v>
      </c>
      <c r="AQ41" s="4" t="s">
        <v>1428</v>
      </c>
      <c r="AR41" s="4" t="s">
        <v>1429</v>
      </c>
      <c r="AS41" s="4" t="s">
        <v>1430</v>
      </c>
      <c r="AT41" s="4" t="s">
        <v>1431</v>
      </c>
      <c r="AU41" s="4">
        <v>-1.96</v>
      </c>
      <c r="AW41" s="189">
        <v>43344</v>
      </c>
      <c r="AX41" s="4" t="s">
        <v>1432</v>
      </c>
      <c r="AY41" s="4" t="s">
        <v>1433</v>
      </c>
      <c r="AZ41" s="4" t="s">
        <v>1433</v>
      </c>
      <c r="BA41" s="4" t="s">
        <v>273</v>
      </c>
      <c r="BB41" s="4" t="s">
        <v>1434</v>
      </c>
      <c r="BC41" s="4">
        <v>-3.44</v>
      </c>
      <c r="BE41" s="189">
        <v>43344</v>
      </c>
      <c r="BF41" s="4" t="s">
        <v>1435</v>
      </c>
      <c r="BG41" s="4" t="s">
        <v>1436</v>
      </c>
      <c r="BH41" s="4" t="s">
        <v>1437</v>
      </c>
      <c r="BI41" s="4" t="s">
        <v>544</v>
      </c>
      <c r="BJ41" s="4" t="s">
        <v>1335</v>
      </c>
      <c r="BK41" s="4">
        <v>-9.3000000000000007</v>
      </c>
      <c r="BM41" s="189">
        <v>43344</v>
      </c>
      <c r="BN41" s="4" t="s">
        <v>1405</v>
      </c>
      <c r="BO41" s="4" t="s">
        <v>1428</v>
      </c>
      <c r="BP41" s="4" t="s">
        <v>1429</v>
      </c>
      <c r="BQ41" s="4" t="s">
        <v>1430</v>
      </c>
      <c r="BR41" s="4" t="s">
        <v>1431</v>
      </c>
      <c r="BS41" s="4">
        <v>-1.96</v>
      </c>
      <c r="BU41" s="189">
        <v>43344</v>
      </c>
      <c r="BV41" s="4" t="s">
        <v>199</v>
      </c>
      <c r="BW41" s="4" t="s">
        <v>671</v>
      </c>
      <c r="BX41" s="4" t="s">
        <v>671</v>
      </c>
      <c r="BY41" s="4" t="s">
        <v>559</v>
      </c>
      <c r="BZ41" s="4" t="s">
        <v>1438</v>
      </c>
      <c r="CA41" s="4">
        <v>-9.02</v>
      </c>
      <c r="CC41" s="189" t="s">
        <v>1075</v>
      </c>
      <c r="CD41" s="237">
        <v>4.5999999999999996</v>
      </c>
      <c r="CF41" s="189">
        <v>43313</v>
      </c>
      <c r="CG41" s="80">
        <f t="shared" si="0"/>
        <v>0.114</v>
      </c>
      <c r="CH41" s="80">
        <f t="shared" si="1"/>
        <v>0</v>
      </c>
      <c r="CI41" s="80">
        <f t="shared" si="2"/>
        <v>-4.7899999999999998E-2</v>
      </c>
      <c r="CJ41" s="80">
        <f t="shared" si="3"/>
        <v>1.0200000000000001E-2</v>
      </c>
      <c r="CK41" s="80">
        <f t="shared" si="4"/>
        <v>7.3000000000000001E-3</v>
      </c>
      <c r="CL41" s="80">
        <f t="shared" si="5"/>
        <v>1.7399999999999999E-2</v>
      </c>
      <c r="CM41" s="80">
        <f t="shared" si="6"/>
        <v>-2.8000000000000004E-3</v>
      </c>
      <c r="CN41" s="80">
        <f t="shared" si="7"/>
        <v>-9.7000000000000003E-3</v>
      </c>
      <c r="CO41" s="80">
        <f t="shared" si="8"/>
        <v>1.7399999999999999E-2</v>
      </c>
      <c r="CP41" s="80">
        <f t="shared" si="9"/>
        <v>1.77E-2</v>
      </c>
      <c r="CR41" s="189">
        <v>43313</v>
      </c>
      <c r="CS41" s="80">
        <v>-9.0000000000000011E-3</v>
      </c>
      <c r="CT41" s="80">
        <v>-1.77E-2</v>
      </c>
      <c r="CU41" s="80">
        <v>-1.04E-2</v>
      </c>
      <c r="CV41" s="80">
        <v>-3.1E-2</v>
      </c>
      <c r="CW41" s="80">
        <v>-1.1299999999999999E-2</v>
      </c>
      <c r="CX41" s="80">
        <v>-5.4000000000000003E-3</v>
      </c>
      <c r="CY41" s="80">
        <v>-2.52E-2</v>
      </c>
      <c r="CZ41" s="80">
        <v>-1.9099999999999999E-2</v>
      </c>
      <c r="DA41" s="80">
        <v>-5.4000000000000003E-3</v>
      </c>
      <c r="DB41" s="80">
        <v>-1.8500000000000003E-2</v>
      </c>
      <c r="DD41" s="189" t="s">
        <v>1075</v>
      </c>
      <c r="DE41" s="236">
        <f t="shared" si="10"/>
        <v>4.5999999999999999E-2</v>
      </c>
      <c r="DG41" s="189" t="s">
        <v>885</v>
      </c>
      <c r="DH41" s="236">
        <v>4.2000000000000003E-2</v>
      </c>
    </row>
    <row r="42" spans="1:112" x14ac:dyDescent="0.3">
      <c r="A42" s="189">
        <v>43313</v>
      </c>
      <c r="B42" s="4" t="s">
        <v>1439</v>
      </c>
      <c r="C42" s="4" t="s">
        <v>1016</v>
      </c>
      <c r="D42" s="4" t="s">
        <v>1440</v>
      </c>
      <c r="E42" s="4" t="s">
        <v>1045</v>
      </c>
      <c r="F42" s="4" t="s">
        <v>1441</v>
      </c>
      <c r="G42" s="4">
        <v>11.4</v>
      </c>
      <c r="H42" s="233"/>
      <c r="I42" s="189">
        <v>43313</v>
      </c>
      <c r="J42" s="4" t="s">
        <v>191</v>
      </c>
      <c r="K42" s="4" t="s">
        <v>1442</v>
      </c>
      <c r="L42" s="4" t="s">
        <v>1443</v>
      </c>
      <c r="M42" s="4" t="s">
        <v>1186</v>
      </c>
      <c r="N42" s="4" t="s">
        <v>1444</v>
      </c>
      <c r="O42" s="4">
        <v>0</v>
      </c>
      <c r="Q42" s="189">
        <v>43313</v>
      </c>
      <c r="R42" s="4" t="s">
        <v>1445</v>
      </c>
      <c r="S42" s="4" t="s">
        <v>1265</v>
      </c>
      <c r="T42" s="4" t="s">
        <v>1446</v>
      </c>
      <c r="U42" s="4" t="s">
        <v>1420</v>
      </c>
      <c r="V42" s="4" t="s">
        <v>1447</v>
      </c>
      <c r="W42" s="4">
        <v>-4.79</v>
      </c>
      <c r="Y42" s="189">
        <v>43313</v>
      </c>
      <c r="Z42" s="234">
        <v>7910</v>
      </c>
      <c r="AA42" s="234">
        <v>7800</v>
      </c>
      <c r="AB42" s="234">
        <v>8160</v>
      </c>
      <c r="AC42" s="234">
        <v>7530</v>
      </c>
      <c r="AD42" s="4" t="s">
        <v>1448</v>
      </c>
      <c r="AE42" s="4">
        <v>1.02</v>
      </c>
      <c r="AG42" s="189">
        <v>43313</v>
      </c>
      <c r="AH42" s="4" t="s">
        <v>680</v>
      </c>
      <c r="AI42" s="4" t="s">
        <v>1449</v>
      </c>
      <c r="AJ42" s="4" t="s">
        <v>1449</v>
      </c>
      <c r="AK42" s="4" t="s">
        <v>1450</v>
      </c>
      <c r="AL42" s="4" t="s">
        <v>1451</v>
      </c>
      <c r="AM42" s="4">
        <v>0.73</v>
      </c>
      <c r="AO42" s="189">
        <v>43313</v>
      </c>
      <c r="AP42" s="4" t="s">
        <v>1428</v>
      </c>
      <c r="AQ42" s="4" t="s">
        <v>1452</v>
      </c>
      <c r="AR42" s="4" t="s">
        <v>1453</v>
      </c>
      <c r="AS42" s="4" t="s">
        <v>1405</v>
      </c>
      <c r="AT42" s="4" t="s">
        <v>1454</v>
      </c>
      <c r="AU42" s="4">
        <v>1.74</v>
      </c>
      <c r="AW42" s="189">
        <v>43313</v>
      </c>
      <c r="AX42" s="4" t="s">
        <v>1243</v>
      </c>
      <c r="AY42" s="4" t="s">
        <v>1455</v>
      </c>
      <c r="AZ42" s="4" t="s">
        <v>1456</v>
      </c>
      <c r="BA42" s="4" t="s">
        <v>1457</v>
      </c>
      <c r="BB42" s="4" t="s">
        <v>1458</v>
      </c>
      <c r="BC42" s="4">
        <v>-0.28000000000000003</v>
      </c>
      <c r="BE42" s="189">
        <v>43313</v>
      </c>
      <c r="BF42" s="4" t="s">
        <v>1437</v>
      </c>
      <c r="BG42" s="4" t="s">
        <v>1248</v>
      </c>
      <c r="BH42" s="4" t="s">
        <v>758</v>
      </c>
      <c r="BI42" s="4" t="s">
        <v>1276</v>
      </c>
      <c r="BJ42" s="4" t="s">
        <v>1459</v>
      </c>
      <c r="BK42" s="4">
        <v>-0.97</v>
      </c>
      <c r="BM42" s="189">
        <v>43313</v>
      </c>
      <c r="BN42" s="4" t="s">
        <v>1428</v>
      </c>
      <c r="BO42" s="4" t="s">
        <v>1452</v>
      </c>
      <c r="BP42" s="4" t="s">
        <v>1453</v>
      </c>
      <c r="BQ42" s="4" t="s">
        <v>1405</v>
      </c>
      <c r="BR42" s="4" t="s">
        <v>1454</v>
      </c>
      <c r="BS42" s="4">
        <v>1.74</v>
      </c>
      <c r="BU42" s="189">
        <v>43313</v>
      </c>
      <c r="BV42" s="4" t="s">
        <v>1460</v>
      </c>
      <c r="BW42" s="4" t="s">
        <v>1461</v>
      </c>
      <c r="BX42" s="4" t="s">
        <v>791</v>
      </c>
      <c r="BY42" s="4" t="s">
        <v>1190</v>
      </c>
      <c r="BZ42" s="4" t="s">
        <v>1335</v>
      </c>
      <c r="CA42" s="4">
        <v>1.77</v>
      </c>
      <c r="CC42" s="189" t="s">
        <v>1014</v>
      </c>
      <c r="CD42" s="235">
        <v>4.63</v>
      </c>
      <c r="CF42" s="189">
        <v>43282</v>
      </c>
      <c r="CG42" s="80">
        <f t="shared" si="0"/>
        <v>1.49E-2</v>
      </c>
      <c r="CH42" s="80">
        <f t="shared" si="1"/>
        <v>-7.0499999999999993E-2</v>
      </c>
      <c r="CI42" s="80">
        <f t="shared" si="2"/>
        <v>-2.07E-2</v>
      </c>
      <c r="CJ42" s="80">
        <f t="shared" si="3"/>
        <v>-5.5500000000000001E-2</v>
      </c>
      <c r="CK42" s="80">
        <f t="shared" si="4"/>
        <v>5.8999999999999999E-3</v>
      </c>
      <c r="CL42" s="80">
        <f t="shared" si="5"/>
        <v>-1.47E-2</v>
      </c>
      <c r="CM42" s="80">
        <f t="shared" si="6"/>
        <v>-3.9900000000000005E-2</v>
      </c>
      <c r="CN42" s="80">
        <f t="shared" si="7"/>
        <v>-2.2000000000000001E-3</v>
      </c>
      <c r="CO42" s="80">
        <f t="shared" si="8"/>
        <v>-1.47E-2</v>
      </c>
      <c r="CP42" s="80">
        <f t="shared" si="9"/>
        <v>-6.1799999999999994E-2</v>
      </c>
      <c r="CR42" s="189">
        <v>43282</v>
      </c>
      <c r="CS42" s="80">
        <v>-1.7899999999999999E-2</v>
      </c>
      <c r="CT42" s="80">
        <v>-1.78E-2</v>
      </c>
      <c r="CU42" s="80">
        <v>-1.06E-2</v>
      </c>
      <c r="CV42" s="80">
        <v>-3.15E-2</v>
      </c>
      <c r="CW42" s="80">
        <v>-1.2800000000000001E-2</v>
      </c>
      <c r="CX42" s="80">
        <v>-5.5000000000000005E-3</v>
      </c>
      <c r="CY42" s="80">
        <v>-2.8999999999999998E-2</v>
      </c>
      <c r="CZ42" s="80">
        <v>-1.9299999999999998E-2</v>
      </c>
      <c r="DA42" s="80">
        <v>-5.5000000000000005E-3</v>
      </c>
      <c r="DB42" s="80">
        <v>-2.1700000000000001E-2</v>
      </c>
      <c r="DD42" s="189" t="s">
        <v>1014</v>
      </c>
      <c r="DE42" s="236">
        <f t="shared" si="10"/>
        <v>4.6300000000000001E-2</v>
      </c>
      <c r="DG42" s="189" t="s">
        <v>852</v>
      </c>
      <c r="DH42" s="236">
        <v>4.0599999999999997E-2</v>
      </c>
    </row>
    <row r="43" spans="1:112" x14ac:dyDescent="0.3">
      <c r="A43" s="189">
        <v>43282</v>
      </c>
      <c r="B43" s="4" t="s">
        <v>1462</v>
      </c>
      <c r="C43" s="4" t="s">
        <v>1463</v>
      </c>
      <c r="D43" s="4" t="s">
        <v>1464</v>
      </c>
      <c r="E43" s="4" t="s">
        <v>1465</v>
      </c>
      <c r="F43" s="4" t="s">
        <v>1466</v>
      </c>
      <c r="G43" s="4">
        <v>1.49</v>
      </c>
      <c r="H43" s="233"/>
      <c r="I43" s="189">
        <v>43282</v>
      </c>
      <c r="J43" s="4" t="s">
        <v>191</v>
      </c>
      <c r="K43" s="4" t="s">
        <v>1467</v>
      </c>
      <c r="L43" s="4" t="s">
        <v>1468</v>
      </c>
      <c r="M43" s="4" t="s">
        <v>1469</v>
      </c>
      <c r="N43" s="4" t="s">
        <v>1470</v>
      </c>
      <c r="O43" s="4">
        <v>-7.05</v>
      </c>
      <c r="Q43" s="189">
        <v>43282</v>
      </c>
      <c r="R43" s="4" t="s">
        <v>1471</v>
      </c>
      <c r="S43" s="4" t="s">
        <v>1472</v>
      </c>
      <c r="T43" s="4" t="s">
        <v>1472</v>
      </c>
      <c r="U43" s="4" t="s">
        <v>1289</v>
      </c>
      <c r="V43" s="4" t="s">
        <v>1473</v>
      </c>
      <c r="W43" s="4">
        <v>-2.0699999999999998</v>
      </c>
      <c r="Y43" s="189">
        <v>43282</v>
      </c>
      <c r="Z43" s="234">
        <v>7830</v>
      </c>
      <c r="AA43" s="234">
        <v>8220</v>
      </c>
      <c r="AB43" s="234">
        <v>8440</v>
      </c>
      <c r="AC43" s="234">
        <v>7750</v>
      </c>
      <c r="AD43" s="4" t="s">
        <v>1474</v>
      </c>
      <c r="AE43" s="4">
        <v>-5.55</v>
      </c>
      <c r="AG43" s="189">
        <v>43282</v>
      </c>
      <c r="AH43" s="4" t="s">
        <v>714</v>
      </c>
      <c r="AI43" s="4" t="s">
        <v>1475</v>
      </c>
      <c r="AJ43" s="4" t="s">
        <v>1476</v>
      </c>
      <c r="AK43" s="4" t="s">
        <v>1477</v>
      </c>
      <c r="AL43" s="4" t="s">
        <v>1478</v>
      </c>
      <c r="AM43" s="4">
        <v>0.59</v>
      </c>
      <c r="AO43" s="189">
        <v>43282</v>
      </c>
      <c r="AP43" s="4" t="s">
        <v>1452</v>
      </c>
      <c r="AQ43" s="4" t="s">
        <v>846</v>
      </c>
      <c r="AR43" s="4" t="s">
        <v>1241</v>
      </c>
      <c r="AS43" s="4" t="s">
        <v>1479</v>
      </c>
      <c r="AT43" s="4" t="s">
        <v>1480</v>
      </c>
      <c r="AU43" s="4">
        <v>-1.47</v>
      </c>
      <c r="AW43" s="189">
        <v>43282</v>
      </c>
      <c r="AX43" s="4" t="s">
        <v>1433</v>
      </c>
      <c r="AY43" s="4" t="s">
        <v>1481</v>
      </c>
      <c r="AZ43" s="4" t="s">
        <v>1482</v>
      </c>
      <c r="BA43" s="4" t="s">
        <v>1483</v>
      </c>
      <c r="BB43" s="4" t="s">
        <v>1484</v>
      </c>
      <c r="BC43" s="4">
        <v>-3.99</v>
      </c>
      <c r="BE43" s="189">
        <v>43282</v>
      </c>
      <c r="BF43" s="4" t="s">
        <v>1249</v>
      </c>
      <c r="BG43" s="4" t="s">
        <v>391</v>
      </c>
      <c r="BH43" s="4" t="s">
        <v>313</v>
      </c>
      <c r="BI43" s="4" t="s">
        <v>660</v>
      </c>
      <c r="BJ43" s="4" t="s">
        <v>1485</v>
      </c>
      <c r="BK43" s="4">
        <v>-0.22</v>
      </c>
      <c r="BM43" s="189">
        <v>43282</v>
      </c>
      <c r="BN43" s="4" t="s">
        <v>1452</v>
      </c>
      <c r="BO43" s="4" t="s">
        <v>846</v>
      </c>
      <c r="BP43" s="4" t="s">
        <v>1241</v>
      </c>
      <c r="BQ43" s="4" t="s">
        <v>1479</v>
      </c>
      <c r="BR43" s="4" t="s">
        <v>1480</v>
      </c>
      <c r="BS43" s="4">
        <v>-1.47</v>
      </c>
      <c r="BU43" s="189">
        <v>43282</v>
      </c>
      <c r="BV43" s="4" t="s">
        <v>1486</v>
      </c>
      <c r="BW43" s="4" t="s">
        <v>1487</v>
      </c>
      <c r="BX43" s="4" t="s">
        <v>1487</v>
      </c>
      <c r="BY43" s="4" t="s">
        <v>1486</v>
      </c>
      <c r="BZ43" s="4" t="s">
        <v>1488</v>
      </c>
      <c r="CA43" s="4">
        <v>-6.18</v>
      </c>
      <c r="CC43" s="189" t="s">
        <v>984</v>
      </c>
      <c r="CD43" s="235">
        <v>4.6500000000000004</v>
      </c>
      <c r="CF43" s="189">
        <v>43252</v>
      </c>
      <c r="CG43" s="80">
        <f t="shared" si="0"/>
        <v>-2.1000000000000001E-2</v>
      </c>
      <c r="CH43" s="80">
        <f t="shared" si="1"/>
        <v>6.6299999999999998E-2</v>
      </c>
      <c r="CI43" s="80">
        <f t="shared" si="2"/>
        <v>2.4E-2</v>
      </c>
      <c r="CJ43" s="80">
        <f t="shared" si="3"/>
        <v>-3.15E-2</v>
      </c>
      <c r="CK43" s="80">
        <f t="shared" si="4"/>
        <v>-2.69E-2</v>
      </c>
      <c r="CL43" s="80">
        <f t="shared" si="5"/>
        <v>-1.4499999999999999E-2</v>
      </c>
      <c r="CM43" s="80">
        <f t="shared" si="6"/>
        <v>1.29E-2</v>
      </c>
      <c r="CN43" s="80">
        <f t="shared" si="7"/>
        <v>4.5700000000000005E-2</v>
      </c>
      <c r="CO43" s="80">
        <f t="shared" si="8"/>
        <v>-1.4499999999999999E-2</v>
      </c>
      <c r="CP43" s="80">
        <f t="shared" si="9"/>
        <v>9.4999999999999998E-3</v>
      </c>
      <c r="CR43" s="189">
        <v>43252</v>
      </c>
      <c r="CS43" s="80">
        <v>-1.84E-2</v>
      </c>
      <c r="CT43" s="80">
        <v>-2.4E-2</v>
      </c>
      <c r="CU43" s="80">
        <v>-1.49E-2</v>
      </c>
      <c r="CV43" s="80">
        <v>-3.15E-2</v>
      </c>
      <c r="CW43" s="80">
        <v>-1.3899999999999999E-2</v>
      </c>
      <c r="CX43" s="80">
        <v>-1.1399999999999999E-2</v>
      </c>
      <c r="CY43" s="80">
        <v>-2.9700000000000001E-2</v>
      </c>
      <c r="CZ43" s="80">
        <v>-1.9299999999999998E-2</v>
      </c>
      <c r="DA43" s="80">
        <v>-1.1899999999999999E-2</v>
      </c>
      <c r="DB43" s="80">
        <v>-2.2599999999999999E-2</v>
      </c>
      <c r="DD43" s="189" t="s">
        <v>984</v>
      </c>
      <c r="DE43" s="236">
        <f t="shared" si="10"/>
        <v>4.6500000000000007E-2</v>
      </c>
      <c r="DG43" s="189" t="s">
        <v>826</v>
      </c>
      <c r="DH43" s="236">
        <v>4.0199999999999993E-2</v>
      </c>
    </row>
    <row r="44" spans="1:112" x14ac:dyDescent="0.3">
      <c r="A44" s="189">
        <v>43252</v>
      </c>
      <c r="B44" s="4" t="s">
        <v>1463</v>
      </c>
      <c r="C44" s="4" t="s">
        <v>1257</v>
      </c>
      <c r="D44" s="4" t="s">
        <v>1489</v>
      </c>
      <c r="E44" s="4" t="s">
        <v>1490</v>
      </c>
      <c r="F44" s="4" t="s">
        <v>1491</v>
      </c>
      <c r="G44" s="4">
        <v>-2.1</v>
      </c>
      <c r="H44" s="233"/>
      <c r="I44" s="189">
        <v>43252</v>
      </c>
      <c r="J44" s="4" t="s">
        <v>1492</v>
      </c>
      <c r="K44" s="4" t="s">
        <v>1126</v>
      </c>
      <c r="L44" s="4" t="s">
        <v>1492</v>
      </c>
      <c r="M44" s="4" t="s">
        <v>1493</v>
      </c>
      <c r="N44" s="4" t="s">
        <v>1494</v>
      </c>
      <c r="O44" s="4">
        <v>6.63</v>
      </c>
      <c r="Q44" s="189">
        <v>43252</v>
      </c>
      <c r="R44" s="4" t="s">
        <v>865</v>
      </c>
      <c r="S44" s="4" t="s">
        <v>1495</v>
      </c>
      <c r="T44" s="4" t="s">
        <v>1496</v>
      </c>
      <c r="U44" s="4" t="s">
        <v>1497</v>
      </c>
      <c r="V44" s="4" t="s">
        <v>1498</v>
      </c>
      <c r="W44" s="4">
        <v>2.4</v>
      </c>
      <c r="Y44" s="189">
        <v>43252</v>
      </c>
      <c r="Z44" s="234">
        <v>8290</v>
      </c>
      <c r="AA44" s="234">
        <v>8570</v>
      </c>
      <c r="AB44" s="234">
        <v>8890</v>
      </c>
      <c r="AC44" s="234">
        <v>8010</v>
      </c>
      <c r="AD44" s="4" t="s">
        <v>1250</v>
      </c>
      <c r="AE44" s="4">
        <v>-3.15</v>
      </c>
      <c r="AG44" s="189">
        <v>43252</v>
      </c>
      <c r="AH44" s="4" t="s">
        <v>1499</v>
      </c>
      <c r="AI44" s="4" t="s">
        <v>437</v>
      </c>
      <c r="AJ44" s="4" t="s">
        <v>869</v>
      </c>
      <c r="AK44" s="4" t="s">
        <v>1500</v>
      </c>
      <c r="AL44" s="4" t="s">
        <v>1501</v>
      </c>
      <c r="AM44" s="4">
        <v>-2.69</v>
      </c>
      <c r="AO44" s="189">
        <v>43252</v>
      </c>
      <c r="AP44" s="4" t="s">
        <v>846</v>
      </c>
      <c r="AQ44" s="4" t="s">
        <v>1502</v>
      </c>
      <c r="AR44" s="4" t="s">
        <v>1155</v>
      </c>
      <c r="AS44" s="4" t="s">
        <v>1272</v>
      </c>
      <c r="AT44" s="4" t="s">
        <v>1503</v>
      </c>
      <c r="AU44" s="4">
        <v>-1.45</v>
      </c>
      <c r="AW44" s="189">
        <v>43252</v>
      </c>
      <c r="AX44" s="4" t="s">
        <v>1504</v>
      </c>
      <c r="AY44" s="4" t="s">
        <v>1505</v>
      </c>
      <c r="AZ44" s="4" t="s">
        <v>1506</v>
      </c>
      <c r="BA44" s="4" t="s">
        <v>1243</v>
      </c>
      <c r="BB44" s="4" t="s">
        <v>1507</v>
      </c>
      <c r="BC44" s="4">
        <v>1.29</v>
      </c>
      <c r="BE44" s="189">
        <v>43252</v>
      </c>
      <c r="BF44" s="4" t="s">
        <v>430</v>
      </c>
      <c r="BG44" s="4" t="s">
        <v>1508</v>
      </c>
      <c r="BH44" s="4" t="s">
        <v>313</v>
      </c>
      <c r="BI44" s="4" t="s">
        <v>1509</v>
      </c>
      <c r="BJ44" s="4" t="s">
        <v>1410</v>
      </c>
      <c r="BK44" s="4">
        <v>4.57</v>
      </c>
      <c r="BM44" s="189">
        <v>43252</v>
      </c>
      <c r="BN44" s="4" t="s">
        <v>846</v>
      </c>
      <c r="BO44" s="4" t="s">
        <v>1502</v>
      </c>
      <c r="BP44" s="4" t="s">
        <v>1155</v>
      </c>
      <c r="BQ44" s="4" t="s">
        <v>1272</v>
      </c>
      <c r="BR44" s="4" t="s">
        <v>1503</v>
      </c>
      <c r="BS44" s="4">
        <v>-1.45</v>
      </c>
      <c r="BU44" s="189">
        <v>43252</v>
      </c>
      <c r="BV44" s="4" t="s">
        <v>1510</v>
      </c>
      <c r="BW44" s="4" t="s">
        <v>1511</v>
      </c>
      <c r="BX44" s="4" t="s">
        <v>1512</v>
      </c>
      <c r="BY44" s="4" t="s">
        <v>1513</v>
      </c>
      <c r="BZ44" s="4" t="s">
        <v>696</v>
      </c>
      <c r="CA44" s="4">
        <v>0.95</v>
      </c>
      <c r="CC44" s="189" t="s">
        <v>921</v>
      </c>
      <c r="CD44" s="237">
        <v>4.7</v>
      </c>
      <c r="CF44" s="189">
        <v>43221</v>
      </c>
      <c r="CG44" s="80">
        <f t="shared" si="0"/>
        <v>-3.2000000000000002E-3</v>
      </c>
      <c r="CH44" s="80">
        <f t="shared" si="1"/>
        <v>6.0000000000000001E-3</v>
      </c>
      <c r="CI44" s="80">
        <f t="shared" si="2"/>
        <v>-2.2099999999999998E-2</v>
      </c>
      <c r="CJ44" s="80">
        <f t="shared" si="3"/>
        <v>-3.39E-2</v>
      </c>
      <c r="CK44" s="80">
        <f t="shared" si="4"/>
        <v>6.8999999999999999E-3</v>
      </c>
      <c r="CL44" s="80">
        <f t="shared" si="5"/>
        <v>4.8999999999999998E-3</v>
      </c>
      <c r="CM44" s="80">
        <f t="shared" si="6"/>
        <v>-4.7699999999999992E-2</v>
      </c>
      <c r="CN44" s="80">
        <f t="shared" si="7"/>
        <v>-5.0700000000000002E-2</v>
      </c>
      <c r="CO44" s="80">
        <f t="shared" si="8"/>
        <v>4.8999999999999998E-3</v>
      </c>
      <c r="CP44" s="80">
        <f t="shared" si="9"/>
        <v>4.0599999999999997E-2</v>
      </c>
      <c r="CR44" s="189">
        <v>43221</v>
      </c>
      <c r="CS44" s="80">
        <v>-2.1000000000000001E-2</v>
      </c>
      <c r="CT44" s="80">
        <v>-2.5499999999999998E-2</v>
      </c>
      <c r="CU44" s="80">
        <v>-2.07E-2</v>
      </c>
      <c r="CV44" s="80">
        <v>-3.39E-2</v>
      </c>
      <c r="CW44" s="80">
        <v>-1.5700000000000002E-2</v>
      </c>
      <c r="CX44" s="80">
        <v>-1.1899999999999999E-2</v>
      </c>
      <c r="CY44" s="80">
        <v>-3.44E-2</v>
      </c>
      <c r="CZ44" s="80">
        <v>-2.2000000000000002E-2</v>
      </c>
      <c r="DA44" s="80">
        <v>-1.4499999999999999E-2</v>
      </c>
      <c r="DB44" s="80">
        <v>-2.46E-2</v>
      </c>
      <c r="DD44" s="189" t="s">
        <v>921</v>
      </c>
      <c r="DE44" s="236">
        <f t="shared" si="10"/>
        <v>4.7E-2</v>
      </c>
      <c r="DG44" s="189" t="s">
        <v>793</v>
      </c>
      <c r="DH44" s="236">
        <v>3.56E-2</v>
      </c>
    </row>
    <row r="45" spans="1:112" x14ac:dyDescent="0.3">
      <c r="A45" s="189">
        <v>43221</v>
      </c>
      <c r="B45" s="4" t="s">
        <v>1046</v>
      </c>
      <c r="C45" s="4" t="s">
        <v>1514</v>
      </c>
      <c r="D45" s="4" t="s">
        <v>957</v>
      </c>
      <c r="E45" s="4" t="s">
        <v>1515</v>
      </c>
      <c r="F45" s="4" t="s">
        <v>1516</v>
      </c>
      <c r="G45" s="4">
        <v>-0.32</v>
      </c>
      <c r="H45" s="233"/>
      <c r="I45" s="189">
        <v>43221</v>
      </c>
      <c r="J45" s="4" t="s">
        <v>1126</v>
      </c>
      <c r="K45" s="4" t="s">
        <v>1126</v>
      </c>
      <c r="L45" s="4" t="s">
        <v>1517</v>
      </c>
      <c r="M45" s="4" t="s">
        <v>1518</v>
      </c>
      <c r="N45" s="4" t="s">
        <v>772</v>
      </c>
      <c r="O45" s="4">
        <v>0.6</v>
      </c>
      <c r="Q45" s="189">
        <v>43221</v>
      </c>
      <c r="R45" s="4" t="s">
        <v>1519</v>
      </c>
      <c r="S45" s="4" t="s">
        <v>1520</v>
      </c>
      <c r="T45" s="4" t="s">
        <v>865</v>
      </c>
      <c r="U45" s="4" t="s">
        <v>1521</v>
      </c>
      <c r="V45" s="4" t="s">
        <v>1522</v>
      </c>
      <c r="W45" s="4">
        <v>-2.21</v>
      </c>
      <c r="Y45" s="189">
        <v>43221</v>
      </c>
      <c r="Z45" s="234">
        <v>8560</v>
      </c>
      <c r="AA45" s="234">
        <v>8850</v>
      </c>
      <c r="AB45" s="234">
        <v>9000</v>
      </c>
      <c r="AC45" s="234">
        <v>8200</v>
      </c>
      <c r="AD45" s="4" t="s">
        <v>1523</v>
      </c>
      <c r="AE45" s="4">
        <v>-3.39</v>
      </c>
      <c r="AG45" s="189">
        <v>43221</v>
      </c>
      <c r="AH45" s="4" t="s">
        <v>1476</v>
      </c>
      <c r="AI45" s="4" t="s">
        <v>1524</v>
      </c>
      <c r="AJ45" s="4" t="s">
        <v>437</v>
      </c>
      <c r="AK45" s="4" t="s">
        <v>1525</v>
      </c>
      <c r="AL45" s="4" t="s">
        <v>1526</v>
      </c>
      <c r="AM45" s="4">
        <v>0.69</v>
      </c>
      <c r="AO45" s="189">
        <v>43221</v>
      </c>
      <c r="AP45" s="4" t="s">
        <v>1453</v>
      </c>
      <c r="AQ45" s="4" t="s">
        <v>1429</v>
      </c>
      <c r="AR45" s="4" t="s">
        <v>1527</v>
      </c>
      <c r="AS45" s="4" t="s">
        <v>846</v>
      </c>
      <c r="AT45" s="4" t="s">
        <v>1528</v>
      </c>
      <c r="AU45" s="4">
        <v>0.49</v>
      </c>
      <c r="AW45" s="189">
        <v>43221</v>
      </c>
      <c r="AX45" s="4" t="s">
        <v>1260</v>
      </c>
      <c r="AY45" s="4" t="s">
        <v>1529</v>
      </c>
      <c r="AZ45" s="4" t="s">
        <v>1529</v>
      </c>
      <c r="BA45" s="4" t="s">
        <v>1530</v>
      </c>
      <c r="BB45" s="4" t="s">
        <v>319</v>
      </c>
      <c r="BC45" s="4">
        <v>-4.7699999999999996</v>
      </c>
      <c r="BE45" s="189">
        <v>43221</v>
      </c>
      <c r="BF45" s="4" t="s">
        <v>1509</v>
      </c>
      <c r="BG45" s="4" t="s">
        <v>1531</v>
      </c>
      <c r="BH45" s="4" t="s">
        <v>1532</v>
      </c>
      <c r="BI45" s="4" t="s">
        <v>1533</v>
      </c>
      <c r="BJ45" s="4" t="s">
        <v>508</v>
      </c>
      <c r="BK45" s="4">
        <v>-5.07</v>
      </c>
      <c r="BM45" s="189">
        <v>43221</v>
      </c>
      <c r="BN45" s="4" t="s">
        <v>1453</v>
      </c>
      <c r="BO45" s="4" t="s">
        <v>1429</v>
      </c>
      <c r="BP45" s="4" t="s">
        <v>1527</v>
      </c>
      <c r="BQ45" s="4" t="s">
        <v>846</v>
      </c>
      <c r="BR45" s="4" t="s">
        <v>1528</v>
      </c>
      <c r="BS45" s="4">
        <v>0.49</v>
      </c>
      <c r="BU45" s="189">
        <v>43221</v>
      </c>
      <c r="BV45" s="4" t="s">
        <v>1534</v>
      </c>
      <c r="BW45" s="4" t="s">
        <v>1535</v>
      </c>
      <c r="BX45" s="4" t="s">
        <v>1536</v>
      </c>
      <c r="BY45" s="4" t="s">
        <v>1537</v>
      </c>
      <c r="BZ45" s="4" t="s">
        <v>1250</v>
      </c>
      <c r="CA45" s="4">
        <v>4.0599999999999996</v>
      </c>
      <c r="CC45" s="189" t="s">
        <v>853</v>
      </c>
      <c r="CD45" s="235">
        <v>4.8499999999999996</v>
      </c>
      <c r="CF45" s="189">
        <v>43191</v>
      </c>
      <c r="CG45" s="80">
        <f t="shared" si="0"/>
        <v>0.1855</v>
      </c>
      <c r="CH45" s="80">
        <f t="shared" si="1"/>
        <v>0.13730000000000001</v>
      </c>
      <c r="CI45" s="80">
        <f t="shared" si="2"/>
        <v>8.7100000000000011E-2</v>
      </c>
      <c r="CJ45" s="80">
        <f t="shared" si="3"/>
        <v>6.6199999999999995E-2</v>
      </c>
      <c r="CK45" s="80">
        <f t="shared" si="4"/>
        <v>2.3300000000000001E-2</v>
      </c>
      <c r="CL45" s="80">
        <f t="shared" si="5"/>
        <v>1.4800000000000001E-2</v>
      </c>
      <c r="CM45" s="80">
        <f t="shared" si="6"/>
        <v>4.5599999999999995E-2</v>
      </c>
      <c r="CN45" s="80">
        <f t="shared" si="7"/>
        <v>4.7E-2</v>
      </c>
      <c r="CO45" s="80">
        <f t="shared" si="8"/>
        <v>1.4800000000000001E-2</v>
      </c>
      <c r="CP45" s="80">
        <f t="shared" si="9"/>
        <v>1.5100000000000001E-2</v>
      </c>
      <c r="CR45" s="189">
        <v>43191</v>
      </c>
      <c r="CS45" s="80">
        <v>-2.3599999999999999E-2</v>
      </c>
      <c r="CT45" s="80">
        <v>-2.8300000000000002E-2</v>
      </c>
      <c r="CU45" s="80">
        <v>-2.2099999999999998E-2</v>
      </c>
      <c r="CV45" s="80">
        <v>-3.7900000000000003E-2</v>
      </c>
      <c r="CW45" s="80">
        <v>-1.9E-2</v>
      </c>
      <c r="CX45" s="80">
        <v>-1.4499999999999999E-2</v>
      </c>
      <c r="CY45" s="80">
        <v>-3.9900000000000005E-2</v>
      </c>
      <c r="CZ45" s="80">
        <v>-2.52E-2</v>
      </c>
      <c r="DA45" s="80">
        <v>-1.47E-2</v>
      </c>
      <c r="DB45" s="80">
        <v>-2.6600000000000002E-2</v>
      </c>
      <c r="DD45" s="189" t="s">
        <v>853</v>
      </c>
      <c r="DE45" s="236">
        <f t="shared" si="10"/>
        <v>4.8499999999999995E-2</v>
      </c>
      <c r="DG45" s="189" t="s">
        <v>763</v>
      </c>
      <c r="DH45" s="236">
        <v>0.03</v>
      </c>
    </row>
    <row r="46" spans="1:112" x14ac:dyDescent="0.3">
      <c r="A46" s="189">
        <v>43191</v>
      </c>
      <c r="B46" s="4" t="s">
        <v>1255</v>
      </c>
      <c r="C46" s="4" t="s">
        <v>1336</v>
      </c>
      <c r="D46" s="4" t="s">
        <v>1538</v>
      </c>
      <c r="E46" s="4" t="s">
        <v>1336</v>
      </c>
      <c r="F46" s="4" t="s">
        <v>1539</v>
      </c>
      <c r="G46" s="4">
        <v>18.55</v>
      </c>
      <c r="H46" s="233"/>
      <c r="I46" s="189">
        <v>43191</v>
      </c>
      <c r="J46" s="4" t="s">
        <v>1540</v>
      </c>
      <c r="K46" s="4" t="s">
        <v>376</v>
      </c>
      <c r="L46" s="4" t="s">
        <v>1541</v>
      </c>
      <c r="M46" s="4" t="s">
        <v>1542</v>
      </c>
      <c r="N46" s="4" t="s">
        <v>1543</v>
      </c>
      <c r="O46" s="4">
        <v>13.73</v>
      </c>
      <c r="Q46" s="189">
        <v>43191</v>
      </c>
      <c r="R46" s="4" t="s">
        <v>1520</v>
      </c>
      <c r="S46" s="4" t="s">
        <v>1397</v>
      </c>
      <c r="T46" s="4" t="s">
        <v>1544</v>
      </c>
      <c r="U46" s="4" t="s">
        <v>1342</v>
      </c>
      <c r="V46" s="4" t="s">
        <v>1545</v>
      </c>
      <c r="W46" s="4">
        <v>8.7100000000000009</v>
      </c>
      <c r="Y46" s="189">
        <v>43191</v>
      </c>
      <c r="Z46" s="234">
        <v>8860</v>
      </c>
      <c r="AA46" s="234">
        <v>8340</v>
      </c>
      <c r="AB46" s="234">
        <v>9280</v>
      </c>
      <c r="AC46" s="234">
        <v>8220</v>
      </c>
      <c r="AD46" s="4" t="s">
        <v>634</v>
      </c>
      <c r="AE46" s="4">
        <v>6.62</v>
      </c>
      <c r="AG46" s="189">
        <v>43191</v>
      </c>
      <c r="AH46" s="4" t="s">
        <v>1546</v>
      </c>
      <c r="AI46" s="4" t="s">
        <v>1547</v>
      </c>
      <c r="AJ46" s="4" t="s">
        <v>1548</v>
      </c>
      <c r="AK46" s="4" t="s">
        <v>1547</v>
      </c>
      <c r="AL46" s="4" t="s">
        <v>1549</v>
      </c>
      <c r="AM46" s="4">
        <v>2.33</v>
      </c>
      <c r="AO46" s="189">
        <v>43191</v>
      </c>
      <c r="AP46" s="4" t="s">
        <v>1124</v>
      </c>
      <c r="AQ46" s="4" t="s">
        <v>1272</v>
      </c>
      <c r="AR46" s="4" t="s">
        <v>1124</v>
      </c>
      <c r="AS46" s="4" t="s">
        <v>1550</v>
      </c>
      <c r="AT46" s="4" t="s">
        <v>1551</v>
      </c>
      <c r="AU46" s="4">
        <v>1.48</v>
      </c>
      <c r="AW46" s="189">
        <v>43191</v>
      </c>
      <c r="AX46" s="4" t="s">
        <v>1552</v>
      </c>
      <c r="AY46" s="4" t="s">
        <v>1553</v>
      </c>
      <c r="AZ46" s="4" t="s">
        <v>1552</v>
      </c>
      <c r="BA46" s="4" t="s">
        <v>1554</v>
      </c>
      <c r="BB46" s="4" t="s">
        <v>1555</v>
      </c>
      <c r="BC46" s="4">
        <v>4.5599999999999996</v>
      </c>
      <c r="BE46" s="189">
        <v>43191</v>
      </c>
      <c r="BF46" s="4" t="s">
        <v>1556</v>
      </c>
      <c r="BG46" s="4" t="s">
        <v>697</v>
      </c>
      <c r="BH46" s="4" t="s">
        <v>1556</v>
      </c>
      <c r="BI46" s="4" t="s">
        <v>615</v>
      </c>
      <c r="BJ46" s="4" t="s">
        <v>1557</v>
      </c>
      <c r="BK46" s="4">
        <v>4.7</v>
      </c>
      <c r="BM46" s="189">
        <v>43191</v>
      </c>
      <c r="BN46" s="4" t="s">
        <v>1124</v>
      </c>
      <c r="BO46" s="4" t="s">
        <v>1272</v>
      </c>
      <c r="BP46" s="4" t="s">
        <v>1124</v>
      </c>
      <c r="BQ46" s="4" t="s">
        <v>1550</v>
      </c>
      <c r="BR46" s="4" t="s">
        <v>1551</v>
      </c>
      <c r="BS46" s="4">
        <v>1.48</v>
      </c>
      <c r="BU46" s="189">
        <v>43191</v>
      </c>
      <c r="BV46" s="4" t="s">
        <v>1558</v>
      </c>
      <c r="BW46" s="4" t="s">
        <v>1559</v>
      </c>
      <c r="BX46" s="4" t="s">
        <v>1560</v>
      </c>
      <c r="BY46" s="4" t="s">
        <v>1561</v>
      </c>
      <c r="BZ46" s="4" t="s">
        <v>1562</v>
      </c>
      <c r="CA46" s="4">
        <v>1.51</v>
      </c>
      <c r="CC46" s="189" t="s">
        <v>794</v>
      </c>
      <c r="CD46" s="235">
        <v>5.04</v>
      </c>
      <c r="CF46" s="189">
        <v>43160</v>
      </c>
      <c r="CG46" s="80">
        <f t="shared" si="0"/>
        <v>4.1799999999999997E-2</v>
      </c>
      <c r="CH46" s="80">
        <f t="shared" si="1"/>
        <v>-2.98E-2</v>
      </c>
      <c r="CI46" s="80">
        <f t="shared" si="2"/>
        <v>-2.7699999999999999E-2</v>
      </c>
      <c r="CJ46" s="80">
        <f t="shared" si="3"/>
        <v>-3.15E-2</v>
      </c>
      <c r="CK46" s="80">
        <f t="shared" si="4"/>
        <v>2.8799999999999999E-2</v>
      </c>
      <c r="CL46" s="80">
        <f t="shared" si="5"/>
        <v>0</v>
      </c>
      <c r="CM46" s="80">
        <f t="shared" si="6"/>
        <v>-2.9700000000000001E-2</v>
      </c>
      <c r="CN46" s="80">
        <f t="shared" si="7"/>
        <v>-3.78E-2</v>
      </c>
      <c r="CO46" s="80">
        <f t="shared" si="8"/>
        <v>0</v>
      </c>
      <c r="CP46" s="80">
        <f t="shared" si="9"/>
        <v>-1.8200000000000001E-2</v>
      </c>
      <c r="CR46" s="189">
        <v>43160</v>
      </c>
      <c r="CS46" s="80">
        <v>-3.27E-2</v>
      </c>
      <c r="CT46" s="80">
        <v>-2.98E-2</v>
      </c>
      <c r="CU46" s="80">
        <v>-2.3399999999999997E-2</v>
      </c>
      <c r="CV46" s="80">
        <v>-4.1100000000000005E-2</v>
      </c>
      <c r="CW46" s="80">
        <v>-2.1600000000000001E-2</v>
      </c>
      <c r="CX46" s="80">
        <v>-1.47E-2</v>
      </c>
      <c r="CY46" s="80">
        <v>-4.24E-2</v>
      </c>
      <c r="CZ46" s="80">
        <v>-2.7999999999999997E-2</v>
      </c>
      <c r="DA46" s="80">
        <v>-1.47E-2</v>
      </c>
      <c r="DB46" s="80">
        <v>-3.9699999999999999E-2</v>
      </c>
      <c r="DD46" s="189" t="s">
        <v>794</v>
      </c>
      <c r="DE46" s="236">
        <f t="shared" si="10"/>
        <v>5.04E-2</v>
      </c>
      <c r="DG46" s="189" t="s">
        <v>727</v>
      </c>
      <c r="DH46" s="236">
        <v>2.5499999999999998E-2</v>
      </c>
    </row>
    <row r="47" spans="1:112" x14ac:dyDescent="0.3">
      <c r="A47" s="189">
        <v>43160</v>
      </c>
      <c r="B47" s="4" t="s">
        <v>1107</v>
      </c>
      <c r="C47" s="4" t="s">
        <v>1563</v>
      </c>
      <c r="D47" s="4" t="s">
        <v>1564</v>
      </c>
      <c r="E47" s="4" t="s">
        <v>1565</v>
      </c>
      <c r="F47" s="4" t="s">
        <v>1566</v>
      </c>
      <c r="G47" s="4">
        <v>4.18</v>
      </c>
      <c r="H47" s="233"/>
      <c r="I47" s="189">
        <v>43160</v>
      </c>
      <c r="J47" s="4" t="s">
        <v>376</v>
      </c>
      <c r="K47" s="4" t="s">
        <v>1567</v>
      </c>
      <c r="L47" s="4" t="s">
        <v>1568</v>
      </c>
      <c r="M47" s="4" t="s">
        <v>1569</v>
      </c>
      <c r="N47" s="4" t="s">
        <v>1570</v>
      </c>
      <c r="O47" s="4">
        <v>-2.98</v>
      </c>
      <c r="Q47" s="189">
        <v>43160</v>
      </c>
      <c r="R47" s="4" t="s">
        <v>1571</v>
      </c>
      <c r="S47" s="4" t="s">
        <v>1572</v>
      </c>
      <c r="T47" s="4" t="s">
        <v>1289</v>
      </c>
      <c r="U47" s="4" t="s">
        <v>1573</v>
      </c>
      <c r="V47" s="4" t="s">
        <v>1574</v>
      </c>
      <c r="W47" s="4">
        <v>-2.77</v>
      </c>
      <c r="Y47" s="189">
        <v>43160</v>
      </c>
      <c r="Z47" s="234">
        <v>8310</v>
      </c>
      <c r="AA47" s="234">
        <v>8590</v>
      </c>
      <c r="AB47" s="234">
        <v>8690</v>
      </c>
      <c r="AC47" s="234">
        <v>8190</v>
      </c>
      <c r="AD47" s="4" t="s">
        <v>458</v>
      </c>
      <c r="AE47" s="4">
        <v>-3.15</v>
      </c>
      <c r="AG47" s="189">
        <v>43160</v>
      </c>
      <c r="AH47" s="4" t="s">
        <v>1575</v>
      </c>
      <c r="AI47" s="4" t="s">
        <v>1576</v>
      </c>
      <c r="AJ47" s="4" t="s">
        <v>652</v>
      </c>
      <c r="AK47" s="4" t="s">
        <v>1576</v>
      </c>
      <c r="AL47" s="4" t="s">
        <v>1577</v>
      </c>
      <c r="AM47" s="4">
        <v>2.88</v>
      </c>
      <c r="AO47" s="189">
        <v>43160</v>
      </c>
      <c r="AP47" s="4" t="s">
        <v>1578</v>
      </c>
      <c r="AQ47" s="4" t="s">
        <v>1272</v>
      </c>
      <c r="AR47" s="4" t="s">
        <v>1241</v>
      </c>
      <c r="AS47" s="4" t="s">
        <v>1405</v>
      </c>
      <c r="AT47" s="4" t="s">
        <v>1579</v>
      </c>
      <c r="AU47" s="4">
        <v>0</v>
      </c>
      <c r="AW47" s="189">
        <v>43160</v>
      </c>
      <c r="AX47" s="4" t="s">
        <v>1553</v>
      </c>
      <c r="AY47" s="4" t="s">
        <v>1580</v>
      </c>
      <c r="AZ47" s="4" t="s">
        <v>1581</v>
      </c>
      <c r="BA47" s="4" t="s">
        <v>1530</v>
      </c>
      <c r="BB47" s="4" t="s">
        <v>1291</v>
      </c>
      <c r="BC47" s="4">
        <v>-2.97</v>
      </c>
      <c r="BE47" s="189">
        <v>43160</v>
      </c>
      <c r="BF47" s="4" t="s">
        <v>1582</v>
      </c>
      <c r="BG47" s="4" t="s">
        <v>1133</v>
      </c>
      <c r="BH47" s="4" t="s">
        <v>1583</v>
      </c>
      <c r="BI47" s="4" t="s">
        <v>878</v>
      </c>
      <c r="BJ47" s="4" t="s">
        <v>1584</v>
      </c>
      <c r="BK47" s="4">
        <v>-3.78</v>
      </c>
      <c r="BM47" s="189">
        <v>43160</v>
      </c>
      <c r="BN47" s="4" t="s">
        <v>1578</v>
      </c>
      <c r="BO47" s="4" t="s">
        <v>1272</v>
      </c>
      <c r="BP47" s="4" t="s">
        <v>1241</v>
      </c>
      <c r="BQ47" s="4" t="s">
        <v>1405</v>
      </c>
      <c r="BR47" s="4" t="s">
        <v>1579</v>
      </c>
      <c r="BS47" s="4">
        <v>0</v>
      </c>
      <c r="BU47" s="189">
        <v>43160</v>
      </c>
      <c r="BV47" s="4" t="s">
        <v>1585</v>
      </c>
      <c r="BW47" s="4" t="s">
        <v>1586</v>
      </c>
      <c r="BX47" s="4" t="s">
        <v>1587</v>
      </c>
      <c r="BY47" s="4" t="s">
        <v>1588</v>
      </c>
      <c r="BZ47" s="4" t="s">
        <v>982</v>
      </c>
      <c r="CA47" s="4">
        <v>-1.82</v>
      </c>
      <c r="CC47" s="189" t="s">
        <v>764</v>
      </c>
      <c r="CD47" s="235">
        <v>5.05</v>
      </c>
      <c r="CF47" s="189">
        <v>43132</v>
      </c>
      <c r="CG47" s="80">
        <f t="shared" si="0"/>
        <v>-5.6399999999999999E-2</v>
      </c>
      <c r="CH47" s="80">
        <f t="shared" si="1"/>
        <v>-7.0199999999999999E-2</v>
      </c>
      <c r="CI47" s="80">
        <f t="shared" si="2"/>
        <v>-4.2000000000000003E-2</v>
      </c>
      <c r="CJ47" s="80">
        <f t="shared" si="3"/>
        <v>-5.7099999999999998E-2</v>
      </c>
      <c r="CK47" s="80">
        <f t="shared" si="4"/>
        <v>-1.0200000000000001E-2</v>
      </c>
      <c r="CL47" s="80">
        <f t="shared" si="5"/>
        <v>0</v>
      </c>
      <c r="CM47" s="80">
        <f t="shared" si="6"/>
        <v>-4.24E-2</v>
      </c>
      <c r="CN47" s="80">
        <f t="shared" si="7"/>
        <v>-1.5E-3</v>
      </c>
      <c r="CO47" s="80">
        <f t="shared" si="8"/>
        <v>0</v>
      </c>
      <c r="CP47" s="80">
        <f t="shared" si="9"/>
        <v>-9.820000000000001E-2</v>
      </c>
      <c r="CR47" s="189">
        <v>43132</v>
      </c>
      <c r="CS47" s="80">
        <v>-0.04</v>
      </c>
      <c r="CT47" s="80">
        <v>-3.4200000000000001E-2</v>
      </c>
      <c r="CU47" s="80">
        <v>-2.63E-2</v>
      </c>
      <c r="CV47" s="80">
        <v>-4.82E-2</v>
      </c>
      <c r="CW47" s="80">
        <v>-2.3E-2</v>
      </c>
      <c r="CX47" s="80">
        <v>-1.47E-2</v>
      </c>
      <c r="CY47" s="80">
        <v>-4.6900000000000004E-2</v>
      </c>
      <c r="CZ47" s="80">
        <v>-2.9100000000000001E-2</v>
      </c>
      <c r="DA47" s="80">
        <v>-1.52E-2</v>
      </c>
      <c r="DB47" s="80">
        <v>-4.0199999999999993E-2</v>
      </c>
      <c r="DD47" s="189" t="s">
        <v>764</v>
      </c>
      <c r="DE47" s="236">
        <f t="shared" si="10"/>
        <v>5.0499999999999996E-2</v>
      </c>
      <c r="DG47" s="189" t="s">
        <v>701</v>
      </c>
      <c r="DH47" s="236">
        <v>2.35E-2</v>
      </c>
    </row>
    <row r="48" spans="1:112" x14ac:dyDescent="0.3">
      <c r="A48" s="189">
        <v>43132</v>
      </c>
      <c r="B48" s="4" t="s">
        <v>1589</v>
      </c>
      <c r="C48" s="4" t="s">
        <v>1078</v>
      </c>
      <c r="D48" s="4" t="s">
        <v>1590</v>
      </c>
      <c r="E48" s="4" t="s">
        <v>1591</v>
      </c>
      <c r="F48" s="4" t="s">
        <v>1592</v>
      </c>
      <c r="G48" s="4">
        <v>-5.64</v>
      </c>
      <c r="H48" s="233"/>
      <c r="I48" s="189">
        <v>43132</v>
      </c>
      <c r="J48" s="4" t="s">
        <v>1593</v>
      </c>
      <c r="K48" s="4" t="s">
        <v>489</v>
      </c>
      <c r="L48" s="4" t="s">
        <v>1594</v>
      </c>
      <c r="M48" s="4" t="s">
        <v>1593</v>
      </c>
      <c r="N48" s="4" t="s">
        <v>1595</v>
      </c>
      <c r="O48" s="4">
        <v>-7.02</v>
      </c>
      <c r="Q48" s="189">
        <v>43132</v>
      </c>
      <c r="R48" s="4" t="s">
        <v>1572</v>
      </c>
      <c r="S48" s="4" t="s">
        <v>1343</v>
      </c>
      <c r="T48" s="4" t="s">
        <v>1496</v>
      </c>
      <c r="U48" s="4" t="s">
        <v>1342</v>
      </c>
      <c r="V48" s="4" t="s">
        <v>1596</v>
      </c>
      <c r="W48" s="4">
        <v>-4.2</v>
      </c>
      <c r="Y48" s="189">
        <v>43132</v>
      </c>
      <c r="Z48" s="234">
        <v>8580</v>
      </c>
      <c r="AA48" s="234">
        <v>9070</v>
      </c>
      <c r="AB48" s="234">
        <v>9240</v>
      </c>
      <c r="AC48" s="234">
        <v>8390</v>
      </c>
      <c r="AD48" s="4" t="s">
        <v>1597</v>
      </c>
      <c r="AE48" s="4">
        <v>-5.71</v>
      </c>
      <c r="AG48" s="189">
        <v>43132</v>
      </c>
      <c r="AH48" s="4" t="s">
        <v>1576</v>
      </c>
      <c r="AI48" s="4" t="s">
        <v>1598</v>
      </c>
      <c r="AJ48" s="4" t="s">
        <v>362</v>
      </c>
      <c r="AK48" s="4" t="s">
        <v>1599</v>
      </c>
      <c r="AL48" s="4" t="s">
        <v>1600</v>
      </c>
      <c r="AM48" s="4">
        <v>-1.02</v>
      </c>
      <c r="AO48" s="189">
        <v>43132</v>
      </c>
      <c r="AP48" s="4" t="s">
        <v>1578</v>
      </c>
      <c r="AQ48" s="4" t="s">
        <v>846</v>
      </c>
      <c r="AR48" s="4" t="s">
        <v>1429</v>
      </c>
      <c r="AS48" s="4" t="s">
        <v>1550</v>
      </c>
      <c r="AT48" s="4" t="s">
        <v>1601</v>
      </c>
      <c r="AU48" s="4">
        <v>0</v>
      </c>
      <c r="AW48" s="189">
        <v>43132</v>
      </c>
      <c r="AX48" s="4" t="s">
        <v>1602</v>
      </c>
      <c r="AY48" s="4" t="s">
        <v>1603</v>
      </c>
      <c r="AZ48" s="4" t="s">
        <v>1604</v>
      </c>
      <c r="BA48" s="4" t="s">
        <v>1605</v>
      </c>
      <c r="BB48" s="4" t="s">
        <v>1606</v>
      </c>
      <c r="BC48" s="4">
        <v>-4.24</v>
      </c>
      <c r="BE48" s="189">
        <v>43132</v>
      </c>
      <c r="BF48" s="4" t="s">
        <v>430</v>
      </c>
      <c r="BG48" s="4" t="s">
        <v>1607</v>
      </c>
      <c r="BH48" s="4" t="s">
        <v>428</v>
      </c>
      <c r="BI48" s="4" t="s">
        <v>1215</v>
      </c>
      <c r="BJ48" s="4" t="s">
        <v>1608</v>
      </c>
      <c r="BK48" s="4">
        <v>-0.15</v>
      </c>
      <c r="BM48" s="189">
        <v>43132</v>
      </c>
      <c r="BN48" s="4" t="s">
        <v>1578</v>
      </c>
      <c r="BO48" s="4" t="s">
        <v>846</v>
      </c>
      <c r="BP48" s="4" t="s">
        <v>1429</v>
      </c>
      <c r="BQ48" s="4" t="s">
        <v>1550</v>
      </c>
      <c r="BR48" s="4" t="s">
        <v>1601</v>
      </c>
      <c r="BS48" s="4">
        <v>0</v>
      </c>
      <c r="BU48" s="189">
        <v>43132</v>
      </c>
      <c r="BV48" s="4" t="s">
        <v>1609</v>
      </c>
      <c r="BW48" s="4" t="s">
        <v>1610</v>
      </c>
      <c r="BX48" s="4" t="s">
        <v>1611</v>
      </c>
      <c r="BY48" s="4" t="s">
        <v>1561</v>
      </c>
      <c r="BZ48" s="4" t="s">
        <v>825</v>
      </c>
      <c r="CA48" s="4">
        <v>-9.82</v>
      </c>
      <c r="CC48" s="189" t="s">
        <v>728</v>
      </c>
      <c r="CD48" s="235">
        <v>5.07</v>
      </c>
      <c r="CF48" s="189">
        <v>43101</v>
      </c>
      <c r="CG48" s="80">
        <f t="shared" si="0"/>
        <v>0.2036</v>
      </c>
      <c r="CH48" s="80">
        <f t="shared" si="1"/>
        <v>8.4900000000000003E-2</v>
      </c>
      <c r="CI48" s="80">
        <f t="shared" si="2"/>
        <v>6.9999999999999993E-3</v>
      </c>
      <c r="CJ48" s="80">
        <f t="shared" si="3"/>
        <v>7.0599999999999996E-2</v>
      </c>
      <c r="CK48" s="80">
        <f t="shared" si="4"/>
        <v>-1.1299999999999999E-2</v>
      </c>
      <c r="CL48" s="80">
        <f t="shared" si="5"/>
        <v>7.4000000000000003E-3</v>
      </c>
      <c r="CM48" s="80">
        <f t="shared" si="6"/>
        <v>-4.5000000000000005E-3</v>
      </c>
      <c r="CN48" s="80">
        <f t="shared" si="7"/>
        <v>-2.7999999999999997E-2</v>
      </c>
      <c r="CO48" s="80">
        <f t="shared" si="8"/>
        <v>7.4000000000000003E-3</v>
      </c>
      <c r="CP48" s="80">
        <f t="shared" si="9"/>
        <v>-7.9500000000000001E-2</v>
      </c>
      <c r="CR48" s="189">
        <v>43101</v>
      </c>
      <c r="CS48" s="80">
        <v>-4.07E-2</v>
      </c>
      <c r="CT48" s="80">
        <v>-3.5400000000000001E-2</v>
      </c>
      <c r="CU48" s="80">
        <v>-2.6699999999999998E-2</v>
      </c>
      <c r="CV48" s="80">
        <v>-5.3399999999999996E-2</v>
      </c>
      <c r="CW48" s="80">
        <v>-2.69E-2</v>
      </c>
      <c r="CX48" s="80">
        <v>-1.52E-2</v>
      </c>
      <c r="CY48" s="80">
        <v>-4.7699999999999992E-2</v>
      </c>
      <c r="CZ48" s="80">
        <v>-3.2899999999999999E-2</v>
      </c>
      <c r="DA48" s="80">
        <v>-1.6299999999999999E-2</v>
      </c>
      <c r="DB48" s="80">
        <v>-5.0599999999999999E-2</v>
      </c>
      <c r="DD48" s="189" t="s">
        <v>728</v>
      </c>
      <c r="DE48" s="236">
        <f t="shared" si="10"/>
        <v>5.0700000000000002E-2</v>
      </c>
      <c r="DG48" s="189" t="s">
        <v>664</v>
      </c>
      <c r="DH48" s="236">
        <v>2.2499999999999999E-2</v>
      </c>
    </row>
    <row r="49" spans="1:112" x14ac:dyDescent="0.3">
      <c r="A49" s="189">
        <v>43101</v>
      </c>
      <c r="B49" s="4" t="s">
        <v>1612</v>
      </c>
      <c r="C49" s="4" t="s">
        <v>424</v>
      </c>
      <c r="D49" s="4" t="s">
        <v>1613</v>
      </c>
      <c r="E49" s="4" t="s">
        <v>1614</v>
      </c>
      <c r="F49" s="4" t="s">
        <v>1615</v>
      </c>
      <c r="G49" s="4">
        <v>20.36</v>
      </c>
      <c r="H49" s="233"/>
      <c r="I49" s="189">
        <v>43101</v>
      </c>
      <c r="J49" s="4" t="s">
        <v>1616</v>
      </c>
      <c r="K49" s="4" t="s">
        <v>1617</v>
      </c>
      <c r="L49" s="4" t="s">
        <v>529</v>
      </c>
      <c r="M49" s="4" t="s">
        <v>661</v>
      </c>
      <c r="N49" s="4" t="s">
        <v>1618</v>
      </c>
      <c r="O49" s="4">
        <v>8.49</v>
      </c>
      <c r="Q49" s="189">
        <v>43101</v>
      </c>
      <c r="R49" s="4" t="s">
        <v>1343</v>
      </c>
      <c r="S49" s="4" t="s">
        <v>1446</v>
      </c>
      <c r="T49" s="4" t="s">
        <v>1619</v>
      </c>
      <c r="U49" s="4" t="s">
        <v>1267</v>
      </c>
      <c r="V49" s="4" t="s">
        <v>1620</v>
      </c>
      <c r="W49" s="4">
        <v>0.7</v>
      </c>
      <c r="Y49" s="189">
        <v>43101</v>
      </c>
      <c r="Z49" s="234">
        <v>9100</v>
      </c>
      <c r="AA49" s="234">
        <v>8560</v>
      </c>
      <c r="AB49" s="234">
        <v>9510</v>
      </c>
      <c r="AC49" s="234">
        <v>8500</v>
      </c>
      <c r="AD49" s="4" t="s">
        <v>1621</v>
      </c>
      <c r="AE49" s="4">
        <v>7.06</v>
      </c>
      <c r="AG49" s="189">
        <v>43101</v>
      </c>
      <c r="AH49" s="4" t="s">
        <v>1598</v>
      </c>
      <c r="AI49" s="4" t="s">
        <v>1547</v>
      </c>
      <c r="AJ49" s="4" t="s">
        <v>1622</v>
      </c>
      <c r="AK49" s="4" t="s">
        <v>1623</v>
      </c>
      <c r="AL49" s="4" t="s">
        <v>1624</v>
      </c>
      <c r="AM49" s="4">
        <v>-1.1299999999999999</v>
      </c>
      <c r="AO49" s="189">
        <v>43101</v>
      </c>
      <c r="AP49" s="4" t="s">
        <v>1578</v>
      </c>
      <c r="AQ49" s="4" t="s">
        <v>1550</v>
      </c>
      <c r="AR49" s="4" t="s">
        <v>1453</v>
      </c>
      <c r="AS49" s="4" t="s">
        <v>1405</v>
      </c>
      <c r="AT49" s="4" t="s">
        <v>1625</v>
      </c>
      <c r="AU49" s="4">
        <v>0.74</v>
      </c>
      <c r="AW49" s="189">
        <v>43101</v>
      </c>
      <c r="AX49" s="4" t="s">
        <v>1626</v>
      </c>
      <c r="AY49" s="4" t="s">
        <v>1144</v>
      </c>
      <c r="AZ49" s="4" t="s">
        <v>1627</v>
      </c>
      <c r="BA49" s="4" t="s">
        <v>1628</v>
      </c>
      <c r="BB49" s="4" t="s">
        <v>1629</v>
      </c>
      <c r="BC49" s="4">
        <v>-0.45</v>
      </c>
      <c r="BE49" s="189">
        <v>43101</v>
      </c>
      <c r="BF49" s="4" t="s">
        <v>1630</v>
      </c>
      <c r="BG49" s="4" t="s">
        <v>1631</v>
      </c>
      <c r="BH49" s="4" t="s">
        <v>1632</v>
      </c>
      <c r="BI49" s="4" t="s">
        <v>1437</v>
      </c>
      <c r="BJ49" s="4" t="s">
        <v>1633</v>
      </c>
      <c r="BK49" s="4">
        <v>-2.8</v>
      </c>
      <c r="BM49" s="189">
        <v>43101</v>
      </c>
      <c r="BN49" s="4" t="s">
        <v>1578</v>
      </c>
      <c r="BO49" s="4" t="s">
        <v>1550</v>
      </c>
      <c r="BP49" s="4" t="s">
        <v>1453</v>
      </c>
      <c r="BQ49" s="4" t="s">
        <v>1405</v>
      </c>
      <c r="BR49" s="4" t="s">
        <v>1625</v>
      </c>
      <c r="BS49" s="4">
        <v>0.74</v>
      </c>
      <c r="BU49" s="189">
        <v>43101</v>
      </c>
      <c r="BV49" s="4" t="s">
        <v>1634</v>
      </c>
      <c r="BW49" s="4" t="s">
        <v>1635</v>
      </c>
      <c r="BX49" s="4" t="s">
        <v>1636</v>
      </c>
      <c r="BY49" s="4" t="s">
        <v>1634</v>
      </c>
      <c r="BZ49" s="4" t="s">
        <v>1637</v>
      </c>
      <c r="CA49" s="4">
        <v>-7.95</v>
      </c>
      <c r="CC49" s="189" t="s">
        <v>638</v>
      </c>
      <c r="CD49" s="235">
        <v>5.31</v>
      </c>
      <c r="CF49" s="189">
        <v>43070</v>
      </c>
      <c r="CG49" s="80">
        <f t="shared" si="0"/>
        <v>0.26289999999999997</v>
      </c>
      <c r="CH49" s="80">
        <f t="shared" si="1"/>
        <v>2.4700000000000003E-2</v>
      </c>
      <c r="CI49" s="80">
        <f t="shared" si="2"/>
        <v>2.8999999999999998E-2</v>
      </c>
      <c r="CJ49" s="80">
        <f t="shared" si="3"/>
        <v>4.2900000000000001E-2</v>
      </c>
      <c r="CK49" s="80">
        <f t="shared" si="4"/>
        <v>4.5000000000000005E-3</v>
      </c>
      <c r="CL49" s="80">
        <f t="shared" si="5"/>
        <v>-2.6600000000000002E-2</v>
      </c>
      <c r="CM49" s="80">
        <f t="shared" si="6"/>
        <v>3.3300000000000003E-2</v>
      </c>
      <c r="CN49" s="80">
        <f t="shared" si="7"/>
        <v>1.3100000000000001E-2</v>
      </c>
      <c r="CO49" s="80">
        <f t="shared" si="8"/>
        <v>-2.6600000000000002E-2</v>
      </c>
      <c r="CP49" s="80">
        <f t="shared" si="9"/>
        <v>2.7000000000000001E-3</v>
      </c>
      <c r="CR49" s="189">
        <v>43070</v>
      </c>
      <c r="CS49" s="80">
        <v>-4.7800000000000002E-2</v>
      </c>
      <c r="CT49" s="80">
        <v>-3.8300000000000001E-2</v>
      </c>
      <c r="CU49" s="80">
        <v>-2.6699999999999998E-2</v>
      </c>
      <c r="CV49" s="80">
        <v>-5.5500000000000001E-2</v>
      </c>
      <c r="CW49" s="80">
        <v>-3.1099999999999999E-2</v>
      </c>
      <c r="CX49" s="80">
        <v>-1.6299999999999999E-2</v>
      </c>
      <c r="CY49" s="80">
        <v>-5.2600000000000001E-2</v>
      </c>
      <c r="CZ49" s="80">
        <v>-3.3500000000000002E-2</v>
      </c>
      <c r="DA49" s="80">
        <v>-1.9099999999999999E-2</v>
      </c>
      <c r="DB49" s="80">
        <v>-5.0799999999999998E-2</v>
      </c>
      <c r="DD49" s="189" t="s">
        <v>638</v>
      </c>
      <c r="DE49" s="236">
        <f t="shared" si="10"/>
        <v>5.3099999999999994E-2</v>
      </c>
      <c r="DG49" s="189" t="s">
        <v>637</v>
      </c>
      <c r="DH49" s="236">
        <v>2.06E-2</v>
      </c>
    </row>
    <row r="50" spans="1:112" x14ac:dyDescent="0.3">
      <c r="A50" s="189">
        <v>43070</v>
      </c>
      <c r="B50" s="4" t="s">
        <v>461</v>
      </c>
      <c r="C50" s="4" t="s">
        <v>1638</v>
      </c>
      <c r="D50" s="4" t="s">
        <v>461</v>
      </c>
      <c r="E50" s="4" t="s">
        <v>1638</v>
      </c>
      <c r="F50" s="4" t="s">
        <v>1639</v>
      </c>
      <c r="G50" s="4">
        <v>26.29</v>
      </c>
      <c r="H50" s="233"/>
      <c r="I50" s="189">
        <v>43070</v>
      </c>
      <c r="J50" s="4" t="s">
        <v>1640</v>
      </c>
      <c r="K50" s="4" t="s">
        <v>500</v>
      </c>
      <c r="L50" s="4" t="s">
        <v>1641</v>
      </c>
      <c r="M50" s="4" t="s">
        <v>1642</v>
      </c>
      <c r="N50" s="4" t="s">
        <v>1643</v>
      </c>
      <c r="O50" s="4">
        <v>2.4700000000000002</v>
      </c>
      <c r="Q50" s="189">
        <v>43070</v>
      </c>
      <c r="R50" s="4" t="s">
        <v>1471</v>
      </c>
      <c r="S50" s="4" t="s">
        <v>1644</v>
      </c>
      <c r="T50" s="4" t="s">
        <v>1645</v>
      </c>
      <c r="U50" s="4" t="s">
        <v>1521</v>
      </c>
      <c r="V50" s="4" t="s">
        <v>1646</v>
      </c>
      <c r="W50" s="4">
        <v>2.9</v>
      </c>
      <c r="Y50" s="189">
        <v>43070</v>
      </c>
      <c r="Z50" s="234">
        <v>8500</v>
      </c>
      <c r="AA50" s="234">
        <v>8150</v>
      </c>
      <c r="AB50" s="234">
        <v>8840</v>
      </c>
      <c r="AC50" s="234">
        <v>8130</v>
      </c>
      <c r="AD50" s="4" t="s">
        <v>1562</v>
      </c>
      <c r="AE50" s="4">
        <v>4.29</v>
      </c>
      <c r="AG50" s="189">
        <v>43070</v>
      </c>
      <c r="AH50" s="4" t="s">
        <v>1500</v>
      </c>
      <c r="AI50" s="4" t="s">
        <v>1177</v>
      </c>
      <c r="AJ50" s="4" t="s">
        <v>714</v>
      </c>
      <c r="AK50" s="4" t="s">
        <v>1647</v>
      </c>
      <c r="AL50" s="4" t="s">
        <v>1648</v>
      </c>
      <c r="AM50" s="4">
        <v>0.45</v>
      </c>
      <c r="AO50" s="189">
        <v>43070</v>
      </c>
      <c r="AP50" s="4" t="s">
        <v>1649</v>
      </c>
      <c r="AQ50" s="4" t="s">
        <v>1156</v>
      </c>
      <c r="AR50" s="4" t="s">
        <v>1155</v>
      </c>
      <c r="AS50" s="4" t="s">
        <v>1430</v>
      </c>
      <c r="AT50" s="4" t="s">
        <v>1650</v>
      </c>
      <c r="AU50" s="4">
        <v>-2.66</v>
      </c>
      <c r="AW50" s="189">
        <v>43070</v>
      </c>
      <c r="AX50" s="4" t="s">
        <v>1651</v>
      </c>
      <c r="AY50" s="4" t="s">
        <v>1228</v>
      </c>
      <c r="AZ50" s="4" t="s">
        <v>1652</v>
      </c>
      <c r="BA50" s="4" t="s">
        <v>1653</v>
      </c>
      <c r="BB50" s="4" t="s">
        <v>342</v>
      </c>
      <c r="BC50" s="4">
        <v>3.33</v>
      </c>
      <c r="BE50" s="189">
        <v>43070</v>
      </c>
      <c r="BF50" s="4" t="s">
        <v>1654</v>
      </c>
      <c r="BG50" s="4" t="s">
        <v>891</v>
      </c>
      <c r="BH50" s="4" t="s">
        <v>341</v>
      </c>
      <c r="BI50" s="4" t="s">
        <v>1655</v>
      </c>
      <c r="BJ50" s="4" t="s">
        <v>1656</v>
      </c>
      <c r="BK50" s="4">
        <v>1.31</v>
      </c>
      <c r="BM50" s="189">
        <v>43070</v>
      </c>
      <c r="BN50" s="4" t="s">
        <v>1649</v>
      </c>
      <c r="BO50" s="4" t="s">
        <v>1156</v>
      </c>
      <c r="BP50" s="4" t="s">
        <v>1155</v>
      </c>
      <c r="BQ50" s="4" t="s">
        <v>1430</v>
      </c>
      <c r="BR50" s="4" t="s">
        <v>1650</v>
      </c>
      <c r="BS50" s="4">
        <v>-2.66</v>
      </c>
      <c r="BU50" s="189">
        <v>43070</v>
      </c>
      <c r="BV50" s="4" t="s">
        <v>1657</v>
      </c>
      <c r="BW50" s="4" t="s">
        <v>1658</v>
      </c>
      <c r="BX50" s="4" t="s">
        <v>1659</v>
      </c>
      <c r="BY50" s="4" t="s">
        <v>1660</v>
      </c>
      <c r="BZ50" s="4" t="s">
        <v>1192</v>
      </c>
      <c r="CA50" s="4">
        <v>0.27</v>
      </c>
      <c r="CC50" s="189" t="s">
        <v>665</v>
      </c>
      <c r="CD50" s="235">
        <v>5.31</v>
      </c>
      <c r="CF50" s="189">
        <v>43040</v>
      </c>
      <c r="CG50" s="80">
        <f t="shared" si="0"/>
        <v>5.1100000000000007E-2</v>
      </c>
      <c r="CH50" s="80">
        <f t="shared" si="1"/>
        <v>6.8999999999999999E-3</v>
      </c>
      <c r="CI50" s="80">
        <f t="shared" si="2"/>
        <v>3.6000000000000004E-2</v>
      </c>
      <c r="CJ50" s="80">
        <f t="shared" si="3"/>
        <v>-2.0400000000000001E-2</v>
      </c>
      <c r="CK50" s="80">
        <f t="shared" si="4"/>
        <v>4.6100000000000002E-2</v>
      </c>
      <c r="CL50" s="80">
        <f t="shared" si="5"/>
        <v>3.7599999999999995E-2</v>
      </c>
      <c r="CM50" s="80">
        <f t="shared" si="6"/>
        <v>9.7999999999999997E-3</v>
      </c>
      <c r="CN50" s="80">
        <f t="shared" si="7"/>
        <v>1.6299999999999999E-2</v>
      </c>
      <c r="CO50" s="80">
        <f t="shared" si="8"/>
        <v>3.7599999999999995E-2</v>
      </c>
      <c r="CP50" s="80">
        <f t="shared" si="9"/>
        <v>1.8200000000000001E-2</v>
      </c>
      <c r="CR50" s="189">
        <v>43040</v>
      </c>
      <c r="CS50" s="80">
        <v>-5.4900000000000004E-2</v>
      </c>
      <c r="CT50" s="80">
        <v>-4.0399999999999998E-2</v>
      </c>
      <c r="CU50" s="80">
        <v>-2.7699999999999999E-2</v>
      </c>
      <c r="CV50" s="80">
        <v>-5.7099999999999998E-2</v>
      </c>
      <c r="CW50" s="80">
        <v>-3.3300000000000003E-2</v>
      </c>
      <c r="CX50" s="80">
        <v>-1.9299999999999998E-2</v>
      </c>
      <c r="CY50" s="80">
        <v>-5.5300000000000002E-2</v>
      </c>
      <c r="CZ50" s="80">
        <v>-3.3700000000000001E-2</v>
      </c>
      <c r="DA50" s="80">
        <v>-1.9299999999999998E-2</v>
      </c>
      <c r="DB50" s="80">
        <v>-6.1799999999999994E-2</v>
      </c>
      <c r="DD50" s="189" t="s">
        <v>665</v>
      </c>
      <c r="DE50" s="236">
        <f t="shared" si="10"/>
        <v>5.3099999999999994E-2</v>
      </c>
      <c r="DG50" s="189" t="s">
        <v>605</v>
      </c>
      <c r="DH50" s="236">
        <v>2.0400000000000001E-2</v>
      </c>
    </row>
    <row r="51" spans="1:112" x14ac:dyDescent="0.3">
      <c r="A51" s="189">
        <v>43040</v>
      </c>
      <c r="B51" s="4" t="s">
        <v>857</v>
      </c>
      <c r="C51" s="4" t="s">
        <v>1661</v>
      </c>
      <c r="D51" s="4" t="s">
        <v>1662</v>
      </c>
      <c r="E51" s="4" t="s">
        <v>1663</v>
      </c>
      <c r="F51" s="4" t="s">
        <v>1664</v>
      </c>
      <c r="G51" s="4">
        <v>5.1100000000000003</v>
      </c>
      <c r="H51" s="233"/>
      <c r="I51" s="189">
        <v>43040</v>
      </c>
      <c r="J51" s="4" t="s">
        <v>417</v>
      </c>
      <c r="K51" s="4" t="s">
        <v>379</v>
      </c>
      <c r="L51" s="4" t="s">
        <v>1665</v>
      </c>
      <c r="M51" s="4" t="s">
        <v>1666</v>
      </c>
      <c r="N51" s="4" t="s">
        <v>1667</v>
      </c>
      <c r="O51" s="4">
        <v>0.69</v>
      </c>
      <c r="Q51" s="189">
        <v>43040</v>
      </c>
      <c r="R51" s="4" t="s">
        <v>1289</v>
      </c>
      <c r="S51" s="4" t="s">
        <v>1521</v>
      </c>
      <c r="T51" s="4" t="s">
        <v>1314</v>
      </c>
      <c r="U51" s="4" t="s">
        <v>1668</v>
      </c>
      <c r="V51" s="4" t="s">
        <v>1360</v>
      </c>
      <c r="W51" s="4">
        <v>3.6</v>
      </c>
      <c r="Y51" s="189">
        <v>43040</v>
      </c>
      <c r="Z51" s="234">
        <v>8150</v>
      </c>
      <c r="AA51" s="234">
        <v>8330</v>
      </c>
      <c r="AB51" s="234">
        <v>8630</v>
      </c>
      <c r="AC51" s="234">
        <v>8120</v>
      </c>
      <c r="AD51" s="4" t="s">
        <v>1669</v>
      </c>
      <c r="AE51" s="4">
        <v>-2.04</v>
      </c>
      <c r="AG51" s="189">
        <v>43040</v>
      </c>
      <c r="AH51" s="4" t="s">
        <v>1670</v>
      </c>
      <c r="AI51" s="4" t="s">
        <v>1671</v>
      </c>
      <c r="AJ51" s="4" t="s">
        <v>652</v>
      </c>
      <c r="AK51" s="4" t="s">
        <v>1671</v>
      </c>
      <c r="AL51" s="4" t="s">
        <v>1672</v>
      </c>
      <c r="AM51" s="4">
        <v>4.6100000000000003</v>
      </c>
      <c r="AO51" s="189">
        <v>43040</v>
      </c>
      <c r="AP51" s="4" t="s">
        <v>1453</v>
      </c>
      <c r="AQ51" s="4" t="s">
        <v>1452</v>
      </c>
      <c r="AR51" s="4" t="s">
        <v>1155</v>
      </c>
      <c r="AS51" s="4" t="s">
        <v>1479</v>
      </c>
      <c r="AT51" s="4" t="s">
        <v>1673</v>
      </c>
      <c r="AU51" s="4">
        <v>3.76</v>
      </c>
      <c r="AW51" s="189">
        <v>43040</v>
      </c>
      <c r="AX51" s="4" t="s">
        <v>1674</v>
      </c>
      <c r="AY51" s="4" t="s">
        <v>1675</v>
      </c>
      <c r="AZ51" s="4" t="s">
        <v>1198</v>
      </c>
      <c r="BA51" s="4" t="s">
        <v>1676</v>
      </c>
      <c r="BB51" s="4" t="s">
        <v>1677</v>
      </c>
      <c r="BC51" s="4">
        <v>0.98</v>
      </c>
      <c r="BE51" s="189">
        <v>43040</v>
      </c>
      <c r="BF51" s="4" t="s">
        <v>760</v>
      </c>
      <c r="BG51" s="4" t="s">
        <v>1678</v>
      </c>
      <c r="BH51" s="4" t="s">
        <v>341</v>
      </c>
      <c r="BI51" s="4" t="s">
        <v>1248</v>
      </c>
      <c r="BJ51" s="4" t="s">
        <v>375</v>
      </c>
      <c r="BK51" s="4">
        <v>1.63</v>
      </c>
      <c r="BM51" s="189">
        <v>43040</v>
      </c>
      <c r="BN51" s="4" t="s">
        <v>1453</v>
      </c>
      <c r="BO51" s="4" t="s">
        <v>1452</v>
      </c>
      <c r="BP51" s="4" t="s">
        <v>1155</v>
      </c>
      <c r="BQ51" s="4" t="s">
        <v>1479</v>
      </c>
      <c r="BR51" s="4" t="s">
        <v>1673</v>
      </c>
      <c r="BS51" s="4">
        <v>3.76</v>
      </c>
      <c r="BU51" s="189">
        <v>43040</v>
      </c>
      <c r="BV51" s="4" t="s">
        <v>1679</v>
      </c>
      <c r="BW51" s="4" t="s">
        <v>1680</v>
      </c>
      <c r="BX51" s="4" t="s">
        <v>1657</v>
      </c>
      <c r="BY51" s="4" t="s">
        <v>1681</v>
      </c>
      <c r="BZ51" s="4" t="s">
        <v>1682</v>
      </c>
      <c r="CA51" s="4">
        <v>1.82</v>
      </c>
      <c r="CC51" s="189" t="s">
        <v>571</v>
      </c>
      <c r="CD51" s="235">
        <v>5.35</v>
      </c>
      <c r="CF51" s="189">
        <v>43009</v>
      </c>
      <c r="CG51" s="80">
        <f t="shared" si="0"/>
        <v>0.1893</v>
      </c>
      <c r="CH51" s="80">
        <f t="shared" si="1"/>
        <v>-0.14150000000000001</v>
      </c>
      <c r="CI51" s="80">
        <f t="shared" si="2"/>
        <v>-2.63E-2</v>
      </c>
      <c r="CJ51" s="80">
        <f t="shared" si="3"/>
        <v>-7.2499999999999995E-2</v>
      </c>
      <c r="CK51" s="80">
        <f t="shared" si="4"/>
        <v>-6.93E-2</v>
      </c>
      <c r="CL51" s="80">
        <f t="shared" si="5"/>
        <v>-2.5000000000000001E-3</v>
      </c>
      <c r="CM51" s="80">
        <f t="shared" si="6"/>
        <v>-5.5300000000000002E-2</v>
      </c>
      <c r="CN51" s="80">
        <f t="shared" si="7"/>
        <v>6.7000000000000002E-3</v>
      </c>
      <c r="CO51" s="80">
        <f t="shared" si="8"/>
        <v>-2.5000000000000001E-3</v>
      </c>
      <c r="CP51" s="80">
        <f t="shared" si="9"/>
        <v>-2.8000000000000004E-3</v>
      </c>
      <c r="CR51" s="189">
        <v>43009</v>
      </c>
      <c r="CS51" s="80">
        <v>-5.6399999999999999E-2</v>
      </c>
      <c r="CT51" s="80">
        <v>-4.9500000000000002E-2</v>
      </c>
      <c r="CU51" s="80">
        <v>-4.0800000000000003E-2</v>
      </c>
      <c r="CV51" s="80">
        <v>-5.7699999999999994E-2</v>
      </c>
      <c r="CW51" s="80">
        <v>-3.5900000000000001E-2</v>
      </c>
      <c r="CX51" s="80">
        <v>-1.9599999999999999E-2</v>
      </c>
      <c r="CY51" s="80">
        <v>-5.8799999999999998E-2</v>
      </c>
      <c r="CZ51" s="80">
        <v>-3.78E-2</v>
      </c>
      <c r="DA51" s="80">
        <v>-1.9599999999999999E-2</v>
      </c>
      <c r="DB51" s="80">
        <v>-7.0699999999999999E-2</v>
      </c>
      <c r="DD51" s="189" t="s">
        <v>571</v>
      </c>
      <c r="DE51" s="236">
        <f t="shared" si="10"/>
        <v>5.3499999999999999E-2</v>
      </c>
      <c r="DG51" s="189" t="s">
        <v>570</v>
      </c>
      <c r="DH51" s="236">
        <v>2.0099999999999996E-2</v>
      </c>
    </row>
    <row r="52" spans="1:112" x14ac:dyDescent="0.3">
      <c r="A52" s="189">
        <v>43009</v>
      </c>
      <c r="B52" s="4" t="s">
        <v>1683</v>
      </c>
      <c r="C52" s="4" t="s">
        <v>1684</v>
      </c>
      <c r="D52" s="4" t="s">
        <v>1661</v>
      </c>
      <c r="E52" s="4" t="s">
        <v>1685</v>
      </c>
      <c r="F52" s="4" t="s">
        <v>1686</v>
      </c>
      <c r="G52" s="4">
        <v>18.93</v>
      </c>
      <c r="H52" s="233"/>
      <c r="I52" s="189">
        <v>43009</v>
      </c>
      <c r="J52" s="4" t="s">
        <v>379</v>
      </c>
      <c r="K52" s="4" t="s">
        <v>1687</v>
      </c>
      <c r="L52" s="4" t="s">
        <v>1067</v>
      </c>
      <c r="M52" s="4" t="s">
        <v>1688</v>
      </c>
      <c r="N52" s="4" t="s">
        <v>1689</v>
      </c>
      <c r="O52" s="4">
        <v>-14.15</v>
      </c>
      <c r="Q52" s="189">
        <v>43009</v>
      </c>
      <c r="R52" s="4" t="s">
        <v>1571</v>
      </c>
      <c r="S52" s="4" t="s">
        <v>1644</v>
      </c>
      <c r="T52" s="4" t="s">
        <v>1267</v>
      </c>
      <c r="U52" s="4" t="s">
        <v>1690</v>
      </c>
      <c r="V52" s="4" t="s">
        <v>1691</v>
      </c>
      <c r="W52" s="4">
        <v>-2.63</v>
      </c>
      <c r="Y52" s="189">
        <v>43009</v>
      </c>
      <c r="Z52" s="234">
        <v>8320</v>
      </c>
      <c r="AA52" s="234">
        <v>8930</v>
      </c>
      <c r="AB52" s="234">
        <v>9130</v>
      </c>
      <c r="AC52" s="234">
        <v>8260</v>
      </c>
      <c r="AD52" s="4" t="s">
        <v>1692</v>
      </c>
      <c r="AE52" s="4">
        <v>-7.25</v>
      </c>
      <c r="AG52" s="189">
        <v>43009</v>
      </c>
      <c r="AH52" s="4" t="s">
        <v>1693</v>
      </c>
      <c r="AI52" s="4" t="s">
        <v>1694</v>
      </c>
      <c r="AJ52" s="4" t="s">
        <v>680</v>
      </c>
      <c r="AK52" s="4" t="s">
        <v>1693</v>
      </c>
      <c r="AL52" s="4" t="s">
        <v>1695</v>
      </c>
      <c r="AM52" s="4">
        <v>-6.93</v>
      </c>
      <c r="AO52" s="189">
        <v>43009</v>
      </c>
      <c r="AP52" s="4" t="s">
        <v>1430</v>
      </c>
      <c r="AQ52" s="4" t="s">
        <v>1479</v>
      </c>
      <c r="AR52" s="4" t="s">
        <v>846</v>
      </c>
      <c r="AS52" s="4" t="s">
        <v>1696</v>
      </c>
      <c r="AT52" s="4" t="s">
        <v>1697</v>
      </c>
      <c r="AU52" s="4">
        <v>-0.25</v>
      </c>
      <c r="AW52" s="189">
        <v>43009</v>
      </c>
      <c r="AX52" s="4" t="s">
        <v>1698</v>
      </c>
      <c r="AY52" s="4" t="s">
        <v>1142</v>
      </c>
      <c r="AZ52" s="4" t="s">
        <v>1699</v>
      </c>
      <c r="BA52" s="4" t="s">
        <v>1698</v>
      </c>
      <c r="BB52" s="4" t="s">
        <v>372</v>
      </c>
      <c r="BC52" s="4">
        <v>-5.53</v>
      </c>
      <c r="BE52" s="189">
        <v>43009</v>
      </c>
      <c r="BF52" s="4" t="s">
        <v>1162</v>
      </c>
      <c r="BG52" s="4" t="s">
        <v>1700</v>
      </c>
      <c r="BH52" s="4" t="s">
        <v>1277</v>
      </c>
      <c r="BI52" s="4" t="s">
        <v>1701</v>
      </c>
      <c r="BJ52" s="4" t="s">
        <v>1702</v>
      </c>
      <c r="BK52" s="4">
        <v>0.67</v>
      </c>
      <c r="BM52" s="189">
        <v>43009</v>
      </c>
      <c r="BN52" s="4" t="s">
        <v>1430</v>
      </c>
      <c r="BO52" s="4" t="s">
        <v>1479</v>
      </c>
      <c r="BP52" s="4" t="s">
        <v>846</v>
      </c>
      <c r="BQ52" s="4" t="s">
        <v>1696</v>
      </c>
      <c r="BR52" s="4" t="s">
        <v>1697</v>
      </c>
      <c r="BS52" s="4">
        <v>-0.25</v>
      </c>
      <c r="BU52" s="189">
        <v>43009</v>
      </c>
      <c r="BV52" s="4" t="s">
        <v>1660</v>
      </c>
      <c r="BW52" s="4" t="s">
        <v>1635</v>
      </c>
      <c r="BX52" s="4" t="s">
        <v>1703</v>
      </c>
      <c r="BY52" s="4" t="s">
        <v>1704</v>
      </c>
      <c r="BZ52" s="4" t="s">
        <v>436</v>
      </c>
      <c r="CA52" s="4">
        <v>-0.28000000000000003</v>
      </c>
      <c r="CC52" s="189" t="s">
        <v>606</v>
      </c>
      <c r="CD52" s="235">
        <v>5.35</v>
      </c>
      <c r="CF52" s="189">
        <v>42979</v>
      </c>
      <c r="CG52" s="80">
        <f t="shared" si="0"/>
        <v>2.1899999999999999E-2</v>
      </c>
      <c r="CH52" s="80">
        <f t="shared" si="1"/>
        <v>5.4000000000000003E-3</v>
      </c>
      <c r="CI52" s="80">
        <f t="shared" si="2"/>
        <v>2.4E-2</v>
      </c>
      <c r="CJ52" s="80">
        <f t="shared" si="3"/>
        <v>-2.2000000000000001E-3</v>
      </c>
      <c r="CK52" s="80">
        <f t="shared" si="4"/>
        <v>0</v>
      </c>
      <c r="CL52" s="80">
        <f t="shared" si="5"/>
        <v>2.5600000000000001E-2</v>
      </c>
      <c r="CM52" s="80">
        <f t="shared" si="6"/>
        <v>-1.49E-2</v>
      </c>
      <c r="CN52" s="80">
        <f t="shared" si="7"/>
        <v>-1.11E-2</v>
      </c>
      <c r="CO52" s="80">
        <f t="shared" si="8"/>
        <v>2.5600000000000001E-2</v>
      </c>
      <c r="CP52" s="80">
        <f t="shared" si="9"/>
        <v>-3.4999999999999996E-3</v>
      </c>
      <c r="CR52" s="189">
        <v>42979</v>
      </c>
      <c r="CS52" s="80">
        <v>-6.59E-2</v>
      </c>
      <c r="CT52" s="80">
        <v>-5.7200000000000001E-2</v>
      </c>
      <c r="CU52" s="80">
        <v>-4.0800000000000003E-2</v>
      </c>
      <c r="CV52" s="80">
        <v>-6.0100000000000001E-2</v>
      </c>
      <c r="CW52" s="80">
        <v>-3.7599999999999995E-2</v>
      </c>
      <c r="CX52" s="80">
        <v>-2.0400000000000001E-2</v>
      </c>
      <c r="CY52" s="80">
        <v>-6.2100000000000002E-2</v>
      </c>
      <c r="CZ52" s="80">
        <v>-5.0700000000000002E-2</v>
      </c>
      <c r="DA52" s="80">
        <v>-2.0400000000000001E-2</v>
      </c>
      <c r="DB52" s="80">
        <v>-7.2300000000000003E-2</v>
      </c>
      <c r="DD52" s="189" t="s">
        <v>606</v>
      </c>
      <c r="DE52" s="236">
        <f t="shared" si="10"/>
        <v>5.3499999999999999E-2</v>
      </c>
      <c r="DG52" s="189" t="s">
        <v>532</v>
      </c>
      <c r="DH52" s="236">
        <v>1.9900000000000001E-2</v>
      </c>
    </row>
    <row r="53" spans="1:112" x14ac:dyDescent="0.3">
      <c r="A53" s="189">
        <v>42979</v>
      </c>
      <c r="B53" s="4" t="s">
        <v>1705</v>
      </c>
      <c r="C53" s="4" t="s">
        <v>1706</v>
      </c>
      <c r="D53" s="4" t="s">
        <v>1707</v>
      </c>
      <c r="E53" s="4" t="s">
        <v>1708</v>
      </c>
      <c r="F53" s="4" t="s">
        <v>1709</v>
      </c>
      <c r="G53" s="4">
        <v>2.19</v>
      </c>
      <c r="H53" s="233"/>
      <c r="I53" s="189">
        <v>42979</v>
      </c>
      <c r="J53" s="4" t="s">
        <v>1710</v>
      </c>
      <c r="K53" s="4" t="s">
        <v>1711</v>
      </c>
      <c r="L53" s="4" t="s">
        <v>1712</v>
      </c>
      <c r="M53" s="4" t="s">
        <v>1713</v>
      </c>
      <c r="N53" s="4" t="s">
        <v>1714</v>
      </c>
      <c r="O53" s="4">
        <v>0.54</v>
      </c>
      <c r="Q53" s="189">
        <v>42979</v>
      </c>
      <c r="R53" s="4" t="s">
        <v>1375</v>
      </c>
      <c r="S53" s="4" t="s">
        <v>1715</v>
      </c>
      <c r="T53" s="4" t="s">
        <v>1398</v>
      </c>
      <c r="U53" s="4" t="s">
        <v>1571</v>
      </c>
      <c r="V53" s="4" t="s">
        <v>293</v>
      </c>
      <c r="W53" s="4">
        <v>2.4</v>
      </c>
      <c r="Y53" s="189">
        <v>42979</v>
      </c>
      <c r="Z53" s="234">
        <v>8970</v>
      </c>
      <c r="AA53" s="234">
        <v>9030</v>
      </c>
      <c r="AB53" s="234">
        <v>9380</v>
      </c>
      <c r="AC53" s="234">
        <v>8870</v>
      </c>
      <c r="AD53" s="4" t="s">
        <v>919</v>
      </c>
      <c r="AE53" s="4">
        <v>-0.22</v>
      </c>
      <c r="AG53" s="189">
        <v>42979</v>
      </c>
      <c r="AH53" s="4" t="s">
        <v>1694</v>
      </c>
      <c r="AI53" s="4" t="s">
        <v>1694</v>
      </c>
      <c r="AJ53" s="4" t="s">
        <v>1716</v>
      </c>
      <c r="AK53" s="4" t="s">
        <v>652</v>
      </c>
      <c r="AL53" s="4" t="s">
        <v>1717</v>
      </c>
      <c r="AM53" s="4">
        <v>0</v>
      </c>
      <c r="AO53" s="189">
        <v>42979</v>
      </c>
      <c r="AP53" s="4" t="s">
        <v>1479</v>
      </c>
      <c r="AQ53" s="4" t="s">
        <v>1718</v>
      </c>
      <c r="AR53" s="4" t="s">
        <v>1479</v>
      </c>
      <c r="AS53" s="4" t="s">
        <v>1719</v>
      </c>
      <c r="AT53" s="4" t="s">
        <v>1720</v>
      </c>
      <c r="AU53" s="4">
        <v>2.56</v>
      </c>
      <c r="AW53" s="189">
        <v>42979</v>
      </c>
      <c r="AX53" s="4" t="s">
        <v>1142</v>
      </c>
      <c r="AY53" s="4" t="s">
        <v>1141</v>
      </c>
      <c r="AZ53" s="4" t="s">
        <v>1721</v>
      </c>
      <c r="BA53" s="4" t="s">
        <v>1722</v>
      </c>
      <c r="BB53" s="4" t="s">
        <v>1723</v>
      </c>
      <c r="BC53" s="4">
        <v>-1.49</v>
      </c>
      <c r="BE53" s="189">
        <v>42979</v>
      </c>
      <c r="BF53" s="4" t="s">
        <v>1678</v>
      </c>
      <c r="BG53" s="4" t="s">
        <v>1162</v>
      </c>
      <c r="BH53" s="4" t="s">
        <v>313</v>
      </c>
      <c r="BI53" s="4" t="s">
        <v>1724</v>
      </c>
      <c r="BJ53" s="4" t="s">
        <v>1459</v>
      </c>
      <c r="BK53" s="4">
        <v>-1.1100000000000001</v>
      </c>
      <c r="BM53" s="189">
        <v>42979</v>
      </c>
      <c r="BN53" s="4" t="s">
        <v>1479</v>
      </c>
      <c r="BO53" s="4" t="s">
        <v>1718</v>
      </c>
      <c r="BP53" s="4" t="s">
        <v>1479</v>
      </c>
      <c r="BQ53" s="4" t="s">
        <v>1719</v>
      </c>
      <c r="BR53" s="4" t="s">
        <v>1720</v>
      </c>
      <c r="BS53" s="4">
        <v>2.56</v>
      </c>
      <c r="BU53" s="189">
        <v>42979</v>
      </c>
      <c r="BV53" s="4" t="s">
        <v>1725</v>
      </c>
      <c r="BW53" s="4" t="s">
        <v>1726</v>
      </c>
      <c r="BX53" s="4" t="s">
        <v>1727</v>
      </c>
      <c r="BY53" s="4" t="s">
        <v>1728</v>
      </c>
      <c r="BZ53" s="4" t="s">
        <v>1729</v>
      </c>
      <c r="CA53" s="4">
        <v>-0.35</v>
      </c>
      <c r="CC53" s="189" t="s">
        <v>533</v>
      </c>
      <c r="CD53" s="235">
        <v>5.43</v>
      </c>
      <c r="CF53" s="189">
        <v>42948</v>
      </c>
      <c r="CG53" s="80">
        <f t="shared" si="0"/>
        <v>-1.7899999999999999E-2</v>
      </c>
      <c r="CH53" s="80">
        <f t="shared" si="1"/>
        <v>2.75E-2</v>
      </c>
      <c r="CI53" s="80">
        <f t="shared" si="2"/>
        <v>-2.3399999999999997E-2</v>
      </c>
      <c r="CJ53" s="80">
        <f t="shared" si="3"/>
        <v>1.5800000000000002E-2</v>
      </c>
      <c r="CK53" s="80">
        <f t="shared" si="4"/>
        <v>1.29E-2</v>
      </c>
      <c r="CL53" s="80">
        <f t="shared" si="5"/>
        <v>-1.52E-2</v>
      </c>
      <c r="CM53" s="80">
        <f t="shared" si="6"/>
        <v>-1.24E-2</v>
      </c>
      <c r="CN53" s="80">
        <f t="shared" si="7"/>
        <v>1.6500000000000001E-2</v>
      </c>
      <c r="CO53" s="80">
        <f t="shared" si="8"/>
        <v>-1.52E-2</v>
      </c>
      <c r="CP53" s="80">
        <f t="shared" si="9"/>
        <v>-4.7999999999999996E-3</v>
      </c>
      <c r="CR53" s="189">
        <v>42948</v>
      </c>
      <c r="CS53" s="80">
        <v>-6.8000000000000005E-2</v>
      </c>
      <c r="CT53" s="80">
        <v>-5.8600000000000006E-2</v>
      </c>
      <c r="CU53" s="80">
        <v>-4.2000000000000003E-2</v>
      </c>
      <c r="CV53" s="80">
        <v>-6.1399999999999996E-2</v>
      </c>
      <c r="CW53" s="80">
        <v>-4.1799999999999997E-2</v>
      </c>
      <c r="CX53" s="80">
        <v>-2.6600000000000002E-2</v>
      </c>
      <c r="CY53" s="80">
        <v>-6.4899999999999999E-2</v>
      </c>
      <c r="CZ53" s="80">
        <v>-5.3899999999999997E-2</v>
      </c>
      <c r="DA53" s="80">
        <v>-2.6600000000000002E-2</v>
      </c>
      <c r="DB53" s="80">
        <v>-7.9500000000000001E-2</v>
      </c>
      <c r="DD53" s="189" t="s">
        <v>533</v>
      </c>
      <c r="DE53" s="236">
        <f t="shared" si="10"/>
        <v>5.4299999999999994E-2</v>
      </c>
      <c r="DG53" s="189" t="s">
        <v>459</v>
      </c>
      <c r="DH53" s="236">
        <v>1.7600000000000001E-2</v>
      </c>
    </row>
    <row r="54" spans="1:112" x14ac:dyDescent="0.3">
      <c r="A54" s="189">
        <v>42948</v>
      </c>
      <c r="B54" s="4" t="s">
        <v>1730</v>
      </c>
      <c r="C54" s="4" t="s">
        <v>1731</v>
      </c>
      <c r="D54" s="4" t="s">
        <v>1705</v>
      </c>
      <c r="E54" s="4" t="s">
        <v>1732</v>
      </c>
      <c r="F54" s="4" t="s">
        <v>1733</v>
      </c>
      <c r="G54" s="4">
        <v>-1.79</v>
      </c>
      <c r="H54" s="233"/>
      <c r="I54" s="189">
        <v>42948</v>
      </c>
      <c r="J54" s="4" t="s">
        <v>1385</v>
      </c>
      <c r="K54" s="4" t="s">
        <v>541</v>
      </c>
      <c r="L54" s="4" t="s">
        <v>1385</v>
      </c>
      <c r="M54" s="4" t="s">
        <v>1734</v>
      </c>
      <c r="N54" s="4" t="s">
        <v>1735</v>
      </c>
      <c r="O54" s="4">
        <v>2.75</v>
      </c>
      <c r="Q54" s="189">
        <v>42948</v>
      </c>
      <c r="R54" s="4" t="s">
        <v>1736</v>
      </c>
      <c r="S54" s="4" t="s">
        <v>1375</v>
      </c>
      <c r="T54" s="4" t="s">
        <v>1375</v>
      </c>
      <c r="U54" s="4" t="s">
        <v>1373</v>
      </c>
      <c r="V54" s="4" t="s">
        <v>1737</v>
      </c>
      <c r="W54" s="4">
        <v>-2.34</v>
      </c>
      <c r="Y54" s="189">
        <v>42948</v>
      </c>
      <c r="Z54" s="234">
        <v>8990</v>
      </c>
      <c r="AA54" s="234">
        <v>8860</v>
      </c>
      <c r="AB54" s="234">
        <v>9270</v>
      </c>
      <c r="AC54" s="234">
        <v>8170</v>
      </c>
      <c r="AD54" s="4" t="s">
        <v>636</v>
      </c>
      <c r="AE54" s="4">
        <v>1.58</v>
      </c>
      <c r="AG54" s="189">
        <v>42948</v>
      </c>
      <c r="AH54" s="4" t="s">
        <v>1694</v>
      </c>
      <c r="AI54" s="4" t="s">
        <v>1499</v>
      </c>
      <c r="AJ54" s="4" t="s">
        <v>1694</v>
      </c>
      <c r="AK54" s="4" t="s">
        <v>1738</v>
      </c>
      <c r="AL54" s="4" t="s">
        <v>1739</v>
      </c>
      <c r="AM54" s="4">
        <v>1.29</v>
      </c>
      <c r="AO54" s="189">
        <v>42948</v>
      </c>
      <c r="AP54" s="4" t="s">
        <v>1719</v>
      </c>
      <c r="AQ54" s="4" t="s">
        <v>1740</v>
      </c>
      <c r="AR54" s="4" t="s">
        <v>1430</v>
      </c>
      <c r="AS54" s="4" t="s">
        <v>1719</v>
      </c>
      <c r="AT54" s="4" t="s">
        <v>1741</v>
      </c>
      <c r="AU54" s="4">
        <v>-1.52</v>
      </c>
      <c r="AW54" s="189">
        <v>42948</v>
      </c>
      <c r="AX54" s="4" t="s">
        <v>1742</v>
      </c>
      <c r="AY54" s="4" t="s">
        <v>1743</v>
      </c>
      <c r="AZ54" s="4" t="s">
        <v>1744</v>
      </c>
      <c r="BA54" s="4" t="s">
        <v>1745</v>
      </c>
      <c r="BB54" s="4" t="s">
        <v>1746</v>
      </c>
      <c r="BC54" s="4">
        <v>-1.24</v>
      </c>
      <c r="BE54" s="189">
        <v>42948</v>
      </c>
      <c r="BF54" s="4" t="s">
        <v>1747</v>
      </c>
      <c r="BG54" s="4" t="s">
        <v>1748</v>
      </c>
      <c r="BH54" s="4" t="s">
        <v>1749</v>
      </c>
      <c r="BI54" s="4" t="s">
        <v>1748</v>
      </c>
      <c r="BJ54" s="4" t="s">
        <v>1608</v>
      </c>
      <c r="BK54" s="4">
        <v>1.65</v>
      </c>
      <c r="BM54" s="189">
        <v>42948</v>
      </c>
      <c r="BN54" s="4" t="s">
        <v>1719</v>
      </c>
      <c r="BO54" s="4" t="s">
        <v>1740</v>
      </c>
      <c r="BP54" s="4" t="s">
        <v>1430</v>
      </c>
      <c r="BQ54" s="4" t="s">
        <v>1719</v>
      </c>
      <c r="BR54" s="4" t="s">
        <v>1741</v>
      </c>
      <c r="BS54" s="4">
        <v>-1.52</v>
      </c>
      <c r="BU54" s="189">
        <v>42948</v>
      </c>
      <c r="BV54" s="4" t="s">
        <v>1635</v>
      </c>
      <c r="BW54" s="4" t="s">
        <v>1750</v>
      </c>
      <c r="BX54" s="4" t="s">
        <v>1657</v>
      </c>
      <c r="BY54" s="4" t="s">
        <v>1751</v>
      </c>
      <c r="BZ54" s="4" t="s">
        <v>1752</v>
      </c>
      <c r="CA54" s="4">
        <v>-0.48</v>
      </c>
      <c r="CC54" s="189" t="s">
        <v>494</v>
      </c>
      <c r="CD54" s="235">
        <v>5.44</v>
      </c>
      <c r="CF54" s="189">
        <v>42917</v>
      </c>
      <c r="CG54" s="80">
        <f t="shared" si="0"/>
        <v>1.09E-2</v>
      </c>
      <c r="CH54" s="80">
        <f t="shared" si="1"/>
        <v>-3.5400000000000001E-2</v>
      </c>
      <c r="CI54" s="80">
        <f t="shared" si="2"/>
        <v>2.5499999999999998E-2</v>
      </c>
      <c r="CJ54" s="80">
        <f t="shared" si="3"/>
        <v>6.88E-2</v>
      </c>
      <c r="CK54" s="80">
        <f t="shared" si="4"/>
        <v>8.1300000000000011E-2</v>
      </c>
      <c r="CL54" s="80">
        <f t="shared" si="5"/>
        <v>5.1000000000000004E-3</v>
      </c>
      <c r="CM54" s="80">
        <f t="shared" si="6"/>
        <v>6.1100000000000002E-2</v>
      </c>
      <c r="CN54" s="80">
        <f t="shared" si="7"/>
        <v>1.1399999999999999E-2</v>
      </c>
      <c r="CO54" s="80">
        <f t="shared" si="8"/>
        <v>5.1000000000000004E-3</v>
      </c>
      <c r="CP54" s="80">
        <f t="shared" si="9"/>
        <v>8.1500000000000003E-2</v>
      </c>
      <c r="CR54" s="189">
        <v>42917</v>
      </c>
      <c r="CS54" s="80">
        <v>-7.2000000000000008E-2</v>
      </c>
      <c r="CT54" s="80">
        <v>-5.8700000000000002E-2</v>
      </c>
      <c r="CU54" s="80">
        <v>-4.7899999999999998E-2</v>
      </c>
      <c r="CV54" s="80">
        <v>-6.83E-2</v>
      </c>
      <c r="CW54" s="80">
        <v>-5.2600000000000001E-2</v>
      </c>
      <c r="CX54" s="80">
        <v>-2.6800000000000001E-2</v>
      </c>
      <c r="CY54" s="80">
        <v>-7.5899999999999995E-2</v>
      </c>
      <c r="CZ54" s="80">
        <v>-5.4100000000000002E-2</v>
      </c>
      <c r="DA54" s="80">
        <v>-2.6800000000000001E-2</v>
      </c>
      <c r="DB54" s="80">
        <v>-9.0200000000000002E-2</v>
      </c>
      <c r="DD54" s="189" t="s">
        <v>494</v>
      </c>
      <c r="DE54" s="236">
        <f t="shared" si="10"/>
        <v>5.4400000000000004E-2</v>
      </c>
      <c r="DG54" s="189" t="s">
        <v>493</v>
      </c>
      <c r="DH54" s="236">
        <v>1.7399999999999999E-2</v>
      </c>
    </row>
    <row r="55" spans="1:112" x14ac:dyDescent="0.3">
      <c r="A55" s="189">
        <v>42917</v>
      </c>
      <c r="B55" s="4" t="s">
        <v>1684</v>
      </c>
      <c r="C55" s="4" t="s">
        <v>1753</v>
      </c>
      <c r="D55" s="4" t="s">
        <v>1754</v>
      </c>
      <c r="E55" s="4" t="s">
        <v>1708</v>
      </c>
      <c r="F55" s="4" t="s">
        <v>1755</v>
      </c>
      <c r="G55" s="4">
        <v>1.0900000000000001</v>
      </c>
      <c r="H55" s="233"/>
      <c r="I55" s="189">
        <v>42917</v>
      </c>
      <c r="J55" s="4" t="s">
        <v>1186</v>
      </c>
      <c r="K55" s="4" t="s">
        <v>1756</v>
      </c>
      <c r="L55" s="4" t="s">
        <v>237</v>
      </c>
      <c r="M55" s="4" t="s">
        <v>565</v>
      </c>
      <c r="N55" s="4" t="s">
        <v>507</v>
      </c>
      <c r="O55" s="4">
        <v>-3.54</v>
      </c>
      <c r="Q55" s="189">
        <v>42917</v>
      </c>
      <c r="R55" s="4" t="s">
        <v>1375</v>
      </c>
      <c r="S55" s="4" t="s">
        <v>1571</v>
      </c>
      <c r="T55" s="4" t="s">
        <v>1316</v>
      </c>
      <c r="U55" s="4" t="s">
        <v>1757</v>
      </c>
      <c r="V55" s="4" t="s">
        <v>1758</v>
      </c>
      <c r="W55" s="4">
        <v>2.5499999999999998</v>
      </c>
      <c r="Y55" s="189">
        <v>42917</v>
      </c>
      <c r="Z55" s="234">
        <v>8850</v>
      </c>
      <c r="AA55" s="234">
        <v>8240</v>
      </c>
      <c r="AB55" s="234">
        <v>8890</v>
      </c>
      <c r="AC55" s="234">
        <v>8060</v>
      </c>
      <c r="AD55" s="4" t="s">
        <v>792</v>
      </c>
      <c r="AE55" s="4">
        <v>6.88</v>
      </c>
      <c r="AG55" s="189">
        <v>42917</v>
      </c>
      <c r="AH55" s="4" t="s">
        <v>1499</v>
      </c>
      <c r="AI55" s="4" t="s">
        <v>1759</v>
      </c>
      <c r="AJ55" s="4" t="s">
        <v>1499</v>
      </c>
      <c r="AK55" s="4" t="s">
        <v>1759</v>
      </c>
      <c r="AL55" s="4" t="s">
        <v>1760</v>
      </c>
      <c r="AM55" s="4">
        <v>8.1300000000000008</v>
      </c>
      <c r="AO55" s="189">
        <v>42917</v>
      </c>
      <c r="AP55" s="4" t="s">
        <v>1761</v>
      </c>
      <c r="AQ55" s="4" t="s">
        <v>1762</v>
      </c>
      <c r="AR55" s="4" t="s">
        <v>1479</v>
      </c>
      <c r="AS55" s="4" t="s">
        <v>1382</v>
      </c>
      <c r="AT55" s="4" t="s">
        <v>1763</v>
      </c>
      <c r="AU55" s="4">
        <v>0.51</v>
      </c>
      <c r="AW55" s="189">
        <v>42917</v>
      </c>
      <c r="AX55" s="4" t="s">
        <v>1764</v>
      </c>
      <c r="AY55" s="4" t="s">
        <v>1765</v>
      </c>
      <c r="AZ55" s="4" t="s">
        <v>1261</v>
      </c>
      <c r="BA55" s="4" t="s">
        <v>1766</v>
      </c>
      <c r="BB55" s="4" t="s">
        <v>1767</v>
      </c>
      <c r="BC55" s="4">
        <v>6.11</v>
      </c>
      <c r="BE55" s="189">
        <v>42917</v>
      </c>
      <c r="BF55" s="4" t="s">
        <v>771</v>
      </c>
      <c r="BG55" s="4" t="s">
        <v>660</v>
      </c>
      <c r="BH55" s="4" t="s">
        <v>733</v>
      </c>
      <c r="BI55" s="4" t="s">
        <v>849</v>
      </c>
      <c r="BJ55" s="4" t="s">
        <v>436</v>
      </c>
      <c r="BK55" s="4">
        <v>1.1399999999999999</v>
      </c>
      <c r="BM55" s="189">
        <v>42917</v>
      </c>
      <c r="BN55" s="4" t="s">
        <v>1761</v>
      </c>
      <c r="BO55" s="4" t="s">
        <v>1762</v>
      </c>
      <c r="BP55" s="4" t="s">
        <v>1479</v>
      </c>
      <c r="BQ55" s="4" t="s">
        <v>1382</v>
      </c>
      <c r="BR55" s="4" t="s">
        <v>1763</v>
      </c>
      <c r="BS55" s="4">
        <v>0.51</v>
      </c>
      <c r="BU55" s="189">
        <v>42917</v>
      </c>
      <c r="BV55" s="4" t="s">
        <v>1768</v>
      </c>
      <c r="BW55" s="4" t="s">
        <v>1769</v>
      </c>
      <c r="BX55" s="4" t="s">
        <v>1750</v>
      </c>
      <c r="BY55" s="4" t="s">
        <v>1770</v>
      </c>
      <c r="BZ55" s="4" t="s">
        <v>1771</v>
      </c>
      <c r="CA55" s="4">
        <v>8.15</v>
      </c>
      <c r="CC55" s="189" t="s">
        <v>460</v>
      </c>
      <c r="CD55" s="235">
        <v>5.51</v>
      </c>
      <c r="CF55" s="189">
        <v>42887</v>
      </c>
      <c r="CG55" s="80">
        <f t="shared" si="0"/>
        <v>3.3700000000000001E-2</v>
      </c>
      <c r="CH55" s="80">
        <f t="shared" si="1"/>
        <v>5.0799999999999998E-2</v>
      </c>
      <c r="CI55" s="80">
        <f t="shared" si="2"/>
        <v>-5.3899999999999997E-2</v>
      </c>
      <c r="CJ55" s="80">
        <f t="shared" si="3"/>
        <v>-9.5999999999999992E-3</v>
      </c>
      <c r="CK55" s="80">
        <f t="shared" si="4"/>
        <v>9.5999999999999992E-3</v>
      </c>
      <c r="CL55" s="80">
        <f t="shared" si="5"/>
        <v>5.1000000000000004E-3</v>
      </c>
      <c r="CM55" s="80">
        <f t="shared" si="6"/>
        <v>2.5899999999999999E-2</v>
      </c>
      <c r="CN55" s="80">
        <f t="shared" si="7"/>
        <v>2.1700000000000001E-2</v>
      </c>
      <c r="CO55" s="80">
        <f t="shared" si="8"/>
        <v>5.1000000000000004E-3</v>
      </c>
      <c r="CP55" s="80">
        <f t="shared" si="9"/>
        <v>-1.3999999999999999E-2</v>
      </c>
      <c r="CR55" s="189">
        <v>42887</v>
      </c>
      <c r="CS55" s="80">
        <v>-7.3700000000000002E-2</v>
      </c>
      <c r="CT55" s="80">
        <v>-5.8899999999999994E-2</v>
      </c>
      <c r="CU55" s="80">
        <v>-4.9800000000000004E-2</v>
      </c>
      <c r="CV55" s="80">
        <v>-6.9400000000000003E-2</v>
      </c>
      <c r="CW55" s="80">
        <v>-6.0599999999999994E-2</v>
      </c>
      <c r="CX55" s="80">
        <v>-2.9700000000000001E-2</v>
      </c>
      <c r="CY55" s="80">
        <v>-7.6100000000000001E-2</v>
      </c>
      <c r="CZ55" s="80">
        <v>-5.6900000000000006E-2</v>
      </c>
      <c r="DA55" s="80">
        <v>-2.9700000000000001E-2</v>
      </c>
      <c r="DB55" s="80">
        <v>-9.820000000000001E-2</v>
      </c>
      <c r="DD55" s="189" t="s">
        <v>460</v>
      </c>
      <c r="DE55" s="236">
        <f t="shared" si="10"/>
        <v>5.5099999999999996E-2</v>
      </c>
      <c r="DG55" s="189" t="s">
        <v>381</v>
      </c>
      <c r="DH55" s="236">
        <v>1.72E-2</v>
      </c>
    </row>
    <row r="56" spans="1:112" x14ac:dyDescent="0.3">
      <c r="A56" s="189">
        <v>42887</v>
      </c>
      <c r="B56" s="4" t="s">
        <v>1685</v>
      </c>
      <c r="C56" s="4" t="s">
        <v>1772</v>
      </c>
      <c r="D56" s="4" t="s">
        <v>1705</v>
      </c>
      <c r="E56" s="4" t="s">
        <v>1773</v>
      </c>
      <c r="F56" s="4" t="s">
        <v>1774</v>
      </c>
      <c r="G56" s="4">
        <v>3.37</v>
      </c>
      <c r="H56" s="233"/>
      <c r="I56" s="189">
        <v>42887</v>
      </c>
      <c r="J56" s="4" t="s">
        <v>1775</v>
      </c>
      <c r="K56" s="4" t="s">
        <v>1776</v>
      </c>
      <c r="L56" s="4" t="s">
        <v>1299</v>
      </c>
      <c r="M56" s="4" t="s">
        <v>1328</v>
      </c>
      <c r="N56" s="4" t="s">
        <v>1777</v>
      </c>
      <c r="O56" s="4">
        <v>5.08</v>
      </c>
      <c r="Q56" s="189">
        <v>42887</v>
      </c>
      <c r="R56" s="4" t="s">
        <v>1715</v>
      </c>
      <c r="S56" s="4" t="s">
        <v>1778</v>
      </c>
      <c r="T56" s="4" t="s">
        <v>1495</v>
      </c>
      <c r="U56" s="4" t="s">
        <v>1779</v>
      </c>
      <c r="V56" s="4" t="s">
        <v>1022</v>
      </c>
      <c r="W56" s="4">
        <v>-5.39</v>
      </c>
      <c r="Y56" s="189">
        <v>42887</v>
      </c>
      <c r="Z56" s="234">
        <v>8280</v>
      </c>
      <c r="AA56" s="234">
        <v>8340</v>
      </c>
      <c r="AB56" s="234">
        <v>8540</v>
      </c>
      <c r="AC56" s="234">
        <v>7860</v>
      </c>
      <c r="AD56" s="4" t="s">
        <v>1780</v>
      </c>
      <c r="AE56" s="4">
        <v>-0.96</v>
      </c>
      <c r="AG56" s="189">
        <v>42887</v>
      </c>
      <c r="AH56" s="4" t="s">
        <v>1781</v>
      </c>
      <c r="AI56" s="4" t="s">
        <v>1759</v>
      </c>
      <c r="AJ56" s="4" t="s">
        <v>1782</v>
      </c>
      <c r="AK56" s="4" t="s">
        <v>1783</v>
      </c>
      <c r="AL56" s="4" t="s">
        <v>1784</v>
      </c>
      <c r="AM56" s="4">
        <v>0.96</v>
      </c>
      <c r="AO56" s="189">
        <v>42887</v>
      </c>
      <c r="AP56" s="4" t="s">
        <v>1762</v>
      </c>
      <c r="AQ56" s="4" t="s">
        <v>1785</v>
      </c>
      <c r="AR56" s="4" t="s">
        <v>1550</v>
      </c>
      <c r="AS56" s="4" t="s">
        <v>1786</v>
      </c>
      <c r="AT56" s="4" t="s">
        <v>1787</v>
      </c>
      <c r="AU56" s="4">
        <v>0.51</v>
      </c>
      <c r="AW56" s="189">
        <v>42887</v>
      </c>
      <c r="AX56" s="4" t="s">
        <v>1788</v>
      </c>
      <c r="AY56" s="4" t="s">
        <v>1789</v>
      </c>
      <c r="AZ56" s="4" t="s">
        <v>1765</v>
      </c>
      <c r="BA56" s="4" t="s">
        <v>1790</v>
      </c>
      <c r="BB56" s="4" t="s">
        <v>1791</v>
      </c>
      <c r="BC56" s="4">
        <v>2.59</v>
      </c>
      <c r="BE56" s="189">
        <v>42887</v>
      </c>
      <c r="BF56" s="4" t="s">
        <v>1038</v>
      </c>
      <c r="BG56" s="4" t="s">
        <v>725</v>
      </c>
      <c r="BH56" s="4" t="s">
        <v>734</v>
      </c>
      <c r="BI56" s="4" t="s">
        <v>1792</v>
      </c>
      <c r="BJ56" s="4" t="s">
        <v>298</v>
      </c>
      <c r="BK56" s="4">
        <v>2.17</v>
      </c>
      <c r="BM56" s="189">
        <v>42887</v>
      </c>
      <c r="BN56" s="4" t="s">
        <v>1762</v>
      </c>
      <c r="BO56" s="4" t="s">
        <v>1785</v>
      </c>
      <c r="BP56" s="4" t="s">
        <v>1550</v>
      </c>
      <c r="BQ56" s="4" t="s">
        <v>1786</v>
      </c>
      <c r="BR56" s="4" t="s">
        <v>1787</v>
      </c>
      <c r="BS56" s="4">
        <v>0.51</v>
      </c>
      <c r="BU56" s="189">
        <v>42887</v>
      </c>
      <c r="BV56" s="4" t="s">
        <v>1793</v>
      </c>
      <c r="BW56" s="4" t="s">
        <v>1794</v>
      </c>
      <c r="BX56" s="4" t="s">
        <v>1795</v>
      </c>
      <c r="BY56" s="4" t="s">
        <v>1796</v>
      </c>
      <c r="BZ56" s="4" t="s">
        <v>1797</v>
      </c>
      <c r="CA56" s="4">
        <v>-1.4</v>
      </c>
      <c r="CC56" s="189" t="s">
        <v>422</v>
      </c>
      <c r="CD56" s="235">
        <v>5.77</v>
      </c>
      <c r="CF56" s="189">
        <v>42856</v>
      </c>
      <c r="CG56" s="80">
        <f t="shared" si="0"/>
        <v>-1.84E-2</v>
      </c>
      <c r="CH56" s="80">
        <f t="shared" si="1"/>
        <v>0.12330000000000001</v>
      </c>
      <c r="CI56" s="80">
        <f t="shared" si="2"/>
        <v>0.20929999999999999</v>
      </c>
      <c r="CJ56" s="80">
        <f t="shared" si="3"/>
        <v>4.7599999999999996E-2</v>
      </c>
      <c r="CK56" s="80">
        <f t="shared" si="4"/>
        <v>3.4500000000000003E-2</v>
      </c>
      <c r="CL56" s="80">
        <f t="shared" si="5"/>
        <v>6.2300000000000001E-2</v>
      </c>
      <c r="CM56" s="80">
        <f t="shared" si="6"/>
        <v>-7.7000000000000002E-3</v>
      </c>
      <c r="CN56" s="80">
        <f t="shared" si="7"/>
        <v>5.8099999999999999E-2</v>
      </c>
      <c r="CO56" s="80">
        <f t="shared" si="8"/>
        <v>6.2300000000000001E-2</v>
      </c>
      <c r="CP56" s="80">
        <f t="shared" si="9"/>
        <v>-3.9699999999999999E-2</v>
      </c>
      <c r="CR56" s="189">
        <v>42856</v>
      </c>
      <c r="CS56" s="80">
        <v>-9.5799999999999996E-2</v>
      </c>
      <c r="CT56" s="80">
        <v>-7.0199999999999999E-2</v>
      </c>
      <c r="CU56" s="80">
        <v>-5.3899999999999997E-2</v>
      </c>
      <c r="CV56" s="80">
        <v>-7.2499999999999995E-2</v>
      </c>
      <c r="CW56" s="80">
        <v>-6.93E-2</v>
      </c>
      <c r="CX56" s="80">
        <v>-3.4099999999999998E-2</v>
      </c>
      <c r="CY56" s="80">
        <v>-8.3199999999999996E-2</v>
      </c>
      <c r="CZ56" s="80">
        <v>-5.8299999999999998E-2</v>
      </c>
      <c r="DA56" s="80">
        <v>-3.4099999999999998E-2</v>
      </c>
      <c r="DB56" s="80">
        <v>-0.10369999999999999</v>
      </c>
      <c r="DD56" s="189" t="s">
        <v>422</v>
      </c>
      <c r="DE56" s="236">
        <f t="shared" si="10"/>
        <v>5.7699999999999994E-2</v>
      </c>
      <c r="DG56" s="189" t="s">
        <v>343</v>
      </c>
      <c r="DH56" s="236">
        <v>1.7100000000000001E-2</v>
      </c>
    </row>
    <row r="57" spans="1:112" x14ac:dyDescent="0.3">
      <c r="A57" s="189">
        <v>42856</v>
      </c>
      <c r="B57" s="4" t="s">
        <v>1772</v>
      </c>
      <c r="C57" s="4" t="s">
        <v>1798</v>
      </c>
      <c r="D57" s="4" t="s">
        <v>1799</v>
      </c>
      <c r="E57" s="4" t="s">
        <v>1800</v>
      </c>
      <c r="F57" s="4" t="s">
        <v>1801</v>
      </c>
      <c r="G57" s="4">
        <v>-1.84</v>
      </c>
      <c r="H57" s="233"/>
      <c r="I57" s="189">
        <v>42856</v>
      </c>
      <c r="J57" s="4" t="s">
        <v>1518</v>
      </c>
      <c r="K57" s="4" t="s">
        <v>417</v>
      </c>
      <c r="L57" s="4" t="s">
        <v>1802</v>
      </c>
      <c r="M57" s="4" t="s">
        <v>1011</v>
      </c>
      <c r="N57" s="4" t="s">
        <v>1803</v>
      </c>
      <c r="O57" s="4">
        <v>12.33</v>
      </c>
      <c r="Q57" s="189">
        <v>42856</v>
      </c>
      <c r="R57" s="4" t="s">
        <v>1804</v>
      </c>
      <c r="S57" s="4" t="s">
        <v>1805</v>
      </c>
      <c r="T57" s="4" t="s">
        <v>1804</v>
      </c>
      <c r="U57" s="4" t="s">
        <v>1805</v>
      </c>
      <c r="V57" s="4" t="s">
        <v>1806</v>
      </c>
      <c r="W57" s="4">
        <v>20.93</v>
      </c>
      <c r="Y57" s="189">
        <v>42856</v>
      </c>
      <c r="Z57" s="234">
        <v>8360</v>
      </c>
      <c r="AA57" s="234">
        <v>8010</v>
      </c>
      <c r="AB57" s="234">
        <v>8580</v>
      </c>
      <c r="AC57" s="234">
        <v>7760</v>
      </c>
      <c r="AD57" s="4" t="s">
        <v>1807</v>
      </c>
      <c r="AE57" s="4">
        <v>4.76</v>
      </c>
      <c r="AG57" s="189">
        <v>42856</v>
      </c>
      <c r="AH57" s="4" t="s">
        <v>1808</v>
      </c>
      <c r="AI57" s="4" t="s">
        <v>1809</v>
      </c>
      <c r="AJ57" s="4" t="s">
        <v>1810</v>
      </c>
      <c r="AK57" s="4" t="s">
        <v>808</v>
      </c>
      <c r="AL57" s="4" t="s">
        <v>1811</v>
      </c>
      <c r="AM57" s="4">
        <v>3.45</v>
      </c>
      <c r="AO57" s="189">
        <v>42856</v>
      </c>
      <c r="AP57" s="4" t="s">
        <v>1785</v>
      </c>
      <c r="AQ57" s="4" t="s">
        <v>1812</v>
      </c>
      <c r="AR57" s="4" t="s">
        <v>1479</v>
      </c>
      <c r="AS57" s="4" t="s">
        <v>1813</v>
      </c>
      <c r="AT57" s="4" t="s">
        <v>1814</v>
      </c>
      <c r="AU57" s="4">
        <v>6.23</v>
      </c>
      <c r="AW57" s="189">
        <v>42856</v>
      </c>
      <c r="AX57" s="4" t="s">
        <v>1815</v>
      </c>
      <c r="AY57" s="4" t="s">
        <v>1529</v>
      </c>
      <c r="AZ57" s="4" t="s">
        <v>1816</v>
      </c>
      <c r="BA57" s="4" t="s">
        <v>1602</v>
      </c>
      <c r="BB57" s="4" t="s">
        <v>1817</v>
      </c>
      <c r="BC57" s="4">
        <v>-0.77</v>
      </c>
      <c r="BE57" s="189">
        <v>42856</v>
      </c>
      <c r="BF57" s="4" t="s">
        <v>725</v>
      </c>
      <c r="BG57" s="4" t="s">
        <v>1818</v>
      </c>
      <c r="BH57" s="4" t="s">
        <v>1819</v>
      </c>
      <c r="BI57" s="4" t="s">
        <v>1818</v>
      </c>
      <c r="BJ57" s="4" t="s">
        <v>1820</v>
      </c>
      <c r="BK57" s="4">
        <v>5.81</v>
      </c>
      <c r="BM57" s="189">
        <v>42856</v>
      </c>
      <c r="BN57" s="4" t="s">
        <v>1785</v>
      </c>
      <c r="BO57" s="4" t="s">
        <v>1812</v>
      </c>
      <c r="BP57" s="4" t="s">
        <v>1479</v>
      </c>
      <c r="BQ57" s="4" t="s">
        <v>1813</v>
      </c>
      <c r="BR57" s="4" t="s">
        <v>1814</v>
      </c>
      <c r="BS57" s="4">
        <v>6.23</v>
      </c>
      <c r="BU57" s="189">
        <v>42856</v>
      </c>
      <c r="BV57" s="4" t="s">
        <v>1794</v>
      </c>
      <c r="BW57" s="4" t="s">
        <v>1821</v>
      </c>
      <c r="BX57" s="4" t="s">
        <v>1822</v>
      </c>
      <c r="BY57" s="4" t="s">
        <v>1794</v>
      </c>
      <c r="BZ57" s="4" t="s">
        <v>1823</v>
      </c>
      <c r="CA57" s="4">
        <v>-3.97</v>
      </c>
      <c r="CC57" s="189" t="s">
        <v>382</v>
      </c>
      <c r="CD57" s="235">
        <v>5.84</v>
      </c>
      <c r="CF57" s="189">
        <v>42826</v>
      </c>
      <c r="CG57" s="80">
        <f t="shared" si="0"/>
        <v>7.4000000000000003E-3</v>
      </c>
      <c r="CH57" s="80">
        <f t="shared" si="1"/>
        <v>7.000000000000001E-4</v>
      </c>
      <c r="CI57" s="80">
        <f t="shared" si="2"/>
        <v>5.1999999999999998E-3</v>
      </c>
      <c r="CJ57" s="80">
        <f t="shared" si="3"/>
        <v>-2.3300000000000001E-2</v>
      </c>
      <c r="CK57" s="80">
        <f t="shared" si="4"/>
        <v>1.34E-2</v>
      </c>
      <c r="CL57" s="80">
        <f t="shared" si="5"/>
        <v>8.199999999999999E-3</v>
      </c>
      <c r="CM57" s="80">
        <f t="shared" si="6"/>
        <v>-4.5999999999999999E-3</v>
      </c>
      <c r="CN57" s="80">
        <f t="shared" si="7"/>
        <v>1.6000000000000001E-3</v>
      </c>
      <c r="CO57" s="80">
        <f t="shared" si="8"/>
        <v>8.199999999999999E-3</v>
      </c>
      <c r="CP57" s="80">
        <f t="shared" si="9"/>
        <v>2.8000000000000004E-3</v>
      </c>
      <c r="CR57" s="189">
        <v>42826</v>
      </c>
      <c r="CS57" s="80">
        <v>-0.12590000000000001</v>
      </c>
      <c r="CT57" s="80">
        <v>-7.0499999999999993E-2</v>
      </c>
      <c r="CU57" s="80">
        <v>-5.4600000000000003E-2</v>
      </c>
      <c r="CV57" s="80">
        <v>-8.4199999999999997E-2</v>
      </c>
      <c r="CW57" s="80">
        <v>-7.22E-2</v>
      </c>
      <c r="CX57" s="80">
        <v>-4.07E-2</v>
      </c>
      <c r="CY57" s="80">
        <v>-9.6699999999999994E-2</v>
      </c>
      <c r="CZ57" s="80">
        <v>-7.1599999999999997E-2</v>
      </c>
      <c r="DA57" s="80">
        <v>-4.07E-2</v>
      </c>
      <c r="DB57" s="80">
        <v>-0.1045</v>
      </c>
      <c r="DD57" s="189" t="s">
        <v>382</v>
      </c>
      <c r="DE57" s="236">
        <f t="shared" si="10"/>
        <v>5.8400000000000001E-2</v>
      </c>
      <c r="DG57" s="189" t="s">
        <v>303</v>
      </c>
      <c r="DH57" s="236">
        <v>1.66E-2</v>
      </c>
    </row>
    <row r="58" spans="1:112" x14ac:dyDescent="0.3">
      <c r="A58" s="189">
        <v>42826</v>
      </c>
      <c r="B58" s="4" t="s">
        <v>1706</v>
      </c>
      <c r="C58" s="4" t="s">
        <v>1708</v>
      </c>
      <c r="D58" s="4" t="s">
        <v>1705</v>
      </c>
      <c r="E58" s="4" t="s">
        <v>1824</v>
      </c>
      <c r="F58" s="4" t="s">
        <v>1825</v>
      </c>
      <c r="G58" s="4">
        <v>0.74</v>
      </c>
      <c r="H58" s="233"/>
      <c r="I58" s="189">
        <v>42826</v>
      </c>
      <c r="J58" s="4" t="s">
        <v>1826</v>
      </c>
      <c r="K58" s="4" t="s">
        <v>379</v>
      </c>
      <c r="L58" s="4" t="s">
        <v>465</v>
      </c>
      <c r="M58" s="4" t="s">
        <v>1827</v>
      </c>
      <c r="N58" s="4" t="s">
        <v>1828</v>
      </c>
      <c r="O58" s="4">
        <v>7.0000000000000007E-2</v>
      </c>
      <c r="Q58" s="189">
        <v>42826</v>
      </c>
      <c r="R58" s="4" t="s">
        <v>1829</v>
      </c>
      <c r="S58" s="4" t="s">
        <v>1830</v>
      </c>
      <c r="T58" s="4" t="s">
        <v>1831</v>
      </c>
      <c r="U58" s="4" t="s">
        <v>1832</v>
      </c>
      <c r="V58" s="4" t="s">
        <v>1833</v>
      </c>
      <c r="W58" s="4">
        <v>0.52</v>
      </c>
      <c r="Y58" s="189">
        <v>42826</v>
      </c>
      <c r="Z58" s="234">
        <v>7980</v>
      </c>
      <c r="AA58" s="234">
        <v>8280</v>
      </c>
      <c r="AB58" s="234">
        <v>8400</v>
      </c>
      <c r="AC58" s="234">
        <v>7860</v>
      </c>
      <c r="AD58" s="4" t="s">
        <v>1834</v>
      </c>
      <c r="AE58" s="4">
        <v>-2.33</v>
      </c>
      <c r="AG58" s="189">
        <v>42826</v>
      </c>
      <c r="AH58" s="4" t="s">
        <v>1809</v>
      </c>
      <c r="AI58" s="4" t="s">
        <v>1835</v>
      </c>
      <c r="AJ58" s="4" t="s">
        <v>1836</v>
      </c>
      <c r="AK58" s="4" t="s">
        <v>1837</v>
      </c>
      <c r="AL58" s="4" t="s">
        <v>1838</v>
      </c>
      <c r="AM58" s="4">
        <v>1.34</v>
      </c>
      <c r="AO58" s="189">
        <v>42826</v>
      </c>
      <c r="AP58" s="4" t="s">
        <v>1353</v>
      </c>
      <c r="AQ58" s="4" t="s">
        <v>1839</v>
      </c>
      <c r="AR58" s="4" t="s">
        <v>1840</v>
      </c>
      <c r="AS58" s="4" t="s">
        <v>1841</v>
      </c>
      <c r="AT58" s="4" t="s">
        <v>1842</v>
      </c>
      <c r="AU58" s="4">
        <v>0.82</v>
      </c>
      <c r="AW58" s="189">
        <v>42826</v>
      </c>
      <c r="AX58" s="4" t="s">
        <v>1843</v>
      </c>
      <c r="AY58" s="4" t="s">
        <v>1844</v>
      </c>
      <c r="AZ58" s="4" t="s">
        <v>1198</v>
      </c>
      <c r="BA58" s="4" t="s">
        <v>1580</v>
      </c>
      <c r="BB58" s="4" t="s">
        <v>1845</v>
      </c>
      <c r="BC58" s="4">
        <v>-0.46</v>
      </c>
      <c r="BE58" s="189">
        <v>42826</v>
      </c>
      <c r="BF58" s="4" t="s">
        <v>761</v>
      </c>
      <c r="BG58" s="4" t="s">
        <v>1846</v>
      </c>
      <c r="BH58" s="4" t="s">
        <v>546</v>
      </c>
      <c r="BI58" s="4" t="s">
        <v>1847</v>
      </c>
      <c r="BJ58" s="4" t="s">
        <v>1848</v>
      </c>
      <c r="BK58" s="4">
        <v>0.16</v>
      </c>
      <c r="BM58" s="189">
        <v>42826</v>
      </c>
      <c r="BN58" s="4" t="s">
        <v>1353</v>
      </c>
      <c r="BO58" s="4" t="s">
        <v>1839</v>
      </c>
      <c r="BP58" s="4" t="s">
        <v>1840</v>
      </c>
      <c r="BQ58" s="4" t="s">
        <v>1841</v>
      </c>
      <c r="BR58" s="4" t="s">
        <v>1842</v>
      </c>
      <c r="BS58" s="4">
        <v>0.82</v>
      </c>
      <c r="BU58" s="189">
        <v>42826</v>
      </c>
      <c r="BV58" s="4" t="s">
        <v>1849</v>
      </c>
      <c r="BW58" s="4" t="s">
        <v>1850</v>
      </c>
      <c r="BX58" s="4" t="s">
        <v>1851</v>
      </c>
      <c r="BY58" s="4" t="s">
        <v>1852</v>
      </c>
      <c r="BZ58" s="4" t="s">
        <v>1853</v>
      </c>
      <c r="CA58" s="4">
        <v>0.28000000000000003</v>
      </c>
      <c r="CC58" s="189" t="s">
        <v>344</v>
      </c>
      <c r="CD58" s="235">
        <v>6.22</v>
      </c>
      <c r="CF58" s="189">
        <v>42795</v>
      </c>
      <c r="CG58" s="80">
        <f t="shared" si="0"/>
        <v>2.2700000000000001E-2</v>
      </c>
      <c r="CH58" s="80">
        <f t="shared" si="1"/>
        <v>5.1299999999999998E-2</v>
      </c>
      <c r="CI58" s="80">
        <f t="shared" si="2"/>
        <v>3.5699999999999996E-2</v>
      </c>
      <c r="CJ58" s="80">
        <f t="shared" si="3"/>
        <v>4.4800000000000006E-2</v>
      </c>
      <c r="CK58" s="80">
        <f t="shared" si="4"/>
        <v>2.5899999999999999E-2</v>
      </c>
      <c r="CL58" s="80">
        <f t="shared" si="5"/>
        <v>5.5000000000000005E-3</v>
      </c>
      <c r="CM58" s="80">
        <f t="shared" si="6"/>
        <v>6.83E-2</v>
      </c>
      <c r="CN58" s="80">
        <f t="shared" si="7"/>
        <v>3.3099999999999997E-2</v>
      </c>
      <c r="CO58" s="80">
        <f t="shared" si="8"/>
        <v>5.5000000000000005E-3</v>
      </c>
      <c r="CP58" s="80">
        <f t="shared" si="9"/>
        <v>-4.0199999999999993E-2</v>
      </c>
      <c r="CR58" s="189">
        <v>42795</v>
      </c>
      <c r="CS58" s="80">
        <v>-0.13470000000000001</v>
      </c>
      <c r="CT58" s="80">
        <v>-7.5600000000000001E-2</v>
      </c>
      <c r="CU58" s="80">
        <v>-6.3600000000000004E-2</v>
      </c>
      <c r="CV58" s="80">
        <v>-9.4100000000000003E-2</v>
      </c>
      <c r="CW58" s="80">
        <v>-9.3800000000000008E-2</v>
      </c>
      <c r="CX58" s="80">
        <v>-4.9299999999999997E-2</v>
      </c>
      <c r="CY58" s="80">
        <v>-0.10210000000000001</v>
      </c>
      <c r="CZ58" s="80">
        <v>-7.2099999999999997E-2</v>
      </c>
      <c r="DA58" s="80">
        <v>-4.9299999999999997E-2</v>
      </c>
      <c r="DB58" s="80">
        <v>-0.11840000000000001</v>
      </c>
      <c r="DD58" s="189" t="s">
        <v>344</v>
      </c>
      <c r="DE58" s="236">
        <f t="shared" si="10"/>
        <v>6.2199999999999998E-2</v>
      </c>
      <c r="DG58" s="189" t="s">
        <v>421</v>
      </c>
      <c r="DH58" s="236">
        <v>1.6E-2</v>
      </c>
    </row>
    <row r="59" spans="1:112" x14ac:dyDescent="0.3">
      <c r="A59" s="189">
        <v>42795</v>
      </c>
      <c r="B59" s="4" t="s">
        <v>1798</v>
      </c>
      <c r="C59" s="4" t="s">
        <v>1854</v>
      </c>
      <c r="D59" s="4" t="s">
        <v>1798</v>
      </c>
      <c r="E59" s="4" t="s">
        <v>1855</v>
      </c>
      <c r="F59" s="4" t="s">
        <v>1856</v>
      </c>
      <c r="G59" s="4">
        <v>2.27</v>
      </c>
      <c r="H59" s="233"/>
      <c r="I59" s="189">
        <v>42795</v>
      </c>
      <c r="J59" s="4" t="s">
        <v>1857</v>
      </c>
      <c r="K59" s="4" t="s">
        <v>1858</v>
      </c>
      <c r="L59" s="4" t="s">
        <v>500</v>
      </c>
      <c r="M59" s="4" t="s">
        <v>758</v>
      </c>
      <c r="N59" s="4" t="s">
        <v>1859</v>
      </c>
      <c r="O59" s="4">
        <v>5.13</v>
      </c>
      <c r="Q59" s="189">
        <v>42795</v>
      </c>
      <c r="R59" s="4" t="s">
        <v>1399</v>
      </c>
      <c r="S59" s="4" t="s">
        <v>1860</v>
      </c>
      <c r="T59" s="4" t="s">
        <v>1861</v>
      </c>
      <c r="U59" s="4" t="s">
        <v>1862</v>
      </c>
      <c r="V59" s="4" t="s">
        <v>1275</v>
      </c>
      <c r="W59" s="4">
        <v>3.57</v>
      </c>
      <c r="Y59" s="189">
        <v>42795</v>
      </c>
      <c r="Z59" s="234">
        <v>8170</v>
      </c>
      <c r="AA59" s="234">
        <v>7870</v>
      </c>
      <c r="AB59" s="234">
        <v>8190</v>
      </c>
      <c r="AC59" s="234">
        <v>7420</v>
      </c>
      <c r="AD59" s="4" t="s">
        <v>1863</v>
      </c>
      <c r="AE59" s="4">
        <v>4.4800000000000004</v>
      </c>
      <c r="AG59" s="189">
        <v>42795</v>
      </c>
      <c r="AH59" s="4" t="s">
        <v>1837</v>
      </c>
      <c r="AI59" s="4" t="s">
        <v>1864</v>
      </c>
      <c r="AJ59" s="4" t="s">
        <v>1348</v>
      </c>
      <c r="AK59" s="4" t="s">
        <v>1865</v>
      </c>
      <c r="AL59" s="4" t="s">
        <v>1866</v>
      </c>
      <c r="AM59" s="4">
        <v>2.59</v>
      </c>
      <c r="AO59" s="189">
        <v>42795</v>
      </c>
      <c r="AP59" s="4" t="s">
        <v>1867</v>
      </c>
      <c r="AQ59" s="4" t="s">
        <v>1839</v>
      </c>
      <c r="AR59" s="4" t="s">
        <v>1868</v>
      </c>
      <c r="AS59" s="4" t="s">
        <v>1869</v>
      </c>
      <c r="AT59" s="4" t="s">
        <v>1870</v>
      </c>
      <c r="AU59" s="4">
        <v>0.55000000000000004</v>
      </c>
      <c r="AW59" s="189">
        <v>42795</v>
      </c>
      <c r="AX59" s="4" t="s">
        <v>1871</v>
      </c>
      <c r="AY59" s="4" t="s">
        <v>1530</v>
      </c>
      <c r="AZ59" s="4" t="s">
        <v>1675</v>
      </c>
      <c r="BA59" s="4" t="s">
        <v>1530</v>
      </c>
      <c r="BB59" s="4" t="s">
        <v>1872</v>
      </c>
      <c r="BC59" s="4">
        <v>6.83</v>
      </c>
      <c r="BE59" s="189">
        <v>42795</v>
      </c>
      <c r="BF59" s="4" t="s">
        <v>1387</v>
      </c>
      <c r="BG59" s="4" t="s">
        <v>395</v>
      </c>
      <c r="BH59" s="4" t="s">
        <v>597</v>
      </c>
      <c r="BI59" s="4" t="s">
        <v>1873</v>
      </c>
      <c r="BJ59" s="4" t="s">
        <v>1780</v>
      </c>
      <c r="BK59" s="4">
        <v>3.31</v>
      </c>
      <c r="BM59" s="189">
        <v>42795</v>
      </c>
      <c r="BN59" s="4" t="s">
        <v>1867</v>
      </c>
      <c r="BO59" s="4" t="s">
        <v>1839</v>
      </c>
      <c r="BP59" s="4" t="s">
        <v>1868</v>
      </c>
      <c r="BQ59" s="4" t="s">
        <v>1869</v>
      </c>
      <c r="BR59" s="4" t="s">
        <v>1870</v>
      </c>
      <c r="BS59" s="4">
        <v>0.55000000000000004</v>
      </c>
      <c r="BU59" s="189">
        <v>42795</v>
      </c>
      <c r="BV59" s="4" t="s">
        <v>1681</v>
      </c>
      <c r="BW59" s="4" t="s">
        <v>1659</v>
      </c>
      <c r="BX59" s="4" t="s">
        <v>1659</v>
      </c>
      <c r="BY59" s="4" t="s">
        <v>1874</v>
      </c>
      <c r="BZ59" s="4" t="s">
        <v>1875</v>
      </c>
      <c r="CA59" s="4">
        <v>-4.0199999999999996</v>
      </c>
      <c r="CC59" s="189" t="s">
        <v>304</v>
      </c>
      <c r="CD59" s="235">
        <v>6.28</v>
      </c>
      <c r="CF59" s="189">
        <v>42767</v>
      </c>
      <c r="CG59" s="80">
        <f t="shared" si="0"/>
        <v>-0.04</v>
      </c>
      <c r="CH59" s="80">
        <f t="shared" si="1"/>
        <v>-9.3999999999999986E-3</v>
      </c>
      <c r="CI59" s="80">
        <f t="shared" si="2"/>
        <v>6.0599999999999994E-2</v>
      </c>
      <c r="CJ59" s="80">
        <f t="shared" si="3"/>
        <v>-6.0100000000000001E-2</v>
      </c>
      <c r="CK59" s="80">
        <f t="shared" si="4"/>
        <v>-3.1099999999999999E-2</v>
      </c>
      <c r="CL59" s="80">
        <f t="shared" si="5"/>
        <v>1.11E-2</v>
      </c>
      <c r="CM59" s="80">
        <f t="shared" si="6"/>
        <v>-6.2100000000000002E-2</v>
      </c>
      <c r="CN59" s="80">
        <f t="shared" si="7"/>
        <v>-1.9099999999999999E-2</v>
      </c>
      <c r="CO59" s="80">
        <f t="shared" si="8"/>
        <v>1.11E-2</v>
      </c>
      <c r="CP59" s="80">
        <f t="shared" si="9"/>
        <v>-0.14859999999999998</v>
      </c>
      <c r="CR59" s="189">
        <v>42767</v>
      </c>
      <c r="CS59" s="80">
        <v>-0.14810000000000001</v>
      </c>
      <c r="CT59" s="80">
        <v>-0.10199999999999999</v>
      </c>
      <c r="CU59" s="80">
        <v>-0.1027</v>
      </c>
      <c r="CV59" s="80">
        <v>-9.820000000000001E-2</v>
      </c>
      <c r="CW59" s="80">
        <v>-9.8599999999999993E-2</v>
      </c>
      <c r="CX59" s="80">
        <v>-6.6400000000000001E-2</v>
      </c>
      <c r="CY59" s="80">
        <v>-0.11710000000000001</v>
      </c>
      <c r="CZ59" s="80">
        <v>-7.85E-2</v>
      </c>
      <c r="DA59" s="80">
        <v>-6.6400000000000001E-2</v>
      </c>
      <c r="DB59" s="80">
        <v>-0.12300000000000001</v>
      </c>
      <c r="DD59" s="189" t="s">
        <v>304</v>
      </c>
      <c r="DE59" s="236">
        <f t="shared" si="10"/>
        <v>6.2800000000000009E-2</v>
      </c>
      <c r="DG59" s="189" t="s">
        <v>266</v>
      </c>
      <c r="DH59" s="236">
        <v>1.5600000000000001E-2</v>
      </c>
    </row>
    <row r="60" spans="1:112" x14ac:dyDescent="0.3">
      <c r="A60" s="189">
        <v>42767</v>
      </c>
      <c r="B60" s="4" t="s">
        <v>1773</v>
      </c>
      <c r="C60" s="4" t="s">
        <v>1876</v>
      </c>
      <c r="D60" s="4" t="s">
        <v>1684</v>
      </c>
      <c r="E60" s="4" t="s">
        <v>1877</v>
      </c>
      <c r="F60" s="4" t="s">
        <v>1878</v>
      </c>
      <c r="G60" s="4">
        <v>-4</v>
      </c>
      <c r="H60" s="233"/>
      <c r="I60" s="189">
        <v>42767</v>
      </c>
      <c r="J60" s="4" t="s">
        <v>313</v>
      </c>
      <c r="K60" s="4" t="s">
        <v>1879</v>
      </c>
      <c r="L60" s="4" t="s">
        <v>1880</v>
      </c>
      <c r="M60" s="4" t="s">
        <v>1248</v>
      </c>
      <c r="N60" s="4" t="s">
        <v>1881</v>
      </c>
      <c r="O60" s="4">
        <v>-0.94</v>
      </c>
      <c r="Q60" s="189">
        <v>42767</v>
      </c>
      <c r="R60" s="4" t="s">
        <v>1860</v>
      </c>
      <c r="S60" s="4" t="s">
        <v>1882</v>
      </c>
      <c r="T60" s="4" t="s">
        <v>1883</v>
      </c>
      <c r="U60" s="4" t="s">
        <v>1882</v>
      </c>
      <c r="V60" s="4" t="s">
        <v>1884</v>
      </c>
      <c r="W60" s="4">
        <v>6.06</v>
      </c>
      <c r="Y60" s="189">
        <v>42767</v>
      </c>
      <c r="Z60" s="234">
        <v>7820</v>
      </c>
      <c r="AA60" s="234">
        <v>8360</v>
      </c>
      <c r="AB60" s="234">
        <v>8590</v>
      </c>
      <c r="AC60" s="234">
        <v>7750</v>
      </c>
      <c r="AD60" s="4" t="s">
        <v>1885</v>
      </c>
      <c r="AE60" s="4">
        <v>-6.01</v>
      </c>
      <c r="AG60" s="189">
        <v>42767</v>
      </c>
      <c r="AH60" s="4" t="s">
        <v>842</v>
      </c>
      <c r="AI60" s="4" t="s">
        <v>1886</v>
      </c>
      <c r="AJ60" s="4" t="s">
        <v>1886</v>
      </c>
      <c r="AK60" s="4" t="s">
        <v>1887</v>
      </c>
      <c r="AL60" s="4" t="s">
        <v>1888</v>
      </c>
      <c r="AM60" s="4">
        <v>-3.11</v>
      </c>
      <c r="AO60" s="189">
        <v>42767</v>
      </c>
      <c r="AP60" s="4" t="s">
        <v>1839</v>
      </c>
      <c r="AQ60" s="4" t="s">
        <v>1889</v>
      </c>
      <c r="AR60" s="4" t="s">
        <v>1353</v>
      </c>
      <c r="AS60" s="4" t="s">
        <v>1890</v>
      </c>
      <c r="AT60" s="4" t="s">
        <v>1891</v>
      </c>
      <c r="AU60" s="4">
        <v>1.1100000000000001</v>
      </c>
      <c r="AW60" s="189">
        <v>42767</v>
      </c>
      <c r="AX60" s="4" t="s">
        <v>1892</v>
      </c>
      <c r="AY60" s="4" t="s">
        <v>1674</v>
      </c>
      <c r="AZ60" s="4" t="s">
        <v>1893</v>
      </c>
      <c r="BA60" s="4" t="s">
        <v>1894</v>
      </c>
      <c r="BB60" s="4" t="s">
        <v>1895</v>
      </c>
      <c r="BC60" s="4">
        <v>-6.21</v>
      </c>
      <c r="BE60" s="189">
        <v>42767</v>
      </c>
      <c r="BF60" s="4" t="s">
        <v>1896</v>
      </c>
      <c r="BG60" s="4" t="s">
        <v>850</v>
      </c>
      <c r="BH60" s="4" t="s">
        <v>1387</v>
      </c>
      <c r="BI60" s="4" t="s">
        <v>914</v>
      </c>
      <c r="BJ60" s="4" t="s">
        <v>1897</v>
      </c>
      <c r="BK60" s="4">
        <v>-1.91</v>
      </c>
      <c r="BM60" s="189">
        <v>42767</v>
      </c>
      <c r="BN60" s="4" t="s">
        <v>1839</v>
      </c>
      <c r="BO60" s="4" t="s">
        <v>1889</v>
      </c>
      <c r="BP60" s="4" t="s">
        <v>1353</v>
      </c>
      <c r="BQ60" s="4" t="s">
        <v>1890</v>
      </c>
      <c r="BR60" s="4" t="s">
        <v>1891</v>
      </c>
      <c r="BS60" s="4">
        <v>1.1100000000000001</v>
      </c>
      <c r="BU60" s="189">
        <v>42767</v>
      </c>
      <c r="BV60" s="4" t="s">
        <v>1898</v>
      </c>
      <c r="BW60" s="4" t="s">
        <v>1899</v>
      </c>
      <c r="BX60" s="4" t="s">
        <v>1900</v>
      </c>
      <c r="BY60" s="4" t="s">
        <v>1901</v>
      </c>
      <c r="BZ60" s="4" t="s">
        <v>1902</v>
      </c>
      <c r="CA60" s="4">
        <v>-14.86</v>
      </c>
      <c r="CC60" s="189" t="s">
        <v>267</v>
      </c>
      <c r="CD60" s="235">
        <v>6.75</v>
      </c>
      <c r="CF60" s="189">
        <v>42736</v>
      </c>
      <c r="CG60" s="80">
        <f t="shared" si="0"/>
        <v>-3.5999999999999999E-3</v>
      </c>
      <c r="CH60" s="80">
        <f t="shared" si="1"/>
        <v>1.3999999999999999E-2</v>
      </c>
      <c r="CI60" s="80">
        <f t="shared" si="2"/>
        <v>5.8099999999999999E-2</v>
      </c>
      <c r="CJ60" s="80">
        <f t="shared" si="3"/>
        <v>4.7899999999999998E-2</v>
      </c>
      <c r="CK60" s="80">
        <f t="shared" si="4"/>
        <v>-5.6000000000000008E-3</v>
      </c>
      <c r="CL60" s="80">
        <f t="shared" si="5"/>
        <v>-5.5000000000000005E-3</v>
      </c>
      <c r="CM60" s="80">
        <f t="shared" si="6"/>
        <v>2.0899999999999998E-2</v>
      </c>
      <c r="CN60" s="80">
        <f t="shared" si="7"/>
        <v>-3.3700000000000001E-2</v>
      </c>
      <c r="CO60" s="80">
        <f t="shared" si="8"/>
        <v>-5.5000000000000005E-3</v>
      </c>
      <c r="CP60" s="80">
        <f t="shared" si="9"/>
        <v>-7.0699999999999999E-2</v>
      </c>
      <c r="CR60" s="189">
        <v>42736</v>
      </c>
      <c r="CS60" s="80">
        <v>-0.16980000000000001</v>
      </c>
      <c r="CT60" s="80">
        <v>-0.14150000000000001</v>
      </c>
      <c r="CU60" s="80">
        <v>-0.1061</v>
      </c>
      <c r="CV60" s="80">
        <v>-0.1183</v>
      </c>
      <c r="CW60" s="80">
        <v>-0.10830000000000001</v>
      </c>
      <c r="CX60" s="80">
        <v>-7.4800000000000005E-2</v>
      </c>
      <c r="CY60" s="80">
        <v>-0.15429999999999999</v>
      </c>
      <c r="CZ60" s="80">
        <v>-9.3000000000000013E-2</v>
      </c>
      <c r="DA60" s="80">
        <v>-7.4800000000000005E-2</v>
      </c>
      <c r="DB60" s="80">
        <v>-0.14859999999999998</v>
      </c>
      <c r="DD60" s="189" t="s">
        <v>267</v>
      </c>
      <c r="DE60" s="236">
        <f t="shared" si="10"/>
        <v>6.7500000000000004E-2</v>
      </c>
      <c r="DG60" s="189" t="s">
        <v>229</v>
      </c>
      <c r="DH60" s="236">
        <v>0</v>
      </c>
    </row>
    <row r="61" spans="1:112" x14ac:dyDescent="0.3">
      <c r="A61" s="189">
        <v>42736</v>
      </c>
      <c r="B61" s="4" t="s">
        <v>1876</v>
      </c>
      <c r="C61" s="4" t="s">
        <v>1730</v>
      </c>
      <c r="D61" s="4" t="s">
        <v>1903</v>
      </c>
      <c r="E61" s="4" t="s">
        <v>1706</v>
      </c>
      <c r="F61" s="4" t="s">
        <v>1904</v>
      </c>
      <c r="G61" s="4">
        <v>-0.36</v>
      </c>
      <c r="H61" s="233"/>
      <c r="I61" s="189">
        <v>42736</v>
      </c>
      <c r="J61" s="4" t="s">
        <v>1879</v>
      </c>
      <c r="K61" s="4" t="s">
        <v>771</v>
      </c>
      <c r="L61" s="4" t="s">
        <v>1103</v>
      </c>
      <c r="M61" s="4" t="s">
        <v>771</v>
      </c>
      <c r="N61" s="4" t="s">
        <v>1905</v>
      </c>
      <c r="O61" s="4">
        <v>1.4</v>
      </c>
      <c r="Q61" s="189">
        <v>42736</v>
      </c>
      <c r="R61" s="4" t="s">
        <v>1906</v>
      </c>
      <c r="S61" s="4" t="s">
        <v>1907</v>
      </c>
      <c r="T61" s="4" t="s">
        <v>1906</v>
      </c>
      <c r="U61" s="4" t="s">
        <v>1908</v>
      </c>
      <c r="V61" s="4" t="s">
        <v>1909</v>
      </c>
      <c r="W61" s="4">
        <v>5.81</v>
      </c>
      <c r="Y61" s="189">
        <v>42736</v>
      </c>
      <c r="Z61" s="234">
        <v>8320</v>
      </c>
      <c r="AA61" s="234">
        <v>8020</v>
      </c>
      <c r="AB61" s="234">
        <v>8450</v>
      </c>
      <c r="AC61" s="234">
        <v>8020</v>
      </c>
      <c r="AD61" s="4" t="s">
        <v>1910</v>
      </c>
      <c r="AE61" s="4">
        <v>4.79</v>
      </c>
      <c r="AG61" s="189">
        <v>42736</v>
      </c>
      <c r="AH61" s="4" t="s">
        <v>1911</v>
      </c>
      <c r="AI61" s="4" t="s">
        <v>1912</v>
      </c>
      <c r="AJ61" s="4" t="s">
        <v>1810</v>
      </c>
      <c r="AK61" s="4" t="s">
        <v>1913</v>
      </c>
      <c r="AL61" s="4" t="s">
        <v>1914</v>
      </c>
      <c r="AM61" s="4">
        <v>-0.56000000000000005</v>
      </c>
      <c r="AO61" s="189">
        <v>42736</v>
      </c>
      <c r="AP61" s="4" t="s">
        <v>1890</v>
      </c>
      <c r="AQ61" s="4" t="s">
        <v>1915</v>
      </c>
      <c r="AR61" s="4" t="s">
        <v>1868</v>
      </c>
      <c r="AS61" s="4" t="s">
        <v>1869</v>
      </c>
      <c r="AT61" s="4" t="s">
        <v>1916</v>
      </c>
      <c r="AU61" s="4">
        <v>-0.55000000000000004</v>
      </c>
      <c r="AW61" s="189">
        <v>42736</v>
      </c>
      <c r="AX61" s="4" t="s">
        <v>1674</v>
      </c>
      <c r="AY61" s="4" t="s">
        <v>1917</v>
      </c>
      <c r="AZ61" s="4" t="s">
        <v>1675</v>
      </c>
      <c r="BA61" s="4" t="s">
        <v>1918</v>
      </c>
      <c r="BB61" s="4" t="s">
        <v>1919</v>
      </c>
      <c r="BC61" s="4">
        <v>2.09</v>
      </c>
      <c r="BE61" s="189">
        <v>42736</v>
      </c>
      <c r="BF61" s="4" t="s">
        <v>1847</v>
      </c>
      <c r="BG61" s="4" t="s">
        <v>791</v>
      </c>
      <c r="BH61" s="4" t="s">
        <v>878</v>
      </c>
      <c r="BI61" s="4" t="s">
        <v>631</v>
      </c>
      <c r="BJ61" s="4" t="s">
        <v>1920</v>
      </c>
      <c r="BK61" s="4">
        <v>-3.37</v>
      </c>
      <c r="BM61" s="189">
        <v>42736</v>
      </c>
      <c r="BN61" s="4" t="s">
        <v>1890</v>
      </c>
      <c r="BO61" s="4" t="s">
        <v>1915</v>
      </c>
      <c r="BP61" s="4" t="s">
        <v>1868</v>
      </c>
      <c r="BQ61" s="4" t="s">
        <v>1869</v>
      </c>
      <c r="BR61" s="4" t="s">
        <v>1916</v>
      </c>
      <c r="BS61" s="4">
        <v>-0.55000000000000004</v>
      </c>
      <c r="BU61" s="189">
        <v>42736</v>
      </c>
      <c r="BV61" s="4" t="s">
        <v>1899</v>
      </c>
      <c r="BW61" s="4" t="s">
        <v>1921</v>
      </c>
      <c r="BX61" s="4" t="s">
        <v>1922</v>
      </c>
      <c r="BY61" s="4" t="s">
        <v>1923</v>
      </c>
      <c r="BZ61" s="4" t="s">
        <v>1746</v>
      </c>
      <c r="CA61" s="4">
        <v>-7.07</v>
      </c>
      <c r="CC61" s="189" t="s">
        <v>230</v>
      </c>
      <c r="CD61" s="235">
        <v>6.94</v>
      </c>
      <c r="CF61" s="189">
        <v>42705</v>
      </c>
      <c r="CG61" s="80">
        <f t="shared" si="0"/>
        <v>4.5499999999999999E-2</v>
      </c>
      <c r="CH61" s="80">
        <f t="shared" si="1"/>
        <v>4.5400000000000003E-2</v>
      </c>
      <c r="CI61" s="80">
        <f t="shared" si="2"/>
        <v>8.1000000000000013E-3</v>
      </c>
      <c r="CJ61" s="80">
        <f t="shared" si="3"/>
        <v>4.7500000000000001E-2</v>
      </c>
      <c r="CK61" s="80">
        <f t="shared" si="4"/>
        <v>-2.3E-2</v>
      </c>
      <c r="CL61" s="80">
        <f t="shared" si="5"/>
        <v>2.8000000000000004E-3</v>
      </c>
      <c r="CM61" s="80">
        <f t="shared" si="6"/>
        <v>7.6100000000000001E-2</v>
      </c>
      <c r="CN61" s="80">
        <f t="shared" si="7"/>
        <v>8.9200000000000002E-2</v>
      </c>
      <c r="CO61" s="80">
        <f t="shared" si="8"/>
        <v>2.8000000000000004E-3</v>
      </c>
      <c r="CP61" s="80">
        <f t="shared" si="9"/>
        <v>5.28E-2</v>
      </c>
      <c r="CR61" s="189">
        <v>42705</v>
      </c>
      <c r="CS61" s="80">
        <v>-0.3881</v>
      </c>
      <c r="CT61" s="80">
        <v>-0.34649999999999997</v>
      </c>
      <c r="CU61" s="80">
        <v>-0.16769999999999999</v>
      </c>
      <c r="CV61" s="80">
        <v>-0.46130000000000004</v>
      </c>
      <c r="CW61" s="80">
        <v>-0.17480000000000001</v>
      </c>
      <c r="CX61" s="80">
        <v>-0.10769999999999999</v>
      </c>
      <c r="CY61" s="80">
        <v>-0.34360000000000002</v>
      </c>
      <c r="CZ61" s="80">
        <v>-0.1845</v>
      </c>
      <c r="DA61" s="80">
        <v>-0.10769999999999999</v>
      </c>
      <c r="DB61" s="80">
        <v>-0.19940000000000002</v>
      </c>
      <c r="DD61" s="189" t="s">
        <v>230</v>
      </c>
      <c r="DE61" s="236">
        <f t="shared" si="10"/>
        <v>6.9400000000000003E-2</v>
      </c>
      <c r="DG61" s="189" t="s">
        <v>1193</v>
      </c>
      <c r="DH61" s="236">
        <v>0</v>
      </c>
    </row>
    <row r="62" spans="1:112" x14ac:dyDescent="0.3">
      <c r="A62" s="189">
        <v>42705</v>
      </c>
      <c r="B62" s="4" t="s">
        <v>1685</v>
      </c>
      <c r="C62" s="4" t="s">
        <v>1824</v>
      </c>
      <c r="D62" s="4" t="s">
        <v>1705</v>
      </c>
      <c r="E62" s="4" t="s">
        <v>889</v>
      </c>
      <c r="F62" s="4" t="s">
        <v>1924</v>
      </c>
      <c r="G62" s="4">
        <v>4.55</v>
      </c>
      <c r="H62" s="233"/>
      <c r="I62" s="189">
        <v>42705</v>
      </c>
      <c r="J62" s="4" t="s">
        <v>1277</v>
      </c>
      <c r="K62" s="4" t="s">
        <v>697</v>
      </c>
      <c r="L62" s="4" t="s">
        <v>1925</v>
      </c>
      <c r="M62" s="4" t="s">
        <v>697</v>
      </c>
      <c r="N62" s="4" t="s">
        <v>1926</v>
      </c>
      <c r="O62" s="4">
        <v>4.54</v>
      </c>
      <c r="Q62" s="189">
        <v>42705</v>
      </c>
      <c r="R62" s="4" t="s">
        <v>1927</v>
      </c>
      <c r="S62" s="4" t="s">
        <v>1928</v>
      </c>
      <c r="T62" s="4" t="s">
        <v>1929</v>
      </c>
      <c r="U62" s="4" t="s">
        <v>1930</v>
      </c>
      <c r="V62" s="4" t="s">
        <v>1931</v>
      </c>
      <c r="W62" s="4">
        <v>0.81</v>
      </c>
      <c r="Y62" s="189">
        <v>42705</v>
      </c>
      <c r="Z62" s="234">
        <v>7940</v>
      </c>
      <c r="AA62" s="234">
        <v>7610</v>
      </c>
      <c r="AB62" s="234">
        <v>8230</v>
      </c>
      <c r="AC62" s="234">
        <v>7510</v>
      </c>
      <c r="AD62" s="4" t="s">
        <v>1932</v>
      </c>
      <c r="AE62" s="4">
        <v>4.75</v>
      </c>
      <c r="AG62" s="189">
        <v>42705</v>
      </c>
      <c r="AH62" s="4" t="s">
        <v>1933</v>
      </c>
      <c r="AI62" s="4" t="s">
        <v>1934</v>
      </c>
      <c r="AJ62" s="4" t="s">
        <v>1935</v>
      </c>
      <c r="AK62" s="4" t="s">
        <v>1936</v>
      </c>
      <c r="AL62" s="4" t="s">
        <v>1937</v>
      </c>
      <c r="AM62" s="4">
        <v>-2.2999999999999998</v>
      </c>
      <c r="AO62" s="189">
        <v>42705</v>
      </c>
      <c r="AP62" s="4" t="s">
        <v>1915</v>
      </c>
      <c r="AQ62" s="4" t="s">
        <v>1915</v>
      </c>
      <c r="AR62" s="4" t="s">
        <v>1867</v>
      </c>
      <c r="AS62" s="4" t="s">
        <v>1352</v>
      </c>
      <c r="AT62" s="4" t="s">
        <v>1938</v>
      </c>
      <c r="AU62" s="4">
        <v>0.28000000000000003</v>
      </c>
      <c r="AW62" s="189">
        <v>42705</v>
      </c>
      <c r="AX62" s="4" t="s">
        <v>1939</v>
      </c>
      <c r="AY62" s="4" t="s">
        <v>1940</v>
      </c>
      <c r="AZ62" s="4" t="s">
        <v>1941</v>
      </c>
      <c r="BA62" s="4" t="s">
        <v>1940</v>
      </c>
      <c r="BB62" s="4" t="s">
        <v>1942</v>
      </c>
      <c r="BC62" s="4">
        <v>7.61</v>
      </c>
      <c r="BE62" s="189">
        <v>42705</v>
      </c>
      <c r="BF62" s="4" t="s">
        <v>791</v>
      </c>
      <c r="BG62" s="4" t="s">
        <v>1943</v>
      </c>
      <c r="BH62" s="4" t="s">
        <v>599</v>
      </c>
      <c r="BI62" s="4" t="s">
        <v>1944</v>
      </c>
      <c r="BJ62" s="4" t="s">
        <v>1945</v>
      </c>
      <c r="BK62" s="4">
        <v>8.92</v>
      </c>
      <c r="BM62" s="189">
        <v>42705</v>
      </c>
      <c r="BN62" s="4" t="s">
        <v>1915</v>
      </c>
      <c r="BO62" s="4" t="s">
        <v>1915</v>
      </c>
      <c r="BP62" s="4" t="s">
        <v>1867</v>
      </c>
      <c r="BQ62" s="4" t="s">
        <v>1352</v>
      </c>
      <c r="BR62" s="4" t="s">
        <v>1938</v>
      </c>
      <c r="BS62" s="4">
        <v>0.28000000000000003</v>
      </c>
      <c r="BU62" s="189">
        <v>42705</v>
      </c>
      <c r="BV62" s="4" t="s">
        <v>1946</v>
      </c>
      <c r="BW62" s="4" t="s">
        <v>1947</v>
      </c>
      <c r="BX62" s="4" t="s">
        <v>1948</v>
      </c>
      <c r="BY62" s="4" t="s">
        <v>1949</v>
      </c>
      <c r="BZ62" s="4" t="s">
        <v>1950</v>
      </c>
      <c r="CA62" s="4">
        <v>5.28</v>
      </c>
      <c r="CS62" s="80"/>
    </row>
    <row r="63" spans="1:112" x14ac:dyDescent="0.3">
      <c r="AG63" s="238"/>
      <c r="BE63" s="238"/>
    </row>
    <row r="66" spans="16:57" x14ac:dyDescent="0.3">
      <c r="P66" s="27"/>
      <c r="AG66" s="238"/>
      <c r="BE66" s="238"/>
    </row>
    <row r="67" spans="16:57" x14ac:dyDescent="0.3">
      <c r="AG67" s="238"/>
      <c r="BE67" s="238"/>
    </row>
    <row r="68" spans="16:57" x14ac:dyDescent="0.3">
      <c r="AG68" s="238"/>
      <c r="BE68" s="238"/>
    </row>
    <row r="70" spans="16:57" x14ac:dyDescent="0.3">
      <c r="AG70" s="238"/>
      <c r="BE70" s="238"/>
    </row>
    <row r="71" spans="16:57" x14ac:dyDescent="0.3">
      <c r="AG71" s="238"/>
      <c r="BE71" s="238"/>
    </row>
    <row r="74" spans="16:57" x14ac:dyDescent="0.3">
      <c r="AG74" s="238"/>
      <c r="BE74" s="238"/>
    </row>
    <row r="75" spans="16:57" x14ac:dyDescent="0.3">
      <c r="AG75" s="238"/>
      <c r="BE75" s="238"/>
    </row>
    <row r="76" spans="16:57" x14ac:dyDescent="0.3">
      <c r="AG76" s="238"/>
      <c r="BE76" s="238"/>
    </row>
    <row r="78" spans="16:57" x14ac:dyDescent="0.3">
      <c r="AG78" s="238"/>
      <c r="BE78" s="238"/>
    </row>
    <row r="79" spans="16:57" x14ac:dyDescent="0.3">
      <c r="AG79" s="238"/>
      <c r="BE79" s="238"/>
    </row>
    <row r="80" spans="16:57" x14ac:dyDescent="0.3">
      <c r="AG80" s="238"/>
      <c r="BE80" s="238"/>
    </row>
    <row r="82" spans="16:57" x14ac:dyDescent="0.3">
      <c r="AG82" s="238"/>
      <c r="BE82" s="238"/>
    </row>
    <row r="83" spans="16:57" x14ac:dyDescent="0.3">
      <c r="AG83" s="238"/>
      <c r="BE83" s="238"/>
    </row>
    <row r="86" spans="16:57" x14ac:dyDescent="0.3">
      <c r="AG86" s="238"/>
      <c r="BE86" s="238"/>
    </row>
    <row r="87" spans="16:57" x14ac:dyDescent="0.3">
      <c r="AG87" s="238"/>
      <c r="BE87" s="238"/>
    </row>
    <row r="88" spans="16:57" x14ac:dyDescent="0.3">
      <c r="AG88" s="238"/>
      <c r="BE88" s="238"/>
    </row>
    <row r="90" spans="16:57" x14ac:dyDescent="0.3">
      <c r="AG90" s="238"/>
      <c r="BE90" s="238"/>
    </row>
    <row r="91" spans="16:57" x14ac:dyDescent="0.3">
      <c r="AG91" s="238"/>
      <c r="BE91" s="238"/>
    </row>
    <row r="92" spans="16:57" x14ac:dyDescent="0.3">
      <c r="AG92" s="238"/>
      <c r="BE92" s="238"/>
    </row>
    <row r="94" spans="16:57" x14ac:dyDescent="0.3">
      <c r="AG94" s="238"/>
      <c r="BE94" s="238"/>
    </row>
    <row r="95" spans="16:57" x14ac:dyDescent="0.3">
      <c r="P95" s="239"/>
      <c r="AG95" s="238"/>
      <c r="BE95" s="238"/>
    </row>
    <row r="98" spans="33:57" x14ac:dyDescent="0.3">
      <c r="AG98" s="238"/>
      <c r="BE98" s="238"/>
    </row>
    <row r="99" spans="33:57" x14ac:dyDescent="0.3">
      <c r="AG99" s="238"/>
      <c r="BE99" s="238"/>
    </row>
    <row r="100" spans="33:57" x14ac:dyDescent="0.3">
      <c r="AG100" s="238"/>
      <c r="BE100" s="238"/>
    </row>
    <row r="102" spans="33:57" x14ac:dyDescent="0.3">
      <c r="AG102" s="238"/>
      <c r="BE102" s="238"/>
    </row>
    <row r="103" spans="33:57" x14ac:dyDescent="0.3">
      <c r="AG103" s="238"/>
      <c r="BE103" s="238"/>
    </row>
    <row r="104" spans="33:57" x14ac:dyDescent="0.3">
      <c r="AG104" s="238"/>
      <c r="BE104" s="238"/>
    </row>
    <row r="106" spans="33:57" x14ac:dyDescent="0.3">
      <c r="AG106" s="238"/>
      <c r="BE106" s="238"/>
    </row>
    <row r="107" spans="33:57" x14ac:dyDescent="0.3">
      <c r="AG107" s="238"/>
      <c r="BE107" s="238"/>
    </row>
    <row r="110" spans="33:57" x14ac:dyDescent="0.3">
      <c r="AG110" s="238"/>
      <c r="BE110" s="238"/>
    </row>
    <row r="111" spans="33:57" x14ac:dyDescent="0.3">
      <c r="AG111" s="238"/>
      <c r="BE111" s="238"/>
    </row>
    <row r="112" spans="33:57" x14ac:dyDescent="0.3">
      <c r="AG112" s="238"/>
      <c r="BE112" s="238"/>
    </row>
    <row r="114" spans="6:57" x14ac:dyDescent="0.3">
      <c r="AG114" s="238"/>
      <c r="BE114" s="238"/>
    </row>
    <row r="115" spans="6:57" x14ac:dyDescent="0.3">
      <c r="AG115" s="238"/>
      <c r="BE115" s="238"/>
    </row>
    <row r="116" spans="6:57" x14ac:dyDescent="0.3">
      <c r="AG116" s="238"/>
      <c r="BE116" s="238"/>
    </row>
    <row r="117" spans="6:57" x14ac:dyDescent="0.3">
      <c r="Q117" s="31"/>
    </row>
    <row r="118" spans="6:57" x14ac:dyDescent="0.3">
      <c r="AG118" s="238"/>
      <c r="BE118" s="238"/>
    </row>
    <row r="119" spans="6:57" x14ac:dyDescent="0.3">
      <c r="AG119" s="238"/>
      <c r="BE119" s="238"/>
    </row>
    <row r="122" spans="6:57" x14ac:dyDescent="0.3">
      <c r="AG122" s="238"/>
      <c r="BE122" s="238"/>
    </row>
    <row r="123" spans="6:57" x14ac:dyDescent="0.3">
      <c r="AG123" s="238"/>
      <c r="BE123" s="238"/>
    </row>
    <row r="124" spans="6:57" x14ac:dyDescent="0.3">
      <c r="AG124" s="238"/>
      <c r="BE124" s="238"/>
    </row>
    <row r="125" spans="6:57" x14ac:dyDescent="0.3">
      <c r="F125" s="27"/>
    </row>
    <row r="126" spans="6:57" x14ac:dyDescent="0.3">
      <c r="AG126" s="238"/>
      <c r="BE126" s="238"/>
    </row>
    <row r="127" spans="6:57" x14ac:dyDescent="0.3">
      <c r="AG127" s="238"/>
      <c r="BE127" s="238"/>
    </row>
    <row r="128" spans="6:57" x14ac:dyDescent="0.3">
      <c r="AF128" s="238"/>
      <c r="BD128" s="238"/>
    </row>
    <row r="130" spans="32:56" x14ac:dyDescent="0.3">
      <c r="AF130" s="238"/>
      <c r="BD130" s="238"/>
    </row>
    <row r="131" spans="32:56" x14ac:dyDescent="0.3">
      <c r="AF131" s="238"/>
      <c r="BD131" s="238"/>
    </row>
    <row r="134" spans="32:56" x14ac:dyDescent="0.3">
      <c r="AF134" s="238"/>
      <c r="BD134" s="238"/>
    </row>
    <row r="135" spans="32:56" x14ac:dyDescent="0.3">
      <c r="AF135" s="238"/>
      <c r="BD135" s="238"/>
    </row>
    <row r="136" spans="32:56" x14ac:dyDescent="0.3">
      <c r="AF136" s="238"/>
      <c r="BD136" s="238"/>
    </row>
    <row r="231" spans="1:17" x14ac:dyDescent="0.3">
      <c r="A231" s="75"/>
      <c r="B231" s="75"/>
      <c r="C231" s="75"/>
      <c r="D231" s="75"/>
      <c r="E231" s="75"/>
      <c r="F231" s="75"/>
      <c r="G231" s="75"/>
      <c r="H231" s="75"/>
      <c r="I231" s="75"/>
      <c r="J231" s="75"/>
      <c r="K231" s="75"/>
      <c r="L231" s="75"/>
      <c r="M231" s="75"/>
      <c r="N231" s="75"/>
      <c r="O231" s="75"/>
      <c r="P231" s="75"/>
      <c r="Q231" s="75"/>
    </row>
    <row r="232" spans="1:17" x14ac:dyDescent="0.3">
      <c r="A232" s="75"/>
      <c r="B232" s="75"/>
      <c r="C232" s="75"/>
      <c r="D232" s="75"/>
      <c r="E232" s="75"/>
      <c r="F232" s="75"/>
      <c r="G232" s="75"/>
      <c r="H232" s="75"/>
      <c r="I232" s="75"/>
      <c r="J232" s="75"/>
      <c r="K232" s="75"/>
      <c r="L232" s="75"/>
      <c r="M232" s="75"/>
      <c r="N232" s="75"/>
      <c r="O232" s="75"/>
      <c r="P232" s="75"/>
      <c r="Q232" s="75"/>
    </row>
    <row r="233" spans="1:17" x14ac:dyDescent="0.3">
      <c r="A233" s="75"/>
      <c r="B233" s="75"/>
      <c r="C233" s="75"/>
      <c r="D233" s="75"/>
      <c r="E233" s="75"/>
      <c r="F233" s="75"/>
      <c r="G233" s="75"/>
      <c r="H233" s="75"/>
      <c r="I233" s="75"/>
      <c r="J233" s="75"/>
      <c r="K233" s="75"/>
      <c r="L233" s="75"/>
      <c r="M233" s="75"/>
      <c r="N233" s="75"/>
      <c r="O233" s="75"/>
      <c r="P233" s="75"/>
      <c r="Q233" s="75"/>
    </row>
    <row r="234" spans="1:17" x14ac:dyDescent="0.3">
      <c r="A234" s="75"/>
      <c r="B234" s="75"/>
      <c r="C234" s="75"/>
      <c r="D234" s="75"/>
      <c r="E234" s="75"/>
      <c r="F234" s="75"/>
      <c r="G234" s="75"/>
      <c r="H234" s="75"/>
      <c r="I234" s="75"/>
      <c r="J234" s="75"/>
      <c r="K234" s="75"/>
      <c r="L234" s="75"/>
      <c r="M234" s="75"/>
      <c r="N234" s="75"/>
      <c r="O234" s="75"/>
      <c r="P234" s="75"/>
      <c r="Q234" s="75"/>
    </row>
    <row r="235" spans="1:17" x14ac:dyDescent="0.3">
      <c r="A235" s="75"/>
      <c r="B235" s="75"/>
      <c r="C235" s="75"/>
      <c r="D235" s="75"/>
      <c r="E235" s="75"/>
      <c r="F235" s="75"/>
      <c r="G235" s="75"/>
      <c r="H235" s="75"/>
      <c r="I235" s="75"/>
      <c r="J235" s="75"/>
      <c r="K235" s="75"/>
      <c r="L235" s="75"/>
      <c r="M235" s="75"/>
      <c r="N235" s="75"/>
      <c r="O235" s="75"/>
      <c r="P235" s="75"/>
      <c r="Q235" s="75"/>
    </row>
    <row r="236" spans="1:17" x14ac:dyDescent="0.3">
      <c r="A236" s="75"/>
      <c r="B236" s="75"/>
      <c r="C236" s="75"/>
      <c r="D236" s="75"/>
      <c r="E236" s="75"/>
      <c r="F236" s="75"/>
      <c r="G236" s="75"/>
      <c r="H236" s="75"/>
      <c r="I236" s="75"/>
      <c r="J236" s="75"/>
      <c r="K236" s="75"/>
      <c r="L236" s="75"/>
      <c r="M236" s="75"/>
      <c r="N236" s="75"/>
      <c r="O236" s="75"/>
      <c r="P236" s="75"/>
      <c r="Q236" s="75"/>
    </row>
    <row r="237" spans="1:17" x14ac:dyDescent="0.3">
      <c r="A237" s="75"/>
      <c r="B237" s="75"/>
      <c r="C237" s="75"/>
      <c r="D237" s="75"/>
      <c r="E237" s="75"/>
      <c r="F237" s="75"/>
      <c r="G237" s="75"/>
      <c r="H237" s="75"/>
      <c r="I237" s="75"/>
      <c r="J237" s="75"/>
      <c r="K237" s="75"/>
      <c r="L237" s="75"/>
      <c r="M237" s="75"/>
      <c r="N237" s="75"/>
      <c r="O237" s="75"/>
      <c r="P237" s="75"/>
      <c r="Q237" s="75"/>
    </row>
    <row r="238" spans="1:17" x14ac:dyDescent="0.3">
      <c r="A238" s="75"/>
      <c r="B238" s="75"/>
      <c r="C238" s="75"/>
      <c r="D238" s="75"/>
      <c r="E238" s="75"/>
      <c r="F238" s="75"/>
      <c r="G238" s="75"/>
      <c r="H238" s="75"/>
      <c r="I238" s="75"/>
      <c r="J238" s="75"/>
      <c r="K238" s="75"/>
      <c r="L238" s="75"/>
      <c r="M238" s="75"/>
      <c r="N238" s="75"/>
      <c r="O238" s="75"/>
      <c r="P238" s="75"/>
      <c r="Q238" s="75"/>
    </row>
    <row r="239" spans="1:17" x14ac:dyDescent="0.3">
      <c r="A239" s="75"/>
      <c r="B239" s="75"/>
      <c r="C239" s="75"/>
      <c r="D239" s="75"/>
      <c r="E239" s="75"/>
      <c r="F239" s="75"/>
      <c r="G239" s="75"/>
      <c r="H239" s="75"/>
      <c r="I239" s="75"/>
      <c r="J239" s="75"/>
      <c r="K239" s="75"/>
      <c r="L239" s="75"/>
      <c r="M239" s="75"/>
      <c r="N239" s="75"/>
      <c r="O239" s="75"/>
      <c r="P239" s="75"/>
      <c r="Q239" s="75"/>
    </row>
    <row r="240" spans="1:17" x14ac:dyDescent="0.3">
      <c r="A240" s="75"/>
      <c r="B240" s="75"/>
      <c r="C240" s="75"/>
      <c r="D240" s="75"/>
      <c r="E240" s="75"/>
      <c r="F240" s="75"/>
      <c r="G240" s="75"/>
      <c r="H240" s="75"/>
      <c r="I240" s="75"/>
      <c r="J240" s="75"/>
      <c r="K240" s="75"/>
      <c r="L240" s="75"/>
      <c r="M240" s="75"/>
      <c r="N240" s="75"/>
      <c r="O240" s="75"/>
      <c r="P240" s="75"/>
      <c r="Q240" s="75"/>
    </row>
    <row r="241" spans="1:17" x14ac:dyDescent="0.3">
      <c r="A241" s="75"/>
      <c r="B241" s="75"/>
      <c r="C241" s="75"/>
      <c r="D241" s="75"/>
      <c r="E241" s="75"/>
      <c r="F241" s="75"/>
      <c r="G241" s="75"/>
      <c r="H241" s="75"/>
      <c r="I241" s="75"/>
      <c r="J241" s="75"/>
      <c r="K241" s="75"/>
      <c r="L241" s="75"/>
      <c r="M241" s="75"/>
      <c r="N241" s="75"/>
      <c r="O241" s="75"/>
      <c r="P241" s="75"/>
      <c r="Q241" s="75"/>
    </row>
    <row r="242" spans="1:17" x14ac:dyDescent="0.3">
      <c r="A242" s="75"/>
      <c r="B242" s="75"/>
      <c r="C242" s="75"/>
      <c r="D242" s="75"/>
      <c r="E242" s="75"/>
      <c r="F242" s="75"/>
      <c r="G242" s="75"/>
      <c r="H242" s="75"/>
      <c r="I242" s="75"/>
      <c r="J242" s="75"/>
      <c r="K242" s="75"/>
      <c r="L242" s="75"/>
      <c r="M242" s="75"/>
      <c r="N242" s="75"/>
      <c r="O242" s="75"/>
      <c r="P242" s="75"/>
      <c r="Q242" s="75"/>
    </row>
    <row r="243" spans="1:17" x14ac:dyDescent="0.3">
      <c r="A243" s="75"/>
      <c r="B243" s="75"/>
      <c r="C243" s="75"/>
      <c r="D243" s="75"/>
      <c r="E243" s="75"/>
      <c r="F243" s="75"/>
      <c r="G243" s="75"/>
      <c r="H243" s="75"/>
      <c r="I243" s="75"/>
      <c r="J243" s="75"/>
      <c r="K243" s="75"/>
      <c r="L243" s="75"/>
      <c r="M243" s="75"/>
      <c r="N243" s="75"/>
      <c r="O243" s="75"/>
      <c r="P243" s="75"/>
      <c r="Q243" s="75"/>
    </row>
    <row r="244" spans="1:17" x14ac:dyDescent="0.3">
      <c r="A244" s="75"/>
      <c r="B244" s="75"/>
      <c r="C244" s="75"/>
      <c r="D244" s="75"/>
      <c r="E244" s="75"/>
      <c r="F244" s="75"/>
      <c r="G244" s="75"/>
      <c r="H244" s="75"/>
      <c r="I244" s="75"/>
      <c r="J244" s="75"/>
      <c r="K244" s="75"/>
      <c r="L244" s="75"/>
      <c r="M244" s="75"/>
      <c r="N244" s="75"/>
      <c r="O244" s="75"/>
      <c r="P244" s="75"/>
      <c r="Q244" s="75"/>
    </row>
    <row r="245" spans="1:17" x14ac:dyDescent="0.3">
      <c r="A245" s="75"/>
      <c r="B245" s="75"/>
      <c r="C245" s="75"/>
      <c r="D245" s="75"/>
      <c r="E245" s="75"/>
      <c r="F245" s="75"/>
      <c r="G245" s="75"/>
      <c r="H245" s="75"/>
      <c r="I245" s="75"/>
      <c r="J245" s="75"/>
      <c r="K245" s="75"/>
      <c r="L245" s="75"/>
      <c r="M245" s="75"/>
      <c r="N245" s="75"/>
      <c r="O245" s="75"/>
      <c r="P245" s="75"/>
      <c r="Q245" s="75"/>
    </row>
    <row r="246" spans="1:17" x14ac:dyDescent="0.3">
      <c r="A246" s="75"/>
      <c r="B246" s="75"/>
      <c r="C246" s="75"/>
      <c r="D246" s="75"/>
      <c r="E246" s="75"/>
      <c r="F246" s="75"/>
      <c r="G246" s="75"/>
      <c r="H246" s="75"/>
      <c r="I246" s="75"/>
      <c r="J246" s="75"/>
      <c r="K246" s="75"/>
      <c r="L246" s="75"/>
      <c r="M246" s="75"/>
      <c r="N246" s="75"/>
      <c r="O246" s="75"/>
      <c r="P246" s="75"/>
      <c r="Q246" s="75"/>
    </row>
    <row r="247" spans="1:17" x14ac:dyDescent="0.3">
      <c r="A247" s="75"/>
      <c r="B247" s="75"/>
      <c r="C247" s="75"/>
      <c r="D247" s="75"/>
      <c r="E247" s="75"/>
      <c r="F247" s="75"/>
      <c r="G247" s="75"/>
      <c r="H247" s="75"/>
      <c r="I247" s="75"/>
      <c r="J247" s="75"/>
      <c r="K247" s="75"/>
      <c r="L247" s="75"/>
      <c r="M247" s="75"/>
      <c r="N247" s="75"/>
      <c r="O247" s="75"/>
      <c r="P247" s="75"/>
      <c r="Q247" s="75"/>
    </row>
    <row r="248" spans="1:17" x14ac:dyDescent="0.3">
      <c r="A248" s="75"/>
      <c r="B248" s="75"/>
      <c r="C248" s="75"/>
      <c r="D248" s="75"/>
      <c r="E248" s="75"/>
      <c r="F248" s="75"/>
      <c r="G248" s="75"/>
      <c r="H248" s="75"/>
      <c r="I248" s="75"/>
      <c r="J248" s="75"/>
      <c r="K248" s="75"/>
      <c r="L248" s="75"/>
      <c r="M248" s="75"/>
      <c r="N248" s="75"/>
      <c r="O248" s="75"/>
      <c r="P248" s="75"/>
      <c r="Q248" s="75"/>
    </row>
    <row r="249" spans="1:17" x14ac:dyDescent="0.3">
      <c r="A249" s="75"/>
      <c r="B249" s="75"/>
      <c r="C249" s="75"/>
      <c r="D249" s="75"/>
      <c r="E249" s="75"/>
      <c r="F249" s="75"/>
      <c r="G249" s="75"/>
      <c r="H249" s="75"/>
      <c r="I249" s="75"/>
      <c r="J249" s="75"/>
      <c r="K249" s="75"/>
      <c r="L249" s="75"/>
      <c r="M249" s="75"/>
      <c r="N249" s="75"/>
      <c r="O249" s="75"/>
      <c r="P249" s="75"/>
      <c r="Q249" s="75"/>
    </row>
    <row r="250" spans="1:17" x14ac:dyDescent="0.3">
      <c r="A250" s="75"/>
      <c r="B250" s="75"/>
      <c r="C250" s="75"/>
      <c r="D250" s="75"/>
      <c r="E250" s="75"/>
      <c r="F250" s="75"/>
      <c r="G250" s="75"/>
      <c r="H250" s="75"/>
      <c r="I250" s="75"/>
      <c r="J250" s="75"/>
      <c r="K250" s="75"/>
      <c r="L250" s="75"/>
      <c r="M250" s="75"/>
      <c r="N250" s="75"/>
      <c r="O250" s="75"/>
      <c r="P250" s="75"/>
      <c r="Q250" s="75"/>
    </row>
    <row r="251" spans="1:17" x14ac:dyDescent="0.3">
      <c r="A251" s="75"/>
      <c r="B251" s="75"/>
      <c r="C251" s="75"/>
      <c r="D251" s="75"/>
      <c r="E251" s="75"/>
      <c r="F251" s="75"/>
      <c r="G251" s="75"/>
      <c r="H251" s="75"/>
      <c r="I251" s="75"/>
      <c r="J251" s="75"/>
      <c r="K251" s="75"/>
      <c r="L251" s="75"/>
      <c r="M251" s="75"/>
      <c r="N251" s="75"/>
      <c r="O251" s="75"/>
      <c r="P251" s="75"/>
      <c r="Q251" s="75"/>
    </row>
    <row r="252" spans="1:17" x14ac:dyDescent="0.3">
      <c r="A252" s="75"/>
      <c r="B252" s="75"/>
      <c r="C252" s="75"/>
      <c r="D252" s="75"/>
      <c r="E252" s="75"/>
      <c r="F252" s="75"/>
      <c r="G252" s="75"/>
      <c r="H252" s="75"/>
      <c r="I252" s="75"/>
      <c r="J252" s="75"/>
      <c r="K252" s="75"/>
      <c r="L252" s="75"/>
      <c r="M252" s="75"/>
      <c r="N252" s="75"/>
      <c r="O252" s="75"/>
      <c r="P252" s="75"/>
      <c r="Q252" s="75"/>
    </row>
    <row r="253" spans="1:17" x14ac:dyDescent="0.3">
      <c r="A253" s="75"/>
      <c r="B253" s="75"/>
      <c r="C253" s="75"/>
      <c r="D253" s="75"/>
      <c r="E253" s="75"/>
      <c r="F253" s="75"/>
      <c r="G253" s="75"/>
      <c r="H253" s="75"/>
      <c r="I253" s="75"/>
      <c r="J253" s="75"/>
      <c r="K253" s="75"/>
      <c r="L253" s="75"/>
      <c r="M253" s="75"/>
      <c r="N253" s="75"/>
      <c r="O253" s="75"/>
      <c r="P253" s="75"/>
      <c r="Q253" s="75"/>
    </row>
  </sheetData>
  <mergeCells count="13">
    <mergeCell ref="DG1:DH1"/>
    <mergeCell ref="AW1:BC1"/>
    <mergeCell ref="BE1:BK1"/>
    <mergeCell ref="BM1:BS1"/>
    <mergeCell ref="BU1:CA1"/>
    <mergeCell ref="CC1:CD1"/>
    <mergeCell ref="DD1:DE1"/>
    <mergeCell ref="A1:G1"/>
    <mergeCell ref="I1:O1"/>
    <mergeCell ref="Q1:W1"/>
    <mergeCell ref="Y1:AE1"/>
    <mergeCell ref="AG1:AM1"/>
    <mergeCell ref="AO1:AU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68BEB-CDB7-4EBF-8495-369BD365F6B2}">
  <sheetPr codeName="Sheet3"/>
  <dimension ref="A1:DR177"/>
  <sheetViews>
    <sheetView showGridLines="0" topLeftCell="A112" zoomScale="70" zoomScaleNormal="70" workbookViewId="0">
      <selection activeCell="J3" sqref="J3"/>
    </sheetView>
  </sheetViews>
  <sheetFormatPr defaultColWidth="8.88671875" defaultRowHeight="14.4" x14ac:dyDescent="0.3"/>
  <cols>
    <col min="1" max="1" width="18" style="1" bestFit="1" customWidth="1"/>
    <col min="2" max="4" width="13.88671875" style="1" bestFit="1" customWidth="1"/>
    <col min="5" max="5" width="13.33203125" style="1" bestFit="1" customWidth="1"/>
    <col min="6" max="9" width="13.88671875" style="1" bestFit="1" customWidth="1"/>
    <col min="10" max="10" width="8" style="1" bestFit="1" customWidth="1"/>
    <col min="11" max="11" width="17.5546875" style="1" bestFit="1" customWidth="1"/>
    <col min="12" max="14" width="13.88671875" style="1" bestFit="1" customWidth="1"/>
    <col min="15" max="15" width="13.33203125" style="1" bestFit="1" customWidth="1"/>
    <col min="16" max="19" width="13.88671875" style="1" bestFit="1" customWidth="1"/>
    <col min="20" max="20" width="8.33203125" style="1" bestFit="1" customWidth="1"/>
    <col min="21" max="21" width="8" style="1" bestFit="1" customWidth="1"/>
    <col min="22" max="22" width="6.33203125" style="1" bestFit="1" customWidth="1"/>
    <col min="23" max="23" width="9.109375" style="1" bestFit="1" customWidth="1"/>
    <col min="24" max="24" width="6.88671875" style="1" bestFit="1" customWidth="1"/>
    <col min="25" max="25" width="9" style="1" bestFit="1" customWidth="1"/>
    <col min="26" max="26" width="8" style="1" bestFit="1" customWidth="1"/>
    <col min="27" max="27" width="7.6640625" style="1" bestFit="1" customWidth="1"/>
    <col min="28" max="28" width="8" style="1" bestFit="1" customWidth="1"/>
    <col min="29" max="29" width="8.5546875" style="1" bestFit="1" customWidth="1"/>
    <col min="30" max="30" width="6.33203125" style="1" bestFit="1" customWidth="1"/>
    <col min="31" max="31" width="8.33203125" style="1" bestFit="1" customWidth="1"/>
    <col min="32" max="32" width="8" style="1" bestFit="1" customWidth="1"/>
    <col min="33" max="33" width="6.33203125" style="1" bestFit="1" customWidth="1"/>
    <col min="34" max="34" width="9.109375" style="1" bestFit="1" customWidth="1"/>
    <col min="35" max="35" width="6.88671875" style="1" bestFit="1" customWidth="1"/>
    <col min="36" max="36" width="9" style="1" bestFit="1" customWidth="1"/>
    <col min="37" max="37" width="8" style="1" bestFit="1" customWidth="1"/>
    <col min="38" max="38" width="7.6640625" style="1" bestFit="1" customWidth="1"/>
    <col min="39" max="39" width="8" style="1" bestFit="1" customWidth="1"/>
    <col min="40" max="40" width="8.5546875" style="1" bestFit="1" customWidth="1"/>
    <col min="41" max="41" width="6.33203125" style="1" bestFit="1" customWidth="1"/>
    <col min="42" max="42" width="8.33203125" style="1" bestFit="1" customWidth="1"/>
    <col min="43" max="43" width="8" style="1" bestFit="1" customWidth="1"/>
    <col min="44" max="44" width="6.33203125" style="1" bestFit="1" customWidth="1"/>
    <col min="45" max="45" width="9.109375" style="1" bestFit="1" customWidth="1"/>
    <col min="46" max="46" width="6.88671875" style="1" bestFit="1" customWidth="1"/>
    <col min="47" max="47" width="9" style="1" bestFit="1" customWidth="1"/>
    <col min="48" max="48" width="8" style="1" bestFit="1" customWidth="1"/>
    <col min="49" max="49" width="7.6640625" style="1" bestFit="1" customWidth="1"/>
    <col min="50" max="50" width="8" style="1" bestFit="1" customWidth="1"/>
    <col min="51" max="51" width="8.5546875" style="1" bestFit="1" customWidth="1"/>
    <col min="52" max="52" width="6.33203125" style="1" bestFit="1" customWidth="1"/>
    <col min="53" max="53" width="8.33203125" style="1" bestFit="1" customWidth="1"/>
    <col min="54" max="54" width="8" style="1" bestFit="1" customWidth="1"/>
    <col min="55" max="55" width="6.33203125" style="1" bestFit="1" customWidth="1"/>
    <col min="56" max="56" width="9.109375" style="1" bestFit="1" customWidth="1"/>
    <col min="57" max="57" width="6.88671875" style="1" bestFit="1" customWidth="1"/>
    <col min="58" max="58" width="9" style="1" bestFit="1" customWidth="1"/>
    <col min="59" max="59" width="8" style="1" bestFit="1" customWidth="1"/>
    <col min="60" max="60" width="7.6640625" style="1" bestFit="1" customWidth="1"/>
    <col min="61" max="61" width="6.88671875" style="1" bestFit="1" customWidth="1"/>
    <col min="62" max="62" width="8.5546875" style="1" bestFit="1" customWidth="1"/>
    <col min="63" max="63" width="6.33203125" style="1" bestFit="1" customWidth="1"/>
    <col min="64" max="64" width="8.33203125" style="1" bestFit="1" customWidth="1"/>
    <col min="65" max="65" width="8" style="1" bestFit="1" customWidth="1"/>
    <col min="66" max="66" width="6.33203125" style="1" bestFit="1" customWidth="1"/>
    <col min="67" max="67" width="9.109375" style="1" bestFit="1" customWidth="1"/>
    <col min="68" max="68" width="7.6640625" style="1" bestFit="1" customWidth="1"/>
    <col min="69" max="69" width="9" style="1" bestFit="1" customWidth="1"/>
    <col min="70" max="70" width="8" style="1" bestFit="1" customWidth="1"/>
    <col min="71" max="71" width="7.6640625" style="1" bestFit="1" customWidth="1"/>
    <col min="72" max="72" width="8" style="1" bestFit="1" customWidth="1"/>
    <col min="73" max="73" width="8.5546875" style="1" bestFit="1" customWidth="1"/>
    <col min="74" max="74" width="6.33203125" style="1" bestFit="1" customWidth="1"/>
    <col min="75" max="75" width="8.33203125" style="1" bestFit="1" customWidth="1"/>
    <col min="76" max="76" width="8" style="1" bestFit="1" customWidth="1"/>
    <col min="77" max="77" width="6.33203125" style="1" bestFit="1" customWidth="1"/>
    <col min="78" max="78" width="9.109375" style="1" bestFit="1" customWidth="1"/>
    <col min="79" max="79" width="6.88671875" style="1" bestFit="1" customWidth="1"/>
    <col min="80" max="80" width="9" style="1" bestFit="1" customWidth="1"/>
    <col min="81" max="81" width="8" style="1" bestFit="1" customWidth="1"/>
    <col min="82" max="82" width="7.6640625" style="1" bestFit="1" customWidth="1"/>
    <col min="83" max="83" width="8" style="1" bestFit="1" customWidth="1"/>
    <col min="84" max="84" width="8.5546875" style="1" bestFit="1" customWidth="1"/>
    <col min="85" max="85" width="6.33203125" style="1" bestFit="1" customWidth="1"/>
    <col min="86" max="86" width="8.33203125" style="1" bestFit="1" customWidth="1"/>
    <col min="87" max="87" width="8" style="1" bestFit="1" customWidth="1"/>
    <col min="88" max="88" width="6.33203125" style="1" bestFit="1" customWidth="1"/>
    <col min="89" max="89" width="9.109375" style="1" bestFit="1" customWidth="1"/>
    <col min="90" max="90" width="6.88671875" style="1" bestFit="1" customWidth="1"/>
    <col min="91" max="91" width="9" style="1" bestFit="1" customWidth="1"/>
    <col min="92" max="92" width="8" style="1" bestFit="1" customWidth="1"/>
    <col min="93" max="93" width="7.6640625" style="1" bestFit="1" customWidth="1"/>
    <col min="94" max="94" width="8" style="1" bestFit="1" customWidth="1"/>
    <col min="95" max="95" width="8.5546875" style="1" bestFit="1" customWidth="1"/>
    <col min="96" max="96" width="6.33203125" style="1" bestFit="1" customWidth="1"/>
    <col min="97" max="97" width="8.33203125" style="1" bestFit="1" customWidth="1"/>
    <col min="98" max="98" width="8" style="1" bestFit="1" customWidth="1"/>
    <col min="99" max="99" width="6.33203125" style="1" bestFit="1" customWidth="1"/>
    <col min="100" max="100" width="9.109375" style="1" bestFit="1" customWidth="1"/>
    <col min="101" max="101" width="7.6640625" style="1" bestFit="1" customWidth="1"/>
    <col min="102" max="102" width="9" style="1" bestFit="1" customWidth="1"/>
    <col min="103" max="103" width="8" style="1" bestFit="1" customWidth="1"/>
    <col min="104" max="104" width="7.6640625" style="1" bestFit="1" customWidth="1"/>
    <col min="105" max="105" width="8" style="1" bestFit="1" customWidth="1"/>
    <col min="106" max="106" width="8.5546875" style="1" bestFit="1" customWidth="1"/>
    <col min="107" max="107" width="6.33203125" style="1" bestFit="1" customWidth="1"/>
    <col min="108" max="108" width="8.33203125" style="1" bestFit="1" customWidth="1"/>
    <col min="109" max="109" width="8" style="1" bestFit="1" customWidth="1"/>
    <col min="110" max="110" width="6.33203125" style="1" bestFit="1" customWidth="1"/>
    <col min="111" max="111" width="11.88671875" style="1" bestFit="1" customWidth="1"/>
    <col min="112" max="112" width="7.33203125" style="1" bestFit="1" customWidth="1"/>
    <col min="113" max="113" width="6.109375" style="1" bestFit="1" customWidth="1"/>
    <col min="114" max="114" width="7.33203125" style="1" bestFit="1" customWidth="1"/>
    <col min="115" max="115" width="7.44140625" style="60" bestFit="1" customWidth="1"/>
    <col min="116" max="117" width="8.5546875" style="1" bestFit="1" customWidth="1"/>
    <col min="118" max="118" width="6.33203125" style="1" bestFit="1" customWidth="1"/>
    <col min="119" max="119" width="4.44140625" style="1" bestFit="1" customWidth="1"/>
    <col min="120" max="120" width="14.88671875" style="1" bestFit="1" customWidth="1"/>
    <col min="121" max="16384" width="8.88671875" style="1"/>
  </cols>
  <sheetData>
    <row r="1" spans="1:120" x14ac:dyDescent="0.3">
      <c r="A1" s="111" t="s">
        <v>7</v>
      </c>
      <c r="B1" s="111"/>
      <c r="C1" s="111"/>
      <c r="D1" s="111"/>
      <c r="E1" s="111"/>
      <c r="F1" s="111"/>
      <c r="G1" s="111"/>
      <c r="H1" s="111"/>
      <c r="I1" s="111"/>
      <c r="J1" s="111"/>
      <c r="L1" s="111" t="s">
        <v>9</v>
      </c>
      <c r="M1" s="111"/>
      <c r="N1" s="111"/>
      <c r="O1" s="111"/>
      <c r="P1" s="111"/>
      <c r="Q1" s="111"/>
      <c r="R1" s="111"/>
      <c r="S1" s="111"/>
      <c r="T1" s="111"/>
      <c r="U1" s="35"/>
      <c r="W1" s="111" t="s">
        <v>13</v>
      </c>
      <c r="X1" s="111"/>
      <c r="Y1" s="111"/>
      <c r="Z1" s="111"/>
      <c r="AA1" s="111"/>
      <c r="AB1" s="111"/>
      <c r="AC1" s="111"/>
      <c r="AD1" s="111"/>
      <c r="AE1" s="111"/>
      <c r="AF1" s="35"/>
      <c r="AH1" s="111" t="s">
        <v>11</v>
      </c>
      <c r="AI1" s="111"/>
      <c r="AJ1" s="111"/>
      <c r="AK1" s="111"/>
      <c r="AL1" s="111"/>
      <c r="AM1" s="111"/>
      <c r="AN1" s="111"/>
      <c r="AO1" s="111"/>
      <c r="AP1" s="111"/>
      <c r="AQ1" s="35"/>
      <c r="AS1" s="111" t="s">
        <v>10</v>
      </c>
      <c r="AT1" s="111"/>
      <c r="AU1" s="111"/>
      <c r="AV1" s="111"/>
      <c r="AW1" s="111"/>
      <c r="AX1" s="111"/>
      <c r="AY1" s="111"/>
      <c r="AZ1" s="111"/>
      <c r="BA1" s="111"/>
      <c r="BB1" s="35"/>
      <c r="BD1" s="111" t="s">
        <v>14</v>
      </c>
      <c r="BE1" s="111"/>
      <c r="BF1" s="111"/>
      <c r="BG1" s="111"/>
      <c r="BH1" s="111"/>
      <c r="BI1" s="111"/>
      <c r="BJ1" s="111"/>
      <c r="BK1" s="111"/>
      <c r="BL1" s="111"/>
      <c r="BM1" s="35"/>
      <c r="BO1" s="111" t="s">
        <v>12</v>
      </c>
      <c r="BP1" s="111"/>
      <c r="BQ1" s="111"/>
      <c r="BR1" s="111"/>
      <c r="BS1" s="111"/>
      <c r="BT1" s="111"/>
      <c r="BU1" s="111"/>
      <c r="BV1" s="111"/>
      <c r="BW1" s="111"/>
      <c r="BX1" s="35"/>
      <c r="BZ1" s="111" t="s">
        <v>8</v>
      </c>
      <c r="CA1" s="111"/>
      <c r="CB1" s="111"/>
      <c r="CC1" s="111"/>
      <c r="CD1" s="111"/>
      <c r="CE1" s="111"/>
      <c r="CF1" s="111"/>
      <c r="CG1" s="111"/>
      <c r="CH1" s="111"/>
      <c r="CI1" s="35"/>
      <c r="CK1" s="111" t="s">
        <v>5</v>
      </c>
      <c r="CL1" s="111"/>
      <c r="CM1" s="111"/>
      <c r="CN1" s="111"/>
      <c r="CO1" s="111"/>
      <c r="CP1" s="111"/>
      <c r="CQ1" s="111"/>
      <c r="CR1" s="111"/>
      <c r="CS1" s="111"/>
      <c r="CT1" s="35"/>
      <c r="CV1" s="111" t="s">
        <v>6</v>
      </c>
      <c r="CW1" s="111"/>
      <c r="CX1" s="111"/>
      <c r="CY1" s="111"/>
      <c r="CZ1" s="111"/>
      <c r="DA1" s="111"/>
      <c r="DB1" s="111"/>
      <c r="DC1" s="111"/>
      <c r="DD1" s="111"/>
      <c r="DE1" s="35"/>
      <c r="DG1" s="115" t="s">
        <v>59</v>
      </c>
      <c r="DH1" s="115"/>
      <c r="DI1" s="115"/>
      <c r="DJ1" s="115"/>
      <c r="DK1" s="115"/>
      <c r="DL1" s="115"/>
      <c r="DM1" s="115"/>
    </row>
    <row r="2" spans="1:120" ht="15" thickBot="1" x14ac:dyDescent="0.35">
      <c r="A2" s="2" t="s">
        <v>60</v>
      </c>
      <c r="B2" s="2" t="s">
        <v>61</v>
      </c>
      <c r="C2" s="2" t="s">
        <v>62</v>
      </c>
      <c r="D2" s="2" t="s">
        <v>63</v>
      </c>
      <c r="E2" s="2" t="s">
        <v>64</v>
      </c>
      <c r="F2" s="2" t="s">
        <v>65</v>
      </c>
      <c r="G2" s="2" t="s">
        <v>66</v>
      </c>
      <c r="H2" s="2" t="s">
        <v>67</v>
      </c>
      <c r="I2" s="2" t="s">
        <v>68</v>
      </c>
      <c r="J2" s="2" t="s">
        <v>69</v>
      </c>
      <c r="K2" s="14">
        <f>H3</f>
        <v>1.3943333333333332E-2</v>
      </c>
      <c r="L2" s="2" t="s">
        <v>60</v>
      </c>
      <c r="M2" s="2" t="s">
        <v>61</v>
      </c>
      <c r="N2" s="2" t="s">
        <v>62</v>
      </c>
      <c r="O2" s="2" t="s">
        <v>63</v>
      </c>
      <c r="P2" s="2" t="s">
        <v>64</v>
      </c>
      <c r="Q2" s="2" t="s">
        <v>65</v>
      </c>
      <c r="R2" s="2" t="s">
        <v>66</v>
      </c>
      <c r="S2" s="2" t="s">
        <v>67</v>
      </c>
      <c r="T2" s="2" t="s">
        <v>68</v>
      </c>
      <c r="U2" s="2" t="s">
        <v>69</v>
      </c>
      <c r="W2" s="2" t="s">
        <v>60</v>
      </c>
      <c r="X2" s="2" t="s">
        <v>61</v>
      </c>
      <c r="Y2" s="2" t="s">
        <v>62</v>
      </c>
      <c r="Z2" s="2" t="s">
        <v>63</v>
      </c>
      <c r="AA2" s="2" t="s">
        <v>64</v>
      </c>
      <c r="AB2" s="2" t="s">
        <v>65</v>
      </c>
      <c r="AC2" s="2" t="s">
        <v>66</v>
      </c>
      <c r="AD2" s="2" t="s">
        <v>67</v>
      </c>
      <c r="AE2" s="2" t="s">
        <v>68</v>
      </c>
      <c r="AF2" s="2" t="s">
        <v>69</v>
      </c>
      <c r="AH2" s="2" t="s">
        <v>60</v>
      </c>
      <c r="AI2" s="2" t="s">
        <v>61</v>
      </c>
      <c r="AJ2" s="2" t="s">
        <v>62</v>
      </c>
      <c r="AK2" s="2" t="s">
        <v>63</v>
      </c>
      <c r="AL2" s="2" t="s">
        <v>64</v>
      </c>
      <c r="AM2" s="2" t="s">
        <v>65</v>
      </c>
      <c r="AN2" s="2" t="s">
        <v>66</v>
      </c>
      <c r="AO2" s="2" t="s">
        <v>67</v>
      </c>
      <c r="AP2" s="2" t="s">
        <v>68</v>
      </c>
      <c r="AQ2" s="2" t="s">
        <v>69</v>
      </c>
      <c r="AS2" s="2" t="s">
        <v>60</v>
      </c>
      <c r="AT2" s="2" t="s">
        <v>61</v>
      </c>
      <c r="AU2" s="2" t="s">
        <v>62</v>
      </c>
      <c r="AV2" s="2" t="s">
        <v>63</v>
      </c>
      <c r="AW2" s="2" t="s">
        <v>64</v>
      </c>
      <c r="AX2" s="2" t="s">
        <v>65</v>
      </c>
      <c r="AY2" s="2" t="s">
        <v>66</v>
      </c>
      <c r="AZ2" s="2" t="s">
        <v>67</v>
      </c>
      <c r="BA2" s="2" t="s">
        <v>68</v>
      </c>
      <c r="BB2" s="2" t="s">
        <v>69</v>
      </c>
      <c r="BD2" s="2" t="s">
        <v>60</v>
      </c>
      <c r="BE2" s="2" t="s">
        <v>61</v>
      </c>
      <c r="BF2" s="2" t="s">
        <v>62</v>
      </c>
      <c r="BG2" s="2" t="s">
        <v>63</v>
      </c>
      <c r="BH2" s="2" t="s">
        <v>64</v>
      </c>
      <c r="BI2" s="2" t="s">
        <v>65</v>
      </c>
      <c r="BJ2" s="2" t="s">
        <v>66</v>
      </c>
      <c r="BK2" s="2" t="s">
        <v>67</v>
      </c>
      <c r="BL2" s="2" t="s">
        <v>68</v>
      </c>
      <c r="BM2" s="2" t="s">
        <v>69</v>
      </c>
      <c r="BO2" s="2" t="s">
        <v>60</v>
      </c>
      <c r="BP2" s="2" t="s">
        <v>61</v>
      </c>
      <c r="BQ2" s="2" t="s">
        <v>62</v>
      </c>
      <c r="BR2" s="2" t="s">
        <v>63</v>
      </c>
      <c r="BS2" s="2" t="s">
        <v>64</v>
      </c>
      <c r="BT2" s="2" t="s">
        <v>65</v>
      </c>
      <c r="BU2" s="2" t="s">
        <v>66</v>
      </c>
      <c r="BV2" s="2" t="s">
        <v>67</v>
      </c>
      <c r="BW2" s="2" t="s">
        <v>68</v>
      </c>
      <c r="BX2" s="2" t="s">
        <v>69</v>
      </c>
      <c r="BZ2" s="2" t="s">
        <v>60</v>
      </c>
      <c r="CA2" s="2" t="s">
        <v>61</v>
      </c>
      <c r="CB2" s="2" t="s">
        <v>62</v>
      </c>
      <c r="CC2" s="2" t="s">
        <v>63</v>
      </c>
      <c r="CD2" s="2" t="s">
        <v>64</v>
      </c>
      <c r="CE2" s="2" t="s">
        <v>65</v>
      </c>
      <c r="CF2" s="2" t="s">
        <v>66</v>
      </c>
      <c r="CG2" s="2" t="s">
        <v>67</v>
      </c>
      <c r="CH2" s="2" t="s">
        <v>68</v>
      </c>
      <c r="CI2" s="2" t="s">
        <v>69</v>
      </c>
      <c r="CK2" s="2" t="s">
        <v>60</v>
      </c>
      <c r="CL2" s="2" t="s">
        <v>61</v>
      </c>
      <c r="CM2" s="2" t="s">
        <v>62</v>
      </c>
      <c r="CN2" s="2" t="s">
        <v>63</v>
      </c>
      <c r="CO2" s="2" t="s">
        <v>64</v>
      </c>
      <c r="CP2" s="2" t="s">
        <v>65</v>
      </c>
      <c r="CQ2" s="2" t="s">
        <v>66</v>
      </c>
      <c r="CR2" s="2" t="s">
        <v>67</v>
      </c>
      <c r="CS2" s="2" t="s">
        <v>68</v>
      </c>
      <c r="CT2" s="2" t="s">
        <v>69</v>
      </c>
      <c r="CV2" s="2" t="s">
        <v>60</v>
      </c>
      <c r="CW2" s="2" t="s">
        <v>61</v>
      </c>
      <c r="CX2" s="2" t="s">
        <v>62</v>
      </c>
      <c r="CY2" s="2" t="s">
        <v>63</v>
      </c>
      <c r="CZ2" s="2" t="s">
        <v>64</v>
      </c>
      <c r="DA2" s="2" t="s">
        <v>65</v>
      </c>
      <c r="DB2" s="2" t="s">
        <v>66</v>
      </c>
      <c r="DC2" s="2" t="s">
        <v>67</v>
      </c>
      <c r="DD2" s="2" t="s">
        <v>68</v>
      </c>
      <c r="DE2" s="2" t="s">
        <v>69</v>
      </c>
      <c r="DG2" s="26" t="s">
        <v>70</v>
      </c>
      <c r="DH2" s="26" t="s">
        <v>57</v>
      </c>
      <c r="DI2" s="26" t="s">
        <v>34</v>
      </c>
      <c r="DJ2" s="26" t="s">
        <v>35</v>
      </c>
      <c r="DK2" s="59" t="s">
        <v>58</v>
      </c>
      <c r="DL2" s="26" t="s">
        <v>66</v>
      </c>
      <c r="DM2" s="26" t="s">
        <v>67</v>
      </c>
      <c r="DO2" s="1" t="s">
        <v>71</v>
      </c>
      <c r="DP2" s="1" t="s">
        <v>72</v>
      </c>
    </row>
    <row r="3" spans="1:120" x14ac:dyDescent="0.3">
      <c r="A3" s="3">
        <v>44470</v>
      </c>
      <c r="B3" s="1">
        <v>425.48</v>
      </c>
      <c r="C3" s="1">
        <v>402.2</v>
      </c>
      <c r="D3" s="1">
        <v>417.44</v>
      </c>
      <c r="E3" s="1">
        <v>401.78</v>
      </c>
      <c r="F3" s="14">
        <v>7.0000000000000007E-2</v>
      </c>
      <c r="G3" s="116">
        <f>AVERAGE(F3:F14)</f>
        <v>2.9666666666666664E-2</v>
      </c>
      <c r="H3" s="108">
        <f>AVERAGE(G3:G62)</f>
        <v>1.3943333333333332E-2</v>
      </c>
      <c r="I3" s="102">
        <f>I15*(1+G3)</f>
        <v>1.0714934985146705</v>
      </c>
      <c r="J3" s="14">
        <f>F3-$DK3</f>
        <v>6.9900000000000004E-2</v>
      </c>
      <c r="K3" s="14"/>
      <c r="L3" s="3">
        <v>44470</v>
      </c>
      <c r="M3" s="1">
        <v>159.9</v>
      </c>
      <c r="N3" s="1">
        <v>151.15</v>
      </c>
      <c r="O3" s="1">
        <v>156.88</v>
      </c>
      <c r="P3" s="1">
        <v>151</v>
      </c>
      <c r="Q3" s="14">
        <v>6.6299999999999998E-2</v>
      </c>
      <c r="R3" s="107">
        <f>AVERAGE(Q3:Q14)</f>
        <v>2.9625000000000002E-2</v>
      </c>
      <c r="S3" s="108">
        <f>AVERAGE(R3:R62)</f>
        <v>1.3693333333333335E-2</v>
      </c>
      <c r="T3" s="105">
        <f>T15*(1+R3)</f>
        <v>1.070171448381106</v>
      </c>
      <c r="U3" s="14">
        <f>Q3-$DK3</f>
        <v>6.6199999999999995E-2</v>
      </c>
      <c r="V3" s="14">
        <f>S3</f>
        <v>1.3693333333333335E-2</v>
      </c>
      <c r="W3" s="3">
        <v>44470</v>
      </c>
      <c r="X3" s="1">
        <v>66.36</v>
      </c>
      <c r="Y3" s="1">
        <v>63.86</v>
      </c>
      <c r="Z3" s="1">
        <v>65.83</v>
      </c>
      <c r="AA3" s="1">
        <v>63.71</v>
      </c>
      <c r="AB3" s="14">
        <v>4.8000000000000001E-2</v>
      </c>
      <c r="AC3" s="107">
        <f>AVERAGE(AB3:AB14)</f>
        <v>2.3308333333333334E-2</v>
      </c>
      <c r="AD3" s="108">
        <f>AVERAGE(AC3:AC62)</f>
        <v>7.5516666666666649E-3</v>
      </c>
      <c r="AE3" s="105">
        <f>AE15*(1+AC3)</f>
        <v>1.0380547889563061</v>
      </c>
      <c r="AF3" s="14">
        <f>AB3-$DK3</f>
        <v>4.7899999999999998E-2</v>
      </c>
      <c r="AG3" s="14">
        <f>AD3</f>
        <v>7.5516666666666649E-3</v>
      </c>
      <c r="AH3" s="3">
        <v>44470</v>
      </c>
      <c r="AI3" s="1">
        <v>82.25</v>
      </c>
      <c r="AJ3" s="1">
        <v>76.47</v>
      </c>
      <c r="AK3" s="1">
        <v>79.67</v>
      </c>
      <c r="AL3" s="1">
        <v>76.319999999999993</v>
      </c>
      <c r="AM3" s="14">
        <v>8.6800000000000002E-2</v>
      </c>
      <c r="AN3" s="107">
        <f>AVERAGE(AM3:AM14)</f>
        <v>2.8566666666666667E-2</v>
      </c>
      <c r="AO3" s="108">
        <f>AVERAGE(AN3:AN62)</f>
        <v>1.2175E-2</v>
      </c>
      <c r="AP3" s="105">
        <f>AP15*(1+AN3)</f>
        <v>1.0621037953024217</v>
      </c>
      <c r="AQ3" s="14">
        <f>AM3-$DK3</f>
        <v>8.6699999999999999E-2</v>
      </c>
      <c r="AR3" s="14">
        <f>AO3</f>
        <v>1.2175E-2</v>
      </c>
      <c r="AS3" s="3">
        <v>44470</v>
      </c>
      <c r="AT3" s="1">
        <v>20.190000000000001</v>
      </c>
      <c r="AU3" s="1">
        <v>19.05</v>
      </c>
      <c r="AV3" s="1">
        <v>19.87</v>
      </c>
      <c r="AW3" s="1">
        <v>18.97</v>
      </c>
      <c r="AX3" s="14">
        <v>6.88E-2</v>
      </c>
      <c r="AY3" s="107">
        <f>AVERAGE(AX3:AX14)</f>
        <v>1.9541666666666666E-2</v>
      </c>
      <c r="AZ3" s="108">
        <f>AVERAGE(AY3:AY62)</f>
        <v>1.3033333333333331E-2</v>
      </c>
      <c r="BA3" s="105">
        <f>BA15*(1+AY3)</f>
        <v>1.0667168345225264</v>
      </c>
      <c r="BB3" s="14">
        <f>AX3-$DK3</f>
        <v>6.8699999999999997E-2</v>
      </c>
      <c r="BC3" s="14">
        <f>AZ3</f>
        <v>1.3033333333333331E-2</v>
      </c>
      <c r="BD3" s="3">
        <v>44470</v>
      </c>
      <c r="BE3" s="1">
        <v>33.56</v>
      </c>
      <c r="BF3" s="1">
        <v>32.6</v>
      </c>
      <c r="BG3" s="1">
        <v>33.340000000000003</v>
      </c>
      <c r="BH3" s="1">
        <v>32.590000000000003</v>
      </c>
      <c r="BI3" s="14">
        <v>3.7100000000000001E-2</v>
      </c>
      <c r="BJ3" s="107">
        <f>AVERAGE(BI3:BI14)</f>
        <v>1.4458333333333332E-2</v>
      </c>
      <c r="BK3" s="108">
        <f>AVERAGE(BJ3:BJ62)</f>
        <v>5.4900000000000001E-3</v>
      </c>
      <c r="BL3" s="105">
        <f>BL15*(1+BJ3)</f>
        <v>1.0276719714837463</v>
      </c>
      <c r="BM3" s="14">
        <f>BI3-$DK3</f>
        <v>3.6999999999999998E-2</v>
      </c>
      <c r="BN3" s="14">
        <f>BK3</f>
        <v>5.4900000000000001E-3</v>
      </c>
      <c r="BO3" s="3">
        <v>44470</v>
      </c>
      <c r="BP3" s="1">
        <v>246.57</v>
      </c>
      <c r="BQ3" s="1">
        <v>239.79</v>
      </c>
      <c r="BR3" s="1">
        <v>248.23</v>
      </c>
      <c r="BS3" s="1">
        <v>239.79</v>
      </c>
      <c r="BT3" s="14">
        <v>4.48E-2</v>
      </c>
      <c r="BU3" s="107">
        <f>AVERAGE(BT3:BT14)</f>
        <v>3.635E-2</v>
      </c>
      <c r="BV3" s="108">
        <f>AVERAGE(BU3:BU62)</f>
        <v>7.8183333333333334E-3</v>
      </c>
      <c r="BW3" s="105">
        <f>BW15*(1+BU3)</f>
        <v>1.0390497742829028</v>
      </c>
      <c r="BX3" s="14">
        <f>BT3-$DK3</f>
        <v>4.4699999999999997E-2</v>
      </c>
      <c r="BY3" s="14">
        <f>BV3</f>
        <v>7.8183333333333334E-3</v>
      </c>
      <c r="BZ3" s="3">
        <v>44470</v>
      </c>
      <c r="CA3" s="1">
        <v>71.209999999999994</v>
      </c>
      <c r="CB3" s="1">
        <v>67.31</v>
      </c>
      <c r="CC3" s="1">
        <v>69.86</v>
      </c>
      <c r="CD3" s="1">
        <v>67.239999999999995</v>
      </c>
      <c r="CE3" s="14">
        <v>7.0000000000000007E-2</v>
      </c>
      <c r="CF3" s="107">
        <f>AVERAGE(CE3:CE14)</f>
        <v>2.9308333333333336E-2</v>
      </c>
      <c r="CG3" s="108">
        <f>AVERAGE(CF3:CF62)</f>
        <v>1.3725000000000001E-2</v>
      </c>
      <c r="CH3" s="105">
        <f>CH15*(1+CF3)</f>
        <v>1.0703458807595163</v>
      </c>
      <c r="CI3" s="14">
        <f>CE3-$DK3</f>
        <v>6.9900000000000004E-2</v>
      </c>
      <c r="CJ3" s="14">
        <f>CG3</f>
        <v>1.3725000000000001E-2</v>
      </c>
      <c r="CK3" s="3">
        <v>44470</v>
      </c>
      <c r="CL3" s="1">
        <v>40.99</v>
      </c>
      <c r="CM3" s="1">
        <v>38.11</v>
      </c>
      <c r="CN3" s="1">
        <v>39.880000000000003</v>
      </c>
      <c r="CO3" s="1">
        <v>38.01</v>
      </c>
      <c r="CP3" s="14">
        <v>8.2699999999999996E-2</v>
      </c>
      <c r="CQ3" s="107">
        <f>AVERAGE(CP3:CP14)</f>
        <v>2.6983333333333335E-2</v>
      </c>
      <c r="CR3" s="108">
        <f>AVERAGE(CQ3:CQ62)</f>
        <v>2.012166666666667E-2</v>
      </c>
      <c r="CS3" s="105">
        <f>CS15*(1+CQ3)</f>
        <v>1.1043249571387801</v>
      </c>
      <c r="CT3" s="14">
        <f>CP3-$DK3</f>
        <v>8.2599999999999993E-2</v>
      </c>
      <c r="CU3" s="14">
        <f>CR3</f>
        <v>2.012166666666667E-2</v>
      </c>
      <c r="CV3" s="3">
        <v>44470</v>
      </c>
      <c r="CW3" s="1">
        <v>197.95</v>
      </c>
      <c r="CX3" s="1">
        <v>189.24</v>
      </c>
      <c r="CY3" s="1">
        <v>198.03</v>
      </c>
      <c r="CZ3" s="1">
        <v>187.58</v>
      </c>
      <c r="DA3" s="14">
        <v>5.8099999999999999E-2</v>
      </c>
      <c r="DB3" s="107">
        <f>AVERAGE(DA3:DA14)</f>
        <v>2.3525000000000001E-2</v>
      </c>
      <c r="DC3" s="108">
        <f>AVERAGE(DB3:DB62)</f>
        <v>1.8043333333333335E-2</v>
      </c>
      <c r="DD3" s="105">
        <f>DD15*(1+DB3)</f>
        <v>1.0933782386595743</v>
      </c>
      <c r="DE3" s="14">
        <f>DA3-$DK3</f>
        <v>5.7999999999999996E-2</v>
      </c>
      <c r="DF3" s="14">
        <f>DC3</f>
        <v>1.8043333333333335E-2</v>
      </c>
      <c r="DG3" s="1">
        <v>201611</v>
      </c>
      <c r="DH3" s="1">
        <v>4.8600000000000003</v>
      </c>
      <c r="DI3" s="1">
        <v>5.67</v>
      </c>
      <c r="DJ3" s="1">
        <v>8.2100000000000009</v>
      </c>
      <c r="DK3" s="60">
        <v>1E-4</v>
      </c>
      <c r="DL3" s="107">
        <f>AVERAGE(DK3:DK14)</f>
        <v>5.4999999999999992E-4</v>
      </c>
      <c r="DM3" s="112">
        <f>AVERAGE(DL3:DL62)</f>
        <v>8.6530303030303026E-4</v>
      </c>
      <c r="DN3" s="14">
        <f>DM3</f>
        <v>8.6530303030303026E-4</v>
      </c>
      <c r="DP3" s="14"/>
    </row>
    <row r="4" spans="1:120" x14ac:dyDescent="0.3">
      <c r="A4" s="3">
        <v>44440</v>
      </c>
      <c r="B4" s="1">
        <v>397.63</v>
      </c>
      <c r="C4" s="1">
        <v>418.56</v>
      </c>
      <c r="D4" s="1">
        <v>418.56</v>
      </c>
      <c r="E4" s="1">
        <v>406.97</v>
      </c>
      <c r="F4" s="14">
        <v>-4.9599999999999998E-2</v>
      </c>
      <c r="G4" s="107"/>
      <c r="H4" s="108"/>
      <c r="I4" s="103"/>
      <c r="J4" s="14">
        <f t="shared" ref="J4:J61" si="0">F4-$DK4</f>
        <v>-4.99E-2</v>
      </c>
      <c r="L4" s="3">
        <v>44440</v>
      </c>
      <c r="M4" s="1">
        <v>149.96</v>
      </c>
      <c r="N4" s="1">
        <v>157.33000000000001</v>
      </c>
      <c r="O4" s="1">
        <v>157.33000000000001</v>
      </c>
      <c r="P4" s="1">
        <v>152.97999999999999</v>
      </c>
      <c r="Q4" s="14">
        <v>-4.65E-2</v>
      </c>
      <c r="R4" s="107"/>
      <c r="S4" s="108"/>
      <c r="T4" s="103"/>
      <c r="U4" s="14">
        <f t="shared" ref="U4:U61" si="1">Q4-$DK4</f>
        <v>-4.6800000000000001E-2</v>
      </c>
      <c r="W4" s="3">
        <v>44440</v>
      </c>
      <c r="X4" s="1">
        <v>63.32</v>
      </c>
      <c r="Y4" s="1">
        <v>66.69</v>
      </c>
      <c r="Z4" s="1">
        <v>66.69</v>
      </c>
      <c r="AA4" s="1">
        <v>64.930000000000007</v>
      </c>
      <c r="AB4" s="14">
        <v>-4.5499999999999999E-2</v>
      </c>
      <c r="AC4" s="107"/>
      <c r="AD4" s="108"/>
      <c r="AE4" s="103"/>
      <c r="AF4" s="14">
        <f t="shared" ref="AF4:AF61" si="2">AB4-$DK4</f>
        <v>-4.58E-2</v>
      </c>
      <c r="AH4" s="3">
        <v>44440</v>
      </c>
      <c r="AI4" s="1">
        <v>75.680000000000007</v>
      </c>
      <c r="AJ4" s="1">
        <v>78.739999999999995</v>
      </c>
      <c r="AK4" s="1">
        <v>78.739999999999995</v>
      </c>
      <c r="AL4" s="1">
        <v>77.56</v>
      </c>
      <c r="AM4" s="14">
        <v>-3.49E-2</v>
      </c>
      <c r="AN4" s="107"/>
      <c r="AO4" s="108"/>
      <c r="AP4" s="103"/>
      <c r="AQ4" s="14">
        <f t="shared" ref="AQ4:AQ61" si="3">AM4-$DK4</f>
        <v>-3.5200000000000002E-2</v>
      </c>
      <c r="AS4" s="3">
        <v>44440</v>
      </c>
      <c r="AT4" s="1">
        <v>18.89</v>
      </c>
      <c r="AU4" s="1">
        <v>20.14</v>
      </c>
      <c r="AV4" s="1">
        <v>20.14</v>
      </c>
      <c r="AW4" s="1">
        <v>19.45</v>
      </c>
      <c r="AX4" s="14">
        <v>-5.9299999999999999E-2</v>
      </c>
      <c r="AY4" s="107"/>
      <c r="AZ4" s="108"/>
      <c r="BA4" s="103"/>
      <c r="BB4" s="14">
        <f t="shared" ref="BB4:BB61" si="4">AX4-$DK4</f>
        <v>-5.96E-2</v>
      </c>
      <c r="BD4" s="3">
        <v>44440</v>
      </c>
      <c r="BE4" s="1">
        <v>32.36</v>
      </c>
      <c r="BF4" s="1">
        <v>33.54</v>
      </c>
      <c r="BG4" s="1">
        <v>33.54</v>
      </c>
      <c r="BH4" s="1">
        <v>32.909999999999997</v>
      </c>
      <c r="BI4" s="14">
        <v>-3.4299999999999997E-2</v>
      </c>
      <c r="BJ4" s="107"/>
      <c r="BK4" s="108"/>
      <c r="BL4" s="103"/>
      <c r="BM4" s="14">
        <f t="shared" ref="BM4:BM61" si="5">BI4-$DK4</f>
        <v>-3.4599999999999999E-2</v>
      </c>
      <c r="BO4" s="3">
        <v>44440</v>
      </c>
      <c r="BP4" s="1">
        <v>236</v>
      </c>
      <c r="BQ4" s="1">
        <v>243.75</v>
      </c>
      <c r="BR4" s="1">
        <v>243.75</v>
      </c>
      <c r="BS4" s="1">
        <v>235.57</v>
      </c>
      <c r="BT4" s="14">
        <v>-3.7400000000000003E-2</v>
      </c>
      <c r="BU4" s="107"/>
      <c r="BV4" s="108"/>
      <c r="BW4" s="103"/>
      <c r="BX4" s="14">
        <f t="shared" ref="BX4:BX61" si="6">BT4-$DK4</f>
        <v>-3.7700000000000004E-2</v>
      </c>
      <c r="BZ4" s="3">
        <v>44440</v>
      </c>
      <c r="CA4" s="1">
        <v>66.55</v>
      </c>
      <c r="CB4" s="1">
        <v>69.819999999999993</v>
      </c>
      <c r="CC4" s="1">
        <v>69.819999999999993</v>
      </c>
      <c r="CD4" s="1">
        <v>67.89</v>
      </c>
      <c r="CE4" s="14">
        <v>-4.6600000000000003E-2</v>
      </c>
      <c r="CF4" s="107"/>
      <c r="CG4" s="108"/>
      <c r="CH4" s="103"/>
      <c r="CI4" s="14">
        <f t="shared" ref="CI4:CI61" si="7">CE4-$DK4</f>
        <v>-4.6900000000000004E-2</v>
      </c>
      <c r="CK4" s="3">
        <v>44440</v>
      </c>
      <c r="CL4" s="1">
        <v>37.86</v>
      </c>
      <c r="CM4" s="1">
        <v>40.090000000000003</v>
      </c>
      <c r="CN4" s="1">
        <v>40.090000000000003</v>
      </c>
      <c r="CO4" s="1">
        <v>39.29</v>
      </c>
      <c r="CP4" s="14">
        <v>-5.0900000000000001E-2</v>
      </c>
      <c r="CQ4" s="107"/>
      <c r="CR4" s="108"/>
      <c r="CS4" s="103"/>
      <c r="CT4" s="14">
        <f t="shared" ref="CT4:CT61" si="8">CP4-$DK4</f>
        <v>-5.1200000000000002E-2</v>
      </c>
      <c r="CV4" s="3">
        <v>44440</v>
      </c>
      <c r="CW4" s="1">
        <v>187.08</v>
      </c>
      <c r="CX4" s="1">
        <v>199.13</v>
      </c>
      <c r="CY4" s="1">
        <v>199.13</v>
      </c>
      <c r="CZ4" s="1">
        <v>194.32</v>
      </c>
      <c r="DA4" s="14">
        <v>-5.7200000000000001E-2</v>
      </c>
      <c r="DB4" s="107"/>
      <c r="DC4" s="108"/>
      <c r="DD4" s="103"/>
      <c r="DE4" s="14">
        <f t="shared" ref="DE4:DE61" si="9">DA4-$DK4</f>
        <v>-5.7500000000000002E-2</v>
      </c>
      <c r="DG4" s="1">
        <v>201612</v>
      </c>
      <c r="DH4" s="1">
        <v>1.82</v>
      </c>
      <c r="DI4" s="1">
        <v>0.09</v>
      </c>
      <c r="DJ4" s="1">
        <v>3.6</v>
      </c>
      <c r="DK4" s="60">
        <v>2.9999999999999997E-4</v>
      </c>
      <c r="DL4" s="107"/>
      <c r="DM4" s="112"/>
      <c r="DP4" s="14"/>
    </row>
    <row r="5" spans="1:120" x14ac:dyDescent="0.3">
      <c r="A5" s="1" t="s">
        <v>73</v>
      </c>
      <c r="B5" s="1">
        <v>418.4</v>
      </c>
      <c r="C5" s="1">
        <v>406.07</v>
      </c>
      <c r="D5" s="1">
        <v>409.96</v>
      </c>
      <c r="E5" s="1">
        <v>405.32</v>
      </c>
      <c r="F5" s="14">
        <v>3.04E-2</v>
      </c>
      <c r="G5" s="107"/>
      <c r="H5" s="108"/>
      <c r="I5" s="103"/>
      <c r="J5" s="14">
        <f t="shared" si="0"/>
        <v>0.03</v>
      </c>
      <c r="L5" s="1" t="s">
        <v>73</v>
      </c>
      <c r="M5" s="1">
        <v>157.27000000000001</v>
      </c>
      <c r="N5" s="1">
        <v>152.35</v>
      </c>
      <c r="O5" s="1">
        <v>154.1</v>
      </c>
      <c r="P5" s="1">
        <v>152.35</v>
      </c>
      <c r="Q5" s="14">
        <v>3.0300000000000001E-2</v>
      </c>
      <c r="R5" s="107"/>
      <c r="S5" s="108"/>
      <c r="T5" s="103"/>
      <c r="U5" s="14">
        <f t="shared" si="1"/>
        <v>2.9899999999999999E-2</v>
      </c>
      <c r="W5" s="1" t="s">
        <v>73</v>
      </c>
      <c r="X5" s="1">
        <v>66.34</v>
      </c>
      <c r="Y5" s="1">
        <v>65.12</v>
      </c>
      <c r="Z5" s="1">
        <v>65.569999999999993</v>
      </c>
      <c r="AA5" s="1">
        <v>65.12</v>
      </c>
      <c r="AB5" s="14">
        <v>2.1700000000000001E-2</v>
      </c>
      <c r="AC5" s="107"/>
      <c r="AD5" s="108"/>
      <c r="AE5" s="103"/>
      <c r="AF5" s="14">
        <f t="shared" si="2"/>
        <v>2.1299999999999999E-2</v>
      </c>
      <c r="AH5" s="1" t="s">
        <v>73</v>
      </c>
      <c r="AI5" s="1">
        <v>78.42</v>
      </c>
      <c r="AJ5" s="1">
        <v>75.760000000000005</v>
      </c>
      <c r="AK5" s="1">
        <v>76.489999999999995</v>
      </c>
      <c r="AL5" s="1">
        <v>75.760000000000005</v>
      </c>
      <c r="AM5" s="14">
        <v>3.5900000000000001E-2</v>
      </c>
      <c r="AN5" s="107"/>
      <c r="AO5" s="108"/>
      <c r="AP5" s="103"/>
      <c r="AQ5" s="14">
        <f t="shared" si="3"/>
        <v>3.5500000000000004E-2</v>
      </c>
      <c r="AS5" s="1" t="s">
        <v>73</v>
      </c>
      <c r="AT5" s="1">
        <v>20.079999999999998</v>
      </c>
      <c r="AU5" s="1">
        <v>19.21</v>
      </c>
      <c r="AV5" s="1">
        <v>19.489999999999998</v>
      </c>
      <c r="AW5" s="1">
        <v>19.18</v>
      </c>
      <c r="AX5" s="14">
        <v>4.53E-2</v>
      </c>
      <c r="AY5" s="107"/>
      <c r="AZ5" s="108"/>
      <c r="BA5" s="103"/>
      <c r="BB5" s="14">
        <f t="shared" si="4"/>
        <v>4.4900000000000002E-2</v>
      </c>
      <c r="BD5" s="1" t="s">
        <v>73</v>
      </c>
      <c r="BE5" s="1">
        <v>33.51</v>
      </c>
      <c r="BF5" s="1">
        <v>33.020000000000003</v>
      </c>
      <c r="BG5" s="1">
        <v>33.200000000000003</v>
      </c>
      <c r="BH5" s="1">
        <v>33.020000000000003</v>
      </c>
      <c r="BI5" s="14">
        <v>1.4800000000000001E-2</v>
      </c>
      <c r="BJ5" s="107"/>
      <c r="BK5" s="108"/>
      <c r="BL5" s="103"/>
      <c r="BM5" s="14">
        <f t="shared" si="5"/>
        <v>1.4400000000000001E-2</v>
      </c>
      <c r="BO5" s="1" t="s">
        <v>73</v>
      </c>
      <c r="BP5" s="1">
        <v>245.16</v>
      </c>
      <c r="BQ5" s="1">
        <v>237.43</v>
      </c>
      <c r="BR5" s="1">
        <v>241.43</v>
      </c>
      <c r="BS5" s="1">
        <v>237.29</v>
      </c>
      <c r="BT5" s="14">
        <v>0.03</v>
      </c>
      <c r="BU5" s="107"/>
      <c r="BV5" s="108"/>
      <c r="BW5" s="103"/>
      <c r="BX5" s="14">
        <f t="shared" si="6"/>
        <v>2.9599999999999998E-2</v>
      </c>
      <c r="BZ5" s="1" t="s">
        <v>73</v>
      </c>
      <c r="CA5" s="1">
        <v>69.8</v>
      </c>
      <c r="CB5" s="1">
        <v>67.61</v>
      </c>
      <c r="CC5" s="1">
        <v>68.39</v>
      </c>
      <c r="CD5" s="1">
        <v>67.61</v>
      </c>
      <c r="CE5" s="14">
        <v>3.04E-2</v>
      </c>
      <c r="CF5" s="107"/>
      <c r="CG5" s="108"/>
      <c r="CH5" s="103"/>
      <c r="CI5" s="14">
        <f t="shared" si="7"/>
        <v>0.03</v>
      </c>
      <c r="CK5" s="1" t="s">
        <v>73</v>
      </c>
      <c r="CL5" s="1">
        <v>39.89</v>
      </c>
      <c r="CM5" s="1">
        <v>38.229999999999997</v>
      </c>
      <c r="CN5" s="1">
        <v>39.049999999999997</v>
      </c>
      <c r="CO5" s="1">
        <v>38.229999999999997</v>
      </c>
      <c r="CP5" s="14">
        <v>4.5100000000000001E-2</v>
      </c>
      <c r="CQ5" s="107"/>
      <c r="CR5" s="108"/>
      <c r="CS5" s="103"/>
      <c r="CT5" s="14">
        <f t="shared" si="8"/>
        <v>4.4700000000000004E-2</v>
      </c>
      <c r="CV5" s="1" t="s">
        <v>73</v>
      </c>
      <c r="CW5" s="1">
        <v>198.44</v>
      </c>
      <c r="CX5" s="1">
        <v>191.07</v>
      </c>
      <c r="CY5" s="1">
        <v>193.61</v>
      </c>
      <c r="CZ5" s="1">
        <v>190.55</v>
      </c>
      <c r="DA5" s="14">
        <v>3.8600000000000002E-2</v>
      </c>
      <c r="DB5" s="107"/>
      <c r="DC5" s="108"/>
      <c r="DD5" s="103"/>
      <c r="DE5" s="14">
        <f t="shared" si="9"/>
        <v>3.8200000000000005E-2</v>
      </c>
      <c r="DG5" s="1">
        <v>201701</v>
      </c>
      <c r="DH5" s="1">
        <v>1.94</v>
      </c>
      <c r="DI5" s="1">
        <v>-1.1299999999999999</v>
      </c>
      <c r="DJ5" s="1">
        <v>-2.74</v>
      </c>
      <c r="DK5" s="60">
        <v>4.0000000000000002E-4</v>
      </c>
      <c r="DL5" s="107"/>
      <c r="DM5" s="112"/>
      <c r="DP5" s="14"/>
    </row>
    <row r="6" spans="1:120" x14ac:dyDescent="0.3">
      <c r="A6" s="3">
        <v>44378</v>
      </c>
      <c r="B6" s="1">
        <v>406.07</v>
      </c>
      <c r="C6" s="1">
        <v>398.76</v>
      </c>
      <c r="D6" s="1">
        <v>398.76</v>
      </c>
      <c r="E6" s="1">
        <v>398.76</v>
      </c>
      <c r="F6" s="14">
        <v>2.3699999999999999E-2</v>
      </c>
      <c r="G6" s="107"/>
      <c r="H6" s="108"/>
      <c r="I6" s="103"/>
      <c r="J6" s="14">
        <f t="shared" si="0"/>
        <v>2.3299999999999998E-2</v>
      </c>
      <c r="L6" s="3">
        <v>44378</v>
      </c>
      <c r="M6" s="1">
        <v>152.63999999999999</v>
      </c>
      <c r="N6" s="1">
        <v>150.38</v>
      </c>
      <c r="O6" s="1">
        <v>150.38</v>
      </c>
      <c r="P6" s="1">
        <v>150.38</v>
      </c>
      <c r="Q6" s="14">
        <v>2.0400000000000001E-2</v>
      </c>
      <c r="R6" s="107"/>
      <c r="S6" s="108"/>
      <c r="T6" s="103"/>
      <c r="U6" s="14">
        <f t="shared" si="1"/>
        <v>0.02</v>
      </c>
      <c r="W6" s="3">
        <v>44378</v>
      </c>
      <c r="X6" s="1">
        <v>64.930000000000007</v>
      </c>
      <c r="Y6" s="1">
        <v>65.040000000000006</v>
      </c>
      <c r="Z6" s="1">
        <v>65.040000000000006</v>
      </c>
      <c r="AA6" s="1">
        <v>65.040000000000006</v>
      </c>
      <c r="AB6" s="14">
        <v>-2.9999999999999997E-4</v>
      </c>
      <c r="AC6" s="107"/>
      <c r="AD6" s="108"/>
      <c r="AE6" s="103"/>
      <c r="AF6" s="14">
        <f t="shared" si="2"/>
        <v>-6.9999999999999999E-4</v>
      </c>
      <c r="AH6" s="3">
        <v>44378</v>
      </c>
      <c r="AI6" s="1">
        <v>75.7</v>
      </c>
      <c r="AJ6" s="1">
        <v>75.150000000000006</v>
      </c>
      <c r="AK6" s="1">
        <v>75.150000000000006</v>
      </c>
      <c r="AL6" s="1">
        <v>75.150000000000006</v>
      </c>
      <c r="AM6" s="14">
        <v>9.9000000000000008E-3</v>
      </c>
      <c r="AN6" s="107"/>
      <c r="AO6" s="108"/>
      <c r="AP6" s="103"/>
      <c r="AQ6" s="14">
        <f t="shared" si="3"/>
        <v>9.5000000000000015E-3</v>
      </c>
      <c r="AS6" s="3">
        <v>44378</v>
      </c>
      <c r="AT6" s="1">
        <v>19.21</v>
      </c>
      <c r="AU6" s="1">
        <v>18.899999999999999</v>
      </c>
      <c r="AV6" s="1">
        <v>18.899999999999999</v>
      </c>
      <c r="AW6" s="1">
        <v>18.899999999999999</v>
      </c>
      <c r="AX6" s="14">
        <v>2.18E-2</v>
      </c>
      <c r="AY6" s="107"/>
      <c r="AZ6" s="108"/>
      <c r="BA6" s="103"/>
      <c r="BB6" s="14">
        <f t="shared" si="4"/>
        <v>2.1399999999999999E-2</v>
      </c>
      <c r="BD6" s="3">
        <v>44378</v>
      </c>
      <c r="BE6" s="1">
        <v>33.020000000000003</v>
      </c>
      <c r="BF6" s="1">
        <v>32.72</v>
      </c>
      <c r="BG6" s="1">
        <v>32.72</v>
      </c>
      <c r="BH6" s="1">
        <v>32.72</v>
      </c>
      <c r="BI6" s="14">
        <v>1.1299999999999999E-2</v>
      </c>
      <c r="BJ6" s="107"/>
      <c r="BK6" s="108"/>
      <c r="BL6" s="103"/>
      <c r="BM6" s="14">
        <f t="shared" si="5"/>
        <v>1.09E-2</v>
      </c>
      <c r="BO6" s="3">
        <v>44378</v>
      </c>
      <c r="BP6" s="1">
        <v>238.01</v>
      </c>
      <c r="BQ6" s="1">
        <v>241.35</v>
      </c>
      <c r="BR6" s="1">
        <v>241.35</v>
      </c>
      <c r="BS6" s="1">
        <v>241.35</v>
      </c>
      <c r="BT6" s="14">
        <v>-6.4999999999999997E-3</v>
      </c>
      <c r="BU6" s="107"/>
      <c r="BV6" s="108"/>
      <c r="BW6" s="103"/>
      <c r="BX6" s="14">
        <f t="shared" si="6"/>
        <v>-6.8999999999999999E-3</v>
      </c>
      <c r="BZ6" s="3">
        <v>44378</v>
      </c>
      <c r="CA6" s="1">
        <v>67.739999999999995</v>
      </c>
      <c r="CB6" s="1">
        <v>66.52</v>
      </c>
      <c r="CC6" s="1">
        <v>66.52</v>
      </c>
      <c r="CD6" s="1">
        <v>66.52</v>
      </c>
      <c r="CE6" s="14">
        <v>2.3699999999999999E-2</v>
      </c>
      <c r="CF6" s="107"/>
      <c r="CG6" s="108"/>
      <c r="CH6" s="103"/>
      <c r="CI6" s="14">
        <f t="shared" si="7"/>
        <v>2.3299999999999998E-2</v>
      </c>
      <c r="CK6" s="3">
        <v>44378</v>
      </c>
      <c r="CL6" s="1">
        <v>38.17</v>
      </c>
      <c r="CM6" s="1">
        <v>38.06</v>
      </c>
      <c r="CN6" s="1">
        <v>38.06</v>
      </c>
      <c r="CO6" s="1">
        <v>38.06</v>
      </c>
      <c r="CP6" s="14">
        <v>3.7000000000000002E-3</v>
      </c>
      <c r="CQ6" s="107"/>
      <c r="CR6" s="108"/>
      <c r="CS6" s="103"/>
      <c r="CT6" s="14">
        <f t="shared" si="8"/>
        <v>3.3E-3</v>
      </c>
      <c r="CV6" s="3">
        <v>44378</v>
      </c>
      <c r="CW6" s="1">
        <v>191.07</v>
      </c>
      <c r="CX6" s="1">
        <v>186.99</v>
      </c>
      <c r="CY6" s="1">
        <v>186.99</v>
      </c>
      <c r="CZ6" s="1">
        <v>186.99</v>
      </c>
      <c r="DA6" s="14">
        <v>2.5700000000000001E-2</v>
      </c>
      <c r="DB6" s="107"/>
      <c r="DC6" s="108"/>
      <c r="DD6" s="103"/>
      <c r="DE6" s="14">
        <f t="shared" si="9"/>
        <v>2.53E-2</v>
      </c>
      <c r="DG6" s="1">
        <v>201702</v>
      </c>
      <c r="DH6" s="1">
        <v>3.57</v>
      </c>
      <c r="DI6" s="1">
        <v>-2.04</v>
      </c>
      <c r="DJ6" s="1">
        <v>-1.67</v>
      </c>
      <c r="DK6" s="60">
        <v>4.0000000000000002E-4</v>
      </c>
      <c r="DL6" s="107"/>
      <c r="DM6" s="112"/>
      <c r="DP6" s="14"/>
    </row>
    <row r="7" spans="1:120" x14ac:dyDescent="0.3">
      <c r="A7" s="3">
        <v>44348</v>
      </c>
      <c r="B7" s="1">
        <v>396.66</v>
      </c>
      <c r="C7" s="1">
        <v>388.75</v>
      </c>
      <c r="D7" s="1">
        <v>391.18</v>
      </c>
      <c r="E7" s="1">
        <v>388.75</v>
      </c>
      <c r="F7" s="14">
        <v>1.9900000000000001E-2</v>
      </c>
      <c r="G7" s="107"/>
      <c r="H7" s="108"/>
      <c r="I7" s="103"/>
      <c r="J7" s="14">
        <f t="shared" si="0"/>
        <v>1.9599999999999999E-2</v>
      </c>
      <c r="L7" s="3">
        <v>44348</v>
      </c>
      <c r="M7" s="1">
        <v>149.59</v>
      </c>
      <c r="N7" s="1">
        <v>146.11000000000001</v>
      </c>
      <c r="O7" s="1">
        <v>147.02000000000001</v>
      </c>
      <c r="P7" s="1">
        <v>146.11000000000001</v>
      </c>
      <c r="Q7" s="14">
        <v>2.3300000000000001E-2</v>
      </c>
      <c r="R7" s="107"/>
      <c r="S7" s="108"/>
      <c r="T7" s="103"/>
      <c r="U7" s="14">
        <f t="shared" si="1"/>
        <v>2.3E-2</v>
      </c>
      <c r="W7" s="3">
        <v>44348</v>
      </c>
      <c r="X7" s="1">
        <v>64.95</v>
      </c>
      <c r="Y7" s="1">
        <v>65.22</v>
      </c>
      <c r="Z7" s="1">
        <v>65.22</v>
      </c>
      <c r="AA7" s="1">
        <v>64.73</v>
      </c>
      <c r="AB7" s="14">
        <v>-2.8999999999999998E-3</v>
      </c>
      <c r="AC7" s="107"/>
      <c r="AD7" s="108"/>
      <c r="AE7" s="103"/>
      <c r="AF7" s="14">
        <f t="shared" si="2"/>
        <v>-3.1999999999999997E-3</v>
      </c>
      <c r="AH7" s="3">
        <v>44348</v>
      </c>
      <c r="AI7" s="1">
        <v>74.959999999999994</v>
      </c>
      <c r="AJ7" s="1">
        <v>72.459999999999994</v>
      </c>
      <c r="AK7" s="1">
        <v>73.53</v>
      </c>
      <c r="AL7" s="1">
        <v>72.459999999999994</v>
      </c>
      <c r="AM7" s="14">
        <v>3.39E-2</v>
      </c>
      <c r="AN7" s="107"/>
      <c r="AO7" s="108"/>
      <c r="AP7" s="103"/>
      <c r="AQ7" s="14">
        <f t="shared" si="3"/>
        <v>3.3599999999999998E-2</v>
      </c>
      <c r="AS7" s="3">
        <v>44348</v>
      </c>
      <c r="AT7" s="1">
        <v>18.8</v>
      </c>
      <c r="AU7" s="1">
        <v>18.04</v>
      </c>
      <c r="AV7" s="1">
        <v>18.37</v>
      </c>
      <c r="AW7" s="1">
        <v>18.04</v>
      </c>
      <c r="AX7" s="14">
        <v>4.0399999999999998E-2</v>
      </c>
      <c r="AY7" s="107"/>
      <c r="AZ7" s="108"/>
      <c r="BA7" s="103"/>
      <c r="BB7" s="14">
        <f t="shared" si="4"/>
        <v>4.0099999999999997E-2</v>
      </c>
      <c r="BD7" s="3">
        <v>44348</v>
      </c>
      <c r="BE7" s="1">
        <v>32.65</v>
      </c>
      <c r="BF7" s="1">
        <v>32.770000000000003</v>
      </c>
      <c r="BG7" s="1">
        <v>32.770000000000003</v>
      </c>
      <c r="BH7" s="1">
        <v>32.4</v>
      </c>
      <c r="BI7" s="14">
        <v>-2.3999999999999998E-3</v>
      </c>
      <c r="BJ7" s="107"/>
      <c r="BK7" s="108"/>
      <c r="BL7" s="103"/>
      <c r="BM7" s="14">
        <f t="shared" si="5"/>
        <v>-2.6999999999999997E-3</v>
      </c>
      <c r="BO7" s="3">
        <v>44348</v>
      </c>
      <c r="BP7" s="1">
        <v>239.56</v>
      </c>
      <c r="BQ7" s="1">
        <v>243</v>
      </c>
      <c r="BR7" s="1">
        <v>243</v>
      </c>
      <c r="BS7" s="1">
        <v>238.21</v>
      </c>
      <c r="BT7" s="14">
        <v>-4.8999999999999998E-3</v>
      </c>
      <c r="BU7" s="107"/>
      <c r="BV7" s="108"/>
      <c r="BW7" s="103"/>
      <c r="BX7" s="14">
        <f t="shared" si="6"/>
        <v>-5.1999999999999998E-3</v>
      </c>
      <c r="BZ7" s="3">
        <v>44348</v>
      </c>
      <c r="CA7" s="1">
        <v>66.17</v>
      </c>
      <c r="CB7" s="1">
        <v>64.63</v>
      </c>
      <c r="CC7" s="1">
        <v>65.03</v>
      </c>
      <c r="CD7" s="1">
        <v>64.63</v>
      </c>
      <c r="CE7" s="14">
        <v>2.3400000000000001E-2</v>
      </c>
      <c r="CF7" s="107"/>
      <c r="CG7" s="108"/>
      <c r="CH7" s="103"/>
      <c r="CI7" s="14">
        <f t="shared" si="7"/>
        <v>2.3099999999999999E-2</v>
      </c>
      <c r="CK7" s="3">
        <v>44348</v>
      </c>
      <c r="CL7" s="1">
        <v>38.03</v>
      </c>
      <c r="CM7" s="1">
        <v>35.46</v>
      </c>
      <c r="CN7" s="1">
        <v>36.99</v>
      </c>
      <c r="CO7" s="1">
        <v>35.46</v>
      </c>
      <c r="CP7" s="14">
        <v>7.3700000000000002E-2</v>
      </c>
      <c r="CQ7" s="107"/>
      <c r="CR7" s="108"/>
      <c r="CS7" s="103"/>
      <c r="CT7" s="14">
        <f t="shared" si="8"/>
        <v>7.3400000000000007E-2</v>
      </c>
      <c r="CV7" s="3">
        <v>44348</v>
      </c>
      <c r="CW7" s="1">
        <v>186.29</v>
      </c>
      <c r="CX7" s="1">
        <v>175.69</v>
      </c>
      <c r="CY7" s="1">
        <v>182.78</v>
      </c>
      <c r="CZ7" s="1">
        <v>175.69</v>
      </c>
      <c r="DA7" s="14">
        <v>5.9700000000000003E-2</v>
      </c>
      <c r="DB7" s="107"/>
      <c r="DC7" s="108"/>
      <c r="DD7" s="103"/>
      <c r="DE7" s="14">
        <f t="shared" si="9"/>
        <v>5.9400000000000001E-2</v>
      </c>
      <c r="DG7" s="1">
        <v>201703</v>
      </c>
      <c r="DH7" s="1">
        <v>0.17</v>
      </c>
      <c r="DI7" s="1">
        <v>1.1299999999999999</v>
      </c>
      <c r="DJ7" s="1">
        <v>-3.33</v>
      </c>
      <c r="DK7" s="60">
        <v>2.9999999999999997E-4</v>
      </c>
      <c r="DL7" s="107"/>
      <c r="DM7" s="112"/>
      <c r="DP7" s="14"/>
    </row>
    <row r="8" spans="1:120" x14ac:dyDescent="0.3">
      <c r="A8" s="3">
        <v>44317</v>
      </c>
      <c r="B8" s="1">
        <v>388.93</v>
      </c>
      <c r="C8" s="1">
        <v>387.31</v>
      </c>
      <c r="D8" s="1">
        <v>388.2</v>
      </c>
      <c r="E8" s="1">
        <v>384.72</v>
      </c>
      <c r="F8" s="14">
        <v>6.8999999999999999E-3</v>
      </c>
      <c r="G8" s="107"/>
      <c r="H8" s="108"/>
      <c r="I8" s="103"/>
      <c r="J8" s="14">
        <f t="shared" si="0"/>
        <v>6.3999999999999994E-3</v>
      </c>
      <c r="L8" s="3">
        <v>44317</v>
      </c>
      <c r="M8" s="1">
        <v>146.18</v>
      </c>
      <c r="N8" s="1">
        <v>145.56</v>
      </c>
      <c r="O8" s="1">
        <v>145.9</v>
      </c>
      <c r="P8" s="1">
        <v>144.59</v>
      </c>
      <c r="Q8" s="14">
        <v>7.0000000000000001E-3</v>
      </c>
      <c r="R8" s="107"/>
      <c r="S8" s="108"/>
      <c r="T8" s="103"/>
      <c r="U8" s="14">
        <f t="shared" si="1"/>
        <v>6.5000000000000006E-3</v>
      </c>
      <c r="W8" s="3">
        <v>44317</v>
      </c>
      <c r="X8" s="1">
        <v>65.14</v>
      </c>
      <c r="Y8" s="1">
        <v>64.069999999999993</v>
      </c>
      <c r="Z8" s="1">
        <v>64.5</v>
      </c>
      <c r="AA8" s="1">
        <v>63.51</v>
      </c>
      <c r="AB8" s="14">
        <v>1.84E-2</v>
      </c>
      <c r="AC8" s="107"/>
      <c r="AD8" s="108"/>
      <c r="AE8" s="103"/>
      <c r="AF8" s="14">
        <f t="shared" si="2"/>
        <v>1.7899999999999999E-2</v>
      </c>
      <c r="AH8" s="3">
        <v>44317</v>
      </c>
      <c r="AI8" s="1">
        <v>72.5</v>
      </c>
      <c r="AJ8" s="1">
        <v>72.63</v>
      </c>
      <c r="AK8" s="1">
        <v>72.63</v>
      </c>
      <c r="AL8" s="1">
        <v>71.59</v>
      </c>
      <c r="AM8" s="14">
        <v>-6.7000000000000002E-3</v>
      </c>
      <c r="AN8" s="107"/>
      <c r="AO8" s="108"/>
      <c r="AP8" s="103"/>
      <c r="AQ8" s="14">
        <f t="shared" si="3"/>
        <v>-7.1999999999999998E-3</v>
      </c>
      <c r="AS8" s="3">
        <v>44317</v>
      </c>
      <c r="AT8" s="1">
        <v>18.07</v>
      </c>
      <c r="AU8" s="1">
        <v>17.96</v>
      </c>
      <c r="AV8" s="1">
        <v>17.96</v>
      </c>
      <c r="AW8" s="1">
        <v>17.72</v>
      </c>
      <c r="AX8" s="14">
        <v>2.8E-3</v>
      </c>
      <c r="AY8" s="107"/>
      <c r="AZ8" s="108"/>
      <c r="BA8" s="103"/>
      <c r="BB8" s="14">
        <f t="shared" si="4"/>
        <v>2.3E-3</v>
      </c>
      <c r="BD8" s="3">
        <v>44317</v>
      </c>
      <c r="BE8" s="1">
        <v>32.729999999999997</v>
      </c>
      <c r="BF8" s="1">
        <v>32.270000000000003</v>
      </c>
      <c r="BG8" s="1">
        <v>32.630000000000003</v>
      </c>
      <c r="BH8" s="1">
        <v>32.24</v>
      </c>
      <c r="BI8" s="14">
        <v>1.7999999999999999E-2</v>
      </c>
      <c r="BJ8" s="107"/>
      <c r="BK8" s="108"/>
      <c r="BL8" s="103"/>
      <c r="BM8" s="14">
        <f t="shared" si="5"/>
        <v>1.7499999999999998E-2</v>
      </c>
      <c r="BO8" s="3">
        <v>44317</v>
      </c>
      <c r="BP8" s="1">
        <v>240.74</v>
      </c>
      <c r="BQ8" s="1">
        <v>235.13</v>
      </c>
      <c r="BR8" s="1">
        <v>240.7</v>
      </c>
      <c r="BS8" s="1">
        <v>234.47</v>
      </c>
      <c r="BT8" s="14">
        <v>3.39E-2</v>
      </c>
      <c r="BU8" s="107"/>
      <c r="BV8" s="108"/>
      <c r="BW8" s="103"/>
      <c r="BX8" s="14">
        <f t="shared" si="6"/>
        <v>3.3399999999999999E-2</v>
      </c>
      <c r="BZ8" s="3">
        <v>44317</v>
      </c>
      <c r="CA8" s="1">
        <v>64.66</v>
      </c>
      <c r="CB8" s="1">
        <v>64.39</v>
      </c>
      <c r="CC8" s="1">
        <v>64.540000000000006</v>
      </c>
      <c r="CD8" s="1">
        <v>63.96</v>
      </c>
      <c r="CE8" s="14">
        <v>7.0000000000000001E-3</v>
      </c>
      <c r="CF8" s="107"/>
      <c r="CG8" s="108"/>
      <c r="CH8" s="103"/>
      <c r="CI8" s="14">
        <f t="shared" si="7"/>
        <v>6.5000000000000006E-3</v>
      </c>
      <c r="CK8" s="3">
        <v>44317</v>
      </c>
      <c r="CL8" s="1">
        <v>35.42</v>
      </c>
      <c r="CM8" s="1">
        <v>35.54</v>
      </c>
      <c r="CN8" s="1">
        <v>35.54</v>
      </c>
      <c r="CO8" s="1">
        <v>34.56</v>
      </c>
      <c r="CP8" s="14">
        <v>-1.17E-2</v>
      </c>
      <c r="CQ8" s="107"/>
      <c r="CR8" s="108"/>
      <c r="CS8" s="103"/>
      <c r="CT8" s="14">
        <f t="shared" si="8"/>
        <v>-1.2200000000000001E-2</v>
      </c>
      <c r="CV8" s="3">
        <v>44317</v>
      </c>
      <c r="CW8" s="1">
        <v>175.79</v>
      </c>
      <c r="CX8" s="1">
        <v>177.41</v>
      </c>
      <c r="CY8" s="1">
        <v>177.41</v>
      </c>
      <c r="CZ8" s="1">
        <v>173.17</v>
      </c>
      <c r="DA8" s="14">
        <v>-1.6199999999999999E-2</v>
      </c>
      <c r="DB8" s="107"/>
      <c r="DC8" s="108"/>
      <c r="DD8" s="103"/>
      <c r="DE8" s="14">
        <f t="shared" si="9"/>
        <v>-1.67E-2</v>
      </c>
      <c r="DG8" s="1">
        <v>201704</v>
      </c>
      <c r="DH8" s="1">
        <v>1.0900000000000001</v>
      </c>
      <c r="DI8" s="1">
        <v>0.72</v>
      </c>
      <c r="DJ8" s="1">
        <v>-2.13</v>
      </c>
      <c r="DK8" s="60">
        <v>5.0000000000000001E-4</v>
      </c>
      <c r="DL8" s="107"/>
      <c r="DM8" s="112"/>
      <c r="DP8" s="14"/>
    </row>
    <row r="9" spans="1:120" x14ac:dyDescent="0.3">
      <c r="A9" s="1" t="s">
        <v>74</v>
      </c>
      <c r="B9" s="1">
        <v>386.25</v>
      </c>
      <c r="C9" s="1">
        <v>371.03</v>
      </c>
      <c r="D9" s="1">
        <v>389.02</v>
      </c>
      <c r="E9" s="1">
        <v>371.03</v>
      </c>
      <c r="F9" s="14">
        <v>5.33E-2</v>
      </c>
      <c r="G9" s="107"/>
      <c r="H9" s="108"/>
      <c r="I9" s="103"/>
      <c r="J9" s="14">
        <f t="shared" si="0"/>
        <v>5.2699999999999997E-2</v>
      </c>
      <c r="L9" s="1" t="s">
        <v>74</v>
      </c>
      <c r="M9" s="1">
        <v>145.16</v>
      </c>
      <c r="N9" s="1">
        <v>139.84</v>
      </c>
      <c r="O9" s="1">
        <v>146.19999999999999</v>
      </c>
      <c r="P9" s="1">
        <v>139.84</v>
      </c>
      <c r="Q9" s="14">
        <v>5.0299999999999997E-2</v>
      </c>
      <c r="R9" s="107"/>
      <c r="S9" s="108"/>
      <c r="T9" s="103"/>
      <c r="U9" s="14">
        <f t="shared" si="1"/>
        <v>4.9699999999999994E-2</v>
      </c>
      <c r="W9" s="1" t="s">
        <v>74</v>
      </c>
      <c r="X9" s="1">
        <v>63.96</v>
      </c>
      <c r="Y9" s="1">
        <v>62.57</v>
      </c>
      <c r="Z9" s="1">
        <v>64.64</v>
      </c>
      <c r="AA9" s="1">
        <v>62.57</v>
      </c>
      <c r="AB9" s="14">
        <v>3.5099999999999999E-2</v>
      </c>
      <c r="AC9" s="107"/>
      <c r="AD9" s="108"/>
      <c r="AE9" s="103"/>
      <c r="AF9" s="14">
        <f t="shared" si="2"/>
        <v>3.4499999999999996E-2</v>
      </c>
      <c r="AH9" s="1" t="s">
        <v>74</v>
      </c>
      <c r="AI9" s="1">
        <v>72.989999999999995</v>
      </c>
      <c r="AJ9" s="1">
        <v>70.27</v>
      </c>
      <c r="AK9" s="1">
        <v>73.55</v>
      </c>
      <c r="AL9" s="1">
        <v>70.27</v>
      </c>
      <c r="AM9" s="14">
        <v>5.4600000000000003E-2</v>
      </c>
      <c r="AN9" s="107"/>
      <c r="AO9" s="108"/>
      <c r="AP9" s="103"/>
      <c r="AQ9" s="14">
        <f t="shared" si="3"/>
        <v>5.3999999999999999E-2</v>
      </c>
      <c r="AS9" s="1" t="s">
        <v>74</v>
      </c>
      <c r="AT9" s="1">
        <v>18.02</v>
      </c>
      <c r="AU9" s="1">
        <v>17.13</v>
      </c>
      <c r="AV9" s="1">
        <v>18.21</v>
      </c>
      <c r="AW9" s="1">
        <v>17.13</v>
      </c>
      <c r="AX9" s="14">
        <v>7.0099999999999996E-2</v>
      </c>
      <c r="AY9" s="107"/>
      <c r="AZ9" s="108"/>
      <c r="BA9" s="103"/>
      <c r="BB9" s="14">
        <f t="shared" si="4"/>
        <v>6.9499999999999992E-2</v>
      </c>
      <c r="BD9" s="1" t="s">
        <v>74</v>
      </c>
      <c r="BE9" s="1">
        <v>32.15</v>
      </c>
      <c r="BF9" s="1">
        <v>31.51</v>
      </c>
      <c r="BG9" s="1">
        <v>32.29</v>
      </c>
      <c r="BH9" s="1">
        <v>31.51</v>
      </c>
      <c r="BI9" s="14">
        <v>2.9499999999999998E-2</v>
      </c>
      <c r="BJ9" s="107"/>
      <c r="BK9" s="108"/>
      <c r="BL9" s="103"/>
      <c r="BM9" s="14">
        <f t="shared" si="5"/>
        <v>2.8899999999999999E-2</v>
      </c>
      <c r="BO9" s="1" t="s">
        <v>74</v>
      </c>
      <c r="BP9" s="1">
        <v>232.84</v>
      </c>
      <c r="BQ9" s="1">
        <v>223.31</v>
      </c>
      <c r="BR9" s="1">
        <v>235.72</v>
      </c>
      <c r="BS9" s="1">
        <v>223.31</v>
      </c>
      <c r="BT9" s="14">
        <v>5.4699999999999999E-2</v>
      </c>
      <c r="BU9" s="107"/>
      <c r="BV9" s="108"/>
      <c r="BW9" s="103"/>
      <c r="BX9" s="14">
        <f t="shared" si="6"/>
        <v>5.4099999999999995E-2</v>
      </c>
      <c r="BZ9" s="1" t="s">
        <v>74</v>
      </c>
      <c r="CA9" s="1">
        <v>64.209999999999994</v>
      </c>
      <c r="CB9" s="1">
        <v>61.68</v>
      </c>
      <c r="CC9" s="1">
        <v>64.67</v>
      </c>
      <c r="CD9" s="1">
        <v>61.68</v>
      </c>
      <c r="CE9" s="14">
        <v>5.33E-2</v>
      </c>
      <c r="CF9" s="107"/>
      <c r="CG9" s="108"/>
      <c r="CH9" s="103"/>
      <c r="CI9" s="14">
        <f t="shared" si="7"/>
        <v>5.2699999999999997E-2</v>
      </c>
      <c r="CK9" s="1" t="s">
        <v>74</v>
      </c>
      <c r="CL9" s="1">
        <v>35.840000000000003</v>
      </c>
      <c r="CM9" s="1">
        <v>34.26</v>
      </c>
      <c r="CN9" s="1">
        <v>36.33</v>
      </c>
      <c r="CO9" s="1">
        <v>34.26</v>
      </c>
      <c r="CP9" s="14">
        <v>6.4399999999999999E-2</v>
      </c>
      <c r="CQ9" s="107"/>
      <c r="CR9" s="108"/>
      <c r="CS9" s="103"/>
      <c r="CT9" s="14">
        <f t="shared" si="8"/>
        <v>6.3799999999999996E-2</v>
      </c>
      <c r="CV9" s="1" t="s">
        <v>74</v>
      </c>
      <c r="CW9" s="1">
        <v>178.69</v>
      </c>
      <c r="CX9" s="1">
        <v>169.55</v>
      </c>
      <c r="CY9" s="1">
        <v>180.45</v>
      </c>
      <c r="CZ9" s="1">
        <v>169.55</v>
      </c>
      <c r="DA9" s="14">
        <v>7.4700000000000003E-2</v>
      </c>
      <c r="DB9" s="107"/>
      <c r="DC9" s="108"/>
      <c r="DD9" s="103"/>
      <c r="DE9" s="14">
        <f t="shared" si="9"/>
        <v>7.4099999999999999E-2</v>
      </c>
      <c r="DG9" s="1">
        <v>201705</v>
      </c>
      <c r="DH9" s="1">
        <v>1.06</v>
      </c>
      <c r="DI9" s="1">
        <v>-2.52</v>
      </c>
      <c r="DJ9" s="1">
        <v>-3.75</v>
      </c>
      <c r="DK9" s="60">
        <v>5.9999999999999995E-4</v>
      </c>
      <c r="DL9" s="107"/>
      <c r="DM9" s="112"/>
      <c r="DP9" s="14"/>
    </row>
    <row r="10" spans="1:120" x14ac:dyDescent="0.3">
      <c r="A10" s="3">
        <v>44256</v>
      </c>
      <c r="B10" s="1">
        <v>366.69</v>
      </c>
      <c r="C10" s="1">
        <v>360.94</v>
      </c>
      <c r="D10" s="1">
        <v>367.44</v>
      </c>
      <c r="E10" s="1">
        <v>360.94</v>
      </c>
      <c r="F10" s="14">
        <v>4.0099999999999997E-2</v>
      </c>
      <c r="G10" s="107"/>
      <c r="H10" s="108"/>
      <c r="I10" s="103"/>
      <c r="J10" s="14">
        <f t="shared" si="0"/>
        <v>3.9499999999999993E-2</v>
      </c>
      <c r="L10" s="3">
        <v>44256</v>
      </c>
      <c r="M10" s="1">
        <v>138.21</v>
      </c>
      <c r="N10" s="1">
        <v>135.56</v>
      </c>
      <c r="O10" s="1">
        <v>138</v>
      </c>
      <c r="P10" s="1">
        <v>135.56</v>
      </c>
      <c r="Q10" s="14">
        <v>4.3799999999999999E-2</v>
      </c>
      <c r="R10" s="107"/>
      <c r="S10" s="108"/>
      <c r="T10" s="103"/>
      <c r="U10" s="14">
        <f t="shared" si="1"/>
        <v>4.3199999999999995E-2</v>
      </c>
      <c r="W10" s="3">
        <v>44256</v>
      </c>
      <c r="X10" s="1">
        <v>61.79</v>
      </c>
      <c r="Y10" s="1">
        <v>61.77</v>
      </c>
      <c r="Z10" s="1">
        <v>62.02</v>
      </c>
      <c r="AA10" s="1">
        <v>61.77</v>
      </c>
      <c r="AB10" s="14">
        <v>2.2200000000000001E-2</v>
      </c>
      <c r="AC10" s="107"/>
      <c r="AD10" s="108"/>
      <c r="AE10" s="103"/>
      <c r="AF10" s="14">
        <f t="shared" si="2"/>
        <v>2.1600000000000001E-2</v>
      </c>
      <c r="AH10" s="3">
        <v>44256</v>
      </c>
      <c r="AI10" s="1">
        <v>69.209999999999994</v>
      </c>
      <c r="AJ10" s="1">
        <v>70.349999999999994</v>
      </c>
      <c r="AK10" s="1">
        <v>70.349999999999994</v>
      </c>
      <c r="AL10" s="1">
        <v>70.22</v>
      </c>
      <c r="AM10" s="14">
        <v>8.6999999999999994E-3</v>
      </c>
      <c r="AN10" s="107"/>
      <c r="AO10" s="108"/>
      <c r="AP10" s="103"/>
      <c r="AQ10" s="14">
        <f t="shared" si="3"/>
        <v>8.0999999999999996E-3</v>
      </c>
      <c r="AS10" s="3">
        <v>44256</v>
      </c>
      <c r="AT10" s="1">
        <v>16.84</v>
      </c>
      <c r="AU10" s="1">
        <v>16.89</v>
      </c>
      <c r="AV10" s="1">
        <v>16.89</v>
      </c>
      <c r="AW10" s="1">
        <v>16.79</v>
      </c>
      <c r="AX10" s="14">
        <v>2.06E-2</v>
      </c>
      <c r="AY10" s="107"/>
      <c r="AZ10" s="108"/>
      <c r="BA10" s="103"/>
      <c r="BB10" s="14">
        <f t="shared" si="4"/>
        <v>0.02</v>
      </c>
      <c r="BD10" s="3">
        <v>44256</v>
      </c>
      <c r="BE10" s="1">
        <v>31.23</v>
      </c>
      <c r="BF10" s="1">
        <v>30.84</v>
      </c>
      <c r="BG10" s="1">
        <v>31.12</v>
      </c>
      <c r="BH10" s="1">
        <v>30.84</v>
      </c>
      <c r="BI10" s="14">
        <v>2.53E-2</v>
      </c>
      <c r="BJ10" s="107"/>
      <c r="BK10" s="108"/>
      <c r="BL10" s="103"/>
      <c r="BM10" s="14">
        <f t="shared" si="5"/>
        <v>2.47E-2</v>
      </c>
      <c r="BO10" s="3">
        <v>44256</v>
      </c>
      <c r="BP10" s="1">
        <v>220.76</v>
      </c>
      <c r="BQ10" s="1">
        <v>215.37</v>
      </c>
      <c r="BR10" s="1">
        <v>226.61</v>
      </c>
      <c r="BS10" s="1">
        <v>215.37</v>
      </c>
      <c r="BT10" s="14">
        <v>4.9099999999999998E-2</v>
      </c>
      <c r="BU10" s="107"/>
      <c r="BV10" s="108"/>
      <c r="BW10" s="103"/>
      <c r="BX10" s="14">
        <f t="shared" si="6"/>
        <v>4.8499999999999995E-2</v>
      </c>
      <c r="BZ10" s="3">
        <v>44256</v>
      </c>
      <c r="CA10" s="1">
        <v>60.96</v>
      </c>
      <c r="CB10" s="1">
        <v>59.8</v>
      </c>
      <c r="CC10" s="1">
        <v>60.87</v>
      </c>
      <c r="CD10" s="1">
        <v>59.8</v>
      </c>
      <c r="CE10" s="14">
        <v>4.3700000000000003E-2</v>
      </c>
      <c r="CF10" s="107"/>
      <c r="CG10" s="108"/>
      <c r="CH10" s="103"/>
      <c r="CI10" s="14">
        <f t="shared" si="7"/>
        <v>4.3099999999999999E-2</v>
      </c>
      <c r="CK10" s="3">
        <v>44256</v>
      </c>
      <c r="CL10" s="1">
        <v>33.67</v>
      </c>
      <c r="CM10" s="1">
        <v>35.020000000000003</v>
      </c>
      <c r="CN10" s="1">
        <v>35.020000000000003</v>
      </c>
      <c r="CO10" s="1">
        <v>34.31</v>
      </c>
      <c r="CP10" s="14">
        <v>-1.03E-2</v>
      </c>
      <c r="CQ10" s="107"/>
      <c r="CR10" s="108"/>
      <c r="CS10" s="103"/>
      <c r="CT10" s="14">
        <f t="shared" si="8"/>
        <v>-1.09E-2</v>
      </c>
      <c r="CV10" s="3">
        <v>44256</v>
      </c>
      <c r="CW10" s="1">
        <v>166.27</v>
      </c>
      <c r="CX10" s="1">
        <v>170.89</v>
      </c>
      <c r="CY10" s="1">
        <v>170.89</v>
      </c>
      <c r="CZ10" s="1">
        <v>168.35</v>
      </c>
      <c r="DA10" s="14">
        <v>-8.0000000000000004E-4</v>
      </c>
      <c r="DB10" s="107"/>
      <c r="DC10" s="108"/>
      <c r="DD10" s="103"/>
      <c r="DE10" s="14">
        <f t="shared" si="9"/>
        <v>-1.4E-3</v>
      </c>
      <c r="DG10" s="1">
        <v>201706</v>
      </c>
      <c r="DH10" s="1">
        <v>0.78</v>
      </c>
      <c r="DI10" s="1">
        <v>2.23</v>
      </c>
      <c r="DJ10" s="1">
        <v>1.49</v>
      </c>
      <c r="DK10" s="60">
        <v>5.9999999999999995E-4</v>
      </c>
      <c r="DL10" s="107"/>
      <c r="DM10" s="112"/>
      <c r="DP10" s="14"/>
    </row>
    <row r="11" spans="1:120" x14ac:dyDescent="0.3">
      <c r="A11" s="3">
        <v>44228</v>
      </c>
      <c r="B11" s="1">
        <v>352.54</v>
      </c>
      <c r="C11" s="1">
        <v>348.66</v>
      </c>
      <c r="D11" s="1">
        <v>348.66</v>
      </c>
      <c r="E11" s="1">
        <v>348.66</v>
      </c>
      <c r="F11" s="14">
        <v>2.76E-2</v>
      </c>
      <c r="G11" s="107"/>
      <c r="H11" s="108"/>
      <c r="I11" s="103"/>
      <c r="J11" s="14">
        <f t="shared" si="0"/>
        <v>2.69E-2</v>
      </c>
      <c r="L11" s="3">
        <v>44228</v>
      </c>
      <c r="M11" s="1">
        <v>132.41</v>
      </c>
      <c r="N11" s="1">
        <v>130.91999999999999</v>
      </c>
      <c r="O11" s="1">
        <v>130.91999999999999</v>
      </c>
      <c r="P11" s="1">
        <v>130.91999999999999</v>
      </c>
      <c r="Q11" s="14">
        <v>2.76E-2</v>
      </c>
      <c r="R11" s="107"/>
      <c r="S11" s="108"/>
      <c r="T11" s="103"/>
      <c r="U11" s="14">
        <f t="shared" si="1"/>
        <v>2.69E-2</v>
      </c>
      <c r="W11" s="3">
        <v>44228</v>
      </c>
      <c r="X11" s="1">
        <v>60.45</v>
      </c>
      <c r="Y11" s="1">
        <v>60.34</v>
      </c>
      <c r="Z11" s="1">
        <v>60.34</v>
      </c>
      <c r="AA11" s="1">
        <v>60.34</v>
      </c>
      <c r="AB11" s="14">
        <v>1.9400000000000001E-2</v>
      </c>
      <c r="AC11" s="107"/>
      <c r="AD11" s="108"/>
      <c r="AE11" s="103"/>
      <c r="AF11" s="14">
        <f t="shared" si="2"/>
        <v>1.8700000000000001E-2</v>
      </c>
      <c r="AH11" s="3">
        <v>44228</v>
      </c>
      <c r="AI11" s="1">
        <v>68.61</v>
      </c>
      <c r="AJ11" s="1">
        <v>69.03</v>
      </c>
      <c r="AK11" s="1">
        <v>69.03</v>
      </c>
      <c r="AL11" s="1">
        <v>69.03</v>
      </c>
      <c r="AM11" s="14">
        <v>1.5800000000000002E-2</v>
      </c>
      <c r="AN11" s="107"/>
      <c r="AO11" s="108"/>
      <c r="AP11" s="103"/>
      <c r="AQ11" s="14">
        <f t="shared" si="3"/>
        <v>1.5100000000000002E-2</v>
      </c>
      <c r="AS11" s="3">
        <v>44228</v>
      </c>
      <c r="AT11" s="1">
        <v>16.5</v>
      </c>
      <c r="AU11" s="1">
        <v>16.940000000000001</v>
      </c>
      <c r="AV11" s="1">
        <v>16.940000000000001</v>
      </c>
      <c r="AW11" s="1">
        <v>16.940000000000001</v>
      </c>
      <c r="AX11" s="14">
        <v>-6.6E-3</v>
      </c>
      <c r="AY11" s="107"/>
      <c r="AZ11" s="108"/>
      <c r="BA11" s="103"/>
      <c r="BB11" s="14">
        <f t="shared" si="4"/>
        <v>-7.3000000000000001E-3</v>
      </c>
      <c r="BD11" s="3">
        <v>44228</v>
      </c>
      <c r="BE11" s="1">
        <v>30.46</v>
      </c>
      <c r="BF11" s="1">
        <v>30.28</v>
      </c>
      <c r="BG11" s="1">
        <v>30.28</v>
      </c>
      <c r="BH11" s="1">
        <v>30.28</v>
      </c>
      <c r="BI11" s="14">
        <v>1.5299999999999999E-2</v>
      </c>
      <c r="BJ11" s="107"/>
      <c r="BK11" s="108"/>
      <c r="BL11" s="103"/>
      <c r="BM11" s="14">
        <f t="shared" si="5"/>
        <v>1.4599999999999998E-2</v>
      </c>
      <c r="BO11" s="3">
        <v>44228</v>
      </c>
      <c r="BP11" s="1">
        <v>210.43</v>
      </c>
      <c r="BQ11" s="1">
        <v>194.23</v>
      </c>
      <c r="BR11" s="1">
        <v>194.23</v>
      </c>
      <c r="BS11" s="1">
        <v>194.23</v>
      </c>
      <c r="BT11" s="14">
        <v>9.5200000000000007E-2</v>
      </c>
      <c r="BU11" s="107"/>
      <c r="BV11" s="108"/>
      <c r="BW11" s="103"/>
      <c r="BX11" s="14">
        <f t="shared" si="6"/>
        <v>9.4500000000000001E-2</v>
      </c>
      <c r="BZ11" s="3">
        <v>44228</v>
      </c>
      <c r="CA11" s="1">
        <v>58.41</v>
      </c>
      <c r="CB11" s="1">
        <v>57.75</v>
      </c>
      <c r="CC11" s="1">
        <v>57.75</v>
      </c>
      <c r="CD11" s="1">
        <v>57.75</v>
      </c>
      <c r="CE11" s="14">
        <v>2.76E-2</v>
      </c>
      <c r="CF11" s="107"/>
      <c r="CG11" s="108"/>
      <c r="CH11" s="103"/>
      <c r="CI11" s="14">
        <f t="shared" si="7"/>
        <v>2.69E-2</v>
      </c>
      <c r="CK11" s="3">
        <v>44228</v>
      </c>
      <c r="CL11" s="1">
        <v>34.020000000000003</v>
      </c>
      <c r="CM11" s="1">
        <v>34.130000000000003</v>
      </c>
      <c r="CN11" s="1">
        <v>36.17</v>
      </c>
      <c r="CO11" s="1">
        <v>34.130000000000003</v>
      </c>
      <c r="CP11" s="14">
        <v>2.07E-2</v>
      </c>
      <c r="CQ11" s="107"/>
      <c r="CR11" s="108"/>
      <c r="CS11" s="103"/>
      <c r="CT11" s="14">
        <f t="shared" si="8"/>
        <v>0.02</v>
      </c>
      <c r="CV11" s="3">
        <v>44228</v>
      </c>
      <c r="CW11" s="1">
        <v>166.41</v>
      </c>
      <c r="CX11" s="1">
        <v>167.7</v>
      </c>
      <c r="CY11" s="1">
        <v>167.7</v>
      </c>
      <c r="CZ11" s="1">
        <v>167.7</v>
      </c>
      <c r="DA11" s="14">
        <v>1.9E-2</v>
      </c>
      <c r="DB11" s="107"/>
      <c r="DC11" s="108"/>
      <c r="DD11" s="103"/>
      <c r="DE11" s="14">
        <f t="shared" si="9"/>
        <v>1.83E-2</v>
      </c>
      <c r="DG11" s="1">
        <v>201707</v>
      </c>
      <c r="DH11" s="1">
        <v>1.87</v>
      </c>
      <c r="DI11" s="1">
        <v>-1.46</v>
      </c>
      <c r="DJ11" s="1">
        <v>-0.22</v>
      </c>
      <c r="DK11" s="60">
        <v>7.000000000000001E-4</v>
      </c>
      <c r="DL11" s="107"/>
      <c r="DM11" s="112"/>
      <c r="DP11" s="14"/>
    </row>
    <row r="12" spans="1:120" x14ac:dyDescent="0.3">
      <c r="A12" s="1" t="s">
        <v>75</v>
      </c>
      <c r="B12" s="1">
        <v>343.06</v>
      </c>
      <c r="C12" s="1">
        <v>341.47</v>
      </c>
      <c r="D12" s="1">
        <v>341.47</v>
      </c>
      <c r="E12" s="1">
        <v>341.47</v>
      </c>
      <c r="F12" s="14">
        <v>-1.01E-2</v>
      </c>
      <c r="G12" s="107"/>
      <c r="H12" s="108"/>
      <c r="I12" s="103"/>
      <c r="J12" s="14">
        <f t="shared" si="0"/>
        <v>-1.0999999999999999E-2</v>
      </c>
      <c r="L12" s="1" t="s">
        <v>75</v>
      </c>
      <c r="M12" s="1">
        <v>128.85</v>
      </c>
      <c r="N12" s="1">
        <v>128.26</v>
      </c>
      <c r="O12" s="1">
        <v>128.26</v>
      </c>
      <c r="P12" s="1">
        <v>128.26</v>
      </c>
      <c r="Q12" s="14">
        <v>-1.01E-2</v>
      </c>
      <c r="R12" s="107"/>
      <c r="S12" s="108"/>
      <c r="T12" s="103"/>
      <c r="U12" s="14">
        <f t="shared" si="1"/>
        <v>-1.0999999999999999E-2</v>
      </c>
      <c r="W12" s="1" t="s">
        <v>75</v>
      </c>
      <c r="X12" s="1">
        <v>59.3</v>
      </c>
      <c r="Y12" s="1">
        <v>59.08</v>
      </c>
      <c r="Z12" s="1">
        <v>59.08</v>
      </c>
      <c r="AA12" s="1">
        <v>59.08</v>
      </c>
      <c r="AB12" s="14">
        <v>-1.5E-3</v>
      </c>
      <c r="AC12" s="107"/>
      <c r="AD12" s="108"/>
      <c r="AE12" s="103"/>
      <c r="AF12" s="14">
        <f t="shared" si="2"/>
        <v>-2.4000000000000002E-3</v>
      </c>
      <c r="AH12" s="1" t="s">
        <v>75</v>
      </c>
      <c r="AI12" s="1">
        <v>67.540000000000006</v>
      </c>
      <c r="AJ12" s="1">
        <v>66.75</v>
      </c>
      <c r="AK12" s="1">
        <v>66.75</v>
      </c>
      <c r="AL12" s="1">
        <v>66.75</v>
      </c>
      <c r="AM12" s="14">
        <v>0</v>
      </c>
      <c r="AN12" s="107"/>
      <c r="AO12" s="108"/>
      <c r="AP12" s="103"/>
      <c r="AQ12" s="14">
        <f t="shared" si="3"/>
        <v>-8.9999999999999998E-4</v>
      </c>
      <c r="AS12" s="1" t="s">
        <v>75</v>
      </c>
      <c r="AT12" s="1">
        <v>16.61</v>
      </c>
      <c r="AU12" s="1">
        <v>16.579999999999998</v>
      </c>
      <c r="AV12" s="1">
        <v>16.579999999999998</v>
      </c>
      <c r="AW12" s="1">
        <v>16.579999999999998</v>
      </c>
      <c r="AX12" s="14">
        <v>-1.0699999999999999E-2</v>
      </c>
      <c r="AY12" s="107"/>
      <c r="AZ12" s="108"/>
      <c r="BA12" s="103"/>
      <c r="BB12" s="14">
        <f t="shared" si="4"/>
        <v>-1.1599999999999999E-2</v>
      </c>
      <c r="BD12" s="1" t="s">
        <v>75</v>
      </c>
      <c r="BE12" s="1">
        <v>30</v>
      </c>
      <c r="BF12" s="1">
        <v>30.01</v>
      </c>
      <c r="BG12" s="1">
        <v>30.01</v>
      </c>
      <c r="BH12" s="1">
        <v>30.01</v>
      </c>
      <c r="BI12" s="14">
        <v>-6.6E-3</v>
      </c>
      <c r="BJ12" s="107"/>
      <c r="BK12" s="108"/>
      <c r="BL12" s="103"/>
      <c r="BM12" s="14">
        <f t="shared" si="5"/>
        <v>-7.4999999999999997E-3</v>
      </c>
      <c r="BO12" s="1" t="s">
        <v>75</v>
      </c>
      <c r="BP12" s="1">
        <v>192.13</v>
      </c>
      <c r="BQ12" s="1">
        <v>190.31</v>
      </c>
      <c r="BR12" s="1">
        <v>190.31</v>
      </c>
      <c r="BS12" s="1">
        <v>190.31</v>
      </c>
      <c r="BT12" s="14">
        <v>-2.2000000000000001E-3</v>
      </c>
      <c r="BU12" s="107"/>
      <c r="BV12" s="108"/>
      <c r="BW12" s="103"/>
      <c r="BX12" s="14">
        <f t="shared" si="6"/>
        <v>-3.1000000000000003E-3</v>
      </c>
      <c r="BZ12" s="1" t="s">
        <v>75</v>
      </c>
      <c r="CA12" s="1">
        <v>56.84</v>
      </c>
      <c r="CB12" s="1">
        <v>56.57</v>
      </c>
      <c r="CC12" s="1">
        <v>56.57</v>
      </c>
      <c r="CD12" s="1">
        <v>56.57</v>
      </c>
      <c r="CE12" s="14">
        <v>-1.01E-2</v>
      </c>
      <c r="CF12" s="107"/>
      <c r="CG12" s="108"/>
      <c r="CH12" s="103"/>
      <c r="CI12" s="14">
        <f t="shared" si="7"/>
        <v>-1.0999999999999999E-2</v>
      </c>
      <c r="CK12" s="1" t="s">
        <v>75</v>
      </c>
      <c r="CL12" s="1">
        <v>33.33</v>
      </c>
      <c r="CM12" s="1">
        <v>32.49</v>
      </c>
      <c r="CN12" s="1">
        <v>32.49</v>
      </c>
      <c r="CO12" s="1">
        <v>32.49</v>
      </c>
      <c r="CP12" s="14">
        <v>1.4E-2</v>
      </c>
      <c r="CQ12" s="107"/>
      <c r="CR12" s="108"/>
      <c r="CS12" s="103"/>
      <c r="CT12" s="14">
        <f t="shared" si="8"/>
        <v>1.3100000000000001E-2</v>
      </c>
      <c r="CV12" s="1" t="s">
        <v>75</v>
      </c>
      <c r="CW12" s="1">
        <v>163.30000000000001</v>
      </c>
      <c r="CX12" s="1">
        <v>162.85</v>
      </c>
      <c r="CY12" s="1">
        <v>162.85</v>
      </c>
      <c r="CZ12" s="1">
        <v>162.85</v>
      </c>
      <c r="DA12" s="14">
        <v>-1.34E-2</v>
      </c>
      <c r="DB12" s="107"/>
      <c r="DC12" s="108"/>
      <c r="DD12" s="103"/>
      <c r="DE12" s="14">
        <f t="shared" si="9"/>
        <v>-1.43E-2</v>
      </c>
      <c r="DG12" s="1">
        <v>201708</v>
      </c>
      <c r="DH12" s="1">
        <v>0.16</v>
      </c>
      <c r="DI12" s="1">
        <v>-1.65</v>
      </c>
      <c r="DJ12" s="1">
        <v>-2.0699999999999998</v>
      </c>
      <c r="DK12" s="60">
        <v>8.9999999999999998E-4</v>
      </c>
      <c r="DL12" s="107"/>
      <c r="DM12" s="112"/>
      <c r="DP12" s="14"/>
    </row>
    <row r="13" spans="1:120" x14ac:dyDescent="0.3">
      <c r="A13" s="1" t="s">
        <v>76</v>
      </c>
      <c r="B13" s="1">
        <v>346.57</v>
      </c>
      <c r="C13" s="1">
        <v>338.87</v>
      </c>
      <c r="D13" s="1">
        <v>342.69</v>
      </c>
      <c r="E13" s="1">
        <v>338.87</v>
      </c>
      <c r="F13" s="14">
        <v>3.4299999999999997E-2</v>
      </c>
      <c r="G13" s="107"/>
      <c r="H13" s="108"/>
      <c r="I13" s="103"/>
      <c r="J13" s="14">
        <f t="shared" si="0"/>
        <v>3.3399999999999999E-2</v>
      </c>
      <c r="L13" s="1" t="s">
        <v>76</v>
      </c>
      <c r="M13" s="1">
        <v>130.16999999999999</v>
      </c>
      <c r="N13" s="1">
        <v>125.93</v>
      </c>
      <c r="O13" s="1">
        <v>128.19999999999999</v>
      </c>
      <c r="P13" s="1">
        <v>125.93</v>
      </c>
      <c r="Q13" s="14">
        <v>3.3700000000000001E-2</v>
      </c>
      <c r="R13" s="107"/>
      <c r="S13" s="108"/>
      <c r="T13" s="103"/>
      <c r="U13" s="14">
        <f t="shared" si="1"/>
        <v>3.2800000000000003E-2</v>
      </c>
      <c r="W13" s="1" t="s">
        <v>76</v>
      </c>
      <c r="X13" s="1">
        <v>59.39</v>
      </c>
      <c r="Y13" s="1">
        <v>57.66</v>
      </c>
      <c r="Z13" s="1">
        <v>58.45</v>
      </c>
      <c r="AA13" s="1">
        <v>57.66</v>
      </c>
      <c r="AB13" s="14">
        <v>4.4499999999999998E-2</v>
      </c>
      <c r="AC13" s="107"/>
      <c r="AD13" s="108"/>
      <c r="AE13" s="103"/>
      <c r="AF13" s="14">
        <f t="shared" si="2"/>
        <v>4.36E-2</v>
      </c>
      <c r="AH13" s="1" t="s">
        <v>76</v>
      </c>
      <c r="AI13" s="1">
        <v>67.540000000000006</v>
      </c>
      <c r="AJ13" s="1">
        <v>67.290000000000006</v>
      </c>
      <c r="AK13" s="1">
        <v>68.900000000000006</v>
      </c>
      <c r="AL13" s="1">
        <v>67.290000000000006</v>
      </c>
      <c r="AM13" s="14">
        <v>1.5800000000000002E-2</v>
      </c>
      <c r="AN13" s="107"/>
      <c r="AO13" s="108"/>
      <c r="AP13" s="103"/>
      <c r="AQ13" s="14">
        <f t="shared" si="3"/>
        <v>1.4900000000000002E-2</v>
      </c>
      <c r="AS13" s="1" t="s">
        <v>76</v>
      </c>
      <c r="AT13" s="1">
        <v>16.79</v>
      </c>
      <c r="AU13" s="1">
        <v>17.71</v>
      </c>
      <c r="AV13" s="1">
        <v>17.71</v>
      </c>
      <c r="AW13" s="1">
        <v>16.579999999999998</v>
      </c>
      <c r="AX13" s="14">
        <v>-4.2799999999999998E-2</v>
      </c>
      <c r="AY13" s="107"/>
      <c r="AZ13" s="108"/>
      <c r="BA13" s="103"/>
      <c r="BB13" s="14">
        <f t="shared" si="4"/>
        <v>-4.3699999999999996E-2</v>
      </c>
      <c r="BD13" s="1" t="s">
        <v>76</v>
      </c>
      <c r="BE13" s="1">
        <v>30.2</v>
      </c>
      <c r="BF13" s="1">
        <v>30.55</v>
      </c>
      <c r="BG13" s="1">
        <v>30.55</v>
      </c>
      <c r="BH13" s="1">
        <v>29.91</v>
      </c>
      <c r="BI13" s="14">
        <v>-4.0000000000000001E-3</v>
      </c>
      <c r="BJ13" s="107"/>
      <c r="BK13" s="108"/>
      <c r="BL13" s="103"/>
      <c r="BM13" s="14">
        <f t="shared" si="5"/>
        <v>-4.8999999999999998E-3</v>
      </c>
      <c r="BO13" s="1" t="s">
        <v>76</v>
      </c>
      <c r="BP13" s="1">
        <v>192.56</v>
      </c>
      <c r="BQ13" s="1">
        <v>195.75</v>
      </c>
      <c r="BR13" s="1">
        <v>199.64</v>
      </c>
      <c r="BS13" s="1">
        <v>195.75</v>
      </c>
      <c r="BT13" s="14">
        <v>-3.5999999999999999E-3</v>
      </c>
      <c r="BU13" s="107"/>
      <c r="BV13" s="108"/>
      <c r="BW13" s="103"/>
      <c r="BX13" s="14">
        <f t="shared" si="6"/>
        <v>-4.4999999999999997E-3</v>
      </c>
      <c r="BZ13" s="1" t="s">
        <v>76</v>
      </c>
      <c r="CA13" s="1">
        <v>57.42</v>
      </c>
      <c r="CB13" s="1">
        <v>56.94</v>
      </c>
      <c r="CC13" s="1">
        <v>57.59</v>
      </c>
      <c r="CD13" s="1">
        <v>56.94</v>
      </c>
      <c r="CE13" s="14">
        <v>1.9699999999999999E-2</v>
      </c>
      <c r="CF13" s="107"/>
      <c r="CG13" s="108"/>
      <c r="CH13" s="103"/>
      <c r="CI13" s="14">
        <f t="shared" si="7"/>
        <v>1.8799999999999997E-2</v>
      </c>
      <c r="CK13" s="1" t="s">
        <v>76</v>
      </c>
      <c r="CL13" s="1">
        <v>32.869999999999997</v>
      </c>
      <c r="CM13" s="1">
        <v>34.58</v>
      </c>
      <c r="CN13" s="1">
        <v>35.46</v>
      </c>
      <c r="CO13" s="1">
        <v>34.57</v>
      </c>
      <c r="CP13" s="14">
        <v>-4.6399999999999997E-2</v>
      </c>
      <c r="CQ13" s="107"/>
      <c r="CR13" s="108"/>
      <c r="CS13" s="103"/>
      <c r="CT13" s="14">
        <f t="shared" si="8"/>
        <v>-4.7299999999999995E-2</v>
      </c>
      <c r="CV13" s="1" t="s">
        <v>76</v>
      </c>
      <c r="CW13" s="1">
        <v>165.52</v>
      </c>
      <c r="CX13" s="1">
        <v>165.24</v>
      </c>
      <c r="CY13" s="1">
        <v>165.24</v>
      </c>
      <c r="CZ13" s="1">
        <v>163.32</v>
      </c>
      <c r="DA13" s="14">
        <v>1.24E-2</v>
      </c>
      <c r="DB13" s="107"/>
      <c r="DC13" s="108"/>
      <c r="DD13" s="103"/>
      <c r="DE13" s="14">
        <f t="shared" si="9"/>
        <v>1.15E-2</v>
      </c>
      <c r="DG13" s="1">
        <v>201709</v>
      </c>
      <c r="DH13" s="1">
        <v>2.5099999999999998</v>
      </c>
      <c r="DI13" s="1">
        <v>4.45</v>
      </c>
      <c r="DJ13" s="1">
        <v>3.09</v>
      </c>
      <c r="DK13" s="60">
        <v>8.9999999999999998E-4</v>
      </c>
      <c r="DL13" s="107"/>
      <c r="DM13" s="112"/>
      <c r="DP13" s="14"/>
    </row>
    <row r="14" spans="1:120" x14ac:dyDescent="0.3">
      <c r="A14" s="3">
        <v>44136</v>
      </c>
      <c r="B14" s="1">
        <v>335.09</v>
      </c>
      <c r="C14" s="1">
        <v>305.76</v>
      </c>
      <c r="D14" s="1">
        <v>330.91</v>
      </c>
      <c r="E14" s="1">
        <v>305.76</v>
      </c>
      <c r="F14" s="14">
        <v>0.1095</v>
      </c>
      <c r="G14" s="117"/>
      <c r="H14" s="108"/>
      <c r="I14" s="106"/>
      <c r="J14" s="14">
        <f t="shared" si="0"/>
        <v>0.1086</v>
      </c>
      <c r="L14" s="3">
        <v>44136</v>
      </c>
      <c r="M14" s="1">
        <v>125.93</v>
      </c>
      <c r="N14" s="1">
        <v>114.91</v>
      </c>
      <c r="O14" s="1">
        <v>124.36</v>
      </c>
      <c r="P14" s="1">
        <v>114.91</v>
      </c>
      <c r="Q14" s="14">
        <v>0.1094</v>
      </c>
      <c r="R14" s="107"/>
      <c r="S14" s="108"/>
      <c r="T14" s="106"/>
      <c r="U14" s="14">
        <f t="shared" si="1"/>
        <v>0.1085</v>
      </c>
      <c r="W14" s="3">
        <v>44136</v>
      </c>
      <c r="X14" s="1">
        <v>56.86</v>
      </c>
      <c r="Y14" s="1">
        <v>51.31</v>
      </c>
      <c r="Z14" s="1">
        <v>56.22</v>
      </c>
      <c r="AA14" s="1">
        <v>51.31</v>
      </c>
      <c r="AB14" s="14">
        <v>0.1206</v>
      </c>
      <c r="AC14" s="107"/>
      <c r="AD14" s="108"/>
      <c r="AE14" s="106"/>
      <c r="AF14" s="14">
        <f t="shared" si="2"/>
        <v>0.1197</v>
      </c>
      <c r="AH14" s="3">
        <v>44136</v>
      </c>
      <c r="AI14" s="1">
        <v>66.489999999999995</v>
      </c>
      <c r="AJ14" s="1">
        <v>59.71</v>
      </c>
      <c r="AK14" s="1">
        <v>65.22</v>
      </c>
      <c r="AL14" s="1">
        <v>59.71</v>
      </c>
      <c r="AM14" s="14">
        <v>0.123</v>
      </c>
      <c r="AN14" s="107"/>
      <c r="AO14" s="108"/>
      <c r="AP14" s="106"/>
      <c r="AQ14" s="14">
        <f t="shared" si="3"/>
        <v>0.1221</v>
      </c>
      <c r="AS14" s="3">
        <v>44136</v>
      </c>
      <c r="AT14" s="1">
        <v>17.54</v>
      </c>
      <c r="AU14" s="1">
        <v>16.260000000000002</v>
      </c>
      <c r="AV14" s="1">
        <v>17.23</v>
      </c>
      <c r="AW14" s="1">
        <v>16.260000000000002</v>
      </c>
      <c r="AX14" s="14">
        <v>8.4099999999999994E-2</v>
      </c>
      <c r="AY14" s="107"/>
      <c r="AZ14" s="108"/>
      <c r="BA14" s="106"/>
      <c r="BB14" s="14">
        <f t="shared" si="4"/>
        <v>8.3199999999999996E-2</v>
      </c>
      <c r="BD14" s="3">
        <v>44136</v>
      </c>
      <c r="BE14" s="1">
        <v>30.32</v>
      </c>
      <c r="BF14" s="1">
        <v>28.6</v>
      </c>
      <c r="BG14" s="1">
        <v>28.6</v>
      </c>
      <c r="BH14" s="1">
        <v>28.6</v>
      </c>
      <c r="BI14" s="14">
        <v>6.9500000000000006E-2</v>
      </c>
      <c r="BJ14" s="107"/>
      <c r="BK14" s="108"/>
      <c r="BL14" s="106"/>
      <c r="BM14" s="14">
        <f t="shared" si="5"/>
        <v>6.8600000000000008E-2</v>
      </c>
      <c r="BO14" s="3">
        <v>44136</v>
      </c>
      <c r="BP14" s="1">
        <v>193.25</v>
      </c>
      <c r="BQ14" s="1">
        <v>166.32</v>
      </c>
      <c r="BR14" s="1">
        <v>166.32</v>
      </c>
      <c r="BS14" s="1">
        <v>166.32</v>
      </c>
      <c r="BT14" s="14">
        <v>0.18310000000000001</v>
      </c>
      <c r="BU14" s="107"/>
      <c r="BV14" s="108"/>
      <c r="BW14" s="106"/>
      <c r="BX14" s="14">
        <f t="shared" si="6"/>
        <v>0.1822</v>
      </c>
      <c r="BZ14" s="3">
        <v>44136</v>
      </c>
      <c r="CA14" s="1">
        <v>56.31</v>
      </c>
      <c r="CB14" s="1">
        <v>51.38</v>
      </c>
      <c r="CC14" s="1">
        <v>51.38</v>
      </c>
      <c r="CD14" s="1">
        <v>51.38</v>
      </c>
      <c r="CE14" s="14">
        <v>0.1096</v>
      </c>
      <c r="CF14" s="107"/>
      <c r="CG14" s="108"/>
      <c r="CH14" s="106"/>
      <c r="CI14" s="14">
        <f t="shared" si="7"/>
        <v>0.1087</v>
      </c>
      <c r="CK14" s="3">
        <v>44136</v>
      </c>
      <c r="CL14" s="1">
        <v>34.47</v>
      </c>
      <c r="CM14" s="1">
        <v>30.35</v>
      </c>
      <c r="CN14" s="1">
        <v>33.31</v>
      </c>
      <c r="CO14" s="1">
        <v>30.35</v>
      </c>
      <c r="CP14" s="14">
        <v>0.13880000000000001</v>
      </c>
      <c r="CQ14" s="107"/>
      <c r="CR14" s="108"/>
      <c r="CS14" s="106"/>
      <c r="CT14" s="14">
        <f t="shared" si="8"/>
        <v>0.13789999999999999</v>
      </c>
      <c r="CV14" s="3">
        <v>44136</v>
      </c>
      <c r="CW14" s="1">
        <v>163.49</v>
      </c>
      <c r="CX14" s="1">
        <v>151.72</v>
      </c>
      <c r="CY14" s="1">
        <v>160.47</v>
      </c>
      <c r="CZ14" s="1">
        <v>151.72</v>
      </c>
      <c r="DA14" s="14">
        <v>8.1699999999999995E-2</v>
      </c>
      <c r="DB14" s="107"/>
      <c r="DC14" s="108"/>
      <c r="DD14" s="106"/>
      <c r="DE14" s="14">
        <f t="shared" si="9"/>
        <v>8.0799999999999997E-2</v>
      </c>
      <c r="DG14" s="1">
        <v>201710</v>
      </c>
      <c r="DH14" s="1">
        <v>2.25</v>
      </c>
      <c r="DI14" s="1">
        <v>-1.93</v>
      </c>
      <c r="DJ14" s="1">
        <v>0.22</v>
      </c>
      <c r="DK14" s="60">
        <v>8.9999999999999998E-4</v>
      </c>
      <c r="DL14" s="107"/>
      <c r="DM14" s="112"/>
      <c r="DP14" s="14"/>
    </row>
    <row r="15" spans="1:120" x14ac:dyDescent="0.3">
      <c r="A15" s="15">
        <v>44105</v>
      </c>
      <c r="B15" s="16">
        <v>302.02999999999997</v>
      </c>
      <c r="C15" s="16">
        <v>311.97000000000003</v>
      </c>
      <c r="D15" s="16">
        <v>321.67</v>
      </c>
      <c r="E15" s="16">
        <v>305.70999999999998</v>
      </c>
      <c r="F15" s="17">
        <v>-2.6599999999999999E-2</v>
      </c>
      <c r="G15" s="110">
        <f>AVERAGE(F15:F26)</f>
        <v>8.4083333333333336E-3</v>
      </c>
      <c r="H15" s="108"/>
      <c r="I15" s="102">
        <f>I27*(1+G15)</f>
        <v>1.0406217207976727</v>
      </c>
      <c r="J15" s="17">
        <f t="shared" si="0"/>
        <v>-2.7399999999999997E-2</v>
      </c>
      <c r="L15" s="15">
        <v>44105</v>
      </c>
      <c r="M15" s="16">
        <v>113.51</v>
      </c>
      <c r="N15" s="16">
        <v>117.7</v>
      </c>
      <c r="O15" s="16">
        <v>120.89</v>
      </c>
      <c r="P15" s="16">
        <v>114.89</v>
      </c>
      <c r="Q15" s="17">
        <v>-3.04E-2</v>
      </c>
      <c r="R15" s="110">
        <f>AVERAGE(Q15:Q26)</f>
        <v>8.1250000000000003E-3</v>
      </c>
      <c r="S15" s="108"/>
      <c r="T15" s="102">
        <f>T27*(1+R15)</f>
        <v>1.0393798211786873</v>
      </c>
      <c r="U15" s="17">
        <f t="shared" si="1"/>
        <v>-3.1199999999999999E-2</v>
      </c>
      <c r="W15" s="15">
        <v>44105</v>
      </c>
      <c r="X15" s="16">
        <v>50.74</v>
      </c>
      <c r="Y15" s="16">
        <v>52.31</v>
      </c>
      <c r="Z15" s="16">
        <v>53.26</v>
      </c>
      <c r="AA15" s="16">
        <v>51.22</v>
      </c>
      <c r="AB15" s="17">
        <v>-2.3699999999999999E-2</v>
      </c>
      <c r="AC15" s="110">
        <f>AVERAGE(AB15:AB26)</f>
        <v>3.4749999999999994E-3</v>
      </c>
      <c r="AD15" s="108"/>
      <c r="AE15" s="102">
        <f>AE27*(1+AC15)</f>
        <v>1.014410569270884</v>
      </c>
      <c r="AF15" s="17">
        <f t="shared" si="2"/>
        <v>-2.4499999999999997E-2</v>
      </c>
      <c r="AH15" s="15">
        <v>44105</v>
      </c>
      <c r="AI15" s="16">
        <v>59.21</v>
      </c>
      <c r="AJ15" s="16">
        <v>61.58</v>
      </c>
      <c r="AK15" s="16">
        <v>63.12</v>
      </c>
      <c r="AL15" s="16">
        <v>60.46</v>
      </c>
      <c r="AM15" s="17">
        <v>-2.5000000000000001E-2</v>
      </c>
      <c r="AN15" s="110">
        <f>AVERAGE(AM15:AM26)</f>
        <v>1.5074999999999998E-2</v>
      </c>
      <c r="AO15" s="108"/>
      <c r="AP15" s="102">
        <f>AP27*(1+AN15)</f>
        <v>1.0326056926814873</v>
      </c>
      <c r="AQ15" s="17">
        <f t="shared" si="3"/>
        <v>-2.58E-2</v>
      </c>
      <c r="AS15" s="15">
        <v>44105</v>
      </c>
      <c r="AT15" s="16">
        <v>16.18</v>
      </c>
      <c r="AU15" s="16">
        <v>16.91</v>
      </c>
      <c r="AV15" s="16">
        <v>17.27</v>
      </c>
      <c r="AW15" s="16">
        <v>16.57</v>
      </c>
      <c r="AX15" s="17">
        <v>-3.1699999999999999E-2</v>
      </c>
      <c r="AY15" s="110">
        <f>AVERAGE(AX15:AX26)</f>
        <v>1.9199999999999998E-2</v>
      </c>
      <c r="AZ15" s="108"/>
      <c r="BA15" s="102">
        <f>BA27*(1+AY15)</f>
        <v>1.0462709562524271</v>
      </c>
      <c r="BB15" s="17">
        <f t="shared" si="4"/>
        <v>-3.2500000000000001E-2</v>
      </c>
      <c r="BD15" s="15">
        <v>44105</v>
      </c>
      <c r="BE15" s="16">
        <v>28.35</v>
      </c>
      <c r="BF15" s="16">
        <v>28.97</v>
      </c>
      <c r="BG15" s="16">
        <v>29.47</v>
      </c>
      <c r="BH15" s="16">
        <v>28.5</v>
      </c>
      <c r="BI15" s="17">
        <v>-1.7999999999999999E-2</v>
      </c>
      <c r="BJ15" s="110">
        <f>AVERAGE(BI15:BI26)</f>
        <v>1.5500000000000004E-3</v>
      </c>
      <c r="BK15" s="108"/>
      <c r="BL15" s="102">
        <f>BL27*(1+BJ15)</f>
        <v>1.0130253138214118</v>
      </c>
      <c r="BM15" s="17">
        <f t="shared" si="5"/>
        <v>-1.8799999999999997E-2</v>
      </c>
      <c r="BO15" s="15">
        <v>44105</v>
      </c>
      <c r="BP15" s="16">
        <v>163.34</v>
      </c>
      <c r="BQ15" s="16">
        <v>166.83</v>
      </c>
      <c r="BR15" s="16">
        <v>173.33</v>
      </c>
      <c r="BS15" s="16">
        <v>162.63</v>
      </c>
      <c r="BT15" s="17">
        <v>-1.9199999999999998E-2</v>
      </c>
      <c r="BU15" s="110">
        <f>AVERAGE(BT15:BT26)</f>
        <v>-9.3499999999999972E-3</v>
      </c>
      <c r="BV15" s="108"/>
      <c r="BW15" s="102">
        <f>BW27*(1+BU15)</f>
        <v>1.0026050796380592</v>
      </c>
      <c r="BX15" s="17">
        <f t="shared" si="6"/>
        <v>-1.9999999999999997E-2</v>
      </c>
      <c r="BZ15" s="15">
        <v>44105</v>
      </c>
      <c r="CA15" s="16">
        <v>50.75</v>
      </c>
      <c r="CB15" s="16">
        <v>52.42</v>
      </c>
      <c r="CC15" s="16">
        <v>52.42</v>
      </c>
      <c r="CD15" s="16">
        <v>51.37</v>
      </c>
      <c r="CE15" s="17">
        <v>-2.6700000000000002E-2</v>
      </c>
      <c r="CF15" s="110">
        <f>AVERAGE(CE15:CE26)</f>
        <v>8.3083333333333342E-3</v>
      </c>
      <c r="CG15" s="108"/>
      <c r="CH15" s="102">
        <f>CH27*(1+CF15)</f>
        <v>1.0398690519616083</v>
      </c>
      <c r="CI15" s="17">
        <f t="shared" si="7"/>
        <v>-2.75E-2</v>
      </c>
      <c r="CK15" s="15">
        <v>44105</v>
      </c>
      <c r="CL15" s="16">
        <v>30.27</v>
      </c>
      <c r="CM15" s="16">
        <v>31.65</v>
      </c>
      <c r="CN15" s="16">
        <v>32.729999999999997</v>
      </c>
      <c r="CO15" s="16">
        <v>31.13</v>
      </c>
      <c r="CP15" s="17">
        <v>-2.86E-2</v>
      </c>
      <c r="CQ15" s="110">
        <f>AVERAGE(CP15:CP26)</f>
        <v>3.7791666666666668E-2</v>
      </c>
      <c r="CR15" s="108"/>
      <c r="CS15" s="102">
        <f>CS27*(1+CQ15)</f>
        <v>1.0753095218735584</v>
      </c>
      <c r="CT15" s="17">
        <f t="shared" si="8"/>
        <v>-2.9399999999999999E-2</v>
      </c>
      <c r="CV15" s="15">
        <v>44105</v>
      </c>
      <c r="CW15" s="16">
        <v>151.13999999999999</v>
      </c>
      <c r="CX15" s="16">
        <v>156.84</v>
      </c>
      <c r="CY15" s="16">
        <v>160.91999999999999</v>
      </c>
      <c r="CZ15" s="16">
        <v>154.63999999999999</v>
      </c>
      <c r="DA15" s="17">
        <v>-2.41E-2</v>
      </c>
      <c r="DB15" s="110">
        <f>AVERAGE(DA15:DA26)</f>
        <v>2.4341666666666668E-2</v>
      </c>
      <c r="DC15" s="108"/>
      <c r="DD15" s="102">
        <f>DD27*(1+DB15)</f>
        <v>1.0682477112523625</v>
      </c>
      <c r="DE15" s="17">
        <f t="shared" si="9"/>
        <v>-2.4899999999999999E-2</v>
      </c>
      <c r="DG15" s="16">
        <v>201711</v>
      </c>
      <c r="DH15" s="16">
        <v>3.12</v>
      </c>
      <c r="DI15" s="16">
        <v>-0.56000000000000005</v>
      </c>
      <c r="DJ15" s="16">
        <v>-0.05</v>
      </c>
      <c r="DK15" s="60">
        <v>8.0000000000000004E-4</v>
      </c>
      <c r="DL15" s="110">
        <f>AVERAGE(DK15:DK26)</f>
        <v>1.325E-3</v>
      </c>
      <c r="DM15" s="112"/>
      <c r="DP15" s="14"/>
    </row>
    <row r="16" spans="1:120" x14ac:dyDescent="0.3">
      <c r="A16" s="3">
        <v>44075</v>
      </c>
      <c r="B16" s="1">
        <v>310.29000000000002</v>
      </c>
      <c r="C16" s="1">
        <v>323.93</v>
      </c>
      <c r="D16" s="1">
        <v>323.93</v>
      </c>
      <c r="E16" s="1">
        <v>317.24</v>
      </c>
      <c r="F16" s="14">
        <v>-4.2099999999999999E-2</v>
      </c>
      <c r="G16" s="107"/>
      <c r="H16" s="108"/>
      <c r="I16" s="103"/>
      <c r="J16" s="14">
        <f t="shared" si="0"/>
        <v>-4.2999999999999997E-2</v>
      </c>
      <c r="L16" s="3">
        <v>44075</v>
      </c>
      <c r="M16" s="1">
        <v>117.07</v>
      </c>
      <c r="N16" s="1">
        <v>122.61</v>
      </c>
      <c r="O16" s="1">
        <v>122.61</v>
      </c>
      <c r="P16" s="1">
        <v>119.18</v>
      </c>
      <c r="Q16" s="14">
        <v>-3.7999999999999999E-2</v>
      </c>
      <c r="R16" s="107"/>
      <c r="S16" s="108"/>
      <c r="T16" s="103"/>
      <c r="U16" s="14">
        <f t="shared" si="1"/>
        <v>-3.8899999999999997E-2</v>
      </c>
      <c r="W16" s="3">
        <v>44075</v>
      </c>
      <c r="X16" s="1">
        <v>51.97</v>
      </c>
      <c r="Y16" s="1">
        <v>54.03</v>
      </c>
      <c r="Z16" s="1">
        <v>54.03</v>
      </c>
      <c r="AA16" s="1">
        <v>52.83</v>
      </c>
      <c r="AB16" s="14">
        <v>-3.1899999999999998E-2</v>
      </c>
      <c r="AC16" s="107"/>
      <c r="AD16" s="108"/>
      <c r="AE16" s="103"/>
      <c r="AF16" s="14">
        <f t="shared" si="2"/>
        <v>-3.2799999999999996E-2</v>
      </c>
      <c r="AH16" s="3">
        <v>44075</v>
      </c>
      <c r="AI16" s="1">
        <v>60.73</v>
      </c>
      <c r="AJ16" s="1">
        <v>63.72</v>
      </c>
      <c r="AK16" s="1">
        <v>63.72</v>
      </c>
      <c r="AL16" s="1">
        <v>61</v>
      </c>
      <c r="AM16" s="14">
        <v>-3.8800000000000001E-2</v>
      </c>
      <c r="AN16" s="107"/>
      <c r="AO16" s="108"/>
      <c r="AP16" s="103"/>
      <c r="AQ16" s="14">
        <f t="shared" si="3"/>
        <v>-3.9699999999999999E-2</v>
      </c>
      <c r="AS16" s="3">
        <v>44075</v>
      </c>
      <c r="AT16" s="1">
        <v>16.71</v>
      </c>
      <c r="AU16" s="1">
        <v>17.78</v>
      </c>
      <c r="AV16" s="1">
        <v>17.78</v>
      </c>
      <c r="AW16" s="1">
        <v>16.920000000000002</v>
      </c>
      <c r="AX16" s="14">
        <v>-4.8399999999999999E-2</v>
      </c>
      <c r="AY16" s="107"/>
      <c r="AZ16" s="108"/>
      <c r="BA16" s="103"/>
      <c r="BB16" s="14">
        <f t="shared" si="4"/>
        <v>-4.9299999999999997E-2</v>
      </c>
      <c r="BD16" s="3">
        <v>44075</v>
      </c>
      <c r="BE16" s="1">
        <v>28.87</v>
      </c>
      <c r="BF16" s="1">
        <v>29.55</v>
      </c>
      <c r="BG16" s="1">
        <v>29.55</v>
      </c>
      <c r="BH16" s="1">
        <v>29.22</v>
      </c>
      <c r="BI16" s="14">
        <v>-1.9699999999999999E-2</v>
      </c>
      <c r="BJ16" s="107"/>
      <c r="BK16" s="108"/>
      <c r="BL16" s="103"/>
      <c r="BM16" s="14">
        <f t="shared" si="5"/>
        <v>-2.06E-2</v>
      </c>
      <c r="BO16" s="3">
        <v>44075</v>
      </c>
      <c r="BP16" s="1">
        <v>166.53</v>
      </c>
      <c r="BQ16" s="1">
        <v>173.26</v>
      </c>
      <c r="BR16" s="1">
        <v>173.26</v>
      </c>
      <c r="BS16" s="1">
        <v>173.11</v>
      </c>
      <c r="BT16" s="14">
        <v>-3.8199999999999998E-2</v>
      </c>
      <c r="BU16" s="107"/>
      <c r="BV16" s="108"/>
      <c r="BW16" s="103"/>
      <c r="BX16" s="14">
        <f t="shared" si="6"/>
        <v>-3.9099999999999996E-2</v>
      </c>
      <c r="BZ16" s="3">
        <v>44075</v>
      </c>
      <c r="CA16" s="1">
        <v>52.14</v>
      </c>
      <c r="CB16" s="1">
        <v>54.61</v>
      </c>
      <c r="CC16" s="1">
        <v>54.61</v>
      </c>
      <c r="CD16" s="1">
        <v>53.08</v>
      </c>
      <c r="CE16" s="14">
        <v>-3.7999999999999999E-2</v>
      </c>
      <c r="CF16" s="107"/>
      <c r="CG16" s="108"/>
      <c r="CH16" s="103"/>
      <c r="CI16" s="14">
        <f t="shared" si="7"/>
        <v>-3.8899999999999997E-2</v>
      </c>
      <c r="CK16" s="3">
        <v>44075</v>
      </c>
      <c r="CL16" s="1">
        <v>31.16</v>
      </c>
      <c r="CM16" s="1">
        <v>32.82</v>
      </c>
      <c r="CN16" s="1">
        <v>32.82</v>
      </c>
      <c r="CO16" s="1">
        <v>30.65</v>
      </c>
      <c r="CP16" s="14">
        <v>-3.32E-2</v>
      </c>
      <c r="CQ16" s="107"/>
      <c r="CR16" s="108"/>
      <c r="CS16" s="103"/>
      <c r="CT16" s="14">
        <f t="shared" si="8"/>
        <v>-3.4099999999999998E-2</v>
      </c>
      <c r="CV16" s="3">
        <v>44075</v>
      </c>
      <c r="CW16" s="1">
        <v>154.88</v>
      </c>
      <c r="CX16" s="1">
        <v>165.49</v>
      </c>
      <c r="CY16" s="1">
        <v>165.49</v>
      </c>
      <c r="CZ16" s="1">
        <v>156.53</v>
      </c>
      <c r="DA16" s="14">
        <v>-4.7399999999999998E-2</v>
      </c>
      <c r="DB16" s="107"/>
      <c r="DC16" s="108"/>
      <c r="DD16" s="103"/>
      <c r="DE16" s="14">
        <f t="shared" si="9"/>
        <v>-4.8299999999999996E-2</v>
      </c>
      <c r="DG16" s="1">
        <v>201712</v>
      </c>
      <c r="DH16" s="1">
        <v>1.06</v>
      </c>
      <c r="DI16" s="1">
        <v>-1.32</v>
      </c>
      <c r="DJ16" s="1">
        <v>0.03</v>
      </c>
      <c r="DK16" s="60">
        <v>8.9999999999999998E-4</v>
      </c>
      <c r="DL16" s="107"/>
      <c r="DM16" s="112"/>
      <c r="DP16" s="14"/>
    </row>
    <row r="17" spans="1:120" x14ac:dyDescent="0.3">
      <c r="A17" s="1" t="s">
        <v>77</v>
      </c>
      <c r="B17" s="1">
        <v>323.93</v>
      </c>
      <c r="C17" s="1">
        <v>302.22000000000003</v>
      </c>
      <c r="D17" s="1">
        <v>313.49</v>
      </c>
      <c r="E17" s="1">
        <v>302.22000000000003</v>
      </c>
      <c r="F17" s="14">
        <v>7.1800000000000003E-2</v>
      </c>
      <c r="G17" s="107"/>
      <c r="H17" s="108"/>
      <c r="I17" s="103"/>
      <c r="J17" s="14">
        <f t="shared" si="0"/>
        <v>7.0699999999999999E-2</v>
      </c>
      <c r="L17" s="1" t="s">
        <v>77</v>
      </c>
      <c r="M17" s="1">
        <v>121.69</v>
      </c>
      <c r="N17" s="1">
        <v>113.53</v>
      </c>
      <c r="O17" s="1">
        <v>117.77</v>
      </c>
      <c r="P17" s="1">
        <v>113.53</v>
      </c>
      <c r="Q17" s="14">
        <v>7.1900000000000006E-2</v>
      </c>
      <c r="R17" s="107"/>
      <c r="S17" s="108"/>
      <c r="T17" s="103"/>
      <c r="U17" s="14">
        <f t="shared" si="1"/>
        <v>7.0800000000000002E-2</v>
      </c>
      <c r="W17" s="1" t="s">
        <v>77</v>
      </c>
      <c r="X17" s="1">
        <v>53.68</v>
      </c>
      <c r="Y17" s="1">
        <v>51.05</v>
      </c>
      <c r="Z17" s="1">
        <v>52.61</v>
      </c>
      <c r="AA17" s="1">
        <v>51.05</v>
      </c>
      <c r="AB17" s="14">
        <v>5.1499999999999997E-2</v>
      </c>
      <c r="AC17" s="107"/>
      <c r="AD17" s="108"/>
      <c r="AE17" s="103"/>
      <c r="AF17" s="14">
        <f t="shared" si="2"/>
        <v>5.04E-2</v>
      </c>
      <c r="AH17" s="1" t="s">
        <v>77</v>
      </c>
      <c r="AI17" s="1">
        <v>63.18</v>
      </c>
      <c r="AJ17" s="1">
        <v>58.09</v>
      </c>
      <c r="AK17" s="1">
        <v>60.03</v>
      </c>
      <c r="AL17" s="1">
        <v>58.09</v>
      </c>
      <c r="AM17" s="14">
        <v>8.7599999999999997E-2</v>
      </c>
      <c r="AN17" s="107"/>
      <c r="AO17" s="108"/>
      <c r="AP17" s="103"/>
      <c r="AQ17" s="14">
        <f t="shared" si="3"/>
        <v>8.6499999999999994E-2</v>
      </c>
      <c r="AS17" s="1" t="s">
        <v>77</v>
      </c>
      <c r="AT17" s="1">
        <v>17.559999999999999</v>
      </c>
      <c r="AU17" s="1">
        <v>16.010000000000002</v>
      </c>
      <c r="AV17" s="1">
        <v>16.690000000000001</v>
      </c>
      <c r="AW17" s="1">
        <v>16.010000000000002</v>
      </c>
      <c r="AX17" s="14">
        <v>9.6799999999999997E-2</v>
      </c>
      <c r="AY17" s="107"/>
      <c r="AZ17" s="108"/>
      <c r="BA17" s="103"/>
      <c r="BB17" s="14">
        <f t="shared" si="4"/>
        <v>9.5699999999999993E-2</v>
      </c>
      <c r="BD17" s="1" t="s">
        <v>77</v>
      </c>
      <c r="BE17" s="1">
        <v>29.45</v>
      </c>
      <c r="BF17" s="1">
        <v>28.76</v>
      </c>
      <c r="BG17" s="1">
        <v>29.24</v>
      </c>
      <c r="BH17" s="1">
        <v>28.76</v>
      </c>
      <c r="BI17" s="14">
        <v>2.4E-2</v>
      </c>
      <c r="BJ17" s="107"/>
      <c r="BK17" s="108"/>
      <c r="BL17" s="103"/>
      <c r="BM17" s="14">
        <f t="shared" si="5"/>
        <v>2.29E-2</v>
      </c>
      <c r="BO17" s="1" t="s">
        <v>77</v>
      </c>
      <c r="BP17" s="1">
        <v>173.14</v>
      </c>
      <c r="BQ17" s="1">
        <v>164.79</v>
      </c>
      <c r="BR17" s="1">
        <v>173.72</v>
      </c>
      <c r="BS17" s="1">
        <v>164.79</v>
      </c>
      <c r="BT17" s="14">
        <v>5.0700000000000002E-2</v>
      </c>
      <c r="BU17" s="107"/>
      <c r="BV17" s="108"/>
      <c r="BW17" s="103"/>
      <c r="BX17" s="14">
        <f t="shared" si="6"/>
        <v>4.9600000000000005E-2</v>
      </c>
      <c r="BZ17" s="1" t="s">
        <v>77</v>
      </c>
      <c r="CA17" s="1">
        <v>54.2</v>
      </c>
      <c r="CB17" s="1">
        <v>50.57</v>
      </c>
      <c r="CC17" s="1">
        <v>52.45</v>
      </c>
      <c r="CD17" s="1">
        <v>50.57</v>
      </c>
      <c r="CE17" s="14">
        <v>7.1800000000000003E-2</v>
      </c>
      <c r="CF17" s="107"/>
      <c r="CG17" s="108"/>
      <c r="CH17" s="103"/>
      <c r="CI17" s="14">
        <f t="shared" si="7"/>
        <v>7.0699999999999999E-2</v>
      </c>
      <c r="CK17" s="1" t="s">
        <v>77</v>
      </c>
      <c r="CL17" s="1">
        <v>32.229999999999997</v>
      </c>
      <c r="CM17" s="1">
        <v>28.62</v>
      </c>
      <c r="CN17" s="1">
        <v>30.65</v>
      </c>
      <c r="CO17" s="1">
        <v>28.62</v>
      </c>
      <c r="CP17" s="14">
        <v>0.12609999999999999</v>
      </c>
      <c r="CQ17" s="107"/>
      <c r="CR17" s="108"/>
      <c r="CS17" s="103"/>
      <c r="CT17" s="14">
        <f t="shared" si="8"/>
        <v>0.12499999999999999</v>
      </c>
      <c r="CV17" s="1" t="s">
        <v>77</v>
      </c>
      <c r="CW17" s="1">
        <v>162.58000000000001</v>
      </c>
      <c r="CX17" s="1">
        <v>148.75</v>
      </c>
      <c r="CY17" s="1">
        <v>154.15</v>
      </c>
      <c r="CZ17" s="1">
        <v>148.75</v>
      </c>
      <c r="DA17" s="14">
        <v>9.2999999999999999E-2</v>
      </c>
      <c r="DB17" s="107"/>
      <c r="DC17" s="108"/>
      <c r="DD17" s="103"/>
      <c r="DE17" s="14">
        <f t="shared" si="9"/>
        <v>9.1899999999999996E-2</v>
      </c>
      <c r="DG17" s="1">
        <v>201801</v>
      </c>
      <c r="DH17" s="1">
        <v>5.58</v>
      </c>
      <c r="DI17" s="1">
        <v>-3.18</v>
      </c>
      <c r="DJ17" s="1">
        <v>-1.36</v>
      </c>
      <c r="DK17" s="60">
        <v>1.1000000000000001E-3</v>
      </c>
      <c r="DL17" s="107"/>
      <c r="DM17" s="112"/>
      <c r="DP17" s="14"/>
    </row>
    <row r="18" spans="1:120" x14ac:dyDescent="0.3">
      <c r="A18" s="3">
        <v>44013</v>
      </c>
      <c r="B18" s="1">
        <v>302.22000000000003</v>
      </c>
      <c r="C18" s="1">
        <v>286.08999999999997</v>
      </c>
      <c r="D18" s="1">
        <v>302.55</v>
      </c>
      <c r="E18" s="1">
        <v>286.08999999999997</v>
      </c>
      <c r="F18" s="14">
        <v>5.6399999999999999E-2</v>
      </c>
      <c r="G18" s="107"/>
      <c r="H18" s="108"/>
      <c r="I18" s="103"/>
      <c r="J18" s="14">
        <f t="shared" si="0"/>
        <v>5.5300000000000002E-2</v>
      </c>
      <c r="L18" s="3">
        <v>44013</v>
      </c>
      <c r="M18" s="1">
        <v>113.53</v>
      </c>
      <c r="N18" s="1">
        <v>107.95</v>
      </c>
      <c r="O18" s="1">
        <v>113.66</v>
      </c>
      <c r="P18" s="1">
        <v>107.95</v>
      </c>
      <c r="Q18" s="14">
        <v>5.1700000000000003E-2</v>
      </c>
      <c r="R18" s="107"/>
      <c r="S18" s="108"/>
      <c r="T18" s="103"/>
      <c r="U18" s="14">
        <f t="shared" si="1"/>
        <v>5.0600000000000006E-2</v>
      </c>
      <c r="W18" s="3">
        <v>44013</v>
      </c>
      <c r="X18" s="1">
        <v>51.05</v>
      </c>
      <c r="Y18" s="1">
        <v>48.75</v>
      </c>
      <c r="Z18" s="1">
        <v>51.75</v>
      </c>
      <c r="AA18" s="1">
        <v>48.75</v>
      </c>
      <c r="AB18" s="14">
        <v>4.7199999999999999E-2</v>
      </c>
      <c r="AC18" s="107"/>
      <c r="AD18" s="108"/>
      <c r="AE18" s="103"/>
      <c r="AF18" s="14">
        <f t="shared" si="2"/>
        <v>4.6100000000000002E-2</v>
      </c>
      <c r="AH18" s="3">
        <v>44013</v>
      </c>
      <c r="AI18" s="1">
        <v>58.09</v>
      </c>
      <c r="AJ18" s="1">
        <v>54.7</v>
      </c>
      <c r="AK18" s="1">
        <v>58.7</v>
      </c>
      <c r="AL18" s="1">
        <v>54.7</v>
      </c>
      <c r="AM18" s="14">
        <v>6.2E-2</v>
      </c>
      <c r="AN18" s="107"/>
      <c r="AO18" s="108"/>
      <c r="AP18" s="103"/>
      <c r="AQ18" s="14">
        <f t="shared" si="3"/>
        <v>6.0900000000000003E-2</v>
      </c>
      <c r="AS18" s="3">
        <v>44013</v>
      </c>
      <c r="AT18" s="1">
        <v>16.010000000000002</v>
      </c>
      <c r="AU18" s="1">
        <v>14.95</v>
      </c>
      <c r="AV18" s="1">
        <v>15.98</v>
      </c>
      <c r="AW18" s="1">
        <v>14.95</v>
      </c>
      <c r="AX18" s="14">
        <v>7.0900000000000005E-2</v>
      </c>
      <c r="AY18" s="107"/>
      <c r="AZ18" s="108"/>
      <c r="BA18" s="103"/>
      <c r="BB18" s="14">
        <f t="shared" si="4"/>
        <v>6.9800000000000001E-2</v>
      </c>
      <c r="BD18" s="3">
        <v>44013</v>
      </c>
      <c r="BE18" s="1">
        <v>28.76</v>
      </c>
      <c r="BF18" s="1">
        <v>27.82</v>
      </c>
      <c r="BG18" s="1">
        <v>28.84</v>
      </c>
      <c r="BH18" s="1">
        <v>27.82</v>
      </c>
      <c r="BI18" s="14">
        <v>3.3799999999999997E-2</v>
      </c>
      <c r="BJ18" s="107"/>
      <c r="BK18" s="108"/>
      <c r="BL18" s="103"/>
      <c r="BM18" s="14">
        <f t="shared" si="5"/>
        <v>3.27E-2</v>
      </c>
      <c r="BO18" s="3">
        <v>44013</v>
      </c>
      <c r="BP18" s="1">
        <v>164.79</v>
      </c>
      <c r="BQ18" s="1">
        <v>160.69999999999999</v>
      </c>
      <c r="BR18" s="1">
        <v>167.36</v>
      </c>
      <c r="BS18" s="1">
        <v>158.05000000000001</v>
      </c>
      <c r="BT18" s="14">
        <v>2.5499999999999998E-2</v>
      </c>
      <c r="BU18" s="107"/>
      <c r="BV18" s="108"/>
      <c r="BW18" s="103"/>
      <c r="BX18" s="14">
        <f t="shared" si="6"/>
        <v>2.4399999999999998E-2</v>
      </c>
      <c r="BZ18" s="3">
        <v>44013</v>
      </c>
      <c r="CA18" s="1">
        <v>50.57</v>
      </c>
      <c r="CB18" s="1">
        <v>47.87</v>
      </c>
      <c r="CC18" s="1">
        <v>50.63</v>
      </c>
      <c r="CD18" s="1">
        <v>47.87</v>
      </c>
      <c r="CE18" s="14">
        <v>5.6399999999999999E-2</v>
      </c>
      <c r="CF18" s="107"/>
      <c r="CG18" s="108"/>
      <c r="CH18" s="103"/>
      <c r="CI18" s="14">
        <f t="shared" si="7"/>
        <v>5.5300000000000002E-2</v>
      </c>
      <c r="CK18" s="3">
        <v>44013</v>
      </c>
      <c r="CL18" s="1">
        <v>28.62</v>
      </c>
      <c r="CM18" s="1">
        <v>26.47</v>
      </c>
      <c r="CN18" s="1">
        <v>28.71</v>
      </c>
      <c r="CO18" s="1">
        <v>26.47</v>
      </c>
      <c r="CP18" s="14">
        <v>8.1199999999999994E-2</v>
      </c>
      <c r="CQ18" s="107"/>
      <c r="CR18" s="108"/>
      <c r="CS18" s="103"/>
      <c r="CT18" s="14">
        <f t="shared" si="8"/>
        <v>8.0099999999999991E-2</v>
      </c>
      <c r="CV18" s="3">
        <v>44013</v>
      </c>
      <c r="CW18" s="1">
        <v>148.75</v>
      </c>
      <c r="CX18" s="1">
        <v>138.03</v>
      </c>
      <c r="CY18" s="1">
        <v>148.62</v>
      </c>
      <c r="CZ18" s="1">
        <v>138.03</v>
      </c>
      <c r="DA18" s="14">
        <v>7.7700000000000005E-2</v>
      </c>
      <c r="DB18" s="107"/>
      <c r="DC18" s="108"/>
      <c r="DD18" s="103"/>
      <c r="DE18" s="14">
        <f t="shared" si="9"/>
        <v>7.6600000000000001E-2</v>
      </c>
      <c r="DG18" s="1">
        <v>201802</v>
      </c>
      <c r="DH18" s="1">
        <v>-3.65</v>
      </c>
      <c r="DI18" s="1">
        <v>0.26</v>
      </c>
      <c r="DJ18" s="1">
        <v>-1.03</v>
      </c>
      <c r="DK18" s="60">
        <v>1.1000000000000001E-3</v>
      </c>
      <c r="DL18" s="107"/>
      <c r="DM18" s="112"/>
      <c r="DP18" s="14"/>
    </row>
    <row r="19" spans="1:120" x14ac:dyDescent="0.3">
      <c r="A19" s="3">
        <v>43983</v>
      </c>
      <c r="B19" s="1">
        <v>286.08999999999997</v>
      </c>
      <c r="C19" s="1">
        <v>283.02999999999997</v>
      </c>
      <c r="D19" s="1">
        <v>299.51</v>
      </c>
      <c r="E19" s="1">
        <v>277.62</v>
      </c>
      <c r="F19" s="14">
        <v>1.46E-2</v>
      </c>
      <c r="G19" s="107"/>
      <c r="H19" s="108"/>
      <c r="I19" s="103"/>
      <c r="J19" s="14">
        <f t="shared" si="0"/>
        <v>1.34E-2</v>
      </c>
      <c r="L19" s="3">
        <v>43983</v>
      </c>
      <c r="M19" s="1">
        <v>107.95</v>
      </c>
      <c r="N19" s="1">
        <v>106.25</v>
      </c>
      <c r="O19" s="1">
        <v>112.44</v>
      </c>
      <c r="P19" s="1">
        <v>104.45</v>
      </c>
      <c r="Q19" s="14">
        <v>1.9800000000000002E-2</v>
      </c>
      <c r="R19" s="107"/>
      <c r="S19" s="108"/>
      <c r="T19" s="103"/>
      <c r="U19" s="14">
        <f t="shared" si="1"/>
        <v>1.8600000000000002E-2</v>
      </c>
      <c r="W19" s="3">
        <v>43983</v>
      </c>
      <c r="X19" s="1">
        <v>48.75</v>
      </c>
      <c r="Y19" s="1">
        <v>47.99</v>
      </c>
      <c r="Z19" s="1">
        <v>50.33</v>
      </c>
      <c r="AA19" s="1">
        <v>47.41</v>
      </c>
      <c r="AB19" s="14">
        <v>2.7E-2</v>
      </c>
      <c r="AC19" s="107"/>
      <c r="AD19" s="108"/>
      <c r="AE19" s="103"/>
      <c r="AF19" s="14">
        <f t="shared" si="2"/>
        <v>2.58E-2</v>
      </c>
      <c r="AH19" s="3">
        <v>43983</v>
      </c>
      <c r="AI19" s="1">
        <v>54.7</v>
      </c>
      <c r="AJ19" s="1">
        <v>53.24</v>
      </c>
      <c r="AK19" s="1">
        <v>55.34</v>
      </c>
      <c r="AL19" s="1">
        <v>52.31</v>
      </c>
      <c r="AM19" s="14">
        <v>3.6400000000000002E-2</v>
      </c>
      <c r="AN19" s="107"/>
      <c r="AO19" s="108"/>
      <c r="AP19" s="103"/>
      <c r="AQ19" s="14">
        <f t="shared" si="3"/>
        <v>3.5200000000000002E-2</v>
      </c>
      <c r="AS19" s="3">
        <v>43983</v>
      </c>
      <c r="AT19" s="1">
        <v>14.95</v>
      </c>
      <c r="AU19" s="1">
        <v>14.46</v>
      </c>
      <c r="AV19" s="1">
        <v>15.13</v>
      </c>
      <c r="AW19" s="1">
        <v>14.17</v>
      </c>
      <c r="AX19" s="14">
        <v>4.1099999999999998E-2</v>
      </c>
      <c r="AY19" s="107"/>
      <c r="AZ19" s="108"/>
      <c r="BA19" s="103"/>
      <c r="BB19" s="14">
        <f t="shared" si="4"/>
        <v>3.9899999999999998E-2</v>
      </c>
      <c r="BD19" s="3">
        <v>43983</v>
      </c>
      <c r="BE19" s="1">
        <v>27.82</v>
      </c>
      <c r="BF19" s="1">
        <v>27.83</v>
      </c>
      <c r="BG19" s="1">
        <v>28.8</v>
      </c>
      <c r="BH19" s="1">
        <v>27.42</v>
      </c>
      <c r="BI19" s="14">
        <v>1.8E-3</v>
      </c>
      <c r="BJ19" s="107"/>
      <c r="BK19" s="108"/>
      <c r="BL19" s="103"/>
      <c r="BM19" s="14">
        <f t="shared" si="5"/>
        <v>6.0000000000000006E-4</v>
      </c>
      <c r="BO19" s="3">
        <v>43983</v>
      </c>
      <c r="BP19" s="1">
        <v>160.69999999999999</v>
      </c>
      <c r="BQ19" s="1">
        <v>160.21</v>
      </c>
      <c r="BR19" s="1">
        <v>179.7</v>
      </c>
      <c r="BS19" s="1">
        <v>155.54</v>
      </c>
      <c r="BT19" s="14">
        <v>1.35E-2</v>
      </c>
      <c r="BU19" s="107"/>
      <c r="BV19" s="108"/>
      <c r="BW19" s="103"/>
      <c r="BX19" s="14">
        <f t="shared" si="6"/>
        <v>1.23E-2</v>
      </c>
      <c r="BZ19" s="3">
        <v>43983</v>
      </c>
      <c r="CA19" s="1">
        <v>47.87</v>
      </c>
      <c r="CB19" s="1">
        <v>47.11</v>
      </c>
      <c r="CC19" s="1">
        <v>49.86</v>
      </c>
      <c r="CD19" s="1">
        <v>46.31</v>
      </c>
      <c r="CE19" s="14">
        <v>0.02</v>
      </c>
      <c r="CF19" s="107"/>
      <c r="CG19" s="108"/>
      <c r="CH19" s="103"/>
      <c r="CI19" s="14">
        <f t="shared" si="7"/>
        <v>1.8800000000000001E-2</v>
      </c>
      <c r="CK19" s="3">
        <v>43983</v>
      </c>
      <c r="CL19" s="1">
        <v>26.47</v>
      </c>
      <c r="CM19" s="1">
        <v>24.72</v>
      </c>
      <c r="CN19" s="1">
        <v>26.63</v>
      </c>
      <c r="CO19" s="1">
        <v>24.53</v>
      </c>
      <c r="CP19" s="14">
        <v>7.7799999999999994E-2</v>
      </c>
      <c r="CQ19" s="107"/>
      <c r="CR19" s="108"/>
      <c r="CS19" s="103"/>
      <c r="CT19" s="14">
        <f t="shared" si="8"/>
        <v>7.6599999999999988E-2</v>
      </c>
      <c r="CV19" s="3">
        <v>43983</v>
      </c>
      <c r="CW19" s="1">
        <v>138.03</v>
      </c>
      <c r="CX19" s="1">
        <v>133.37</v>
      </c>
      <c r="CY19" s="1">
        <v>140.06</v>
      </c>
      <c r="CZ19" s="1">
        <v>131.30000000000001</v>
      </c>
      <c r="DA19" s="14">
        <v>4.0599999999999997E-2</v>
      </c>
      <c r="DB19" s="107"/>
      <c r="DC19" s="108"/>
      <c r="DD19" s="103"/>
      <c r="DE19" s="14">
        <f t="shared" si="9"/>
        <v>3.9399999999999998E-2</v>
      </c>
      <c r="DG19" s="1">
        <v>201803</v>
      </c>
      <c r="DH19" s="1">
        <v>-2.35</v>
      </c>
      <c r="DI19" s="1">
        <v>4.0599999999999996</v>
      </c>
      <c r="DJ19" s="1">
        <v>-0.23</v>
      </c>
      <c r="DK19" s="60">
        <v>1.1999999999999999E-3</v>
      </c>
      <c r="DL19" s="107"/>
      <c r="DM19" s="112"/>
      <c r="DP19" s="14"/>
    </row>
    <row r="20" spans="1:120" x14ac:dyDescent="0.3">
      <c r="A20" s="3">
        <v>43952</v>
      </c>
      <c r="B20" s="1">
        <v>281.95999999999998</v>
      </c>
      <c r="C20" s="1">
        <v>262.73</v>
      </c>
      <c r="D20" s="1">
        <v>281.95999999999998</v>
      </c>
      <c r="E20" s="1">
        <v>260.85000000000002</v>
      </c>
      <c r="F20" s="14">
        <v>4.7600000000000003E-2</v>
      </c>
      <c r="G20" s="107"/>
      <c r="H20" s="108"/>
      <c r="I20" s="103"/>
      <c r="J20" s="14">
        <f t="shared" si="0"/>
        <v>4.6200000000000005E-2</v>
      </c>
      <c r="L20" s="3">
        <v>43952</v>
      </c>
      <c r="M20" s="1">
        <v>105.85</v>
      </c>
      <c r="N20" s="1">
        <v>98.63</v>
      </c>
      <c r="O20" s="1">
        <v>105.85</v>
      </c>
      <c r="P20" s="1">
        <v>97.93</v>
      </c>
      <c r="Q20" s="14">
        <v>4.7600000000000003E-2</v>
      </c>
      <c r="R20" s="107"/>
      <c r="S20" s="108"/>
      <c r="T20" s="103"/>
      <c r="U20" s="14">
        <f t="shared" si="1"/>
        <v>4.6200000000000005E-2</v>
      </c>
      <c r="W20" s="3">
        <v>43952</v>
      </c>
      <c r="X20" s="1">
        <v>47.47</v>
      </c>
      <c r="Y20" s="1">
        <v>44.31</v>
      </c>
      <c r="Z20" s="1">
        <v>47.47</v>
      </c>
      <c r="AA20" s="1">
        <v>44.31</v>
      </c>
      <c r="AB20" s="14">
        <v>4.6300000000000001E-2</v>
      </c>
      <c r="AC20" s="107"/>
      <c r="AD20" s="108"/>
      <c r="AE20" s="103"/>
      <c r="AF20" s="14">
        <f t="shared" si="2"/>
        <v>4.4900000000000002E-2</v>
      </c>
      <c r="AH20" s="3">
        <v>43952</v>
      </c>
      <c r="AI20" s="1">
        <v>52.78</v>
      </c>
      <c r="AJ20" s="1">
        <v>48.92</v>
      </c>
      <c r="AK20" s="1">
        <v>52.78</v>
      </c>
      <c r="AL20" s="1">
        <v>48.92</v>
      </c>
      <c r="AM20" s="14">
        <v>6.3899999999999998E-2</v>
      </c>
      <c r="AN20" s="107"/>
      <c r="AO20" s="108"/>
      <c r="AP20" s="103"/>
      <c r="AQ20" s="14">
        <f t="shared" si="3"/>
        <v>6.25E-2</v>
      </c>
      <c r="AS20" s="3">
        <v>43952</v>
      </c>
      <c r="AT20" s="1">
        <v>14.36</v>
      </c>
      <c r="AU20" s="1">
        <v>13.29</v>
      </c>
      <c r="AV20" s="1">
        <v>14.36</v>
      </c>
      <c r="AW20" s="1">
        <v>13.29</v>
      </c>
      <c r="AX20" s="14">
        <v>6.4500000000000002E-2</v>
      </c>
      <c r="AY20" s="107"/>
      <c r="AZ20" s="108"/>
      <c r="BA20" s="103"/>
      <c r="BB20" s="14">
        <f t="shared" si="4"/>
        <v>6.3100000000000003E-2</v>
      </c>
      <c r="BD20" s="3">
        <v>43952</v>
      </c>
      <c r="BE20" s="1">
        <v>27.77</v>
      </c>
      <c r="BF20" s="1">
        <v>26.68</v>
      </c>
      <c r="BG20" s="1">
        <v>27.77</v>
      </c>
      <c r="BH20" s="1">
        <v>26.48</v>
      </c>
      <c r="BI20" s="14">
        <v>2.7E-2</v>
      </c>
      <c r="BJ20" s="107"/>
      <c r="BK20" s="108"/>
      <c r="BL20" s="103"/>
      <c r="BM20" s="14">
        <f t="shared" si="5"/>
        <v>2.5599999999999998E-2</v>
      </c>
      <c r="BO20" s="3">
        <v>43952</v>
      </c>
      <c r="BP20" s="1">
        <v>158.56</v>
      </c>
      <c r="BQ20" s="1">
        <v>148.22</v>
      </c>
      <c r="BR20" s="1">
        <v>161.41</v>
      </c>
      <c r="BS20" s="1">
        <v>142.61000000000001</v>
      </c>
      <c r="BT20" s="14">
        <v>3.2800000000000003E-2</v>
      </c>
      <c r="BU20" s="107"/>
      <c r="BV20" s="108"/>
      <c r="BW20" s="103"/>
      <c r="BX20" s="14">
        <f t="shared" si="6"/>
        <v>3.1400000000000004E-2</v>
      </c>
      <c r="BZ20" s="3">
        <v>43952</v>
      </c>
      <c r="CA20" s="1">
        <v>46.93</v>
      </c>
      <c r="CB20" s="1">
        <v>43.73</v>
      </c>
      <c r="CC20" s="1">
        <v>46.93</v>
      </c>
      <c r="CD20" s="1">
        <v>43.42</v>
      </c>
      <c r="CE20" s="14">
        <v>4.7500000000000001E-2</v>
      </c>
      <c r="CF20" s="107"/>
      <c r="CG20" s="108"/>
      <c r="CH20" s="103"/>
      <c r="CI20" s="14">
        <f t="shared" si="7"/>
        <v>4.6100000000000002E-2</v>
      </c>
      <c r="CK20" s="3">
        <v>43952</v>
      </c>
      <c r="CL20" s="1">
        <v>24.56</v>
      </c>
      <c r="CM20" s="1">
        <v>21.99</v>
      </c>
      <c r="CN20" s="1">
        <v>24.56</v>
      </c>
      <c r="CO20" s="1">
        <v>21.99</v>
      </c>
      <c r="CP20" s="14">
        <v>0.1018</v>
      </c>
      <c r="CQ20" s="107"/>
      <c r="CR20" s="108"/>
      <c r="CS20" s="103"/>
      <c r="CT20" s="14">
        <f t="shared" si="8"/>
        <v>0.1004</v>
      </c>
      <c r="CV20" s="3">
        <v>43952</v>
      </c>
      <c r="CW20" s="1">
        <v>132.63999999999999</v>
      </c>
      <c r="CX20" s="1">
        <v>121.68</v>
      </c>
      <c r="CY20" s="1">
        <v>132.63999999999999</v>
      </c>
      <c r="CZ20" s="1">
        <v>121.68</v>
      </c>
      <c r="DA20" s="14">
        <v>6.8000000000000005E-2</v>
      </c>
      <c r="DB20" s="107"/>
      <c r="DC20" s="108"/>
      <c r="DD20" s="103"/>
      <c r="DE20" s="14">
        <f t="shared" si="9"/>
        <v>6.6600000000000006E-2</v>
      </c>
      <c r="DG20" s="1">
        <v>201804</v>
      </c>
      <c r="DH20" s="1">
        <v>0.28999999999999998</v>
      </c>
      <c r="DI20" s="1">
        <v>1.1000000000000001</v>
      </c>
      <c r="DJ20" s="1">
        <v>0.48</v>
      </c>
      <c r="DK20" s="60">
        <v>1.4000000000000002E-3</v>
      </c>
      <c r="DL20" s="107"/>
      <c r="DM20" s="112"/>
      <c r="DP20" s="14"/>
    </row>
    <row r="21" spans="1:120" x14ac:dyDescent="0.3">
      <c r="A21" s="1" t="s">
        <v>78</v>
      </c>
      <c r="B21" s="1">
        <v>269.14</v>
      </c>
      <c r="C21" s="1">
        <v>238.56</v>
      </c>
      <c r="D21" s="1">
        <v>265.98</v>
      </c>
      <c r="E21" s="1">
        <v>228.03</v>
      </c>
      <c r="F21" s="14">
        <v>0.12820000000000001</v>
      </c>
      <c r="G21" s="107"/>
      <c r="H21" s="108"/>
      <c r="I21" s="103"/>
      <c r="J21" s="14">
        <f t="shared" si="0"/>
        <v>0.1268</v>
      </c>
      <c r="L21" s="1" t="s">
        <v>78</v>
      </c>
      <c r="M21" s="1">
        <v>101.04</v>
      </c>
      <c r="N21" s="1">
        <v>90.07</v>
      </c>
      <c r="O21" s="1">
        <v>99.85</v>
      </c>
      <c r="P21" s="1">
        <v>86.09</v>
      </c>
      <c r="Q21" s="14">
        <v>0.12180000000000001</v>
      </c>
      <c r="R21" s="107"/>
      <c r="S21" s="108"/>
      <c r="T21" s="103"/>
      <c r="U21" s="14">
        <f t="shared" si="1"/>
        <v>0.12040000000000001</v>
      </c>
      <c r="W21" s="1" t="s">
        <v>78</v>
      </c>
      <c r="X21" s="1">
        <v>45.37</v>
      </c>
      <c r="Y21" s="1">
        <v>41.4</v>
      </c>
      <c r="Z21" s="1">
        <v>44.85</v>
      </c>
      <c r="AA21" s="1">
        <v>39.81</v>
      </c>
      <c r="AB21" s="14">
        <v>9.5899999999999999E-2</v>
      </c>
      <c r="AC21" s="107"/>
      <c r="AD21" s="108"/>
      <c r="AE21" s="103"/>
      <c r="AF21" s="14">
        <f t="shared" si="2"/>
        <v>9.4500000000000001E-2</v>
      </c>
      <c r="AH21" s="1" t="s">
        <v>78</v>
      </c>
      <c r="AI21" s="1">
        <v>49.61</v>
      </c>
      <c r="AJ21" s="1">
        <v>43.41</v>
      </c>
      <c r="AK21" s="1">
        <v>48.97</v>
      </c>
      <c r="AL21" s="1">
        <v>41.61</v>
      </c>
      <c r="AM21" s="14">
        <v>0.14280000000000001</v>
      </c>
      <c r="AN21" s="107"/>
      <c r="AO21" s="108"/>
      <c r="AP21" s="103"/>
      <c r="AQ21" s="14">
        <f t="shared" si="3"/>
        <v>0.1414</v>
      </c>
      <c r="AS21" s="1" t="s">
        <v>78</v>
      </c>
      <c r="AT21" s="1">
        <v>13.49</v>
      </c>
      <c r="AU21" s="1">
        <v>11.78</v>
      </c>
      <c r="AV21" s="1">
        <v>13.24</v>
      </c>
      <c r="AW21" s="1">
        <v>11.29</v>
      </c>
      <c r="AX21" s="14">
        <v>0.1452</v>
      </c>
      <c r="AY21" s="107"/>
      <c r="AZ21" s="108"/>
      <c r="BA21" s="103"/>
      <c r="BB21" s="14">
        <f t="shared" si="4"/>
        <v>0.14379999999999998</v>
      </c>
      <c r="BD21" s="1" t="s">
        <v>78</v>
      </c>
      <c r="BE21" s="1">
        <v>27.04</v>
      </c>
      <c r="BF21" s="1">
        <v>25.08</v>
      </c>
      <c r="BG21" s="1">
        <v>26.9</v>
      </c>
      <c r="BH21" s="1">
        <v>24.45</v>
      </c>
      <c r="BI21" s="14">
        <v>7.8100000000000003E-2</v>
      </c>
      <c r="BJ21" s="107"/>
      <c r="BK21" s="108"/>
      <c r="BL21" s="103"/>
      <c r="BM21" s="14">
        <f t="shared" si="5"/>
        <v>7.6700000000000004E-2</v>
      </c>
      <c r="BO21" s="1" t="s">
        <v>78</v>
      </c>
      <c r="BP21" s="1">
        <v>153.52000000000001</v>
      </c>
      <c r="BQ21" s="1">
        <v>134.55000000000001</v>
      </c>
      <c r="BR21" s="1">
        <v>151.66</v>
      </c>
      <c r="BS21" s="1">
        <v>127.79</v>
      </c>
      <c r="BT21" s="14">
        <v>0.14099999999999999</v>
      </c>
      <c r="BU21" s="107"/>
      <c r="BV21" s="108"/>
      <c r="BW21" s="103"/>
      <c r="BX21" s="14">
        <f t="shared" si="6"/>
        <v>0.13959999999999997</v>
      </c>
      <c r="BZ21" s="1" t="s">
        <v>78</v>
      </c>
      <c r="CA21" s="1">
        <v>44.8</v>
      </c>
      <c r="CB21" s="1">
        <v>39.71</v>
      </c>
      <c r="CC21" s="1">
        <v>44.28</v>
      </c>
      <c r="CD21" s="1">
        <v>37.96</v>
      </c>
      <c r="CE21" s="14">
        <v>0.12820000000000001</v>
      </c>
      <c r="CF21" s="107"/>
      <c r="CG21" s="108"/>
      <c r="CH21" s="103"/>
      <c r="CI21" s="14">
        <f t="shared" si="7"/>
        <v>0.1268</v>
      </c>
      <c r="CK21" s="1" t="s">
        <v>78</v>
      </c>
      <c r="CL21" s="1">
        <v>22.29</v>
      </c>
      <c r="CM21" s="1">
        <v>18.829999999999998</v>
      </c>
      <c r="CN21" s="1">
        <v>22.14</v>
      </c>
      <c r="CO21" s="1">
        <v>17.93</v>
      </c>
      <c r="CP21" s="14">
        <v>0.1837</v>
      </c>
      <c r="CQ21" s="107"/>
      <c r="CR21" s="108"/>
      <c r="CS21" s="103"/>
      <c r="CT21" s="14">
        <f t="shared" si="8"/>
        <v>0.18229999999999999</v>
      </c>
      <c r="CV21" s="1" t="s">
        <v>78</v>
      </c>
      <c r="CW21" s="1">
        <v>124.19</v>
      </c>
      <c r="CX21" s="1">
        <v>108</v>
      </c>
      <c r="CY21" s="1">
        <v>121.45</v>
      </c>
      <c r="CZ21" s="1">
        <v>102.38</v>
      </c>
      <c r="DA21" s="14">
        <v>0.14990000000000001</v>
      </c>
      <c r="DB21" s="107"/>
      <c r="DC21" s="108"/>
      <c r="DD21" s="103"/>
      <c r="DE21" s="14">
        <f t="shared" si="9"/>
        <v>0.14849999999999999</v>
      </c>
      <c r="DG21" s="1">
        <v>201805</v>
      </c>
      <c r="DH21" s="1">
        <v>2.65</v>
      </c>
      <c r="DI21" s="1">
        <v>5.31</v>
      </c>
      <c r="DJ21" s="1">
        <v>-3.13</v>
      </c>
      <c r="DK21" s="60">
        <v>1.4000000000000002E-3</v>
      </c>
      <c r="DL21" s="107"/>
      <c r="DM21" s="112"/>
      <c r="DP21" s="14"/>
    </row>
    <row r="22" spans="1:120" x14ac:dyDescent="0.3">
      <c r="A22" s="3">
        <v>43891</v>
      </c>
      <c r="B22" s="1">
        <v>238.56</v>
      </c>
      <c r="C22" s="1">
        <v>286.06</v>
      </c>
      <c r="D22" s="1">
        <v>289.77999999999997</v>
      </c>
      <c r="E22" s="1">
        <v>206.42</v>
      </c>
      <c r="F22" s="14">
        <v>-0.12770000000000001</v>
      </c>
      <c r="G22" s="107"/>
      <c r="H22" s="108"/>
      <c r="I22" s="103"/>
      <c r="J22" s="14">
        <f t="shared" si="0"/>
        <v>-0.12910000000000002</v>
      </c>
      <c r="L22" s="3">
        <v>43891</v>
      </c>
      <c r="M22" s="1">
        <v>90.07</v>
      </c>
      <c r="N22" s="1">
        <v>107.49</v>
      </c>
      <c r="O22" s="1">
        <v>108.89</v>
      </c>
      <c r="P22" s="1">
        <v>77.930000000000007</v>
      </c>
      <c r="Q22" s="14">
        <v>-0.1235</v>
      </c>
      <c r="R22" s="107"/>
      <c r="S22" s="108"/>
      <c r="T22" s="103"/>
      <c r="U22" s="14">
        <f t="shared" si="1"/>
        <v>-0.1249</v>
      </c>
      <c r="W22" s="3">
        <v>43891</v>
      </c>
      <c r="X22" s="1">
        <v>41.4</v>
      </c>
      <c r="Y22" s="1">
        <v>49.04</v>
      </c>
      <c r="Z22" s="1">
        <v>49.94</v>
      </c>
      <c r="AA22" s="1">
        <v>36.19</v>
      </c>
      <c r="AB22" s="14">
        <v>-0.1321</v>
      </c>
      <c r="AC22" s="107"/>
      <c r="AD22" s="108"/>
      <c r="AE22" s="103"/>
      <c r="AF22" s="14">
        <f t="shared" si="2"/>
        <v>-0.13350000000000001</v>
      </c>
      <c r="AH22" s="3">
        <v>43891</v>
      </c>
      <c r="AI22" s="1">
        <v>43.41</v>
      </c>
      <c r="AJ22" s="1">
        <v>50.62</v>
      </c>
      <c r="AK22" s="1">
        <v>51.26</v>
      </c>
      <c r="AL22" s="1">
        <v>38.56</v>
      </c>
      <c r="AM22" s="14">
        <v>-0.11210000000000001</v>
      </c>
      <c r="AN22" s="107"/>
      <c r="AO22" s="108"/>
      <c r="AP22" s="103"/>
      <c r="AQ22" s="14">
        <f t="shared" si="3"/>
        <v>-0.1135</v>
      </c>
      <c r="AS22" s="3">
        <v>43891</v>
      </c>
      <c r="AT22" s="1">
        <v>11.78</v>
      </c>
      <c r="AU22" s="1">
        <v>13.64</v>
      </c>
      <c r="AV22" s="1">
        <v>13.77</v>
      </c>
      <c r="AW22" s="1">
        <v>10.52</v>
      </c>
      <c r="AX22" s="14">
        <v>-0.1008</v>
      </c>
      <c r="AY22" s="107"/>
      <c r="AZ22" s="108"/>
      <c r="BA22" s="103"/>
      <c r="BB22" s="14">
        <f t="shared" si="4"/>
        <v>-0.1022</v>
      </c>
      <c r="BD22" s="3">
        <v>43891</v>
      </c>
      <c r="BE22" s="1">
        <v>25.08</v>
      </c>
      <c r="BF22" s="1">
        <v>28.04</v>
      </c>
      <c r="BG22" s="1">
        <v>28.42</v>
      </c>
      <c r="BH22" s="1">
        <v>22.75</v>
      </c>
      <c r="BI22" s="14">
        <v>-8.3699999999999997E-2</v>
      </c>
      <c r="BJ22" s="107"/>
      <c r="BK22" s="108"/>
      <c r="BL22" s="103"/>
      <c r="BM22" s="14">
        <f t="shared" si="5"/>
        <v>-8.5099999999999995E-2</v>
      </c>
      <c r="BO22" s="3">
        <v>43891</v>
      </c>
      <c r="BP22" s="1">
        <v>134.55000000000001</v>
      </c>
      <c r="BQ22" s="1">
        <v>176.87</v>
      </c>
      <c r="BR22" s="1">
        <v>177.02</v>
      </c>
      <c r="BS22" s="1">
        <v>118.38</v>
      </c>
      <c r="BT22" s="14">
        <v>-0.21229999999999999</v>
      </c>
      <c r="BU22" s="107"/>
      <c r="BV22" s="108"/>
      <c r="BW22" s="103"/>
      <c r="BX22" s="14">
        <f t="shared" si="6"/>
        <v>-0.2137</v>
      </c>
      <c r="BZ22" s="3">
        <v>43891</v>
      </c>
      <c r="CA22" s="1">
        <v>39.71</v>
      </c>
      <c r="CB22" s="1">
        <v>47.39</v>
      </c>
      <c r="CC22" s="1">
        <v>48.01</v>
      </c>
      <c r="CD22" s="1">
        <v>34.36</v>
      </c>
      <c r="CE22" s="14">
        <v>-0.1236</v>
      </c>
      <c r="CF22" s="107"/>
      <c r="CG22" s="108"/>
      <c r="CH22" s="103"/>
      <c r="CI22" s="14">
        <f t="shared" si="7"/>
        <v>-0.125</v>
      </c>
      <c r="CK22" s="3">
        <v>43891</v>
      </c>
      <c r="CL22" s="1">
        <v>18.829999999999998</v>
      </c>
      <c r="CM22" s="1">
        <v>21.78</v>
      </c>
      <c r="CN22" s="1">
        <v>21.99</v>
      </c>
      <c r="CO22" s="1">
        <v>16.47</v>
      </c>
      <c r="CP22" s="14">
        <v>-0.10249999999999999</v>
      </c>
      <c r="CQ22" s="107"/>
      <c r="CR22" s="108"/>
      <c r="CS22" s="103"/>
      <c r="CT22" s="14">
        <f t="shared" si="8"/>
        <v>-0.10389999999999999</v>
      </c>
      <c r="CV22" s="3">
        <v>43891</v>
      </c>
      <c r="CW22" s="1">
        <v>108</v>
      </c>
      <c r="CX22" s="1">
        <v>124.48</v>
      </c>
      <c r="CY22" s="1">
        <v>125.65</v>
      </c>
      <c r="CZ22" s="1">
        <v>94.72</v>
      </c>
      <c r="DA22" s="14">
        <v>-9.7100000000000006E-2</v>
      </c>
      <c r="DB22" s="107"/>
      <c r="DC22" s="108"/>
      <c r="DD22" s="103"/>
      <c r="DE22" s="14">
        <f t="shared" si="9"/>
        <v>-9.8500000000000004E-2</v>
      </c>
      <c r="DG22" s="1">
        <v>201806</v>
      </c>
      <c r="DH22" s="1">
        <v>0.48</v>
      </c>
      <c r="DI22" s="1">
        <v>1.1299999999999999</v>
      </c>
      <c r="DJ22" s="1">
        <v>-2.33</v>
      </c>
      <c r="DK22" s="60">
        <v>1.4000000000000002E-3</v>
      </c>
      <c r="DL22" s="107"/>
      <c r="DM22" s="112"/>
      <c r="DP22" s="14"/>
    </row>
    <row r="23" spans="1:120" x14ac:dyDescent="0.3">
      <c r="A23" s="3">
        <v>43862</v>
      </c>
      <c r="B23" s="1">
        <v>273.47000000000003</v>
      </c>
      <c r="C23" s="1">
        <v>298.02</v>
      </c>
      <c r="D23" s="1">
        <v>313.27999999999997</v>
      </c>
      <c r="E23" s="1">
        <v>273.47000000000003</v>
      </c>
      <c r="F23" s="14">
        <v>-8.2400000000000001E-2</v>
      </c>
      <c r="G23" s="107"/>
      <c r="H23" s="108"/>
      <c r="I23" s="103"/>
      <c r="J23" s="14">
        <f t="shared" si="0"/>
        <v>-8.4000000000000005E-2</v>
      </c>
      <c r="L23" s="3">
        <v>43862</v>
      </c>
      <c r="M23" s="1">
        <v>102.76</v>
      </c>
      <c r="N23" s="1">
        <v>111.98</v>
      </c>
      <c r="O23" s="1">
        <v>117.71</v>
      </c>
      <c r="P23" s="1">
        <v>102.76</v>
      </c>
      <c r="Q23" s="14">
        <v>-8.2299999999999998E-2</v>
      </c>
      <c r="R23" s="107"/>
      <c r="S23" s="108"/>
      <c r="T23" s="103"/>
      <c r="U23" s="14">
        <f t="shared" si="1"/>
        <v>-8.3900000000000002E-2</v>
      </c>
      <c r="W23" s="3">
        <v>43862</v>
      </c>
      <c r="X23" s="1">
        <v>47.7</v>
      </c>
      <c r="Y23" s="1">
        <v>51.35</v>
      </c>
      <c r="Z23" s="1">
        <v>53.47</v>
      </c>
      <c r="AA23" s="1">
        <v>47.7</v>
      </c>
      <c r="AB23" s="14">
        <v>-7.1099999999999997E-2</v>
      </c>
      <c r="AC23" s="107"/>
      <c r="AD23" s="108"/>
      <c r="AE23" s="103"/>
      <c r="AF23" s="14">
        <f t="shared" si="2"/>
        <v>-7.2700000000000001E-2</v>
      </c>
      <c r="AH23" s="3">
        <v>43862</v>
      </c>
      <c r="AI23" s="1">
        <v>48.89</v>
      </c>
      <c r="AJ23" s="1">
        <v>51.59</v>
      </c>
      <c r="AK23" s="1">
        <v>55.38</v>
      </c>
      <c r="AL23" s="1">
        <v>48.88</v>
      </c>
      <c r="AM23" s="14">
        <v>-5.2299999999999999E-2</v>
      </c>
      <c r="AN23" s="107"/>
      <c r="AO23" s="108"/>
      <c r="AP23" s="103"/>
      <c r="AQ23" s="14">
        <f t="shared" si="3"/>
        <v>-5.3899999999999997E-2</v>
      </c>
      <c r="AS23" s="3">
        <v>43862</v>
      </c>
      <c r="AT23" s="1">
        <v>13.1</v>
      </c>
      <c r="AU23" s="1">
        <v>14.02</v>
      </c>
      <c r="AV23" s="1">
        <v>14.89</v>
      </c>
      <c r="AW23" s="1">
        <v>13.1</v>
      </c>
      <c r="AX23" s="14">
        <v>-6.5600000000000006E-2</v>
      </c>
      <c r="AY23" s="107"/>
      <c r="AZ23" s="108"/>
      <c r="BA23" s="103"/>
      <c r="BB23" s="14">
        <f t="shared" si="4"/>
        <v>-6.720000000000001E-2</v>
      </c>
      <c r="BD23" s="3">
        <v>43862</v>
      </c>
      <c r="BE23" s="1">
        <v>27.37</v>
      </c>
      <c r="BF23" s="1">
        <v>28.45</v>
      </c>
      <c r="BG23" s="1">
        <v>29.41</v>
      </c>
      <c r="BH23" s="1">
        <v>27.37</v>
      </c>
      <c r="BI23" s="14">
        <v>-3.7999999999999999E-2</v>
      </c>
      <c r="BJ23" s="107"/>
      <c r="BK23" s="108"/>
      <c r="BL23" s="103"/>
      <c r="BM23" s="14">
        <f t="shared" si="5"/>
        <v>-3.9599999999999996E-2</v>
      </c>
      <c r="BO23" s="3">
        <v>43862</v>
      </c>
      <c r="BP23" s="1">
        <v>170.82</v>
      </c>
      <c r="BQ23" s="1">
        <v>187.45</v>
      </c>
      <c r="BR23" s="1">
        <v>198.57</v>
      </c>
      <c r="BS23" s="1">
        <v>170.82</v>
      </c>
      <c r="BT23" s="14">
        <v>-8.8700000000000001E-2</v>
      </c>
      <c r="BU23" s="107"/>
      <c r="BV23" s="108"/>
      <c r="BW23" s="103"/>
      <c r="BX23" s="14">
        <f t="shared" si="6"/>
        <v>-9.0300000000000005E-2</v>
      </c>
      <c r="BZ23" s="3">
        <v>43862</v>
      </c>
      <c r="CA23" s="1">
        <v>45.31</v>
      </c>
      <c r="CB23" s="1">
        <v>49.37</v>
      </c>
      <c r="CC23" s="1">
        <v>51.9</v>
      </c>
      <c r="CD23" s="1">
        <v>45.31</v>
      </c>
      <c r="CE23" s="14">
        <v>-8.2199999999999995E-2</v>
      </c>
      <c r="CF23" s="107"/>
      <c r="CG23" s="108"/>
      <c r="CH23" s="103"/>
      <c r="CI23" s="14">
        <f t="shared" si="7"/>
        <v>-8.3799999999999999E-2</v>
      </c>
      <c r="CK23" s="3">
        <v>43862</v>
      </c>
      <c r="CL23" s="1">
        <v>20.98</v>
      </c>
      <c r="CM23" s="1">
        <v>21.95</v>
      </c>
      <c r="CN23" s="1">
        <v>24.07</v>
      </c>
      <c r="CO23" s="1">
        <v>20.8</v>
      </c>
      <c r="CP23" s="14">
        <v>-4.4200000000000003E-2</v>
      </c>
      <c r="CQ23" s="107"/>
      <c r="CR23" s="108"/>
      <c r="CS23" s="103"/>
      <c r="CT23" s="14">
        <f t="shared" si="8"/>
        <v>-4.58E-2</v>
      </c>
      <c r="CV23" s="3">
        <v>43862</v>
      </c>
      <c r="CW23" s="1">
        <v>119.62</v>
      </c>
      <c r="CX23" s="1">
        <v>127.4</v>
      </c>
      <c r="CY23" s="1">
        <v>136.86000000000001</v>
      </c>
      <c r="CZ23" s="1">
        <v>119.33</v>
      </c>
      <c r="DA23" s="14">
        <v>-6.1100000000000002E-2</v>
      </c>
      <c r="DB23" s="107"/>
      <c r="DC23" s="108"/>
      <c r="DD23" s="103"/>
      <c r="DE23" s="14">
        <f t="shared" si="9"/>
        <v>-6.2700000000000006E-2</v>
      </c>
      <c r="DG23" s="1">
        <v>201807</v>
      </c>
      <c r="DH23" s="1">
        <v>3.19</v>
      </c>
      <c r="DI23" s="1">
        <v>-2.25</v>
      </c>
      <c r="DJ23" s="1">
        <v>0.45</v>
      </c>
      <c r="DK23" s="60">
        <v>1.6000000000000001E-3</v>
      </c>
      <c r="DL23" s="107"/>
      <c r="DM23" s="112"/>
      <c r="DP23" s="14"/>
    </row>
    <row r="24" spans="1:120" x14ac:dyDescent="0.3">
      <c r="A24" s="1" t="s">
        <v>79</v>
      </c>
      <c r="B24" s="1">
        <v>298.02</v>
      </c>
      <c r="C24" s="1">
        <v>298.14</v>
      </c>
      <c r="D24" s="1">
        <v>307.51</v>
      </c>
      <c r="E24" s="1">
        <v>298.14</v>
      </c>
      <c r="F24" s="14">
        <v>-4.0000000000000002E-4</v>
      </c>
      <c r="G24" s="107"/>
      <c r="H24" s="108"/>
      <c r="I24" s="103"/>
      <c r="J24" s="14">
        <f t="shared" si="0"/>
        <v>-2E-3</v>
      </c>
      <c r="L24" s="1" t="s">
        <v>79</v>
      </c>
      <c r="M24" s="1">
        <v>111.98</v>
      </c>
      <c r="N24" s="1">
        <v>112.02</v>
      </c>
      <c r="O24" s="1">
        <v>115.55</v>
      </c>
      <c r="P24" s="1">
        <v>112.02</v>
      </c>
      <c r="Q24" s="14">
        <v>-4.0000000000000002E-4</v>
      </c>
      <c r="R24" s="107"/>
      <c r="S24" s="108"/>
      <c r="T24" s="103"/>
      <c r="U24" s="14">
        <f t="shared" si="1"/>
        <v>-2E-3</v>
      </c>
      <c r="W24" s="1" t="s">
        <v>79</v>
      </c>
      <c r="X24" s="1">
        <v>51.35</v>
      </c>
      <c r="Y24" s="1">
        <v>52.28</v>
      </c>
      <c r="Z24" s="1">
        <v>53.45</v>
      </c>
      <c r="AA24" s="1">
        <v>51.85</v>
      </c>
      <c r="AB24" s="14">
        <v>-1.78E-2</v>
      </c>
      <c r="AC24" s="107"/>
      <c r="AD24" s="108"/>
      <c r="AE24" s="103"/>
      <c r="AF24" s="14">
        <f t="shared" si="2"/>
        <v>-1.9400000000000001E-2</v>
      </c>
      <c r="AH24" s="1" t="s">
        <v>79</v>
      </c>
      <c r="AI24" s="1">
        <v>51.59</v>
      </c>
      <c r="AJ24" s="1">
        <v>51.13</v>
      </c>
      <c r="AK24" s="1">
        <v>53.13</v>
      </c>
      <c r="AL24" s="1">
        <v>51.13</v>
      </c>
      <c r="AM24" s="14">
        <v>8.9999999999999993E-3</v>
      </c>
      <c r="AN24" s="107"/>
      <c r="AO24" s="108"/>
      <c r="AP24" s="103"/>
      <c r="AQ24" s="14">
        <f t="shared" si="3"/>
        <v>7.3999999999999995E-3</v>
      </c>
      <c r="AS24" s="1" t="s">
        <v>79</v>
      </c>
      <c r="AT24" s="1">
        <v>14.02</v>
      </c>
      <c r="AU24" s="1">
        <v>13.73</v>
      </c>
      <c r="AV24" s="1">
        <v>14.41</v>
      </c>
      <c r="AW24" s="1">
        <v>13.73</v>
      </c>
      <c r="AX24" s="14">
        <v>2.1100000000000001E-2</v>
      </c>
      <c r="AY24" s="107"/>
      <c r="AZ24" s="108"/>
      <c r="BA24" s="103"/>
      <c r="BB24" s="14">
        <f t="shared" si="4"/>
        <v>1.95E-2</v>
      </c>
      <c r="BD24" s="1" t="s">
        <v>79</v>
      </c>
      <c r="BE24" s="1">
        <v>28.45</v>
      </c>
      <c r="BF24" s="1">
        <v>28.5</v>
      </c>
      <c r="BG24" s="1">
        <v>29</v>
      </c>
      <c r="BH24" s="1">
        <v>28.5</v>
      </c>
      <c r="BI24" s="14">
        <v>-1.8E-3</v>
      </c>
      <c r="BJ24" s="107"/>
      <c r="BK24" s="108"/>
      <c r="BL24" s="103"/>
      <c r="BM24" s="14">
        <f t="shared" si="5"/>
        <v>-3.4000000000000002E-3</v>
      </c>
      <c r="BO24" s="1" t="s">
        <v>79</v>
      </c>
      <c r="BP24" s="1">
        <v>187.45</v>
      </c>
      <c r="BQ24" s="1">
        <v>193.76</v>
      </c>
      <c r="BR24" s="1">
        <v>198.66</v>
      </c>
      <c r="BS24" s="1">
        <v>189.72</v>
      </c>
      <c r="BT24" s="14">
        <v>-3.2599999999999997E-2</v>
      </c>
      <c r="BU24" s="107"/>
      <c r="BV24" s="108"/>
      <c r="BW24" s="103"/>
      <c r="BX24" s="14">
        <f t="shared" si="6"/>
        <v>-3.4199999999999994E-2</v>
      </c>
      <c r="BZ24" s="1" t="s">
        <v>79</v>
      </c>
      <c r="CA24" s="1">
        <v>49.37</v>
      </c>
      <c r="CB24" s="1">
        <v>49.39</v>
      </c>
      <c r="CC24" s="1">
        <v>50.94</v>
      </c>
      <c r="CD24" s="1">
        <v>49.39</v>
      </c>
      <c r="CE24" s="14">
        <v>-4.0000000000000002E-4</v>
      </c>
      <c r="CF24" s="107"/>
      <c r="CG24" s="108"/>
      <c r="CH24" s="103"/>
      <c r="CI24" s="14">
        <f t="shared" si="7"/>
        <v>-2E-3</v>
      </c>
      <c r="CK24" s="1" t="s">
        <v>79</v>
      </c>
      <c r="CL24" s="1">
        <v>21.95</v>
      </c>
      <c r="CM24" s="1">
        <v>21.36</v>
      </c>
      <c r="CN24" s="1">
        <v>22.7</v>
      </c>
      <c r="CO24" s="1">
        <v>21.36</v>
      </c>
      <c r="CP24" s="14">
        <v>2.76E-2</v>
      </c>
      <c r="CQ24" s="107"/>
      <c r="CR24" s="108"/>
      <c r="CS24" s="103"/>
      <c r="CT24" s="14">
        <f t="shared" si="8"/>
        <v>2.5999999999999999E-2</v>
      </c>
      <c r="CV24" s="1" t="s">
        <v>79</v>
      </c>
      <c r="CW24" s="1">
        <v>127.4</v>
      </c>
      <c r="CX24" s="1">
        <v>124.35</v>
      </c>
      <c r="CY24" s="1">
        <v>131.19999999999999</v>
      </c>
      <c r="CZ24" s="1">
        <v>124.35</v>
      </c>
      <c r="DA24" s="14">
        <v>2.4500000000000001E-2</v>
      </c>
      <c r="DB24" s="107"/>
      <c r="DC24" s="108"/>
      <c r="DD24" s="103"/>
      <c r="DE24" s="14">
        <f t="shared" si="9"/>
        <v>2.29E-2</v>
      </c>
      <c r="DG24" s="1">
        <v>201808</v>
      </c>
      <c r="DH24" s="1">
        <v>3.44</v>
      </c>
      <c r="DI24" s="1">
        <v>1.1399999999999999</v>
      </c>
      <c r="DJ24" s="1">
        <v>-3.98</v>
      </c>
      <c r="DK24" s="60">
        <v>1.6000000000000001E-3</v>
      </c>
      <c r="DL24" s="107"/>
      <c r="DM24" s="112"/>
      <c r="DP24" s="14"/>
    </row>
    <row r="25" spans="1:120" x14ac:dyDescent="0.3">
      <c r="A25" s="1" t="s">
        <v>80</v>
      </c>
      <c r="B25" s="1">
        <v>298.14</v>
      </c>
      <c r="C25" s="1">
        <v>288.31</v>
      </c>
      <c r="D25" s="1">
        <v>298.94</v>
      </c>
      <c r="E25" s="1">
        <v>286.41000000000003</v>
      </c>
      <c r="F25" s="14">
        <v>2.52E-2</v>
      </c>
      <c r="G25" s="107"/>
      <c r="H25" s="108"/>
      <c r="I25" s="103"/>
      <c r="J25" s="14">
        <f t="shared" si="0"/>
        <v>2.3699999999999999E-2</v>
      </c>
      <c r="L25" s="1" t="s">
        <v>80</v>
      </c>
      <c r="M25" s="1">
        <v>112.02</v>
      </c>
      <c r="N25" s="1">
        <v>108.55</v>
      </c>
      <c r="O25" s="1">
        <v>112.32</v>
      </c>
      <c r="P25" s="1">
        <v>107.83</v>
      </c>
      <c r="Q25" s="14">
        <v>2.3099999999999999E-2</v>
      </c>
      <c r="R25" s="107"/>
      <c r="S25" s="108"/>
      <c r="T25" s="103"/>
      <c r="U25" s="14">
        <f t="shared" si="1"/>
        <v>2.1599999999999998E-2</v>
      </c>
      <c r="W25" s="1" t="s">
        <v>80</v>
      </c>
      <c r="X25" s="1">
        <v>52.28</v>
      </c>
      <c r="Y25" s="1">
        <v>50.58</v>
      </c>
      <c r="Z25" s="1">
        <v>52.46</v>
      </c>
      <c r="AA25" s="1">
        <v>50.29</v>
      </c>
      <c r="AB25" s="14">
        <v>2.5499999999999998E-2</v>
      </c>
      <c r="AC25" s="107"/>
      <c r="AD25" s="108"/>
      <c r="AE25" s="103"/>
      <c r="AF25" s="14">
        <f t="shared" si="2"/>
        <v>2.3999999999999997E-2</v>
      </c>
      <c r="AH25" s="1" t="s">
        <v>80</v>
      </c>
      <c r="AI25" s="1">
        <v>51.13</v>
      </c>
      <c r="AJ25" s="1">
        <v>52.61</v>
      </c>
      <c r="AK25" s="1">
        <v>54.56</v>
      </c>
      <c r="AL25" s="1">
        <v>50.98</v>
      </c>
      <c r="AM25" s="14">
        <v>-3.7999999999999999E-2</v>
      </c>
      <c r="AN25" s="107"/>
      <c r="AO25" s="108"/>
      <c r="AP25" s="103"/>
      <c r="AQ25" s="14">
        <f t="shared" si="3"/>
        <v>-3.95E-2</v>
      </c>
      <c r="AS25" s="1" t="s">
        <v>80</v>
      </c>
      <c r="AT25" s="1">
        <v>13.73</v>
      </c>
      <c r="AU25" s="1">
        <v>13.67</v>
      </c>
      <c r="AV25" s="1">
        <v>13.82</v>
      </c>
      <c r="AW25" s="1">
        <v>13.4</v>
      </c>
      <c r="AX25" s="14">
        <v>-5.7999999999999996E-3</v>
      </c>
      <c r="AY25" s="107"/>
      <c r="AZ25" s="108"/>
      <c r="BA25" s="103"/>
      <c r="BB25" s="14">
        <f t="shared" si="4"/>
        <v>-7.2999999999999992E-3</v>
      </c>
      <c r="BD25" s="1" t="s">
        <v>80</v>
      </c>
      <c r="BE25" s="1">
        <v>28.5</v>
      </c>
      <c r="BF25" s="1">
        <v>28.5</v>
      </c>
      <c r="BG25" s="1">
        <v>29</v>
      </c>
      <c r="BH25" s="1">
        <v>28.25</v>
      </c>
      <c r="BI25" s="14">
        <v>-6.3E-3</v>
      </c>
      <c r="BJ25" s="107"/>
      <c r="BK25" s="108"/>
      <c r="BL25" s="103"/>
      <c r="BM25" s="14">
        <f t="shared" si="5"/>
        <v>-7.7999999999999996E-3</v>
      </c>
      <c r="BO25" s="1" t="s">
        <v>80</v>
      </c>
      <c r="BP25" s="1">
        <v>193.76</v>
      </c>
      <c r="BQ25" s="1">
        <v>196.96</v>
      </c>
      <c r="BR25" s="1">
        <v>203.69</v>
      </c>
      <c r="BS25" s="1">
        <v>191.78</v>
      </c>
      <c r="BT25" s="14">
        <v>-2.5000000000000001E-2</v>
      </c>
      <c r="BU25" s="107"/>
      <c r="BV25" s="108"/>
      <c r="BW25" s="103"/>
      <c r="BX25" s="14">
        <f t="shared" si="6"/>
        <v>-2.6500000000000003E-2</v>
      </c>
      <c r="BZ25" s="1" t="s">
        <v>80</v>
      </c>
      <c r="CA25" s="1">
        <v>49.39</v>
      </c>
      <c r="CB25" s="1">
        <v>48.46</v>
      </c>
      <c r="CC25" s="1">
        <v>49.94</v>
      </c>
      <c r="CD25" s="1">
        <v>48.14</v>
      </c>
      <c r="CE25" s="14">
        <v>1.04E-2</v>
      </c>
      <c r="CF25" s="107"/>
      <c r="CG25" s="108"/>
      <c r="CH25" s="103"/>
      <c r="CI25" s="14">
        <f t="shared" si="7"/>
        <v>8.8999999999999999E-3</v>
      </c>
      <c r="CK25" s="1" t="s">
        <v>80</v>
      </c>
      <c r="CL25" s="1">
        <v>21.36</v>
      </c>
      <c r="CM25" s="1">
        <v>21.21</v>
      </c>
      <c r="CN25" s="1">
        <v>22.41</v>
      </c>
      <c r="CO25" s="1">
        <v>21.19</v>
      </c>
      <c r="CP25" s="14">
        <v>-8.3999999999999995E-3</v>
      </c>
      <c r="CQ25" s="107"/>
      <c r="CR25" s="108"/>
      <c r="CS25" s="103"/>
      <c r="CT25" s="14">
        <f t="shared" si="8"/>
        <v>-9.8999999999999991E-3</v>
      </c>
      <c r="CV25" s="1" t="s">
        <v>80</v>
      </c>
      <c r="CW25" s="1">
        <v>124.35</v>
      </c>
      <c r="CX25" s="1">
        <v>120.58</v>
      </c>
      <c r="CY25" s="1">
        <v>125.42</v>
      </c>
      <c r="CZ25" s="1">
        <v>120.02</v>
      </c>
      <c r="DA25" s="14">
        <v>1.8200000000000001E-2</v>
      </c>
      <c r="DB25" s="107"/>
      <c r="DC25" s="108"/>
      <c r="DD25" s="103"/>
      <c r="DE25" s="14">
        <f t="shared" si="9"/>
        <v>1.67E-2</v>
      </c>
      <c r="DG25" s="1">
        <v>201809</v>
      </c>
      <c r="DH25" s="1">
        <v>0.06</v>
      </c>
      <c r="DI25" s="1">
        <v>-2.2999999999999998</v>
      </c>
      <c r="DJ25" s="1">
        <v>-1.7</v>
      </c>
      <c r="DK25" s="60">
        <v>1.5E-3</v>
      </c>
      <c r="DL25" s="107"/>
      <c r="DM25" s="112"/>
      <c r="DP25" s="14"/>
    </row>
    <row r="26" spans="1:120" x14ac:dyDescent="0.3">
      <c r="A26" s="3">
        <v>43770</v>
      </c>
      <c r="B26" s="1">
        <v>290.82</v>
      </c>
      <c r="C26" s="1">
        <v>280.63</v>
      </c>
      <c r="D26" s="1">
        <v>291.92</v>
      </c>
      <c r="E26" s="1">
        <v>280.63</v>
      </c>
      <c r="F26" s="14">
        <v>3.6299999999999999E-2</v>
      </c>
      <c r="G26" s="107"/>
      <c r="H26" s="108"/>
      <c r="I26" s="106"/>
      <c r="J26" s="14">
        <f t="shared" si="0"/>
        <v>3.44E-2</v>
      </c>
      <c r="L26" s="3">
        <v>43770</v>
      </c>
      <c r="M26" s="1">
        <v>109.49</v>
      </c>
      <c r="N26" s="1">
        <v>105.66</v>
      </c>
      <c r="O26" s="1">
        <v>109.9</v>
      </c>
      <c r="P26" s="1">
        <v>105.66</v>
      </c>
      <c r="Q26" s="14">
        <v>3.6200000000000003E-2</v>
      </c>
      <c r="R26" s="107"/>
      <c r="S26" s="108"/>
      <c r="T26" s="103"/>
      <c r="U26" s="14">
        <f t="shared" si="1"/>
        <v>3.4300000000000004E-2</v>
      </c>
      <c r="W26" s="3">
        <v>43770</v>
      </c>
      <c r="X26" s="1">
        <v>50.98</v>
      </c>
      <c r="Y26" s="1">
        <v>49.74</v>
      </c>
      <c r="Z26" s="1">
        <v>51.22</v>
      </c>
      <c r="AA26" s="1">
        <v>49.74</v>
      </c>
      <c r="AB26" s="14">
        <v>2.4899999999999999E-2</v>
      </c>
      <c r="AC26" s="107"/>
      <c r="AD26" s="108"/>
      <c r="AE26" s="103"/>
      <c r="AF26" s="14">
        <f t="shared" si="2"/>
        <v>2.3E-2</v>
      </c>
      <c r="AH26" s="3">
        <v>43770</v>
      </c>
      <c r="AI26" s="1">
        <v>53.15</v>
      </c>
      <c r="AJ26" s="1">
        <v>50.84</v>
      </c>
      <c r="AK26" s="1">
        <v>53.36</v>
      </c>
      <c r="AL26" s="1">
        <v>50.84</v>
      </c>
      <c r="AM26" s="14">
        <v>4.5400000000000003E-2</v>
      </c>
      <c r="AN26" s="107"/>
      <c r="AO26" s="108"/>
      <c r="AP26" s="103"/>
      <c r="AQ26" s="14">
        <f t="shared" si="3"/>
        <v>4.3500000000000004E-2</v>
      </c>
      <c r="AS26" s="3">
        <v>43770</v>
      </c>
      <c r="AT26" s="1">
        <v>13.81</v>
      </c>
      <c r="AU26" s="1">
        <v>13.24</v>
      </c>
      <c r="AV26" s="1">
        <v>13.85</v>
      </c>
      <c r="AW26" s="1">
        <v>13.24</v>
      </c>
      <c r="AX26" s="14">
        <v>4.3099999999999999E-2</v>
      </c>
      <c r="AY26" s="107"/>
      <c r="AZ26" s="108"/>
      <c r="BA26" s="103"/>
      <c r="BB26" s="14">
        <f t="shared" si="4"/>
        <v>4.1200000000000001E-2</v>
      </c>
      <c r="BD26" s="3">
        <v>43770</v>
      </c>
      <c r="BE26" s="1">
        <v>28.68</v>
      </c>
      <c r="BF26" s="1">
        <v>28.08</v>
      </c>
      <c r="BG26" s="1">
        <v>28.76</v>
      </c>
      <c r="BH26" s="1">
        <v>28.08</v>
      </c>
      <c r="BI26" s="14">
        <v>2.1399999999999999E-2</v>
      </c>
      <c r="BJ26" s="107"/>
      <c r="BK26" s="108"/>
      <c r="BL26" s="103"/>
      <c r="BM26" s="14">
        <f t="shared" si="5"/>
        <v>1.95E-2</v>
      </c>
      <c r="BO26" s="3">
        <v>43770</v>
      </c>
      <c r="BP26" s="1">
        <v>198.73</v>
      </c>
      <c r="BQ26" s="1">
        <v>191.03</v>
      </c>
      <c r="BR26" s="1">
        <v>199.76</v>
      </c>
      <c r="BS26" s="1">
        <v>191.03</v>
      </c>
      <c r="BT26" s="14">
        <v>4.0300000000000002E-2</v>
      </c>
      <c r="BU26" s="107"/>
      <c r="BV26" s="108"/>
      <c r="BW26" s="103"/>
      <c r="BX26" s="14">
        <f t="shared" si="6"/>
        <v>3.8400000000000004E-2</v>
      </c>
      <c r="BZ26" s="3">
        <v>43770</v>
      </c>
      <c r="CA26" s="1">
        <v>48.88</v>
      </c>
      <c r="CB26" s="1">
        <v>47.17</v>
      </c>
      <c r="CC26" s="1">
        <v>49.07</v>
      </c>
      <c r="CD26" s="1">
        <v>47.17</v>
      </c>
      <c r="CE26" s="14">
        <v>3.6299999999999999E-2</v>
      </c>
      <c r="CF26" s="107"/>
      <c r="CG26" s="108"/>
      <c r="CH26" s="103"/>
      <c r="CI26" s="14">
        <f t="shared" si="7"/>
        <v>3.44E-2</v>
      </c>
      <c r="CK26" s="3">
        <v>43770</v>
      </c>
      <c r="CL26" s="1">
        <v>21.54</v>
      </c>
      <c r="CM26" s="1">
        <v>20.09</v>
      </c>
      <c r="CN26" s="1">
        <v>21.61</v>
      </c>
      <c r="CO26" s="1">
        <v>20.09</v>
      </c>
      <c r="CP26" s="14">
        <v>7.22E-2</v>
      </c>
      <c r="CQ26" s="107"/>
      <c r="CR26" s="108"/>
      <c r="CS26" s="103"/>
      <c r="CT26" s="14">
        <f t="shared" si="8"/>
        <v>7.0300000000000001E-2</v>
      </c>
      <c r="CV26" s="3">
        <v>43770</v>
      </c>
      <c r="CW26" s="1">
        <v>122.13</v>
      </c>
      <c r="CX26" s="1">
        <v>116.33</v>
      </c>
      <c r="CY26" s="1">
        <v>122.62</v>
      </c>
      <c r="CZ26" s="1">
        <v>116.33</v>
      </c>
      <c r="DA26" s="14">
        <v>4.99E-2</v>
      </c>
      <c r="DB26" s="107"/>
      <c r="DC26" s="108"/>
      <c r="DD26" s="103"/>
      <c r="DE26" s="14">
        <f t="shared" si="9"/>
        <v>4.8000000000000001E-2</v>
      </c>
      <c r="DG26" s="1">
        <v>201810</v>
      </c>
      <c r="DH26" s="1">
        <v>-7.68</v>
      </c>
      <c r="DI26" s="1">
        <v>-4.82</v>
      </c>
      <c r="DJ26" s="1">
        <v>3.43</v>
      </c>
      <c r="DK26" s="60">
        <v>1.9E-3</v>
      </c>
      <c r="DL26" s="107"/>
      <c r="DM26" s="112"/>
      <c r="DP26" s="14"/>
    </row>
    <row r="27" spans="1:120" x14ac:dyDescent="0.3">
      <c r="A27" s="15">
        <v>43739</v>
      </c>
      <c r="B27" s="16">
        <v>280.63</v>
      </c>
      <c r="C27" s="16">
        <v>274.69</v>
      </c>
      <c r="D27" s="16">
        <v>281.47000000000003</v>
      </c>
      <c r="E27" s="16">
        <v>266.48</v>
      </c>
      <c r="F27" s="17">
        <v>2.1600000000000001E-2</v>
      </c>
      <c r="G27" s="110">
        <f>AVERAGE(F27:F38)</f>
        <v>1.0575000000000001E-2</v>
      </c>
      <c r="H27" s="108"/>
      <c r="I27" s="102">
        <f>I39*(1+G27)</f>
        <v>1.0319447850632657</v>
      </c>
      <c r="J27" s="17">
        <f t="shared" si="0"/>
        <v>1.9800000000000002E-2</v>
      </c>
      <c r="L27" s="15">
        <v>43739</v>
      </c>
      <c r="M27" s="16">
        <v>105.66</v>
      </c>
      <c r="N27" s="16">
        <v>103.92</v>
      </c>
      <c r="O27" s="16">
        <v>105.97</v>
      </c>
      <c r="P27" s="16">
        <v>100.54</v>
      </c>
      <c r="Q27" s="17">
        <v>1.67E-2</v>
      </c>
      <c r="R27" s="110">
        <f>AVERAGE(Q27:Q38)</f>
        <v>1.0208333333333331E-2</v>
      </c>
      <c r="S27" s="108"/>
      <c r="T27" s="102">
        <f>T39*(1+R27)</f>
        <v>1.0310029224339119</v>
      </c>
      <c r="U27" s="17">
        <f t="shared" si="1"/>
        <v>1.49E-2</v>
      </c>
      <c r="W27" s="15">
        <v>43739</v>
      </c>
      <c r="X27" s="16">
        <v>49.74</v>
      </c>
      <c r="Y27" s="16">
        <v>48.33</v>
      </c>
      <c r="Z27" s="16">
        <v>49.84</v>
      </c>
      <c r="AA27" s="16">
        <v>47.09</v>
      </c>
      <c r="AB27" s="17">
        <v>2.92E-2</v>
      </c>
      <c r="AC27" s="110">
        <f>AVERAGE(AB27:AB38)</f>
        <v>5.5333333333333302E-3</v>
      </c>
      <c r="AD27" s="108"/>
      <c r="AE27" s="102">
        <f>AE39*(1+AC27)</f>
        <v>1.0108976997642036</v>
      </c>
      <c r="AF27" s="17">
        <f t="shared" si="2"/>
        <v>2.7400000000000001E-2</v>
      </c>
      <c r="AH27" s="15">
        <v>43739</v>
      </c>
      <c r="AI27" s="16">
        <v>50.84</v>
      </c>
      <c r="AJ27" s="16">
        <v>49.25</v>
      </c>
      <c r="AK27" s="16">
        <v>51.05</v>
      </c>
      <c r="AL27" s="16">
        <v>48.01</v>
      </c>
      <c r="AM27" s="17">
        <v>3.2300000000000002E-2</v>
      </c>
      <c r="AN27" s="110">
        <f>AVERAGE(AM27:AM38)</f>
        <v>1.7333333333333341E-3</v>
      </c>
      <c r="AO27" s="108"/>
      <c r="AP27" s="102">
        <f>AP39*(1+AN27)</f>
        <v>1.0172703422717408</v>
      </c>
      <c r="AQ27" s="17">
        <f t="shared" si="3"/>
        <v>3.0500000000000003E-2</v>
      </c>
      <c r="AS27" s="15">
        <v>43739</v>
      </c>
      <c r="AT27" s="16">
        <v>13.24</v>
      </c>
      <c r="AU27" s="16">
        <v>12.88</v>
      </c>
      <c r="AV27" s="16">
        <v>13.28</v>
      </c>
      <c r="AW27" s="16">
        <v>12.56</v>
      </c>
      <c r="AX27" s="17">
        <v>2.8000000000000001E-2</v>
      </c>
      <c r="AY27" s="110">
        <f>AVERAGE(AX27:AX38)</f>
        <v>5.108333333333331E-3</v>
      </c>
      <c r="AZ27" s="108"/>
      <c r="BA27" s="102">
        <f>BA39*(1+AY27)</f>
        <v>1.0265609853340139</v>
      </c>
      <c r="BB27" s="17">
        <f t="shared" si="4"/>
        <v>2.6200000000000001E-2</v>
      </c>
      <c r="BD27" s="15">
        <v>43739</v>
      </c>
      <c r="BE27" s="16">
        <v>28.08</v>
      </c>
      <c r="BF27" s="16">
        <v>27.63</v>
      </c>
      <c r="BG27" s="16">
        <v>28.12</v>
      </c>
      <c r="BH27" s="16">
        <v>27.19</v>
      </c>
      <c r="BI27" s="17">
        <v>1.6299999999999999E-2</v>
      </c>
      <c r="BJ27" s="110">
        <f>AVERAGE(BI27:BI38)</f>
        <v>4.5250000000000004E-3</v>
      </c>
      <c r="BK27" s="108"/>
      <c r="BL27" s="102">
        <f>BL39*(1+BJ27)</f>
        <v>1.0114575546117637</v>
      </c>
      <c r="BM27" s="17">
        <f t="shared" si="5"/>
        <v>1.4499999999999999E-2</v>
      </c>
      <c r="BO27" s="15">
        <v>43739</v>
      </c>
      <c r="BP27" s="16">
        <v>191.03</v>
      </c>
      <c r="BQ27" s="16">
        <v>186.65</v>
      </c>
      <c r="BR27" s="16">
        <v>192.42</v>
      </c>
      <c r="BS27" s="16">
        <v>177.53</v>
      </c>
      <c r="BT27" s="17">
        <v>2.35E-2</v>
      </c>
      <c r="BU27" s="110">
        <f>AVERAGE(BT27:BT38)</f>
        <v>-2.2249999999999982E-3</v>
      </c>
      <c r="BV27" s="108"/>
      <c r="BW27" s="102">
        <f>BW39*(1+BU27)</f>
        <v>1.0120679146399427</v>
      </c>
      <c r="BX27" s="17">
        <f t="shared" si="6"/>
        <v>2.1700000000000001E-2</v>
      </c>
      <c r="BZ27" s="15">
        <v>43739</v>
      </c>
      <c r="CA27" s="16">
        <v>47.17</v>
      </c>
      <c r="CB27" s="16">
        <v>46.17</v>
      </c>
      <c r="CC27" s="16">
        <v>47.31</v>
      </c>
      <c r="CD27" s="16">
        <v>44.79</v>
      </c>
      <c r="CE27" s="17">
        <v>2.1700000000000001E-2</v>
      </c>
      <c r="CF27" s="110">
        <f>AVERAGE(CE27:CE38)</f>
        <v>1.0274999999999999E-2</v>
      </c>
      <c r="CG27" s="108"/>
      <c r="CH27" s="102">
        <f>CH39*(1+CF27)</f>
        <v>1.0313006622923957</v>
      </c>
      <c r="CI27" s="17">
        <f t="shared" si="7"/>
        <v>1.9900000000000001E-2</v>
      </c>
      <c r="CK27" s="15">
        <v>43739</v>
      </c>
      <c r="CL27" s="16">
        <v>20.09</v>
      </c>
      <c r="CM27" s="16">
        <v>19.34</v>
      </c>
      <c r="CN27" s="16">
        <v>20.29</v>
      </c>
      <c r="CO27" s="16">
        <v>18.84</v>
      </c>
      <c r="CP27" s="17">
        <v>3.8800000000000001E-2</v>
      </c>
      <c r="CQ27" s="110">
        <f>AVERAGE(CP27:CP38)</f>
        <v>7.0833333333333312E-3</v>
      </c>
      <c r="CR27" s="108"/>
      <c r="CS27" s="102">
        <f>CS39*(1+CQ27)</f>
        <v>1.036151625043779</v>
      </c>
      <c r="CT27" s="17">
        <f t="shared" si="8"/>
        <v>3.6999999999999998E-2</v>
      </c>
      <c r="CV27" s="15">
        <v>43739</v>
      </c>
      <c r="CW27" s="16">
        <v>116.33</v>
      </c>
      <c r="CX27" s="16">
        <v>114.16</v>
      </c>
      <c r="CY27" s="16">
        <v>116.8</v>
      </c>
      <c r="CZ27" s="16">
        <v>111.03</v>
      </c>
      <c r="DA27" s="17">
        <v>1.9E-2</v>
      </c>
      <c r="DB27" s="110">
        <f>AVERAGE(DA27:DA38)</f>
        <v>1.0791666666666666E-2</v>
      </c>
      <c r="DC27" s="108"/>
      <c r="DD27" s="102">
        <f>DD39*(1+DB27)</f>
        <v>1.0428626951479689</v>
      </c>
      <c r="DE27" s="17">
        <f t="shared" si="9"/>
        <v>1.72E-2</v>
      </c>
      <c r="DG27" s="16">
        <v>201811</v>
      </c>
      <c r="DH27" s="16">
        <v>1.69</v>
      </c>
      <c r="DI27" s="16">
        <v>-0.68</v>
      </c>
      <c r="DJ27" s="16">
        <v>0.26</v>
      </c>
      <c r="DK27" s="60">
        <v>1.8E-3</v>
      </c>
      <c r="DL27" s="110">
        <f>AVERAGE(DK27:DK38)</f>
        <v>1.8583333333333334E-3</v>
      </c>
      <c r="DM27" s="112"/>
      <c r="DP27" s="14"/>
    </row>
    <row r="28" spans="1:120" x14ac:dyDescent="0.3">
      <c r="A28" s="3">
        <v>43709</v>
      </c>
      <c r="B28" s="1">
        <v>274.69</v>
      </c>
      <c r="C28" s="1">
        <v>269.08</v>
      </c>
      <c r="D28" s="1">
        <v>278.83</v>
      </c>
      <c r="E28" s="1">
        <v>269.08</v>
      </c>
      <c r="F28" s="14">
        <v>1.3899999999999999E-2</v>
      </c>
      <c r="G28" s="107"/>
      <c r="H28" s="108"/>
      <c r="I28" s="103"/>
      <c r="J28" s="14">
        <f t="shared" si="0"/>
        <v>1.1999999999999999E-2</v>
      </c>
      <c r="L28" s="3">
        <v>43709</v>
      </c>
      <c r="M28" s="1">
        <v>103.92</v>
      </c>
      <c r="N28" s="1">
        <v>101.32</v>
      </c>
      <c r="O28" s="1">
        <v>104.99</v>
      </c>
      <c r="P28" s="1">
        <v>101.32</v>
      </c>
      <c r="Q28" s="14">
        <v>1.8599999999999998E-2</v>
      </c>
      <c r="R28" s="107"/>
      <c r="S28" s="108"/>
      <c r="T28" s="103"/>
      <c r="U28" s="14">
        <f t="shared" si="1"/>
        <v>1.67E-2</v>
      </c>
      <c r="W28" s="3">
        <v>43709</v>
      </c>
      <c r="X28" s="1">
        <v>48.33</v>
      </c>
      <c r="Y28" s="1">
        <v>47.48</v>
      </c>
      <c r="Z28" s="1">
        <v>49.06</v>
      </c>
      <c r="AA28" s="1">
        <v>47.48</v>
      </c>
      <c r="AB28" s="14">
        <v>1.1299999999999999E-2</v>
      </c>
      <c r="AC28" s="107"/>
      <c r="AD28" s="108"/>
      <c r="AE28" s="103"/>
      <c r="AF28" s="14">
        <f t="shared" si="2"/>
        <v>9.3999999999999986E-3</v>
      </c>
      <c r="AH28" s="3">
        <v>43709</v>
      </c>
      <c r="AI28" s="1">
        <v>49.25</v>
      </c>
      <c r="AJ28" s="1">
        <v>48.91</v>
      </c>
      <c r="AK28" s="1">
        <v>50.56</v>
      </c>
      <c r="AL28" s="1">
        <v>48.91</v>
      </c>
      <c r="AM28" s="14">
        <v>-2.8E-3</v>
      </c>
      <c r="AN28" s="107"/>
      <c r="AO28" s="108"/>
      <c r="AP28" s="103"/>
      <c r="AQ28" s="14">
        <f t="shared" si="3"/>
        <v>-4.7000000000000002E-3</v>
      </c>
      <c r="AS28" s="3">
        <v>43709</v>
      </c>
      <c r="AT28" s="1">
        <v>12.88</v>
      </c>
      <c r="AU28" s="1">
        <v>12.95</v>
      </c>
      <c r="AV28" s="1">
        <v>13.25</v>
      </c>
      <c r="AW28" s="1">
        <v>12.81</v>
      </c>
      <c r="AX28" s="14">
        <v>-1.5299999999999999E-2</v>
      </c>
      <c r="AY28" s="107"/>
      <c r="AZ28" s="108"/>
      <c r="BA28" s="103"/>
      <c r="BB28" s="14">
        <f t="shared" si="4"/>
        <v>-1.72E-2</v>
      </c>
      <c r="BD28" s="3">
        <v>43709</v>
      </c>
      <c r="BE28" s="1">
        <v>27.63</v>
      </c>
      <c r="BF28" s="1">
        <v>27.37</v>
      </c>
      <c r="BG28" s="1">
        <v>27.79</v>
      </c>
      <c r="BH28" s="1">
        <v>27.37</v>
      </c>
      <c r="BI28" s="14">
        <v>5.4999999999999997E-3</v>
      </c>
      <c r="BJ28" s="107"/>
      <c r="BK28" s="108"/>
      <c r="BL28" s="103"/>
      <c r="BM28" s="14">
        <f t="shared" si="5"/>
        <v>3.5999999999999999E-3</v>
      </c>
      <c r="BO28" s="3">
        <v>43709</v>
      </c>
      <c r="BP28" s="1">
        <v>186.65</v>
      </c>
      <c r="BQ28" s="1">
        <v>179.91</v>
      </c>
      <c r="BR28" s="1">
        <v>192.38</v>
      </c>
      <c r="BS28" s="1">
        <v>179.91</v>
      </c>
      <c r="BT28" s="14">
        <v>2.8500000000000001E-2</v>
      </c>
      <c r="BU28" s="107"/>
      <c r="BV28" s="108"/>
      <c r="BW28" s="103"/>
      <c r="BX28" s="14">
        <f t="shared" si="6"/>
        <v>2.6600000000000002E-2</v>
      </c>
      <c r="BZ28" s="3">
        <v>43709</v>
      </c>
      <c r="CA28" s="1">
        <v>46.17</v>
      </c>
      <c r="CB28" s="1">
        <v>45.02</v>
      </c>
      <c r="CC28" s="1">
        <v>46.65</v>
      </c>
      <c r="CD28" s="1">
        <v>45.02</v>
      </c>
      <c r="CE28" s="14">
        <v>1.8499999999999999E-2</v>
      </c>
      <c r="CF28" s="107"/>
      <c r="CG28" s="108"/>
      <c r="CH28" s="103"/>
      <c r="CI28" s="14">
        <f t="shared" si="7"/>
        <v>1.66E-2</v>
      </c>
      <c r="CK28" s="3">
        <v>43709</v>
      </c>
      <c r="CL28" s="1">
        <v>19.34</v>
      </c>
      <c r="CM28" s="1">
        <v>19.43</v>
      </c>
      <c r="CN28" s="1">
        <v>20.11</v>
      </c>
      <c r="CO28" s="1">
        <v>19.23</v>
      </c>
      <c r="CP28" s="14">
        <v>-1.6799999999999999E-2</v>
      </c>
      <c r="CQ28" s="107"/>
      <c r="CR28" s="108"/>
      <c r="CS28" s="103"/>
      <c r="CT28" s="14">
        <f t="shared" si="8"/>
        <v>-1.8699999999999998E-2</v>
      </c>
      <c r="CV28" s="3">
        <v>43709</v>
      </c>
      <c r="CW28" s="1">
        <v>114.16</v>
      </c>
      <c r="CX28" s="1">
        <v>114.61</v>
      </c>
      <c r="CY28" s="1">
        <v>117.67</v>
      </c>
      <c r="CZ28" s="1">
        <v>113.43</v>
      </c>
      <c r="DA28" s="14">
        <v>-1.3299999999999999E-2</v>
      </c>
      <c r="DB28" s="107"/>
      <c r="DC28" s="108"/>
      <c r="DD28" s="103"/>
      <c r="DE28" s="14">
        <f t="shared" si="9"/>
        <v>-1.52E-2</v>
      </c>
      <c r="DG28" s="1">
        <v>201812</v>
      </c>
      <c r="DH28" s="1">
        <v>-9.5500000000000007</v>
      </c>
      <c r="DI28" s="1">
        <v>-2.42</v>
      </c>
      <c r="DJ28" s="1">
        <v>-1.9</v>
      </c>
      <c r="DK28" s="60">
        <v>1.9E-3</v>
      </c>
      <c r="DL28" s="107"/>
      <c r="DM28" s="112"/>
      <c r="DP28" s="14"/>
    </row>
    <row r="29" spans="1:120" x14ac:dyDescent="0.3">
      <c r="A29" s="1" t="s">
        <v>81</v>
      </c>
      <c r="B29" s="1">
        <v>270.93</v>
      </c>
      <c r="C29" s="1">
        <v>275.27999999999997</v>
      </c>
      <c r="D29" s="1">
        <v>275.29000000000002</v>
      </c>
      <c r="E29" s="1">
        <v>262.70999999999998</v>
      </c>
      <c r="F29" s="14">
        <v>-1.5800000000000002E-2</v>
      </c>
      <c r="G29" s="107"/>
      <c r="H29" s="108"/>
      <c r="I29" s="103"/>
      <c r="J29" s="14">
        <f t="shared" si="0"/>
        <v>-1.7900000000000003E-2</v>
      </c>
      <c r="L29" s="1" t="s">
        <v>81</v>
      </c>
      <c r="M29" s="1">
        <v>102.02</v>
      </c>
      <c r="N29" s="1">
        <v>103.66</v>
      </c>
      <c r="O29" s="1">
        <v>103.66</v>
      </c>
      <c r="P29" s="1">
        <v>98.92</v>
      </c>
      <c r="Q29" s="14">
        <v>-1.5800000000000002E-2</v>
      </c>
      <c r="R29" s="107"/>
      <c r="S29" s="108"/>
      <c r="T29" s="103"/>
      <c r="U29" s="14">
        <f t="shared" si="1"/>
        <v>-1.7900000000000003E-2</v>
      </c>
      <c r="W29" s="1" t="s">
        <v>81</v>
      </c>
      <c r="X29" s="1">
        <v>47.79</v>
      </c>
      <c r="Y29" s="1">
        <v>48.72</v>
      </c>
      <c r="Z29" s="1">
        <v>48.72</v>
      </c>
      <c r="AA29" s="1">
        <v>46.57</v>
      </c>
      <c r="AB29" s="14">
        <v>-1.9099999999999999E-2</v>
      </c>
      <c r="AC29" s="107"/>
      <c r="AD29" s="108"/>
      <c r="AE29" s="103"/>
      <c r="AF29" s="14">
        <f t="shared" si="2"/>
        <v>-2.12E-2</v>
      </c>
      <c r="AH29" s="1" t="s">
        <v>81</v>
      </c>
      <c r="AI29" s="1">
        <v>49.39</v>
      </c>
      <c r="AJ29" s="1">
        <v>50.59</v>
      </c>
      <c r="AK29" s="1">
        <v>50.59</v>
      </c>
      <c r="AL29" s="1">
        <v>48.15</v>
      </c>
      <c r="AM29" s="14">
        <v>-2.3699999999999999E-2</v>
      </c>
      <c r="AN29" s="107"/>
      <c r="AO29" s="108"/>
      <c r="AP29" s="103"/>
      <c r="AQ29" s="14">
        <f t="shared" si="3"/>
        <v>-2.58E-2</v>
      </c>
      <c r="AS29" s="1" t="s">
        <v>81</v>
      </c>
      <c r="AT29" s="1">
        <v>13.08</v>
      </c>
      <c r="AU29" s="1">
        <v>13.31</v>
      </c>
      <c r="AV29" s="1">
        <v>13.31</v>
      </c>
      <c r="AW29" s="1">
        <v>12.68</v>
      </c>
      <c r="AX29" s="14">
        <v>-1.7299999999999999E-2</v>
      </c>
      <c r="AY29" s="107"/>
      <c r="AZ29" s="108"/>
      <c r="BA29" s="103"/>
      <c r="BB29" s="14">
        <f t="shared" si="4"/>
        <v>-1.9400000000000001E-2</v>
      </c>
      <c r="BD29" s="1" t="s">
        <v>81</v>
      </c>
      <c r="BE29" s="1">
        <v>27.48</v>
      </c>
      <c r="BF29" s="1">
        <v>27.51</v>
      </c>
      <c r="BG29" s="1">
        <v>27.51</v>
      </c>
      <c r="BH29" s="1">
        <v>26.94</v>
      </c>
      <c r="BI29" s="14">
        <v>-1.1000000000000001E-3</v>
      </c>
      <c r="BJ29" s="107"/>
      <c r="BK29" s="108"/>
      <c r="BL29" s="103"/>
      <c r="BM29" s="14">
        <f t="shared" si="5"/>
        <v>-3.1999999999999997E-3</v>
      </c>
      <c r="BO29" s="1" t="s">
        <v>81</v>
      </c>
      <c r="BP29" s="1">
        <v>181.48</v>
      </c>
      <c r="BQ29" s="1">
        <v>191.07</v>
      </c>
      <c r="BR29" s="1">
        <v>191.07</v>
      </c>
      <c r="BS29" s="1">
        <v>176.24</v>
      </c>
      <c r="BT29" s="14">
        <v>-5.0200000000000002E-2</v>
      </c>
      <c r="BU29" s="107"/>
      <c r="BV29" s="108"/>
      <c r="BW29" s="103"/>
      <c r="BX29" s="14">
        <f t="shared" si="6"/>
        <v>-5.2299999999999999E-2</v>
      </c>
      <c r="BZ29" s="1" t="s">
        <v>81</v>
      </c>
      <c r="CA29" s="1">
        <v>45.33</v>
      </c>
      <c r="CB29" s="1">
        <v>46.06</v>
      </c>
      <c r="CC29" s="1">
        <v>46.06</v>
      </c>
      <c r="CD29" s="1">
        <v>43.95</v>
      </c>
      <c r="CE29" s="14">
        <v>-1.5800000000000002E-2</v>
      </c>
      <c r="CF29" s="107"/>
      <c r="CG29" s="108"/>
      <c r="CH29" s="103"/>
      <c r="CI29" s="14">
        <f t="shared" si="7"/>
        <v>-1.7900000000000003E-2</v>
      </c>
      <c r="CK29" s="1" t="s">
        <v>81</v>
      </c>
      <c r="CL29" s="1">
        <v>19.670000000000002</v>
      </c>
      <c r="CM29" s="1">
        <v>19.93</v>
      </c>
      <c r="CN29" s="1">
        <v>19.93</v>
      </c>
      <c r="CO29" s="1">
        <v>18.78</v>
      </c>
      <c r="CP29" s="14">
        <v>-1.2999999999999999E-2</v>
      </c>
      <c r="CQ29" s="107"/>
      <c r="CR29" s="108"/>
      <c r="CS29" s="103"/>
      <c r="CT29" s="14">
        <f t="shared" si="8"/>
        <v>-1.5099999999999999E-2</v>
      </c>
      <c r="CV29" s="1" t="s">
        <v>81</v>
      </c>
      <c r="CW29" s="1">
        <v>115.7</v>
      </c>
      <c r="CX29" s="1">
        <v>117.73</v>
      </c>
      <c r="CY29" s="1">
        <v>117.73</v>
      </c>
      <c r="CZ29" s="1">
        <v>111.53</v>
      </c>
      <c r="DA29" s="14">
        <v>-1.72E-2</v>
      </c>
      <c r="DB29" s="107"/>
      <c r="DC29" s="108"/>
      <c r="DD29" s="103"/>
      <c r="DE29" s="14">
        <f t="shared" si="9"/>
        <v>-1.9300000000000001E-2</v>
      </c>
      <c r="DG29" s="1">
        <v>201901</v>
      </c>
      <c r="DH29" s="1">
        <v>8.41</v>
      </c>
      <c r="DI29" s="1">
        <v>2.9</v>
      </c>
      <c r="DJ29" s="1">
        <v>-0.44</v>
      </c>
      <c r="DK29" s="60">
        <v>2.0999999999999999E-3</v>
      </c>
      <c r="DL29" s="107"/>
      <c r="DM29" s="112"/>
      <c r="DP29" s="14"/>
    </row>
    <row r="30" spans="1:120" x14ac:dyDescent="0.3">
      <c r="A30" s="3">
        <v>43647</v>
      </c>
      <c r="B30" s="1">
        <v>275.27999999999997</v>
      </c>
      <c r="C30" s="1">
        <v>273.48</v>
      </c>
      <c r="D30" s="1">
        <v>279.45</v>
      </c>
      <c r="E30" s="1">
        <v>271.39</v>
      </c>
      <c r="F30" s="14">
        <v>1.43E-2</v>
      </c>
      <c r="G30" s="107"/>
      <c r="H30" s="108"/>
      <c r="I30" s="103"/>
      <c r="J30" s="14">
        <f t="shared" si="0"/>
        <v>1.2500000000000001E-2</v>
      </c>
      <c r="L30" s="3">
        <v>43647</v>
      </c>
      <c r="M30" s="1">
        <v>103.66</v>
      </c>
      <c r="N30" s="1">
        <v>103.45</v>
      </c>
      <c r="O30" s="1">
        <v>105.23</v>
      </c>
      <c r="P30" s="1">
        <v>103.42</v>
      </c>
      <c r="Q30" s="14">
        <v>9.7000000000000003E-3</v>
      </c>
      <c r="R30" s="107"/>
      <c r="S30" s="108"/>
      <c r="T30" s="103"/>
      <c r="U30" s="14">
        <f t="shared" si="1"/>
        <v>7.9000000000000008E-3</v>
      </c>
      <c r="W30" s="3">
        <v>43647</v>
      </c>
      <c r="X30" s="1">
        <v>48.72</v>
      </c>
      <c r="Y30" s="1">
        <v>49.23</v>
      </c>
      <c r="Z30" s="1">
        <v>49.71</v>
      </c>
      <c r="AA30" s="1">
        <v>49.09</v>
      </c>
      <c r="AB30" s="14">
        <v>-2.7000000000000001E-3</v>
      </c>
      <c r="AC30" s="107"/>
      <c r="AD30" s="108"/>
      <c r="AE30" s="103"/>
      <c r="AF30" s="14">
        <f t="shared" si="2"/>
        <v>-4.5000000000000005E-3</v>
      </c>
      <c r="AH30" s="3">
        <v>43647</v>
      </c>
      <c r="AI30" s="1">
        <v>50.59</v>
      </c>
      <c r="AJ30" s="1">
        <v>50.77</v>
      </c>
      <c r="AK30" s="1">
        <v>51.61</v>
      </c>
      <c r="AL30" s="1">
        <v>50.75</v>
      </c>
      <c r="AM30" s="14">
        <v>5.0000000000000001E-3</v>
      </c>
      <c r="AN30" s="107"/>
      <c r="AO30" s="108"/>
      <c r="AP30" s="103"/>
      <c r="AQ30" s="14">
        <f t="shared" si="3"/>
        <v>3.2000000000000002E-3</v>
      </c>
      <c r="AS30" s="3">
        <v>43647</v>
      </c>
      <c r="AT30" s="1">
        <v>13.31</v>
      </c>
      <c r="AU30" s="1">
        <v>13.3</v>
      </c>
      <c r="AV30" s="1">
        <v>13.64</v>
      </c>
      <c r="AW30" s="1">
        <v>13.3</v>
      </c>
      <c r="AX30" s="14">
        <v>9.1000000000000004E-3</v>
      </c>
      <c r="AY30" s="107"/>
      <c r="AZ30" s="108"/>
      <c r="BA30" s="103"/>
      <c r="BB30" s="14">
        <f t="shared" si="4"/>
        <v>7.3000000000000009E-3</v>
      </c>
      <c r="BD30" s="3">
        <v>43647</v>
      </c>
      <c r="BE30" s="1">
        <v>27.51</v>
      </c>
      <c r="BF30" s="1">
        <v>27.46</v>
      </c>
      <c r="BG30" s="1">
        <v>27.84</v>
      </c>
      <c r="BH30" s="1">
        <v>27.46</v>
      </c>
      <c r="BI30" s="14">
        <v>6.6E-3</v>
      </c>
      <c r="BJ30" s="107"/>
      <c r="BK30" s="108"/>
      <c r="BL30" s="103"/>
      <c r="BM30" s="14">
        <f t="shared" si="5"/>
        <v>4.8000000000000004E-3</v>
      </c>
      <c r="BO30" s="3">
        <v>43647</v>
      </c>
      <c r="BP30" s="1">
        <v>191.07</v>
      </c>
      <c r="BQ30" s="1">
        <v>188.89</v>
      </c>
      <c r="BR30" s="1">
        <v>194.03</v>
      </c>
      <c r="BS30" s="1">
        <v>188</v>
      </c>
      <c r="BT30" s="14">
        <v>2.12E-2</v>
      </c>
      <c r="BU30" s="107"/>
      <c r="BV30" s="108"/>
      <c r="BW30" s="103"/>
      <c r="BX30" s="14">
        <f t="shared" si="6"/>
        <v>1.9400000000000001E-2</v>
      </c>
      <c r="BZ30" s="3">
        <v>43647</v>
      </c>
      <c r="CA30" s="1">
        <v>46.06</v>
      </c>
      <c r="CB30" s="1">
        <v>45.75</v>
      </c>
      <c r="CC30" s="1">
        <v>46.75</v>
      </c>
      <c r="CD30" s="1">
        <v>45.75</v>
      </c>
      <c r="CE30" s="14">
        <v>1.4500000000000001E-2</v>
      </c>
      <c r="CF30" s="107"/>
      <c r="CG30" s="108"/>
      <c r="CH30" s="103"/>
      <c r="CI30" s="14">
        <f t="shared" si="7"/>
        <v>1.2700000000000001E-2</v>
      </c>
      <c r="CK30" s="3">
        <v>43647</v>
      </c>
      <c r="CL30" s="1">
        <v>19.93</v>
      </c>
      <c r="CM30" s="1">
        <v>19.77</v>
      </c>
      <c r="CN30" s="1">
        <v>20.38</v>
      </c>
      <c r="CO30" s="1">
        <v>19.77</v>
      </c>
      <c r="CP30" s="14">
        <v>1.6799999999999999E-2</v>
      </c>
      <c r="CQ30" s="107"/>
      <c r="CR30" s="108"/>
      <c r="CS30" s="103"/>
      <c r="CT30" s="14">
        <f t="shared" si="8"/>
        <v>1.4999999999999999E-2</v>
      </c>
      <c r="CV30" s="3">
        <v>43647</v>
      </c>
      <c r="CW30" s="1">
        <v>117.73</v>
      </c>
      <c r="CX30" s="1">
        <v>117.12</v>
      </c>
      <c r="CY30" s="1">
        <v>120.57</v>
      </c>
      <c r="CZ30" s="1">
        <v>117.12</v>
      </c>
      <c r="DA30" s="14">
        <v>1.44E-2</v>
      </c>
      <c r="DB30" s="107"/>
      <c r="DC30" s="108"/>
      <c r="DD30" s="103"/>
      <c r="DE30" s="14">
        <f t="shared" si="9"/>
        <v>1.26E-2</v>
      </c>
      <c r="DG30" s="1">
        <v>201902</v>
      </c>
      <c r="DH30" s="1">
        <v>3.4</v>
      </c>
      <c r="DI30" s="1">
        <v>2.04</v>
      </c>
      <c r="DJ30" s="1">
        <v>-2.68</v>
      </c>
      <c r="DK30" s="60">
        <v>1.8E-3</v>
      </c>
      <c r="DL30" s="107"/>
      <c r="DM30" s="112"/>
      <c r="DP30" s="14"/>
    </row>
    <row r="31" spans="1:120" x14ac:dyDescent="0.3">
      <c r="A31" s="3">
        <v>43617</v>
      </c>
      <c r="B31" s="1">
        <v>271.39999999999998</v>
      </c>
      <c r="C31" s="1">
        <v>254.85</v>
      </c>
      <c r="D31" s="1">
        <v>273.88</v>
      </c>
      <c r="E31" s="1">
        <v>254.15</v>
      </c>
      <c r="F31" s="14">
        <v>6.4899999999999999E-2</v>
      </c>
      <c r="G31" s="107"/>
      <c r="H31" s="108"/>
      <c r="I31" s="103"/>
      <c r="J31" s="14">
        <f t="shared" si="0"/>
        <v>6.3E-2</v>
      </c>
      <c r="L31" s="3">
        <v>43617</v>
      </c>
      <c r="M31" s="1">
        <v>102.66</v>
      </c>
      <c r="N31" s="1">
        <v>95.9</v>
      </c>
      <c r="O31" s="1">
        <v>103.07</v>
      </c>
      <c r="P31" s="1">
        <v>95.64</v>
      </c>
      <c r="Q31" s="14">
        <v>7.0499999999999993E-2</v>
      </c>
      <c r="R31" s="107"/>
      <c r="S31" s="108"/>
      <c r="T31" s="103"/>
      <c r="U31" s="14">
        <f t="shared" si="1"/>
        <v>6.8599999999999994E-2</v>
      </c>
      <c r="W31" s="3">
        <v>43617</v>
      </c>
      <c r="X31" s="1">
        <v>48.85</v>
      </c>
      <c r="Y31" s="1">
        <v>46.36</v>
      </c>
      <c r="Z31" s="1">
        <v>48.9</v>
      </c>
      <c r="AA31" s="1">
        <v>46.36</v>
      </c>
      <c r="AB31" s="14">
        <v>5.3699999999999998E-2</v>
      </c>
      <c r="AC31" s="107"/>
      <c r="AD31" s="108"/>
      <c r="AE31" s="103"/>
      <c r="AF31" s="14">
        <f t="shared" si="2"/>
        <v>5.1799999999999999E-2</v>
      </c>
      <c r="AH31" s="3">
        <v>43617</v>
      </c>
      <c r="AI31" s="1">
        <v>50.34</v>
      </c>
      <c r="AJ31" s="1">
        <v>47.27</v>
      </c>
      <c r="AK31" s="1">
        <v>50.51</v>
      </c>
      <c r="AL31" s="1">
        <v>46.67</v>
      </c>
      <c r="AM31" s="14">
        <v>6.4899999999999999E-2</v>
      </c>
      <c r="AN31" s="107"/>
      <c r="AO31" s="108"/>
      <c r="AP31" s="103"/>
      <c r="AQ31" s="14">
        <f t="shared" si="3"/>
        <v>6.3E-2</v>
      </c>
      <c r="AS31" s="3">
        <v>43617</v>
      </c>
      <c r="AT31" s="1">
        <v>13.19</v>
      </c>
      <c r="AU31" s="1">
        <v>12.37</v>
      </c>
      <c r="AV31" s="1">
        <v>13.28</v>
      </c>
      <c r="AW31" s="1">
        <v>12.13</v>
      </c>
      <c r="AX31" s="14">
        <v>6.6299999999999998E-2</v>
      </c>
      <c r="AY31" s="107"/>
      <c r="AZ31" s="108"/>
      <c r="BA31" s="103"/>
      <c r="BB31" s="14">
        <f t="shared" si="4"/>
        <v>6.4399999999999999E-2</v>
      </c>
      <c r="BD31" s="3">
        <v>43617</v>
      </c>
      <c r="BE31" s="1">
        <v>27.33</v>
      </c>
      <c r="BF31" s="1">
        <v>26.36</v>
      </c>
      <c r="BG31" s="1">
        <v>27.4</v>
      </c>
      <c r="BH31" s="1">
        <v>26.36</v>
      </c>
      <c r="BI31" s="14">
        <v>3.6799999999999999E-2</v>
      </c>
      <c r="BJ31" s="107"/>
      <c r="BK31" s="108"/>
      <c r="BL31" s="103"/>
      <c r="BM31" s="14">
        <f t="shared" si="5"/>
        <v>3.49E-2</v>
      </c>
      <c r="BO31" s="3">
        <v>43617</v>
      </c>
      <c r="BP31" s="1">
        <v>187.1</v>
      </c>
      <c r="BQ31" s="1">
        <v>177.9</v>
      </c>
      <c r="BR31" s="1">
        <v>189.21</v>
      </c>
      <c r="BS31" s="1">
        <v>177.9</v>
      </c>
      <c r="BT31" s="14">
        <v>5.1700000000000003E-2</v>
      </c>
      <c r="BU31" s="107"/>
      <c r="BV31" s="108"/>
      <c r="BW31" s="103"/>
      <c r="BX31" s="14">
        <f t="shared" si="6"/>
        <v>4.9800000000000004E-2</v>
      </c>
      <c r="BZ31" s="3">
        <v>43617</v>
      </c>
      <c r="CA31" s="1">
        <v>45.4</v>
      </c>
      <c r="CB31" s="1">
        <v>42.42</v>
      </c>
      <c r="CC31" s="1">
        <v>45.59</v>
      </c>
      <c r="CD31" s="1">
        <v>42.3</v>
      </c>
      <c r="CE31" s="14">
        <v>7.0199999999999999E-2</v>
      </c>
      <c r="CF31" s="107"/>
      <c r="CG31" s="108"/>
      <c r="CH31" s="103"/>
      <c r="CI31" s="14">
        <f t="shared" si="7"/>
        <v>6.83E-2</v>
      </c>
      <c r="CK31" s="3">
        <v>43617</v>
      </c>
      <c r="CL31" s="1">
        <v>19.600000000000001</v>
      </c>
      <c r="CM31" s="1">
        <v>18.309999999999999</v>
      </c>
      <c r="CN31" s="1">
        <v>19.77</v>
      </c>
      <c r="CO31" s="1">
        <v>18.010000000000002</v>
      </c>
      <c r="CP31" s="14">
        <v>7.0499999999999993E-2</v>
      </c>
      <c r="CQ31" s="107"/>
      <c r="CR31" s="108"/>
      <c r="CS31" s="103"/>
      <c r="CT31" s="14">
        <f t="shared" si="8"/>
        <v>6.8599999999999994E-2</v>
      </c>
      <c r="CV31" s="3">
        <v>43617</v>
      </c>
      <c r="CW31" s="1">
        <v>116.06</v>
      </c>
      <c r="CX31" s="1">
        <v>109.2</v>
      </c>
      <c r="CY31" s="1">
        <v>117.14</v>
      </c>
      <c r="CZ31" s="1">
        <v>106.87</v>
      </c>
      <c r="DA31" s="14">
        <v>6.2799999999999995E-2</v>
      </c>
      <c r="DB31" s="107"/>
      <c r="DC31" s="108"/>
      <c r="DD31" s="103"/>
      <c r="DE31" s="14">
        <f t="shared" si="9"/>
        <v>6.0899999999999996E-2</v>
      </c>
      <c r="DG31" s="1">
        <v>201903</v>
      </c>
      <c r="DH31" s="1">
        <v>1.1000000000000001</v>
      </c>
      <c r="DI31" s="1">
        <v>-2.98</v>
      </c>
      <c r="DJ31" s="1">
        <v>-4.05</v>
      </c>
      <c r="DK31" s="60">
        <v>1.9E-3</v>
      </c>
      <c r="DL31" s="107"/>
      <c r="DM31" s="112"/>
      <c r="DP31" s="14"/>
    </row>
    <row r="32" spans="1:120" x14ac:dyDescent="0.3">
      <c r="A32" s="3">
        <v>43586</v>
      </c>
      <c r="B32" s="1">
        <v>254.85</v>
      </c>
      <c r="C32" s="1">
        <v>272.14999999999998</v>
      </c>
      <c r="D32" s="1">
        <v>272.17</v>
      </c>
      <c r="E32" s="1">
        <v>257.63</v>
      </c>
      <c r="F32" s="14">
        <v>-6.3600000000000004E-2</v>
      </c>
      <c r="G32" s="107"/>
      <c r="H32" s="108"/>
      <c r="I32" s="103"/>
      <c r="J32" s="14">
        <f t="shared" si="0"/>
        <v>-6.5700000000000008E-2</v>
      </c>
      <c r="L32" s="3">
        <v>43586</v>
      </c>
      <c r="M32" s="1">
        <v>95.9</v>
      </c>
      <c r="N32" s="1">
        <v>102.41</v>
      </c>
      <c r="O32" s="1">
        <v>102.42</v>
      </c>
      <c r="P32" s="1">
        <v>96.95</v>
      </c>
      <c r="Q32" s="14">
        <v>-6.3600000000000004E-2</v>
      </c>
      <c r="R32" s="107"/>
      <c r="S32" s="108"/>
      <c r="T32" s="103"/>
      <c r="U32" s="14">
        <f t="shared" si="1"/>
        <v>-6.5700000000000008E-2</v>
      </c>
      <c r="W32" s="3">
        <v>43586</v>
      </c>
      <c r="X32" s="1">
        <v>46.36</v>
      </c>
      <c r="Y32" s="1">
        <v>49.11</v>
      </c>
      <c r="Z32" s="1">
        <v>49.19</v>
      </c>
      <c r="AA32" s="1">
        <v>46.62</v>
      </c>
      <c r="AB32" s="14">
        <v>-5.6000000000000001E-2</v>
      </c>
      <c r="AC32" s="107"/>
      <c r="AD32" s="108"/>
      <c r="AE32" s="103"/>
      <c r="AF32" s="14">
        <f t="shared" si="2"/>
        <v>-5.8099999999999999E-2</v>
      </c>
      <c r="AH32" s="3">
        <v>43586</v>
      </c>
      <c r="AI32" s="1">
        <v>47.27</v>
      </c>
      <c r="AJ32" s="1">
        <v>50.53</v>
      </c>
      <c r="AK32" s="1">
        <v>50.53</v>
      </c>
      <c r="AL32" s="1">
        <v>47.74</v>
      </c>
      <c r="AM32" s="14">
        <v>-6.4500000000000002E-2</v>
      </c>
      <c r="AN32" s="107"/>
      <c r="AO32" s="108"/>
      <c r="AP32" s="103"/>
      <c r="AQ32" s="14">
        <f t="shared" si="3"/>
        <v>-6.6600000000000006E-2</v>
      </c>
      <c r="AS32" s="3">
        <v>43586</v>
      </c>
      <c r="AT32" s="1">
        <v>12.37</v>
      </c>
      <c r="AU32" s="1">
        <v>13.11</v>
      </c>
      <c r="AV32" s="1">
        <v>13.15</v>
      </c>
      <c r="AW32" s="1">
        <v>12.48</v>
      </c>
      <c r="AX32" s="14">
        <v>-5.6399999999999999E-2</v>
      </c>
      <c r="AY32" s="107"/>
      <c r="AZ32" s="108"/>
      <c r="BA32" s="103"/>
      <c r="BB32" s="14">
        <f t="shared" si="4"/>
        <v>-5.8499999999999996E-2</v>
      </c>
      <c r="BD32" s="3">
        <v>43586</v>
      </c>
      <c r="BE32" s="1">
        <v>26.36</v>
      </c>
      <c r="BF32" s="1">
        <v>27.32</v>
      </c>
      <c r="BG32" s="1">
        <v>27.32</v>
      </c>
      <c r="BH32" s="1">
        <v>26.45</v>
      </c>
      <c r="BI32" s="14">
        <v>-3.5099999999999999E-2</v>
      </c>
      <c r="BJ32" s="107"/>
      <c r="BK32" s="108"/>
      <c r="BL32" s="103"/>
      <c r="BM32" s="14">
        <f t="shared" si="5"/>
        <v>-3.7199999999999997E-2</v>
      </c>
      <c r="BO32" s="3">
        <v>43586</v>
      </c>
      <c r="BP32" s="1">
        <v>177.9</v>
      </c>
      <c r="BQ32" s="1">
        <v>192.11</v>
      </c>
      <c r="BR32" s="1">
        <v>192.4</v>
      </c>
      <c r="BS32" s="1">
        <v>180.66</v>
      </c>
      <c r="BT32" s="14">
        <v>-7.3999999999999996E-2</v>
      </c>
      <c r="BU32" s="107"/>
      <c r="BV32" s="108"/>
      <c r="BW32" s="103"/>
      <c r="BX32" s="14">
        <f t="shared" si="6"/>
        <v>-7.6100000000000001E-2</v>
      </c>
      <c r="BZ32" s="3">
        <v>43586</v>
      </c>
      <c r="CA32" s="1">
        <v>42.42</v>
      </c>
      <c r="CB32" s="1">
        <v>45.3</v>
      </c>
      <c r="CC32" s="1">
        <v>45.3</v>
      </c>
      <c r="CD32" s="1">
        <v>42.88</v>
      </c>
      <c r="CE32" s="14">
        <v>-6.3600000000000004E-2</v>
      </c>
      <c r="CF32" s="107"/>
      <c r="CG32" s="108"/>
      <c r="CH32" s="103"/>
      <c r="CI32" s="14">
        <f t="shared" si="7"/>
        <v>-6.5700000000000008E-2</v>
      </c>
      <c r="CK32" s="3">
        <v>43586</v>
      </c>
      <c r="CL32" s="1">
        <v>18.309999999999999</v>
      </c>
      <c r="CM32" s="1">
        <v>19.78</v>
      </c>
      <c r="CN32" s="1">
        <v>19.89</v>
      </c>
      <c r="CO32" s="1">
        <v>18.52</v>
      </c>
      <c r="CP32" s="14">
        <v>-7.4300000000000005E-2</v>
      </c>
      <c r="CQ32" s="107"/>
      <c r="CR32" s="108"/>
      <c r="CS32" s="103"/>
      <c r="CT32" s="14">
        <f t="shared" si="8"/>
        <v>-7.640000000000001E-2</v>
      </c>
      <c r="CV32" s="3">
        <v>43586</v>
      </c>
      <c r="CW32" s="1">
        <v>109.2</v>
      </c>
      <c r="CX32" s="1">
        <v>115.98</v>
      </c>
      <c r="CY32" s="1">
        <v>116.22</v>
      </c>
      <c r="CZ32" s="1">
        <v>110.18</v>
      </c>
      <c r="DA32" s="14">
        <v>-5.8500000000000003E-2</v>
      </c>
      <c r="DB32" s="107"/>
      <c r="DC32" s="108"/>
      <c r="DD32" s="103"/>
      <c r="DE32" s="14">
        <f t="shared" si="9"/>
        <v>-6.0600000000000001E-2</v>
      </c>
      <c r="DG32" s="1">
        <v>201904</v>
      </c>
      <c r="DH32" s="1">
        <v>3.96</v>
      </c>
      <c r="DI32" s="1">
        <v>-1.74</v>
      </c>
      <c r="DJ32" s="1">
        <v>2.17</v>
      </c>
      <c r="DK32" s="60">
        <v>2.0999999999999999E-3</v>
      </c>
      <c r="DL32" s="107"/>
      <c r="DM32" s="112"/>
      <c r="DP32" s="14"/>
    </row>
    <row r="33" spans="1:120" x14ac:dyDescent="0.3">
      <c r="A33" s="1" t="s">
        <v>82</v>
      </c>
      <c r="B33" s="1">
        <v>272.14999999999998</v>
      </c>
      <c r="C33" s="1">
        <v>264.58999999999997</v>
      </c>
      <c r="D33" s="1">
        <v>271.88</v>
      </c>
      <c r="E33" s="1">
        <v>264.58999999999997</v>
      </c>
      <c r="F33" s="14">
        <v>4.0500000000000001E-2</v>
      </c>
      <c r="G33" s="107"/>
      <c r="H33" s="108"/>
      <c r="I33" s="103"/>
      <c r="J33" s="14">
        <f t="shared" si="0"/>
        <v>3.8400000000000004E-2</v>
      </c>
      <c r="L33" s="1" t="s">
        <v>82</v>
      </c>
      <c r="M33" s="1">
        <v>102.41</v>
      </c>
      <c r="N33" s="1">
        <v>100.14</v>
      </c>
      <c r="O33" s="1">
        <v>102.31</v>
      </c>
      <c r="P33" s="1">
        <v>100.01</v>
      </c>
      <c r="Q33" s="14">
        <v>3.4500000000000003E-2</v>
      </c>
      <c r="R33" s="107"/>
      <c r="S33" s="108"/>
      <c r="T33" s="103"/>
      <c r="U33" s="14">
        <f t="shared" si="1"/>
        <v>3.2400000000000005E-2</v>
      </c>
      <c r="W33" s="1" t="s">
        <v>82</v>
      </c>
      <c r="X33" s="1">
        <v>49.11</v>
      </c>
      <c r="Y33" s="1">
        <v>48.37</v>
      </c>
      <c r="Z33" s="1">
        <v>49.25</v>
      </c>
      <c r="AA33" s="1">
        <v>48.37</v>
      </c>
      <c r="AB33" s="14">
        <v>2.7199999999999998E-2</v>
      </c>
      <c r="AC33" s="107"/>
      <c r="AD33" s="108"/>
      <c r="AE33" s="103"/>
      <c r="AF33" s="14">
        <f t="shared" si="2"/>
        <v>2.5099999999999997E-2</v>
      </c>
      <c r="AH33" s="1" t="s">
        <v>82</v>
      </c>
      <c r="AI33" s="1">
        <v>50.53</v>
      </c>
      <c r="AJ33" s="1">
        <v>49.24</v>
      </c>
      <c r="AK33" s="1">
        <v>50.71</v>
      </c>
      <c r="AL33" s="1">
        <v>49.24</v>
      </c>
      <c r="AM33" s="14">
        <v>3.8600000000000002E-2</v>
      </c>
      <c r="AN33" s="107"/>
      <c r="AO33" s="108"/>
      <c r="AP33" s="103"/>
      <c r="AQ33" s="14">
        <f t="shared" si="3"/>
        <v>3.6500000000000005E-2</v>
      </c>
      <c r="AS33" s="1" t="s">
        <v>82</v>
      </c>
      <c r="AT33" s="1">
        <v>13.11</v>
      </c>
      <c r="AU33" s="1">
        <v>12.66</v>
      </c>
      <c r="AV33" s="1">
        <v>13.18</v>
      </c>
      <c r="AW33" s="1">
        <v>12.66</v>
      </c>
      <c r="AX33" s="14">
        <v>4.8800000000000003E-2</v>
      </c>
      <c r="AY33" s="107"/>
      <c r="AZ33" s="108"/>
      <c r="BA33" s="103"/>
      <c r="BB33" s="14">
        <f t="shared" si="4"/>
        <v>4.6700000000000005E-2</v>
      </c>
      <c r="BD33" s="1" t="s">
        <v>82</v>
      </c>
      <c r="BE33" s="1">
        <v>27.32</v>
      </c>
      <c r="BF33" s="1">
        <v>26.92</v>
      </c>
      <c r="BG33" s="1">
        <v>27.28</v>
      </c>
      <c r="BH33" s="1">
        <v>26.91</v>
      </c>
      <c r="BI33" s="14">
        <v>2.0500000000000001E-2</v>
      </c>
      <c r="BJ33" s="107"/>
      <c r="BK33" s="108"/>
      <c r="BL33" s="103"/>
      <c r="BM33" s="14">
        <f t="shared" si="5"/>
        <v>1.84E-2</v>
      </c>
      <c r="BO33" s="1" t="s">
        <v>82</v>
      </c>
      <c r="BP33" s="1">
        <v>192.11</v>
      </c>
      <c r="BQ33" s="1">
        <v>186.38</v>
      </c>
      <c r="BR33" s="1">
        <v>192.53</v>
      </c>
      <c r="BS33" s="1">
        <v>185.86</v>
      </c>
      <c r="BT33" s="14">
        <v>4.7100000000000003E-2</v>
      </c>
      <c r="BU33" s="107"/>
      <c r="BV33" s="108"/>
      <c r="BW33" s="103"/>
      <c r="BX33" s="14">
        <f t="shared" si="6"/>
        <v>4.5000000000000005E-2</v>
      </c>
      <c r="BZ33" s="1" t="s">
        <v>82</v>
      </c>
      <c r="CA33" s="1">
        <v>45.3</v>
      </c>
      <c r="CB33" s="1">
        <v>44.04</v>
      </c>
      <c r="CC33" s="1">
        <v>45.25</v>
      </c>
      <c r="CD33" s="1">
        <v>44.04</v>
      </c>
      <c r="CE33" s="14">
        <v>4.07E-2</v>
      </c>
      <c r="CF33" s="107"/>
      <c r="CG33" s="108"/>
      <c r="CH33" s="103"/>
      <c r="CI33" s="14">
        <f t="shared" si="7"/>
        <v>3.8600000000000002E-2</v>
      </c>
      <c r="CK33" s="1" t="s">
        <v>82</v>
      </c>
      <c r="CL33" s="1">
        <v>19.78</v>
      </c>
      <c r="CM33" s="1">
        <v>19.36</v>
      </c>
      <c r="CN33" s="1">
        <v>19.88</v>
      </c>
      <c r="CO33" s="1">
        <v>19.36</v>
      </c>
      <c r="CP33" s="14">
        <v>3.2899999999999999E-2</v>
      </c>
      <c r="CQ33" s="107"/>
      <c r="CR33" s="108"/>
      <c r="CS33" s="103"/>
      <c r="CT33" s="14">
        <f t="shared" si="8"/>
        <v>3.0799999999999998E-2</v>
      </c>
      <c r="CV33" s="1" t="s">
        <v>82</v>
      </c>
      <c r="CW33" s="1">
        <v>115.98</v>
      </c>
      <c r="CX33" s="1">
        <v>112.9</v>
      </c>
      <c r="CY33" s="1">
        <v>116.44</v>
      </c>
      <c r="CZ33" s="1">
        <v>112.57</v>
      </c>
      <c r="DA33" s="14">
        <v>3.9699999999999999E-2</v>
      </c>
      <c r="DB33" s="107"/>
      <c r="DC33" s="108"/>
      <c r="DD33" s="103"/>
      <c r="DE33" s="14">
        <f t="shared" si="9"/>
        <v>3.7600000000000001E-2</v>
      </c>
      <c r="DG33" s="1">
        <v>201905</v>
      </c>
      <c r="DH33" s="1">
        <v>-6.94</v>
      </c>
      <c r="DI33" s="1">
        <v>-1.34</v>
      </c>
      <c r="DJ33" s="1">
        <v>-2.37</v>
      </c>
      <c r="DK33" s="60">
        <v>2.0999999999999999E-3</v>
      </c>
      <c r="DL33" s="107"/>
      <c r="DM33" s="112"/>
      <c r="DP33" s="14"/>
    </row>
    <row r="34" spans="1:120" x14ac:dyDescent="0.3">
      <c r="A34" s="3">
        <v>43525</v>
      </c>
      <c r="B34" s="1">
        <v>261.56</v>
      </c>
      <c r="C34" s="1">
        <v>258</v>
      </c>
      <c r="D34" s="1">
        <v>263.36</v>
      </c>
      <c r="E34" s="1">
        <v>254.28</v>
      </c>
      <c r="F34" s="14">
        <v>1.38E-2</v>
      </c>
      <c r="G34" s="107"/>
      <c r="H34" s="108"/>
      <c r="I34" s="103"/>
      <c r="J34" s="14">
        <f t="shared" si="0"/>
        <v>1.2E-2</v>
      </c>
      <c r="L34" s="3">
        <v>43525</v>
      </c>
      <c r="M34" s="1">
        <v>98.99</v>
      </c>
      <c r="N34" s="1">
        <v>97.1</v>
      </c>
      <c r="O34" s="1">
        <v>99.67</v>
      </c>
      <c r="P34" s="1">
        <v>95.7</v>
      </c>
      <c r="Q34" s="14">
        <v>1.95E-2</v>
      </c>
      <c r="R34" s="107"/>
      <c r="S34" s="108"/>
      <c r="T34" s="103"/>
      <c r="U34" s="14">
        <f t="shared" si="1"/>
        <v>1.77E-2</v>
      </c>
      <c r="W34" s="3">
        <v>43525</v>
      </c>
      <c r="X34" s="1">
        <v>47.81</v>
      </c>
      <c r="Y34" s="1">
        <v>46.99</v>
      </c>
      <c r="Z34" s="1">
        <v>48.18</v>
      </c>
      <c r="AA34" s="1">
        <v>46.25</v>
      </c>
      <c r="AB34" s="14">
        <v>1.7500000000000002E-2</v>
      </c>
      <c r="AC34" s="107"/>
      <c r="AD34" s="108"/>
      <c r="AE34" s="103"/>
      <c r="AF34" s="14">
        <f t="shared" si="2"/>
        <v>1.5700000000000002E-2</v>
      </c>
      <c r="AH34" s="3">
        <v>43525</v>
      </c>
      <c r="AI34" s="1">
        <v>48.65</v>
      </c>
      <c r="AJ34" s="1">
        <v>47.74</v>
      </c>
      <c r="AK34" s="1">
        <v>49.22</v>
      </c>
      <c r="AL34" s="1">
        <v>46.86</v>
      </c>
      <c r="AM34" s="14">
        <v>1.9099999999999999E-2</v>
      </c>
      <c r="AN34" s="107"/>
      <c r="AO34" s="108"/>
      <c r="AP34" s="103"/>
      <c r="AQ34" s="14">
        <f t="shared" si="3"/>
        <v>1.7299999999999999E-2</v>
      </c>
      <c r="AS34" s="3">
        <v>43525</v>
      </c>
      <c r="AT34" s="1">
        <v>12.5</v>
      </c>
      <c r="AU34" s="1">
        <v>12.24</v>
      </c>
      <c r="AV34" s="1">
        <v>12.7</v>
      </c>
      <c r="AW34" s="1">
        <v>12.09</v>
      </c>
      <c r="AX34" s="14">
        <v>2.12E-2</v>
      </c>
      <c r="AY34" s="107"/>
      <c r="AZ34" s="108"/>
      <c r="BA34" s="103"/>
      <c r="BB34" s="14">
        <f t="shared" si="4"/>
        <v>1.9400000000000001E-2</v>
      </c>
      <c r="BD34" s="3">
        <v>43525</v>
      </c>
      <c r="BE34" s="1">
        <v>26.77</v>
      </c>
      <c r="BF34" s="1">
        <v>26.45</v>
      </c>
      <c r="BG34" s="1">
        <v>26.87</v>
      </c>
      <c r="BH34" s="1">
        <v>26.21</v>
      </c>
      <c r="BI34" s="14">
        <v>1.21E-2</v>
      </c>
      <c r="BJ34" s="107"/>
      <c r="BK34" s="108"/>
      <c r="BL34" s="103"/>
      <c r="BM34" s="14">
        <f t="shared" si="5"/>
        <v>1.03E-2</v>
      </c>
      <c r="BO34" s="3">
        <v>43525</v>
      </c>
      <c r="BP34" s="1">
        <v>183.47</v>
      </c>
      <c r="BQ34" s="1">
        <v>191</v>
      </c>
      <c r="BR34" s="1">
        <v>195.02</v>
      </c>
      <c r="BS34" s="1">
        <v>182.29</v>
      </c>
      <c r="BT34" s="14">
        <v>-3.9399999999999998E-2</v>
      </c>
      <c r="BU34" s="107"/>
      <c r="BV34" s="108"/>
      <c r="BW34" s="103"/>
      <c r="BX34" s="14">
        <f t="shared" si="6"/>
        <v>-4.1200000000000001E-2</v>
      </c>
      <c r="BZ34" s="3">
        <v>43525</v>
      </c>
      <c r="CA34" s="1">
        <v>43.53</v>
      </c>
      <c r="CB34" s="1">
        <v>42.7</v>
      </c>
      <c r="CC34" s="1">
        <v>43.83</v>
      </c>
      <c r="CD34" s="1">
        <v>42.09</v>
      </c>
      <c r="CE34" s="14">
        <v>1.9400000000000001E-2</v>
      </c>
      <c r="CF34" s="107"/>
      <c r="CG34" s="108"/>
      <c r="CH34" s="103"/>
      <c r="CI34" s="14">
        <f t="shared" si="7"/>
        <v>1.7600000000000001E-2</v>
      </c>
      <c r="CK34" s="3">
        <v>43525</v>
      </c>
      <c r="CL34" s="1">
        <v>19.149999999999999</v>
      </c>
      <c r="CM34" s="1">
        <v>18.64</v>
      </c>
      <c r="CN34" s="1">
        <v>19.46</v>
      </c>
      <c r="CO34" s="1">
        <v>18.23</v>
      </c>
      <c r="CP34" s="14">
        <v>2.7400000000000001E-2</v>
      </c>
      <c r="CQ34" s="107"/>
      <c r="CR34" s="108"/>
      <c r="CS34" s="103"/>
      <c r="CT34" s="14">
        <f t="shared" si="8"/>
        <v>2.5600000000000001E-2</v>
      </c>
      <c r="CV34" s="3">
        <v>43525</v>
      </c>
      <c r="CW34" s="1">
        <v>111.55</v>
      </c>
      <c r="CX34" s="1">
        <v>109.76</v>
      </c>
      <c r="CY34" s="1">
        <v>112.9</v>
      </c>
      <c r="CZ34" s="1">
        <v>107.85</v>
      </c>
      <c r="DA34" s="14">
        <v>1.6299999999999999E-2</v>
      </c>
      <c r="DB34" s="107"/>
      <c r="DC34" s="108"/>
      <c r="DD34" s="103"/>
      <c r="DE34" s="14">
        <f t="shared" si="9"/>
        <v>1.4499999999999999E-2</v>
      </c>
      <c r="DG34" s="1">
        <v>201906</v>
      </c>
      <c r="DH34" s="1">
        <v>6.93</v>
      </c>
      <c r="DI34" s="1">
        <v>0.25</v>
      </c>
      <c r="DJ34" s="1">
        <v>-0.71</v>
      </c>
      <c r="DK34" s="60">
        <v>1.8E-3</v>
      </c>
      <c r="DL34" s="107"/>
      <c r="DM34" s="112"/>
      <c r="DP34" s="14"/>
    </row>
    <row r="35" spans="1:120" x14ac:dyDescent="0.3">
      <c r="A35" s="3">
        <v>43497</v>
      </c>
      <c r="B35" s="1">
        <v>258</v>
      </c>
      <c r="C35" s="1">
        <v>249.98</v>
      </c>
      <c r="D35" s="1">
        <v>258.95999999999998</v>
      </c>
      <c r="E35" s="1">
        <v>249.98</v>
      </c>
      <c r="F35" s="14">
        <v>3.2099999999999997E-2</v>
      </c>
      <c r="G35" s="107"/>
      <c r="H35" s="108"/>
      <c r="I35" s="103"/>
      <c r="J35" s="14">
        <f t="shared" si="0"/>
        <v>3.0199999999999998E-2</v>
      </c>
      <c r="L35" s="3">
        <v>43497</v>
      </c>
      <c r="M35" s="1">
        <v>97.1</v>
      </c>
      <c r="N35" s="1">
        <v>94.08</v>
      </c>
      <c r="O35" s="1">
        <v>97.46</v>
      </c>
      <c r="P35" s="1">
        <v>94.08</v>
      </c>
      <c r="Q35" s="14">
        <v>3.2099999999999997E-2</v>
      </c>
      <c r="R35" s="107"/>
      <c r="S35" s="108"/>
      <c r="T35" s="103"/>
      <c r="U35" s="14">
        <f t="shared" si="1"/>
        <v>3.0199999999999998E-2</v>
      </c>
      <c r="W35" s="3">
        <v>43497</v>
      </c>
      <c r="X35" s="1">
        <v>46.99</v>
      </c>
      <c r="Y35" s="1">
        <v>45.9</v>
      </c>
      <c r="Z35" s="1">
        <v>47.26</v>
      </c>
      <c r="AA35" s="1">
        <v>45.63</v>
      </c>
      <c r="AB35" s="14">
        <v>2.3699999999999999E-2</v>
      </c>
      <c r="AC35" s="107"/>
      <c r="AD35" s="108"/>
      <c r="AE35" s="103"/>
      <c r="AF35" s="14">
        <f t="shared" si="2"/>
        <v>2.18E-2</v>
      </c>
      <c r="AH35" s="3">
        <v>43497</v>
      </c>
      <c r="AI35" s="1">
        <v>47.74</v>
      </c>
      <c r="AJ35" s="1">
        <v>46.77</v>
      </c>
      <c r="AK35" s="1">
        <v>48.03</v>
      </c>
      <c r="AL35" s="1">
        <v>46.52</v>
      </c>
      <c r="AM35" s="14">
        <v>2.07E-2</v>
      </c>
      <c r="AN35" s="107"/>
      <c r="AO35" s="108"/>
      <c r="AP35" s="103"/>
      <c r="AQ35" s="14">
        <f t="shared" si="3"/>
        <v>1.8800000000000001E-2</v>
      </c>
      <c r="AS35" s="3">
        <v>43497</v>
      </c>
      <c r="AT35" s="1">
        <v>12.24</v>
      </c>
      <c r="AU35" s="1">
        <v>12.06</v>
      </c>
      <c r="AV35" s="1">
        <v>12.28</v>
      </c>
      <c r="AW35" s="1">
        <v>11.95</v>
      </c>
      <c r="AX35" s="14">
        <v>1.49E-2</v>
      </c>
      <c r="AY35" s="107"/>
      <c r="AZ35" s="108"/>
      <c r="BA35" s="103"/>
      <c r="BB35" s="14">
        <f t="shared" si="4"/>
        <v>1.2999999999999999E-2</v>
      </c>
      <c r="BD35" s="3">
        <v>43497</v>
      </c>
      <c r="BE35" s="1">
        <v>26.45</v>
      </c>
      <c r="BF35" s="1">
        <v>26.09</v>
      </c>
      <c r="BG35" s="1">
        <v>26.61</v>
      </c>
      <c r="BH35" s="1">
        <v>26.05</v>
      </c>
      <c r="BI35" s="14">
        <v>1.38E-2</v>
      </c>
      <c r="BJ35" s="107"/>
      <c r="BK35" s="108"/>
      <c r="BL35" s="103"/>
      <c r="BM35" s="14">
        <f t="shared" si="5"/>
        <v>1.1899999999999999E-2</v>
      </c>
      <c r="BO35" s="3">
        <v>43497</v>
      </c>
      <c r="BP35" s="1">
        <v>191</v>
      </c>
      <c r="BQ35" s="1">
        <v>187.52</v>
      </c>
      <c r="BR35" s="1">
        <v>193.24</v>
      </c>
      <c r="BS35" s="1">
        <v>186.44</v>
      </c>
      <c r="BT35" s="14">
        <v>1.8599999999999998E-2</v>
      </c>
      <c r="BU35" s="107"/>
      <c r="BV35" s="108"/>
      <c r="BW35" s="103"/>
      <c r="BX35" s="14">
        <f t="shared" si="6"/>
        <v>1.67E-2</v>
      </c>
      <c r="BZ35" s="3">
        <v>43497</v>
      </c>
      <c r="CA35" s="1">
        <v>42.7</v>
      </c>
      <c r="CB35" s="1">
        <v>41.37</v>
      </c>
      <c r="CC35" s="1">
        <v>42.86</v>
      </c>
      <c r="CD35" s="1">
        <v>41.37</v>
      </c>
      <c r="CE35" s="14">
        <v>3.2099999999999997E-2</v>
      </c>
      <c r="CF35" s="107"/>
      <c r="CG35" s="108"/>
      <c r="CH35" s="103"/>
      <c r="CI35" s="14">
        <f t="shared" si="7"/>
        <v>3.0199999999999998E-2</v>
      </c>
      <c r="CK35" s="3">
        <v>43497</v>
      </c>
      <c r="CL35" s="1">
        <v>18.64</v>
      </c>
      <c r="CM35" s="1">
        <v>17.72</v>
      </c>
      <c r="CN35" s="1">
        <v>18.670000000000002</v>
      </c>
      <c r="CO35" s="1">
        <v>17.7</v>
      </c>
      <c r="CP35" s="14">
        <v>5.1900000000000002E-2</v>
      </c>
      <c r="CQ35" s="107"/>
      <c r="CR35" s="108"/>
      <c r="CS35" s="103"/>
      <c r="CT35" s="14">
        <f t="shared" si="8"/>
        <v>0.05</v>
      </c>
      <c r="CV35" s="3">
        <v>43497</v>
      </c>
      <c r="CW35" s="1">
        <v>109.76</v>
      </c>
      <c r="CX35" s="1">
        <v>106.7</v>
      </c>
      <c r="CY35" s="1">
        <v>110.4</v>
      </c>
      <c r="CZ35" s="1">
        <v>106.3</v>
      </c>
      <c r="DA35" s="14">
        <v>2.87E-2</v>
      </c>
      <c r="DB35" s="107"/>
      <c r="DC35" s="108"/>
      <c r="DD35" s="103"/>
      <c r="DE35" s="14">
        <f t="shared" si="9"/>
        <v>2.6800000000000001E-2</v>
      </c>
      <c r="DG35" s="1">
        <v>201907</v>
      </c>
      <c r="DH35" s="1">
        <v>1.19</v>
      </c>
      <c r="DI35" s="1">
        <v>-1.94</v>
      </c>
      <c r="DJ35" s="1">
        <v>0.42</v>
      </c>
      <c r="DK35" s="60">
        <v>1.9E-3</v>
      </c>
      <c r="DL35" s="107"/>
      <c r="DM35" s="112"/>
      <c r="DP35" s="14"/>
    </row>
    <row r="36" spans="1:120" x14ac:dyDescent="0.3">
      <c r="A36" s="1" t="s">
        <v>83</v>
      </c>
      <c r="B36" s="1">
        <v>249.98</v>
      </c>
      <c r="C36" s="1">
        <v>231.44</v>
      </c>
      <c r="D36" s="1">
        <v>247.79</v>
      </c>
      <c r="E36" s="1">
        <v>226.06</v>
      </c>
      <c r="F36" s="14">
        <v>8.0100000000000005E-2</v>
      </c>
      <c r="G36" s="107"/>
      <c r="H36" s="108"/>
      <c r="I36" s="103"/>
      <c r="J36" s="14">
        <f t="shared" si="0"/>
        <v>7.85E-2</v>
      </c>
      <c r="L36" s="1" t="s">
        <v>83</v>
      </c>
      <c r="M36" s="1">
        <v>94.08</v>
      </c>
      <c r="N36" s="1">
        <v>87.1</v>
      </c>
      <c r="O36" s="1">
        <v>93.26</v>
      </c>
      <c r="P36" s="1">
        <v>85.07</v>
      </c>
      <c r="Q36" s="14">
        <v>8.0100000000000005E-2</v>
      </c>
      <c r="R36" s="107"/>
      <c r="S36" s="108"/>
      <c r="T36" s="103"/>
      <c r="U36" s="14">
        <f t="shared" si="1"/>
        <v>7.85E-2</v>
      </c>
      <c r="W36" s="1" t="s">
        <v>83</v>
      </c>
      <c r="X36" s="1">
        <v>45.9</v>
      </c>
      <c r="Y36" s="1">
        <v>42.81</v>
      </c>
      <c r="Z36" s="1">
        <v>45.6</v>
      </c>
      <c r="AA36" s="1">
        <v>41.85</v>
      </c>
      <c r="AB36" s="14">
        <v>7.22E-2</v>
      </c>
      <c r="AC36" s="107"/>
      <c r="AD36" s="108"/>
      <c r="AE36" s="103"/>
      <c r="AF36" s="14">
        <f t="shared" si="2"/>
        <v>7.0599999999999996E-2</v>
      </c>
      <c r="AH36" s="1" t="s">
        <v>83</v>
      </c>
      <c r="AI36" s="1">
        <v>46.77</v>
      </c>
      <c r="AJ36" s="1">
        <v>42.76</v>
      </c>
      <c r="AK36" s="1">
        <v>46.2</v>
      </c>
      <c r="AL36" s="1">
        <v>41.76</v>
      </c>
      <c r="AM36" s="14">
        <v>9.3799999999999994E-2</v>
      </c>
      <c r="AN36" s="107"/>
      <c r="AO36" s="108"/>
      <c r="AP36" s="103"/>
      <c r="AQ36" s="14">
        <f t="shared" si="3"/>
        <v>9.219999999999999E-2</v>
      </c>
      <c r="AS36" s="1" t="s">
        <v>83</v>
      </c>
      <c r="AT36" s="1">
        <v>12.06</v>
      </c>
      <c r="AU36" s="1">
        <v>11.01</v>
      </c>
      <c r="AV36" s="1">
        <v>11.9</v>
      </c>
      <c r="AW36" s="1">
        <v>10.73</v>
      </c>
      <c r="AX36" s="14">
        <v>9.5399999999999999E-2</v>
      </c>
      <c r="AY36" s="107"/>
      <c r="AZ36" s="108"/>
      <c r="BA36" s="103"/>
      <c r="BB36" s="14">
        <f t="shared" si="4"/>
        <v>9.3799999999999994E-2</v>
      </c>
      <c r="BD36" s="1" t="s">
        <v>83</v>
      </c>
      <c r="BE36" s="1">
        <v>26.09</v>
      </c>
      <c r="BF36" s="1">
        <v>24.9</v>
      </c>
      <c r="BG36" s="1">
        <v>25.98</v>
      </c>
      <c r="BH36" s="1">
        <v>24.61</v>
      </c>
      <c r="BI36" s="14">
        <v>4.7800000000000002E-2</v>
      </c>
      <c r="BJ36" s="107"/>
      <c r="BK36" s="108"/>
      <c r="BL36" s="103"/>
      <c r="BM36" s="14">
        <f t="shared" si="5"/>
        <v>4.6200000000000005E-2</v>
      </c>
      <c r="BO36" s="1" t="s">
        <v>83</v>
      </c>
      <c r="BP36" s="1">
        <v>187.52</v>
      </c>
      <c r="BQ36" s="1">
        <v>172.81</v>
      </c>
      <c r="BR36" s="1">
        <v>186.34</v>
      </c>
      <c r="BS36" s="1">
        <v>170.79</v>
      </c>
      <c r="BT36" s="14">
        <v>8.5099999999999995E-2</v>
      </c>
      <c r="BU36" s="107"/>
      <c r="BV36" s="108"/>
      <c r="BW36" s="103"/>
      <c r="BX36" s="14">
        <f t="shared" si="6"/>
        <v>8.3499999999999991E-2</v>
      </c>
      <c r="BZ36" s="1" t="s">
        <v>83</v>
      </c>
      <c r="CA36" s="1">
        <v>41.37</v>
      </c>
      <c r="CB36" s="1">
        <v>38.31</v>
      </c>
      <c r="CC36" s="1">
        <v>41.01</v>
      </c>
      <c r="CD36" s="1">
        <v>37.42</v>
      </c>
      <c r="CE36" s="14">
        <v>7.9899999999999999E-2</v>
      </c>
      <c r="CF36" s="107"/>
      <c r="CG36" s="108"/>
      <c r="CH36" s="103"/>
      <c r="CI36" s="14">
        <f t="shared" si="7"/>
        <v>7.8299999999999995E-2</v>
      </c>
      <c r="CK36" s="1" t="s">
        <v>83</v>
      </c>
      <c r="CL36" s="1">
        <v>17.72</v>
      </c>
      <c r="CM36" s="1">
        <v>16.02</v>
      </c>
      <c r="CN36" s="1">
        <v>17.600000000000001</v>
      </c>
      <c r="CO36" s="1">
        <v>15.57</v>
      </c>
      <c r="CP36" s="14">
        <v>0.1061</v>
      </c>
      <c r="CQ36" s="107"/>
      <c r="CR36" s="108"/>
      <c r="CS36" s="103"/>
      <c r="CT36" s="14">
        <f t="shared" si="8"/>
        <v>0.1045</v>
      </c>
      <c r="CV36" s="1" t="s">
        <v>83</v>
      </c>
      <c r="CW36" s="1">
        <v>106.7</v>
      </c>
      <c r="CX36" s="1">
        <v>96.03</v>
      </c>
      <c r="CY36" s="1">
        <v>105.27</v>
      </c>
      <c r="CZ36" s="1">
        <v>93.09</v>
      </c>
      <c r="DA36" s="14">
        <v>0.1111</v>
      </c>
      <c r="DB36" s="107"/>
      <c r="DC36" s="108"/>
      <c r="DD36" s="103"/>
      <c r="DE36" s="14">
        <f t="shared" si="9"/>
        <v>0.1095</v>
      </c>
      <c r="DG36" s="1">
        <v>201908</v>
      </c>
      <c r="DH36" s="1">
        <v>-2.58</v>
      </c>
      <c r="DI36" s="1">
        <v>-2.3199999999999998</v>
      </c>
      <c r="DJ36" s="1">
        <v>-4.95</v>
      </c>
      <c r="DK36" s="60">
        <v>1.6000000000000001E-3</v>
      </c>
      <c r="DL36" s="107"/>
      <c r="DM36" s="112"/>
      <c r="DP36" s="14"/>
    </row>
    <row r="37" spans="1:120" x14ac:dyDescent="0.3">
      <c r="A37" s="1" t="s">
        <v>84</v>
      </c>
      <c r="B37" s="1">
        <v>231.44</v>
      </c>
      <c r="C37" s="1">
        <v>255.78</v>
      </c>
      <c r="D37" s="1">
        <v>258.58</v>
      </c>
      <c r="E37" s="1">
        <v>216.97</v>
      </c>
      <c r="F37" s="14">
        <v>-9.5200000000000007E-2</v>
      </c>
      <c r="G37" s="107"/>
      <c r="H37" s="108"/>
      <c r="I37" s="103"/>
      <c r="J37" s="14">
        <f t="shared" si="0"/>
        <v>-9.7000000000000003E-2</v>
      </c>
      <c r="L37" s="1" t="s">
        <v>84</v>
      </c>
      <c r="M37" s="1">
        <v>87.1</v>
      </c>
      <c r="N37" s="1">
        <v>96.79</v>
      </c>
      <c r="O37" s="1">
        <v>97.85</v>
      </c>
      <c r="P37" s="1">
        <v>81.760000000000005</v>
      </c>
      <c r="Q37" s="14">
        <v>-0.10009999999999999</v>
      </c>
      <c r="R37" s="107"/>
      <c r="S37" s="108"/>
      <c r="T37" s="103"/>
      <c r="U37" s="14">
        <f t="shared" si="1"/>
        <v>-0.10189999999999999</v>
      </c>
      <c r="W37" s="1" t="s">
        <v>84</v>
      </c>
      <c r="X37" s="1">
        <v>42.81</v>
      </c>
      <c r="Y37" s="1">
        <v>47.8</v>
      </c>
      <c r="Z37" s="1">
        <v>48.42</v>
      </c>
      <c r="AA37" s="1">
        <v>40.909999999999997</v>
      </c>
      <c r="AB37" s="14">
        <v>-0.10440000000000001</v>
      </c>
      <c r="AC37" s="107"/>
      <c r="AD37" s="108"/>
      <c r="AE37" s="103"/>
      <c r="AF37" s="14">
        <f t="shared" si="2"/>
        <v>-0.1062</v>
      </c>
      <c r="AH37" s="1" t="s">
        <v>84</v>
      </c>
      <c r="AI37" s="1">
        <v>42.76</v>
      </c>
      <c r="AJ37" s="1">
        <v>52.19</v>
      </c>
      <c r="AK37" s="1">
        <v>52.91</v>
      </c>
      <c r="AL37" s="1">
        <v>40.049999999999997</v>
      </c>
      <c r="AM37" s="14">
        <v>-0.1807</v>
      </c>
      <c r="AN37" s="107"/>
      <c r="AO37" s="108"/>
      <c r="AP37" s="103"/>
      <c r="AQ37" s="14">
        <f t="shared" si="3"/>
        <v>-0.1825</v>
      </c>
      <c r="AS37" s="1" t="s">
        <v>84</v>
      </c>
      <c r="AT37" s="1">
        <v>11.01</v>
      </c>
      <c r="AU37" s="1">
        <v>12.81</v>
      </c>
      <c r="AV37" s="1">
        <v>13</v>
      </c>
      <c r="AW37" s="1">
        <v>10.25</v>
      </c>
      <c r="AX37" s="14">
        <v>-0.14050000000000001</v>
      </c>
      <c r="AY37" s="107"/>
      <c r="AZ37" s="108"/>
      <c r="BA37" s="103"/>
      <c r="BB37" s="14">
        <f t="shared" si="4"/>
        <v>-0.14230000000000001</v>
      </c>
      <c r="BD37" s="1" t="s">
        <v>84</v>
      </c>
      <c r="BE37" s="1">
        <v>24.9</v>
      </c>
      <c r="BF37" s="1">
        <v>27.3</v>
      </c>
      <c r="BG37" s="1">
        <v>27.52</v>
      </c>
      <c r="BH37" s="1">
        <v>23.98</v>
      </c>
      <c r="BI37" s="14">
        <v>-8.7900000000000006E-2</v>
      </c>
      <c r="BJ37" s="107"/>
      <c r="BK37" s="108"/>
      <c r="BL37" s="103"/>
      <c r="BM37" s="14">
        <f t="shared" si="5"/>
        <v>-8.9700000000000002E-2</v>
      </c>
      <c r="BO37" s="1" t="s">
        <v>84</v>
      </c>
      <c r="BP37" s="1">
        <v>172.81</v>
      </c>
      <c r="BQ37" s="1">
        <v>207.39</v>
      </c>
      <c r="BR37" s="1">
        <v>208.74</v>
      </c>
      <c r="BS37" s="1">
        <v>162.74</v>
      </c>
      <c r="BT37" s="14">
        <v>-0.16669999999999999</v>
      </c>
      <c r="BU37" s="107"/>
      <c r="BV37" s="108"/>
      <c r="BW37" s="103"/>
      <c r="BX37" s="14">
        <f t="shared" si="6"/>
        <v>-0.16849999999999998</v>
      </c>
      <c r="BZ37" s="1" t="s">
        <v>84</v>
      </c>
      <c r="CA37" s="1">
        <v>38.31</v>
      </c>
      <c r="CB37" s="1">
        <v>43.28</v>
      </c>
      <c r="CC37" s="1">
        <v>43.75</v>
      </c>
      <c r="CD37" s="1">
        <v>35.96</v>
      </c>
      <c r="CE37" s="14">
        <v>-0.1148</v>
      </c>
      <c r="CF37" s="107"/>
      <c r="CG37" s="108"/>
      <c r="CH37" s="103"/>
      <c r="CI37" s="14">
        <f t="shared" si="7"/>
        <v>-0.1166</v>
      </c>
      <c r="CK37" s="1" t="s">
        <v>84</v>
      </c>
      <c r="CL37" s="1">
        <v>16.02</v>
      </c>
      <c r="CM37" s="1">
        <v>18.79</v>
      </c>
      <c r="CN37" s="1">
        <v>19.14</v>
      </c>
      <c r="CO37" s="1">
        <v>15.8</v>
      </c>
      <c r="CP37" s="14">
        <v>-0.1474</v>
      </c>
      <c r="CQ37" s="107"/>
      <c r="CR37" s="108"/>
      <c r="CS37" s="103"/>
      <c r="CT37" s="14">
        <f t="shared" si="8"/>
        <v>-0.1492</v>
      </c>
      <c r="CV37" s="1" t="s">
        <v>84</v>
      </c>
      <c r="CW37" s="1">
        <v>96.03</v>
      </c>
      <c r="CX37" s="1">
        <v>107.29</v>
      </c>
      <c r="CY37" s="1">
        <v>109.13</v>
      </c>
      <c r="CZ37" s="1">
        <v>89</v>
      </c>
      <c r="DA37" s="14">
        <v>-0.10489999999999999</v>
      </c>
      <c r="DB37" s="107"/>
      <c r="DC37" s="108"/>
      <c r="DD37" s="103"/>
      <c r="DE37" s="14">
        <f t="shared" si="9"/>
        <v>-0.10669999999999999</v>
      </c>
      <c r="DG37" s="1">
        <v>201909</v>
      </c>
      <c r="DH37" s="1">
        <v>1.43</v>
      </c>
      <c r="DI37" s="1">
        <v>-0.97</v>
      </c>
      <c r="DJ37" s="1">
        <v>6.83</v>
      </c>
      <c r="DK37" s="60">
        <v>1.8E-3</v>
      </c>
      <c r="DL37" s="107"/>
      <c r="DM37" s="112"/>
      <c r="DP37" s="14"/>
    </row>
    <row r="38" spans="1:120" x14ac:dyDescent="0.3">
      <c r="A38" s="3">
        <v>43405</v>
      </c>
      <c r="B38" s="1">
        <v>255.78</v>
      </c>
      <c r="C38" s="1">
        <v>250.68</v>
      </c>
      <c r="D38" s="1">
        <v>260.18</v>
      </c>
      <c r="E38" s="1">
        <v>243.81</v>
      </c>
      <c r="F38" s="14">
        <v>2.0299999999999999E-2</v>
      </c>
      <c r="G38" s="107"/>
      <c r="H38" s="108"/>
      <c r="I38" s="106"/>
      <c r="J38" s="14">
        <f t="shared" si="0"/>
        <v>1.8799999999999997E-2</v>
      </c>
      <c r="L38" s="3">
        <v>43405</v>
      </c>
      <c r="M38" s="1">
        <v>96.79</v>
      </c>
      <c r="N38" s="1">
        <v>94.86</v>
      </c>
      <c r="O38" s="1">
        <v>98.46</v>
      </c>
      <c r="P38" s="1">
        <v>92.26</v>
      </c>
      <c r="Q38" s="14">
        <v>2.0299999999999999E-2</v>
      </c>
      <c r="R38" s="107"/>
      <c r="S38" s="108"/>
      <c r="T38" s="103"/>
      <c r="U38" s="14">
        <f t="shared" si="1"/>
        <v>1.8799999999999997E-2</v>
      </c>
      <c r="W38" s="3">
        <v>43405</v>
      </c>
      <c r="X38" s="1">
        <v>47.8</v>
      </c>
      <c r="Y38" s="1">
        <v>47.15</v>
      </c>
      <c r="Z38" s="1">
        <v>48.83</v>
      </c>
      <c r="AA38" s="1">
        <v>46.27</v>
      </c>
      <c r="AB38" s="14">
        <v>1.38E-2</v>
      </c>
      <c r="AC38" s="107"/>
      <c r="AD38" s="108"/>
      <c r="AE38" s="103"/>
      <c r="AF38" s="14">
        <f t="shared" si="2"/>
        <v>1.23E-2</v>
      </c>
      <c r="AH38" s="3">
        <v>43405</v>
      </c>
      <c r="AI38" s="1">
        <v>52.19</v>
      </c>
      <c r="AJ38" s="1">
        <v>51.26</v>
      </c>
      <c r="AK38" s="1">
        <v>53.57</v>
      </c>
      <c r="AL38" s="1">
        <v>49.57</v>
      </c>
      <c r="AM38" s="14">
        <v>1.8100000000000002E-2</v>
      </c>
      <c r="AN38" s="107"/>
      <c r="AO38" s="108"/>
      <c r="AP38" s="103"/>
      <c r="AQ38" s="14">
        <f t="shared" si="3"/>
        <v>1.66E-2</v>
      </c>
      <c r="AS38" s="3">
        <v>43405</v>
      </c>
      <c r="AT38" s="1">
        <v>12.81</v>
      </c>
      <c r="AU38" s="1">
        <v>12.72</v>
      </c>
      <c r="AV38" s="1">
        <v>13.2</v>
      </c>
      <c r="AW38" s="1">
        <v>12.03</v>
      </c>
      <c r="AX38" s="14">
        <v>7.1000000000000004E-3</v>
      </c>
      <c r="AY38" s="107"/>
      <c r="AZ38" s="108"/>
      <c r="BA38" s="103"/>
      <c r="BB38" s="14">
        <f t="shared" si="4"/>
        <v>5.6000000000000008E-3</v>
      </c>
      <c r="BD38" s="3">
        <v>43405</v>
      </c>
      <c r="BE38" s="1">
        <v>27.3</v>
      </c>
      <c r="BF38" s="1">
        <v>26.79</v>
      </c>
      <c r="BG38" s="1">
        <v>27.46</v>
      </c>
      <c r="BH38" s="1">
        <v>26.58</v>
      </c>
      <c r="BI38" s="14">
        <v>1.9E-2</v>
      </c>
      <c r="BJ38" s="107"/>
      <c r="BK38" s="108"/>
      <c r="BL38" s="103"/>
      <c r="BM38" s="14">
        <f t="shared" si="5"/>
        <v>1.7499999999999998E-2</v>
      </c>
      <c r="BO38" s="3">
        <v>43405</v>
      </c>
      <c r="BP38" s="1">
        <v>207.39</v>
      </c>
      <c r="BQ38" s="1">
        <v>201.76</v>
      </c>
      <c r="BR38" s="1">
        <v>209.32</v>
      </c>
      <c r="BS38" s="1">
        <v>199.58</v>
      </c>
      <c r="BT38" s="14">
        <v>2.7900000000000001E-2</v>
      </c>
      <c r="BU38" s="107"/>
      <c r="BV38" s="108"/>
      <c r="BW38" s="103"/>
      <c r="BX38" s="14">
        <f t="shared" si="6"/>
        <v>2.64E-2</v>
      </c>
      <c r="BZ38" s="3">
        <v>43405</v>
      </c>
      <c r="CA38" s="1">
        <v>43.28</v>
      </c>
      <c r="CB38" s="1">
        <v>42.41</v>
      </c>
      <c r="CC38" s="1">
        <v>44.02</v>
      </c>
      <c r="CD38" s="1">
        <v>41.25</v>
      </c>
      <c r="CE38" s="14">
        <v>2.0500000000000001E-2</v>
      </c>
      <c r="CF38" s="107"/>
      <c r="CG38" s="108"/>
      <c r="CH38" s="103"/>
      <c r="CI38" s="14">
        <f t="shared" si="7"/>
        <v>1.9E-2</v>
      </c>
      <c r="CK38" s="3">
        <v>43405</v>
      </c>
      <c r="CL38" s="1">
        <v>18.79</v>
      </c>
      <c r="CM38" s="1">
        <v>18.940000000000001</v>
      </c>
      <c r="CN38" s="1">
        <v>19.649999999999999</v>
      </c>
      <c r="CO38" s="1">
        <v>17.52</v>
      </c>
      <c r="CP38" s="14">
        <v>-7.9000000000000008E-3</v>
      </c>
      <c r="CQ38" s="107"/>
      <c r="CR38" s="108"/>
      <c r="CS38" s="103"/>
      <c r="CT38" s="14">
        <f t="shared" si="8"/>
        <v>-9.4000000000000004E-3</v>
      </c>
      <c r="CV38" s="3">
        <v>43405</v>
      </c>
      <c r="CW38" s="1">
        <v>107.29</v>
      </c>
      <c r="CX38" s="1">
        <v>104.02</v>
      </c>
      <c r="CY38" s="1">
        <v>109</v>
      </c>
      <c r="CZ38" s="1">
        <v>99.48</v>
      </c>
      <c r="DA38" s="14">
        <v>3.1399999999999997E-2</v>
      </c>
      <c r="DB38" s="107"/>
      <c r="DC38" s="108"/>
      <c r="DD38" s="103"/>
      <c r="DE38" s="14">
        <f t="shared" si="9"/>
        <v>2.9899999999999996E-2</v>
      </c>
      <c r="DG38" s="1">
        <v>201910</v>
      </c>
      <c r="DH38" s="1">
        <v>2.06</v>
      </c>
      <c r="DI38" s="1">
        <v>0.28000000000000003</v>
      </c>
      <c r="DJ38" s="1">
        <v>-1.93</v>
      </c>
      <c r="DK38" s="60">
        <v>1.5E-3</v>
      </c>
      <c r="DL38" s="107"/>
      <c r="DM38" s="112"/>
      <c r="DP38" s="14"/>
    </row>
    <row r="39" spans="1:120" x14ac:dyDescent="0.3">
      <c r="A39" s="15">
        <v>43374</v>
      </c>
      <c r="B39" s="16">
        <v>250.68</v>
      </c>
      <c r="C39" s="16">
        <v>270.06</v>
      </c>
      <c r="D39" s="16">
        <v>270.16000000000003</v>
      </c>
      <c r="E39" s="16">
        <v>244.13</v>
      </c>
      <c r="F39" s="17">
        <v>-6.8400000000000002E-2</v>
      </c>
      <c r="G39" s="110">
        <f>AVERAGE(F39:F50)</f>
        <v>4.9249999999999997E-3</v>
      </c>
      <c r="H39" s="108"/>
      <c r="I39" s="102">
        <f>I51*(1+G39)</f>
        <v>1.0211461643750002</v>
      </c>
      <c r="J39" s="17">
        <f t="shared" si="0"/>
        <v>-6.9600000000000009E-2</v>
      </c>
      <c r="L39" s="15">
        <v>43374</v>
      </c>
      <c r="M39" s="16">
        <v>94.86</v>
      </c>
      <c r="N39" s="16">
        <v>102.65</v>
      </c>
      <c r="O39" s="16">
        <v>102.69</v>
      </c>
      <c r="P39" s="16">
        <v>92.38</v>
      </c>
      <c r="Q39" s="17">
        <v>-7.2499999999999995E-2</v>
      </c>
      <c r="R39" s="110">
        <f>AVERAGE(Q39:Q50)</f>
        <v>4.8666666666666658E-3</v>
      </c>
      <c r="S39" s="108"/>
      <c r="T39" s="102">
        <f>T51*(1+R39)</f>
        <v>1.020584456111111</v>
      </c>
      <c r="U39" s="17">
        <f t="shared" si="1"/>
        <v>-7.3700000000000002E-2</v>
      </c>
      <c r="W39" s="15">
        <v>43374</v>
      </c>
      <c r="X39" s="16">
        <v>47.15</v>
      </c>
      <c r="Y39" s="16">
        <v>51.25</v>
      </c>
      <c r="Z39" s="16">
        <v>51.25</v>
      </c>
      <c r="AA39" s="16">
        <v>46.16</v>
      </c>
      <c r="AB39" s="17">
        <v>-7.8899999999999998E-2</v>
      </c>
      <c r="AC39" s="110">
        <f>AVERAGE(AB39:AB50)</f>
        <v>-7.966666666666667E-3</v>
      </c>
      <c r="AD39" s="108"/>
      <c r="AE39" s="102">
        <f>AE51*(1+AC39)</f>
        <v>1.0053348469444443</v>
      </c>
      <c r="AF39" s="17">
        <f t="shared" si="2"/>
        <v>-8.0100000000000005E-2</v>
      </c>
      <c r="AH39" s="15">
        <v>43374</v>
      </c>
      <c r="AI39" s="16">
        <v>51.26</v>
      </c>
      <c r="AJ39" s="16">
        <v>56.81</v>
      </c>
      <c r="AK39" s="16">
        <v>56.81</v>
      </c>
      <c r="AL39" s="16">
        <v>49.59</v>
      </c>
      <c r="AM39" s="17">
        <v>-9.5799999999999996E-2</v>
      </c>
      <c r="AN39" s="110">
        <f>AVERAGE(AM39:AM50)</f>
        <v>6.833333333333344E-4</v>
      </c>
      <c r="AO39" s="108"/>
      <c r="AP39" s="102">
        <f>AP51*(1+AN39)</f>
        <v>1.0155101247222222</v>
      </c>
      <c r="AQ39" s="17">
        <f t="shared" si="3"/>
        <v>-9.7000000000000003E-2</v>
      </c>
      <c r="AS39" s="15">
        <v>43374</v>
      </c>
      <c r="AT39" s="16">
        <v>12.72</v>
      </c>
      <c r="AU39" s="16">
        <v>14.14</v>
      </c>
      <c r="AV39" s="16">
        <v>14.14</v>
      </c>
      <c r="AW39" s="16">
        <v>12.29</v>
      </c>
      <c r="AX39" s="17">
        <v>-9.7199999999999995E-2</v>
      </c>
      <c r="AY39" s="110">
        <f>AVERAGE(AX39:AX50)</f>
        <v>1.3499999999999994E-3</v>
      </c>
      <c r="AZ39" s="108"/>
      <c r="BA39" s="102">
        <f>BA51*(1+AY39)</f>
        <v>1.0213436216666667</v>
      </c>
      <c r="BB39" s="17">
        <f t="shared" si="4"/>
        <v>-9.8400000000000001E-2</v>
      </c>
      <c r="BD39" s="15">
        <v>43374</v>
      </c>
      <c r="BE39" s="16">
        <v>26.79</v>
      </c>
      <c r="BF39" s="16">
        <v>28</v>
      </c>
      <c r="BG39" s="16">
        <v>28</v>
      </c>
      <c r="BH39" s="16">
        <v>26.4</v>
      </c>
      <c r="BI39" s="17">
        <v>-4.0800000000000003E-2</v>
      </c>
      <c r="BJ39" s="110">
        <f>AVERAGE(BI39:BI50)</f>
        <v>-1.7666666666666664E-3</v>
      </c>
      <c r="BK39" s="108"/>
      <c r="BL39" s="102">
        <f>BL51*(1+BJ39)</f>
        <v>1.0069013261111111</v>
      </c>
      <c r="BM39" s="17">
        <f t="shared" si="5"/>
        <v>-4.2000000000000003E-2</v>
      </c>
      <c r="BO39" s="15">
        <v>43374</v>
      </c>
      <c r="BP39" s="16">
        <v>201.76</v>
      </c>
      <c r="BQ39" s="16">
        <v>214.87</v>
      </c>
      <c r="BR39" s="16">
        <v>216.18</v>
      </c>
      <c r="BS39" s="16">
        <v>195.19</v>
      </c>
      <c r="BT39" s="17">
        <v>-5.8599999999999999E-2</v>
      </c>
      <c r="BU39" s="110">
        <f>AVERAGE(BT39:BT50)</f>
        <v>5.9166666666666742E-4</v>
      </c>
      <c r="BV39" s="108"/>
      <c r="BW39" s="102">
        <f>BW51*(1+BU39)</f>
        <v>1.0143247872916668</v>
      </c>
      <c r="BX39" s="17">
        <f t="shared" si="6"/>
        <v>-5.9799999999999999E-2</v>
      </c>
      <c r="BZ39" s="15">
        <v>43374</v>
      </c>
      <c r="CA39" s="16">
        <v>42.41</v>
      </c>
      <c r="CB39" s="16">
        <v>45.69</v>
      </c>
      <c r="CC39" s="16">
        <v>45.71</v>
      </c>
      <c r="CD39" s="16">
        <v>41.31</v>
      </c>
      <c r="CE39" s="17">
        <v>-6.8500000000000005E-2</v>
      </c>
      <c r="CF39" s="110">
        <f>AVERAGE(CE39:CE50)</f>
        <v>4.9833333333333318E-3</v>
      </c>
      <c r="CG39" s="108"/>
      <c r="CH39" s="102">
        <f>CH51*(1+CF39)</f>
        <v>1.0208118208333332</v>
      </c>
      <c r="CI39" s="17">
        <f t="shared" si="7"/>
        <v>-6.9700000000000012E-2</v>
      </c>
      <c r="CK39" s="15">
        <v>43374</v>
      </c>
      <c r="CL39" s="16">
        <v>18.940000000000001</v>
      </c>
      <c r="CM39" s="16">
        <v>21.58</v>
      </c>
      <c r="CN39" s="16">
        <v>21.58</v>
      </c>
      <c r="CO39" s="16">
        <v>18.149999999999999</v>
      </c>
      <c r="CP39" s="17">
        <v>-0.1211</v>
      </c>
      <c r="CQ39" s="110">
        <f>AVERAGE(CP39:CP50)</f>
        <v>4.7416666666666657E-3</v>
      </c>
      <c r="CR39" s="108"/>
      <c r="CS39" s="102">
        <f>CS51*(1+CQ39)</f>
        <v>1.0288638395138889</v>
      </c>
      <c r="CT39" s="17">
        <f t="shared" si="8"/>
        <v>-0.12230000000000001</v>
      </c>
      <c r="CV39" s="15">
        <v>43374</v>
      </c>
      <c r="CW39" s="16">
        <v>104.02</v>
      </c>
      <c r="CX39" s="16">
        <v>114.88</v>
      </c>
      <c r="CY39" s="16">
        <v>114.88</v>
      </c>
      <c r="CZ39" s="16">
        <v>100.11</v>
      </c>
      <c r="DA39" s="17">
        <v>-9.1800000000000007E-2</v>
      </c>
      <c r="DB39" s="110">
        <f>AVERAGE(DA39:DA50)</f>
        <v>6.9083333333333323E-3</v>
      </c>
      <c r="DC39" s="108"/>
      <c r="DD39" s="102">
        <f>DD51*(1+DB39)</f>
        <v>1.0317286237500001</v>
      </c>
      <c r="DE39" s="17">
        <f t="shared" si="9"/>
        <v>-9.3000000000000013E-2</v>
      </c>
      <c r="DG39" s="16">
        <v>201911</v>
      </c>
      <c r="DH39" s="16">
        <v>3.87</v>
      </c>
      <c r="DI39" s="16">
        <v>0.8</v>
      </c>
      <c r="DJ39" s="16">
        <v>-2.02</v>
      </c>
      <c r="DK39" s="60">
        <v>1.1999999999999999E-3</v>
      </c>
      <c r="DL39" s="110">
        <f>AVERAGE(DK39:DK50)</f>
        <v>5.750000000000001E-4</v>
      </c>
      <c r="DM39" s="112"/>
      <c r="DP39" s="14"/>
    </row>
    <row r="40" spans="1:120" x14ac:dyDescent="0.3">
      <c r="A40" s="3">
        <v>43344</v>
      </c>
      <c r="B40" s="1">
        <v>269.08999999999997</v>
      </c>
      <c r="C40" s="1">
        <v>268.77999999999997</v>
      </c>
      <c r="D40" s="1">
        <v>271.77</v>
      </c>
      <c r="E40" s="1">
        <v>266.14</v>
      </c>
      <c r="F40" s="14">
        <v>1.1999999999999999E-3</v>
      </c>
      <c r="G40" s="107"/>
      <c r="H40" s="108"/>
      <c r="I40" s="103"/>
      <c r="J40" s="14">
        <f t="shared" si="0"/>
        <v>-2.0000000000000031E-4</v>
      </c>
      <c r="L40" s="3">
        <v>43344</v>
      </c>
      <c r="M40" s="1">
        <v>102.28</v>
      </c>
      <c r="N40" s="1">
        <v>101.7</v>
      </c>
      <c r="O40" s="1">
        <v>102.83</v>
      </c>
      <c r="P40" s="1">
        <v>100.7</v>
      </c>
      <c r="Q40" s="14">
        <v>5.7000000000000002E-3</v>
      </c>
      <c r="R40" s="107"/>
      <c r="S40" s="108"/>
      <c r="T40" s="103"/>
      <c r="U40" s="14">
        <f t="shared" si="1"/>
        <v>4.3E-3</v>
      </c>
      <c r="W40" s="3">
        <v>43344</v>
      </c>
      <c r="X40" s="1">
        <v>51.19</v>
      </c>
      <c r="Y40" s="1">
        <v>51.22</v>
      </c>
      <c r="Z40" s="1">
        <v>51.41</v>
      </c>
      <c r="AA40" s="1">
        <v>50.03</v>
      </c>
      <c r="AB40" s="14">
        <v>-5.9999999999999995E-4</v>
      </c>
      <c r="AC40" s="107"/>
      <c r="AD40" s="108"/>
      <c r="AE40" s="103"/>
      <c r="AF40" s="14">
        <f t="shared" si="2"/>
        <v>-2E-3</v>
      </c>
      <c r="AH40" s="3">
        <v>43344</v>
      </c>
      <c r="AI40" s="1">
        <v>56.69</v>
      </c>
      <c r="AJ40" s="1">
        <v>56.31</v>
      </c>
      <c r="AK40" s="1">
        <v>56.8</v>
      </c>
      <c r="AL40" s="1">
        <v>55.13</v>
      </c>
      <c r="AM40" s="14">
        <v>6.7000000000000002E-3</v>
      </c>
      <c r="AN40" s="107"/>
      <c r="AO40" s="108"/>
      <c r="AP40" s="103"/>
      <c r="AQ40" s="14">
        <f t="shared" si="3"/>
        <v>5.3E-3</v>
      </c>
      <c r="AS40" s="3">
        <v>43344</v>
      </c>
      <c r="AT40" s="1">
        <v>14.09</v>
      </c>
      <c r="AU40" s="1">
        <v>14.07</v>
      </c>
      <c r="AV40" s="1">
        <v>14.15</v>
      </c>
      <c r="AW40" s="1">
        <v>13.8</v>
      </c>
      <c r="AX40" s="14">
        <v>1.4E-3</v>
      </c>
      <c r="AY40" s="107"/>
      <c r="AZ40" s="108"/>
      <c r="BA40" s="103"/>
      <c r="BB40" s="14">
        <f t="shared" si="4"/>
        <v>0</v>
      </c>
      <c r="BD40" s="3">
        <v>43344</v>
      </c>
      <c r="BE40" s="1">
        <v>27.93</v>
      </c>
      <c r="BF40" s="1">
        <v>27.96</v>
      </c>
      <c r="BG40" s="1">
        <v>28.07</v>
      </c>
      <c r="BH40" s="1">
        <v>27.74</v>
      </c>
      <c r="BI40" s="14">
        <v>-1.1000000000000001E-3</v>
      </c>
      <c r="BJ40" s="107"/>
      <c r="BK40" s="108"/>
      <c r="BL40" s="103"/>
      <c r="BM40" s="14">
        <f t="shared" si="5"/>
        <v>-2.5000000000000005E-3</v>
      </c>
      <c r="BO40" s="3">
        <v>43344</v>
      </c>
      <c r="BP40" s="1">
        <v>214.31</v>
      </c>
      <c r="BQ40" s="1">
        <v>214.61</v>
      </c>
      <c r="BR40" s="1">
        <v>217.69</v>
      </c>
      <c r="BS40" s="1">
        <v>212.28</v>
      </c>
      <c r="BT40" s="14">
        <v>-1.4E-3</v>
      </c>
      <c r="BU40" s="107"/>
      <c r="BV40" s="108"/>
      <c r="BW40" s="103"/>
      <c r="BX40" s="14">
        <f t="shared" si="6"/>
        <v>-2.8000000000000004E-3</v>
      </c>
      <c r="BZ40" s="3">
        <v>43344</v>
      </c>
      <c r="CA40" s="1">
        <v>45.53</v>
      </c>
      <c r="CB40" s="1">
        <v>45.27</v>
      </c>
      <c r="CC40" s="1">
        <v>45.77</v>
      </c>
      <c r="CD40" s="1">
        <v>44.83</v>
      </c>
      <c r="CE40" s="14">
        <v>5.7000000000000002E-3</v>
      </c>
      <c r="CF40" s="107"/>
      <c r="CG40" s="108"/>
      <c r="CH40" s="103"/>
      <c r="CI40" s="14">
        <f t="shared" si="7"/>
        <v>4.3E-3</v>
      </c>
      <c r="CK40" s="3">
        <v>43344</v>
      </c>
      <c r="CL40" s="1">
        <v>21.55</v>
      </c>
      <c r="CM40" s="1">
        <v>21.69</v>
      </c>
      <c r="CN40" s="1">
        <v>21.69</v>
      </c>
      <c r="CO40" s="1">
        <v>21.07</v>
      </c>
      <c r="CP40" s="14">
        <v>-6.4999999999999997E-3</v>
      </c>
      <c r="CQ40" s="107"/>
      <c r="CR40" s="108"/>
      <c r="CS40" s="103"/>
      <c r="CT40" s="14">
        <f t="shared" si="8"/>
        <v>-7.9000000000000008E-3</v>
      </c>
      <c r="CV40" s="3">
        <v>43344</v>
      </c>
      <c r="CW40" s="1">
        <v>114.53</v>
      </c>
      <c r="CX40" s="1">
        <v>114.16</v>
      </c>
      <c r="CY40" s="1">
        <v>114.75</v>
      </c>
      <c r="CZ40" s="1">
        <v>111.49</v>
      </c>
      <c r="DA40" s="14">
        <v>3.2000000000000002E-3</v>
      </c>
      <c r="DB40" s="107"/>
      <c r="DC40" s="108"/>
      <c r="DD40" s="103"/>
      <c r="DE40" s="14">
        <f t="shared" si="9"/>
        <v>1.8E-3</v>
      </c>
      <c r="DG40" s="1">
        <v>201912</v>
      </c>
      <c r="DH40" s="1">
        <v>2.77</v>
      </c>
      <c r="DI40" s="1">
        <v>0.72</v>
      </c>
      <c r="DJ40" s="1">
        <v>1.79</v>
      </c>
      <c r="DK40" s="60">
        <v>1.4000000000000002E-3</v>
      </c>
      <c r="DL40" s="107"/>
      <c r="DM40" s="112"/>
      <c r="DP40" s="14"/>
    </row>
    <row r="41" spans="1:120" x14ac:dyDescent="0.3">
      <c r="A41" s="1" t="s">
        <v>85</v>
      </c>
      <c r="B41" s="1">
        <v>268.77999999999997</v>
      </c>
      <c r="C41" s="1">
        <v>260.31</v>
      </c>
      <c r="D41" s="1">
        <v>269.87</v>
      </c>
      <c r="E41" s="1">
        <v>260.04000000000002</v>
      </c>
      <c r="F41" s="14">
        <v>3.2500000000000001E-2</v>
      </c>
      <c r="G41" s="107"/>
      <c r="H41" s="108"/>
      <c r="I41" s="103"/>
      <c r="J41" s="14">
        <f t="shared" si="0"/>
        <v>3.1200000000000002E-2</v>
      </c>
      <c r="L41" s="1" t="s">
        <v>85</v>
      </c>
      <c r="M41" s="1">
        <v>101.7</v>
      </c>
      <c r="N41" s="1">
        <v>98.49</v>
      </c>
      <c r="O41" s="1">
        <v>102.11</v>
      </c>
      <c r="P41" s="1">
        <v>98.39</v>
      </c>
      <c r="Q41" s="14">
        <v>3.2599999999999997E-2</v>
      </c>
      <c r="R41" s="107"/>
      <c r="S41" s="108"/>
      <c r="T41" s="103"/>
      <c r="U41" s="14">
        <f t="shared" si="1"/>
        <v>3.1299999999999994E-2</v>
      </c>
      <c r="W41" s="1" t="s">
        <v>85</v>
      </c>
      <c r="X41" s="1">
        <v>51.22</v>
      </c>
      <c r="Y41" s="1">
        <v>51.88</v>
      </c>
      <c r="Z41" s="1">
        <v>51.88</v>
      </c>
      <c r="AA41" s="1">
        <v>50.1</v>
      </c>
      <c r="AB41" s="14">
        <v>-1.2699999999999999E-2</v>
      </c>
      <c r="AC41" s="107"/>
      <c r="AD41" s="108"/>
      <c r="AE41" s="103"/>
      <c r="AF41" s="14">
        <f t="shared" si="2"/>
        <v>-1.3999999999999999E-2</v>
      </c>
      <c r="AH41" s="1" t="s">
        <v>85</v>
      </c>
      <c r="AI41" s="1">
        <v>56.31</v>
      </c>
      <c r="AJ41" s="1">
        <v>55.03</v>
      </c>
      <c r="AK41" s="1">
        <v>56.61</v>
      </c>
      <c r="AL41" s="1">
        <v>54.5</v>
      </c>
      <c r="AM41" s="14">
        <v>2.3300000000000001E-2</v>
      </c>
      <c r="AN41" s="107"/>
      <c r="AO41" s="108"/>
      <c r="AP41" s="103"/>
      <c r="AQ41" s="14">
        <f t="shared" si="3"/>
        <v>2.2000000000000002E-2</v>
      </c>
      <c r="AS41" s="1" t="s">
        <v>85</v>
      </c>
      <c r="AT41" s="1">
        <v>14.07</v>
      </c>
      <c r="AU41" s="1">
        <v>134.62</v>
      </c>
      <c r="AV41" s="1">
        <v>138.16</v>
      </c>
      <c r="AW41" s="1">
        <v>3.75</v>
      </c>
      <c r="AX41" s="14">
        <v>4.5199999999999997E-2</v>
      </c>
      <c r="AY41" s="107"/>
      <c r="AZ41" s="108"/>
      <c r="BA41" s="103"/>
      <c r="BB41" s="14">
        <f t="shared" si="4"/>
        <v>4.3899999999999995E-2</v>
      </c>
      <c r="BD41" s="1" t="s">
        <v>85</v>
      </c>
      <c r="BE41" s="1">
        <v>27.96</v>
      </c>
      <c r="BF41" s="1">
        <v>27.73</v>
      </c>
      <c r="BG41" s="1">
        <v>28.06</v>
      </c>
      <c r="BH41" s="1">
        <v>27.53</v>
      </c>
      <c r="BI41" s="14">
        <v>8.3000000000000001E-3</v>
      </c>
      <c r="BJ41" s="107"/>
      <c r="BK41" s="108"/>
      <c r="BL41" s="103"/>
      <c r="BM41" s="14">
        <f t="shared" si="5"/>
        <v>7.0000000000000001E-3</v>
      </c>
      <c r="BO41" s="1" t="s">
        <v>85</v>
      </c>
      <c r="BP41" s="1">
        <v>214.61</v>
      </c>
      <c r="BQ41" s="1">
        <v>211.13</v>
      </c>
      <c r="BR41" s="1">
        <v>216.26</v>
      </c>
      <c r="BS41" s="1">
        <v>209.42</v>
      </c>
      <c r="BT41" s="14">
        <v>1.6500000000000001E-2</v>
      </c>
      <c r="BU41" s="107"/>
      <c r="BV41" s="108"/>
      <c r="BW41" s="103"/>
      <c r="BX41" s="14">
        <f t="shared" si="6"/>
        <v>1.5200000000000002E-2</v>
      </c>
      <c r="BZ41" s="1" t="s">
        <v>85</v>
      </c>
      <c r="CA41" s="1">
        <v>45.27</v>
      </c>
      <c r="CB41" s="1">
        <v>43.84</v>
      </c>
      <c r="CC41" s="1">
        <v>45.45</v>
      </c>
      <c r="CD41" s="1">
        <v>43.8</v>
      </c>
      <c r="CE41" s="14">
        <v>3.2599999999999997E-2</v>
      </c>
      <c r="CF41" s="107"/>
      <c r="CG41" s="108"/>
      <c r="CH41" s="103"/>
      <c r="CI41" s="14">
        <f t="shared" si="7"/>
        <v>3.1299999999999994E-2</v>
      </c>
      <c r="CK41" s="1" t="s">
        <v>85</v>
      </c>
      <c r="CL41" s="1">
        <v>21.69</v>
      </c>
      <c r="CM41" s="1">
        <v>201.7</v>
      </c>
      <c r="CN41" s="1">
        <v>208.42</v>
      </c>
      <c r="CO41" s="1">
        <v>0.96</v>
      </c>
      <c r="CP41" s="14">
        <v>7.5399999999999995E-2</v>
      </c>
      <c r="CQ41" s="107"/>
      <c r="CR41" s="108"/>
      <c r="CS41" s="103"/>
      <c r="CT41" s="14">
        <f t="shared" si="8"/>
        <v>7.4099999999999999E-2</v>
      </c>
      <c r="CV41" s="1" t="s">
        <v>85</v>
      </c>
      <c r="CW41" s="1">
        <v>114.16</v>
      </c>
      <c r="CX41" s="1">
        <v>109.92</v>
      </c>
      <c r="CY41" s="1">
        <v>114.83</v>
      </c>
      <c r="CZ41" s="1">
        <v>109.92</v>
      </c>
      <c r="DA41" s="14">
        <v>3.8600000000000002E-2</v>
      </c>
      <c r="DB41" s="107"/>
      <c r="DC41" s="108"/>
      <c r="DD41" s="103"/>
      <c r="DE41" s="14">
        <f t="shared" si="9"/>
        <v>3.73E-2</v>
      </c>
      <c r="DG41" s="1">
        <v>202001</v>
      </c>
      <c r="DH41" s="1">
        <v>-0.11</v>
      </c>
      <c r="DI41" s="1">
        <v>-3.13</v>
      </c>
      <c r="DJ41" s="1">
        <v>-6.24</v>
      </c>
      <c r="DK41" s="60">
        <v>1.2999999999999999E-3</v>
      </c>
      <c r="DL41" s="107"/>
      <c r="DM41" s="112"/>
      <c r="DP41" s="14"/>
    </row>
    <row r="42" spans="1:120" x14ac:dyDescent="0.3">
      <c r="A42" s="3">
        <v>43282</v>
      </c>
      <c r="B42" s="1">
        <v>260.31</v>
      </c>
      <c r="C42" s="1">
        <v>251.76</v>
      </c>
      <c r="D42" s="1">
        <v>263.02999999999997</v>
      </c>
      <c r="E42" s="1">
        <v>250.51</v>
      </c>
      <c r="F42" s="14">
        <v>3.7199999999999997E-2</v>
      </c>
      <c r="G42" s="107"/>
      <c r="H42" s="108"/>
      <c r="I42" s="103"/>
      <c r="J42" s="14">
        <f t="shared" si="0"/>
        <v>3.5999999999999997E-2</v>
      </c>
      <c r="L42" s="3">
        <v>43282</v>
      </c>
      <c r="M42" s="1">
        <v>98.49</v>
      </c>
      <c r="N42" s="1">
        <v>95.7</v>
      </c>
      <c r="O42" s="1">
        <v>99.52</v>
      </c>
      <c r="P42" s="1">
        <v>95.22</v>
      </c>
      <c r="Q42" s="14">
        <v>3.2399999999999998E-2</v>
      </c>
      <c r="R42" s="107"/>
      <c r="S42" s="108"/>
      <c r="T42" s="103"/>
      <c r="U42" s="14">
        <f t="shared" si="1"/>
        <v>3.1199999999999999E-2</v>
      </c>
      <c r="W42" s="3">
        <v>43282</v>
      </c>
      <c r="X42" s="1">
        <v>51.88</v>
      </c>
      <c r="Y42" s="1">
        <v>50.43</v>
      </c>
      <c r="Z42" s="1">
        <v>52.08</v>
      </c>
      <c r="AA42" s="1">
        <v>50.43</v>
      </c>
      <c r="AB42" s="14">
        <v>2.1100000000000001E-2</v>
      </c>
      <c r="AC42" s="107"/>
      <c r="AD42" s="108"/>
      <c r="AE42" s="103"/>
      <c r="AF42" s="14">
        <f t="shared" si="2"/>
        <v>1.9900000000000001E-2</v>
      </c>
      <c r="AH42" s="3">
        <v>43282</v>
      </c>
      <c r="AI42" s="1">
        <v>55.03</v>
      </c>
      <c r="AJ42" s="1">
        <v>54.08</v>
      </c>
      <c r="AK42" s="1">
        <v>56.28</v>
      </c>
      <c r="AL42" s="1">
        <v>53.78</v>
      </c>
      <c r="AM42" s="14">
        <v>1.89E-2</v>
      </c>
      <c r="AN42" s="107"/>
      <c r="AO42" s="108"/>
      <c r="AP42" s="103"/>
      <c r="AQ42" s="14">
        <f t="shared" si="3"/>
        <v>1.77E-2</v>
      </c>
      <c r="AS42" s="3">
        <v>43282</v>
      </c>
      <c r="AT42" s="1">
        <v>13.46</v>
      </c>
      <c r="AU42" s="1">
        <v>132.81</v>
      </c>
      <c r="AV42" s="1">
        <v>140.22</v>
      </c>
      <c r="AW42" s="1">
        <v>131.59</v>
      </c>
      <c r="AX42" s="14">
        <v>1.95E-2</v>
      </c>
      <c r="AY42" s="107"/>
      <c r="AZ42" s="108"/>
      <c r="BA42" s="103"/>
      <c r="BB42" s="14">
        <f t="shared" si="4"/>
        <v>1.83E-2</v>
      </c>
      <c r="BD42" s="3">
        <v>43282</v>
      </c>
      <c r="BE42" s="1">
        <v>27.73</v>
      </c>
      <c r="BF42" s="1">
        <v>27.14</v>
      </c>
      <c r="BG42" s="1">
        <v>27.84</v>
      </c>
      <c r="BH42" s="1">
        <v>27.12</v>
      </c>
      <c r="BI42" s="14">
        <v>2.1700000000000001E-2</v>
      </c>
      <c r="BJ42" s="107"/>
      <c r="BK42" s="108"/>
      <c r="BL42" s="103"/>
      <c r="BM42" s="14">
        <f t="shared" si="5"/>
        <v>2.0500000000000001E-2</v>
      </c>
      <c r="BO42" s="3">
        <v>43282</v>
      </c>
      <c r="BP42" s="1">
        <v>211.13</v>
      </c>
      <c r="BQ42" s="1">
        <v>202.69</v>
      </c>
      <c r="BR42" s="1">
        <v>210.96</v>
      </c>
      <c r="BS42" s="1">
        <v>202.36</v>
      </c>
      <c r="BT42" s="14">
        <v>4.5900000000000003E-2</v>
      </c>
      <c r="BU42" s="107"/>
      <c r="BV42" s="108"/>
      <c r="BW42" s="103"/>
      <c r="BX42" s="14">
        <f t="shared" si="6"/>
        <v>4.4700000000000004E-2</v>
      </c>
      <c r="BZ42" s="3">
        <v>43282</v>
      </c>
      <c r="CA42" s="1">
        <v>43.84</v>
      </c>
      <c r="CB42" s="1">
        <v>42.4</v>
      </c>
      <c r="CC42" s="1">
        <v>44.3</v>
      </c>
      <c r="CD42" s="1">
        <v>42.19</v>
      </c>
      <c r="CE42" s="14">
        <v>3.7100000000000001E-2</v>
      </c>
      <c r="CF42" s="107"/>
      <c r="CG42" s="108"/>
      <c r="CH42" s="103"/>
      <c r="CI42" s="14">
        <f t="shared" si="7"/>
        <v>3.5900000000000001E-2</v>
      </c>
      <c r="CK42" s="3">
        <v>43282</v>
      </c>
      <c r="CL42" s="1">
        <v>20.170000000000002</v>
      </c>
      <c r="CM42" s="1">
        <v>200.32</v>
      </c>
      <c r="CN42" s="1">
        <v>210.54</v>
      </c>
      <c r="CO42" s="1">
        <v>198.68</v>
      </c>
      <c r="CP42" s="14">
        <v>1.44E-2</v>
      </c>
      <c r="CQ42" s="107"/>
      <c r="CR42" s="108"/>
      <c r="CS42" s="103"/>
      <c r="CT42" s="14">
        <f t="shared" si="8"/>
        <v>1.32E-2</v>
      </c>
      <c r="CV42" s="3">
        <v>43282</v>
      </c>
      <c r="CW42" s="1">
        <v>109.92</v>
      </c>
      <c r="CX42" s="1">
        <v>108.32</v>
      </c>
      <c r="CY42" s="1">
        <v>114.54</v>
      </c>
      <c r="CZ42" s="1">
        <v>107.32</v>
      </c>
      <c r="DA42" s="14">
        <v>2.1499999999999998E-2</v>
      </c>
      <c r="DB42" s="107"/>
      <c r="DC42" s="108"/>
      <c r="DD42" s="103"/>
      <c r="DE42" s="14">
        <f t="shared" si="9"/>
        <v>2.0299999999999999E-2</v>
      </c>
      <c r="DG42" s="1">
        <v>202002</v>
      </c>
      <c r="DH42" s="1">
        <v>-8.1300000000000008</v>
      </c>
      <c r="DI42" s="1">
        <v>1.03</v>
      </c>
      <c r="DJ42" s="1">
        <v>-3.79</v>
      </c>
      <c r="DK42" s="60">
        <v>1.1999999999999999E-3</v>
      </c>
      <c r="DL42" s="107"/>
      <c r="DM42" s="112"/>
      <c r="DP42" s="14"/>
    </row>
    <row r="43" spans="1:120" x14ac:dyDescent="0.3">
      <c r="A43" s="3">
        <v>43252</v>
      </c>
      <c r="B43" s="1">
        <v>250.98</v>
      </c>
      <c r="C43" s="1">
        <v>250.62</v>
      </c>
      <c r="D43" s="1">
        <v>258.29000000000002</v>
      </c>
      <c r="E43" s="1">
        <v>249.2</v>
      </c>
      <c r="F43" s="14">
        <v>1.4E-3</v>
      </c>
      <c r="G43" s="107"/>
      <c r="H43" s="108"/>
      <c r="I43" s="103"/>
      <c r="J43" s="14">
        <f t="shared" si="0"/>
        <v>2.0000000000000009E-4</v>
      </c>
      <c r="L43" s="3">
        <v>43252</v>
      </c>
      <c r="M43" s="1">
        <v>95.4</v>
      </c>
      <c r="N43" s="1">
        <v>94.82</v>
      </c>
      <c r="O43" s="1">
        <v>97.72</v>
      </c>
      <c r="P43" s="1">
        <v>94.73</v>
      </c>
      <c r="Q43" s="14">
        <v>6.1000000000000004E-3</v>
      </c>
      <c r="R43" s="107"/>
      <c r="S43" s="108"/>
      <c r="T43" s="103"/>
      <c r="U43" s="14">
        <f t="shared" si="1"/>
        <v>4.9000000000000007E-3</v>
      </c>
      <c r="W43" s="3">
        <v>43252</v>
      </c>
      <c r="X43" s="1">
        <v>50.81</v>
      </c>
      <c r="Y43" s="1">
        <v>51.64</v>
      </c>
      <c r="Z43" s="1">
        <v>52.78</v>
      </c>
      <c r="AA43" s="1">
        <v>50.21</v>
      </c>
      <c r="AB43" s="14">
        <v>-1.61E-2</v>
      </c>
      <c r="AC43" s="107"/>
      <c r="AD43" s="108"/>
      <c r="AE43" s="103"/>
      <c r="AF43" s="14">
        <f t="shared" si="2"/>
        <v>-1.7299999999999999E-2</v>
      </c>
      <c r="AH43" s="3">
        <v>43252</v>
      </c>
      <c r="AI43" s="1">
        <v>54.01</v>
      </c>
      <c r="AJ43" s="1">
        <v>53.22</v>
      </c>
      <c r="AK43" s="1">
        <v>55.18</v>
      </c>
      <c r="AL43" s="1">
        <v>53.22</v>
      </c>
      <c r="AM43" s="14">
        <v>1.4800000000000001E-2</v>
      </c>
      <c r="AN43" s="107"/>
      <c r="AO43" s="108"/>
      <c r="AP43" s="103"/>
      <c r="AQ43" s="14">
        <f t="shared" si="3"/>
        <v>1.3600000000000001E-2</v>
      </c>
      <c r="AS43" s="3">
        <v>43252</v>
      </c>
      <c r="AT43" s="1">
        <v>13.2</v>
      </c>
      <c r="AU43" s="1">
        <v>130.83000000000001</v>
      </c>
      <c r="AV43" s="1">
        <v>135.76</v>
      </c>
      <c r="AW43" s="1">
        <v>130.68</v>
      </c>
      <c r="AX43" s="14">
        <v>9.1999999999999998E-3</v>
      </c>
      <c r="AY43" s="107"/>
      <c r="AZ43" s="108"/>
      <c r="BA43" s="103"/>
      <c r="BB43" s="14">
        <f t="shared" si="4"/>
        <v>8.0000000000000002E-3</v>
      </c>
      <c r="BD43" s="3">
        <v>43252</v>
      </c>
      <c r="BE43" s="1">
        <v>27.14</v>
      </c>
      <c r="BF43" s="1">
        <v>27.11</v>
      </c>
      <c r="BG43" s="1">
        <v>27.54</v>
      </c>
      <c r="BH43" s="1">
        <v>26.99</v>
      </c>
      <c r="BI43" s="14">
        <v>1.1000000000000001E-3</v>
      </c>
      <c r="BJ43" s="107"/>
      <c r="BK43" s="108"/>
      <c r="BL43" s="103"/>
      <c r="BM43" s="14">
        <f t="shared" si="5"/>
        <v>-9.9999999999999829E-5</v>
      </c>
      <c r="BO43" s="3">
        <v>43252</v>
      </c>
      <c r="BP43" s="1">
        <v>201.86</v>
      </c>
      <c r="BQ43" s="1">
        <v>199.59</v>
      </c>
      <c r="BR43" s="1">
        <v>207.6</v>
      </c>
      <c r="BS43" s="1">
        <v>199.59</v>
      </c>
      <c r="BT43" s="14">
        <v>1.14E-2</v>
      </c>
      <c r="BU43" s="107"/>
      <c r="BV43" s="108"/>
      <c r="BW43" s="103"/>
      <c r="BX43" s="14">
        <f t="shared" si="6"/>
        <v>1.0200000000000001E-2</v>
      </c>
      <c r="BZ43" s="3">
        <v>43252</v>
      </c>
      <c r="CA43" s="1">
        <v>42.27</v>
      </c>
      <c r="CB43" s="1">
        <v>42.02</v>
      </c>
      <c r="CC43" s="1">
        <v>43.3</v>
      </c>
      <c r="CD43" s="1">
        <v>41.97</v>
      </c>
      <c r="CE43" s="14">
        <v>5.8999999999999999E-3</v>
      </c>
      <c r="CF43" s="107"/>
      <c r="CG43" s="108"/>
      <c r="CH43" s="103"/>
      <c r="CI43" s="14">
        <f t="shared" si="7"/>
        <v>4.7000000000000002E-3</v>
      </c>
      <c r="CK43" s="3">
        <v>43252</v>
      </c>
      <c r="CL43" s="1">
        <v>19.88</v>
      </c>
      <c r="CM43" s="1">
        <v>198.48</v>
      </c>
      <c r="CN43" s="1">
        <v>208.34</v>
      </c>
      <c r="CO43" s="1">
        <v>196.91</v>
      </c>
      <c r="CP43" s="14">
        <v>1.8E-3</v>
      </c>
      <c r="CQ43" s="107"/>
      <c r="CR43" s="108"/>
      <c r="CS43" s="103"/>
      <c r="CT43" s="14">
        <f t="shared" si="8"/>
        <v>6.0000000000000006E-4</v>
      </c>
      <c r="CV43" s="3">
        <v>43252</v>
      </c>
      <c r="CW43" s="1">
        <v>107.61</v>
      </c>
      <c r="CX43" s="1">
        <v>107.13</v>
      </c>
      <c r="CY43" s="1">
        <v>111.63</v>
      </c>
      <c r="CZ43" s="1">
        <v>106.35</v>
      </c>
      <c r="DA43" s="14">
        <v>4.4999999999999997E-3</v>
      </c>
      <c r="DB43" s="107"/>
      <c r="DC43" s="108"/>
      <c r="DD43" s="103"/>
      <c r="DE43" s="14">
        <f t="shared" si="9"/>
        <v>3.3E-3</v>
      </c>
      <c r="DG43" s="1">
        <v>202003</v>
      </c>
      <c r="DH43" s="1">
        <v>-13.38</v>
      </c>
      <c r="DI43" s="1">
        <v>-4.8899999999999997</v>
      </c>
      <c r="DJ43" s="1">
        <v>-14.02</v>
      </c>
      <c r="DK43" s="60">
        <v>1.1999999999999999E-3</v>
      </c>
      <c r="DL43" s="107"/>
      <c r="DM43" s="112"/>
      <c r="DP43" s="14"/>
    </row>
    <row r="44" spans="1:120" x14ac:dyDescent="0.3">
      <c r="A44" s="3">
        <v>43221</v>
      </c>
      <c r="B44" s="1">
        <v>250.62</v>
      </c>
      <c r="C44" s="1">
        <v>244.73</v>
      </c>
      <c r="D44" s="1">
        <v>253.07</v>
      </c>
      <c r="E44" s="1">
        <v>243.07</v>
      </c>
      <c r="F44" s="14">
        <v>2.41E-2</v>
      </c>
      <c r="G44" s="107"/>
      <c r="H44" s="108"/>
      <c r="I44" s="103"/>
      <c r="J44" s="14">
        <f t="shared" si="0"/>
        <v>2.41E-2</v>
      </c>
      <c r="L44" s="3">
        <v>43221</v>
      </c>
      <c r="M44" s="1">
        <v>94.82</v>
      </c>
      <c r="N44" s="1">
        <v>92.59</v>
      </c>
      <c r="O44" s="1">
        <v>95.74</v>
      </c>
      <c r="P44" s="1">
        <v>91.96</v>
      </c>
      <c r="Q44" s="14">
        <v>2.41E-2</v>
      </c>
      <c r="R44" s="107"/>
      <c r="S44" s="108"/>
      <c r="T44" s="103"/>
      <c r="U44" s="14">
        <f t="shared" si="1"/>
        <v>2.41E-2</v>
      </c>
      <c r="W44" s="3">
        <v>43221</v>
      </c>
      <c r="X44" s="1">
        <v>51.64</v>
      </c>
      <c r="Y44" s="1">
        <v>51.77</v>
      </c>
      <c r="Z44" s="1">
        <v>52.85</v>
      </c>
      <c r="AA44" s="1">
        <v>51.36</v>
      </c>
      <c r="AB44" s="14">
        <v>-2.5000000000000001E-3</v>
      </c>
      <c r="AC44" s="107"/>
      <c r="AD44" s="108"/>
      <c r="AE44" s="103"/>
      <c r="AF44" s="14">
        <f t="shared" si="2"/>
        <v>-2.5000000000000001E-3</v>
      </c>
      <c r="AH44" s="3">
        <v>43221</v>
      </c>
      <c r="AI44" s="1">
        <v>53.22</v>
      </c>
      <c r="AJ44" s="1">
        <v>51.74</v>
      </c>
      <c r="AK44" s="1">
        <v>53.57</v>
      </c>
      <c r="AL44" s="1">
        <v>51.2</v>
      </c>
      <c r="AM44" s="14">
        <v>2.86E-2</v>
      </c>
      <c r="AN44" s="107"/>
      <c r="AO44" s="108"/>
      <c r="AP44" s="103"/>
      <c r="AQ44" s="14">
        <f t="shared" si="3"/>
        <v>2.86E-2</v>
      </c>
      <c r="AS44" s="3">
        <v>43221</v>
      </c>
      <c r="AT44" s="1">
        <v>13.08</v>
      </c>
      <c r="AU44" s="1">
        <v>124</v>
      </c>
      <c r="AV44" s="1">
        <v>131.44</v>
      </c>
      <c r="AW44" s="1">
        <v>124</v>
      </c>
      <c r="AX44" s="14">
        <v>4.0599999999999997E-2</v>
      </c>
      <c r="AY44" s="107"/>
      <c r="AZ44" s="108"/>
      <c r="BA44" s="103"/>
      <c r="BB44" s="14">
        <f t="shared" si="4"/>
        <v>4.0599999999999997E-2</v>
      </c>
      <c r="BD44" s="3">
        <v>43221</v>
      </c>
      <c r="BE44" s="1">
        <v>27.11</v>
      </c>
      <c r="BF44" s="1">
        <v>26.81</v>
      </c>
      <c r="BG44" s="1">
        <v>27.24</v>
      </c>
      <c r="BH44" s="1">
        <v>26.67</v>
      </c>
      <c r="BI44" s="14">
        <v>1.12E-2</v>
      </c>
      <c r="BJ44" s="107"/>
      <c r="BK44" s="108"/>
      <c r="BL44" s="103"/>
      <c r="BM44" s="14">
        <f t="shared" si="5"/>
        <v>1.12E-2</v>
      </c>
      <c r="BO44" s="3">
        <v>43221</v>
      </c>
      <c r="BP44" s="1">
        <v>199.59</v>
      </c>
      <c r="BQ44" s="1">
        <v>198.52</v>
      </c>
      <c r="BR44" s="1">
        <v>205.02</v>
      </c>
      <c r="BS44" s="1">
        <v>195.84</v>
      </c>
      <c r="BT44" s="14">
        <v>5.4000000000000003E-3</v>
      </c>
      <c r="BU44" s="107"/>
      <c r="BV44" s="108"/>
      <c r="BW44" s="103"/>
      <c r="BX44" s="14">
        <f t="shared" si="6"/>
        <v>5.4000000000000003E-3</v>
      </c>
      <c r="BZ44" s="3">
        <v>43221</v>
      </c>
      <c r="CA44" s="1">
        <v>42.02</v>
      </c>
      <c r="CB44" s="1">
        <v>41.03</v>
      </c>
      <c r="CC44" s="1">
        <v>42.43</v>
      </c>
      <c r="CD44" s="1">
        <v>40.75</v>
      </c>
      <c r="CE44" s="14">
        <v>2.41E-2</v>
      </c>
      <c r="CF44" s="107"/>
      <c r="CG44" s="108"/>
      <c r="CH44" s="103"/>
      <c r="CI44" s="14">
        <f t="shared" si="7"/>
        <v>2.41E-2</v>
      </c>
      <c r="CK44" s="3">
        <v>43221</v>
      </c>
      <c r="CL44" s="1">
        <v>19.850000000000001</v>
      </c>
      <c r="CM44" s="1">
        <v>188.08</v>
      </c>
      <c r="CN44" s="1">
        <v>199.01</v>
      </c>
      <c r="CO44" s="1">
        <v>184.76</v>
      </c>
      <c r="CP44" s="14">
        <v>5.5300000000000002E-2</v>
      </c>
      <c r="CQ44" s="107"/>
      <c r="CR44" s="108"/>
      <c r="CS44" s="103"/>
      <c r="CT44" s="14">
        <f t="shared" si="8"/>
        <v>5.5300000000000002E-2</v>
      </c>
      <c r="CV44" s="3">
        <v>43221</v>
      </c>
      <c r="CW44" s="1">
        <v>107.13</v>
      </c>
      <c r="CX44" s="1">
        <v>103.59</v>
      </c>
      <c r="CY44" s="1">
        <v>107.62</v>
      </c>
      <c r="CZ44" s="1">
        <v>101.56</v>
      </c>
      <c r="DA44" s="14">
        <v>3.4200000000000001E-2</v>
      </c>
      <c r="DB44" s="107"/>
      <c r="DC44" s="108"/>
      <c r="DD44" s="103"/>
      <c r="DE44" s="14">
        <f t="shared" si="9"/>
        <v>3.4200000000000001E-2</v>
      </c>
      <c r="DG44" s="1">
        <v>202004</v>
      </c>
      <c r="DH44" s="1">
        <v>13.65</v>
      </c>
      <c r="DI44" s="1">
        <v>2.4700000000000002</v>
      </c>
      <c r="DJ44" s="1">
        <v>-1.18</v>
      </c>
      <c r="DK44" s="60">
        <v>0</v>
      </c>
      <c r="DL44" s="107"/>
      <c r="DM44" s="112"/>
      <c r="DP44" s="14"/>
    </row>
    <row r="45" spans="1:120" x14ac:dyDescent="0.3">
      <c r="A45" s="1" t="s">
        <v>86</v>
      </c>
      <c r="B45" s="1">
        <v>244.73</v>
      </c>
      <c r="C45" s="1">
        <v>238.36</v>
      </c>
      <c r="D45" s="1">
        <v>250.27</v>
      </c>
      <c r="E45" s="1">
        <v>238.36</v>
      </c>
      <c r="F45" s="14">
        <v>3.8E-3</v>
      </c>
      <c r="G45" s="107"/>
      <c r="H45" s="108"/>
      <c r="I45" s="103"/>
      <c r="J45" s="14">
        <f t="shared" si="0"/>
        <v>3.7000000000000002E-3</v>
      </c>
      <c r="L45" s="1" t="s">
        <v>86</v>
      </c>
      <c r="M45" s="1">
        <v>92.59</v>
      </c>
      <c r="N45" s="1">
        <v>90.66</v>
      </c>
      <c r="O45" s="1">
        <v>94.68</v>
      </c>
      <c r="P45" s="1">
        <v>90.66</v>
      </c>
      <c r="Q45" s="14">
        <v>-1.5E-3</v>
      </c>
      <c r="R45" s="107"/>
      <c r="S45" s="108"/>
      <c r="T45" s="103"/>
      <c r="U45" s="14">
        <f t="shared" si="1"/>
        <v>-1.6000000000000001E-3</v>
      </c>
      <c r="W45" s="1" t="s">
        <v>86</v>
      </c>
      <c r="X45" s="1">
        <v>51.77</v>
      </c>
      <c r="Y45" s="1">
        <v>50.24</v>
      </c>
      <c r="Z45" s="1">
        <v>52.46</v>
      </c>
      <c r="AA45" s="1">
        <v>50.24</v>
      </c>
      <c r="AB45" s="14">
        <v>1.3299999999999999E-2</v>
      </c>
      <c r="AC45" s="107"/>
      <c r="AD45" s="108"/>
      <c r="AE45" s="103"/>
      <c r="AF45" s="14">
        <f t="shared" si="2"/>
        <v>1.32E-2</v>
      </c>
      <c r="AH45" s="1" t="s">
        <v>86</v>
      </c>
      <c r="AI45" s="1">
        <v>51.74</v>
      </c>
      <c r="AJ45" s="1">
        <v>49.83</v>
      </c>
      <c r="AK45" s="1">
        <v>52.07</v>
      </c>
      <c r="AL45" s="1">
        <v>49.83</v>
      </c>
      <c r="AM45" s="14">
        <v>1.4500000000000001E-2</v>
      </c>
      <c r="AN45" s="107"/>
      <c r="AO45" s="108"/>
      <c r="AP45" s="103"/>
      <c r="AQ45" s="14">
        <f t="shared" si="3"/>
        <v>1.4400000000000001E-2</v>
      </c>
      <c r="AS45" s="1" t="s">
        <v>86</v>
      </c>
      <c r="AT45" s="1">
        <v>12.57</v>
      </c>
      <c r="AU45" s="1">
        <v>121.46</v>
      </c>
      <c r="AV45" s="1">
        <v>128.35</v>
      </c>
      <c r="AW45" s="1">
        <v>121.46</v>
      </c>
      <c r="AX45" s="14">
        <v>1.21E-2</v>
      </c>
      <c r="AY45" s="107"/>
      <c r="AZ45" s="108"/>
      <c r="BA45" s="103"/>
      <c r="BB45" s="14">
        <f t="shared" si="4"/>
        <v>1.2E-2</v>
      </c>
      <c r="BD45" s="1" t="s">
        <v>86</v>
      </c>
      <c r="BE45" s="1">
        <v>26.81</v>
      </c>
      <c r="BF45" s="1">
        <v>26.39</v>
      </c>
      <c r="BG45" s="1">
        <v>27.19</v>
      </c>
      <c r="BH45" s="1">
        <v>26.39</v>
      </c>
      <c r="BI45" s="14">
        <v>3.3999999999999998E-3</v>
      </c>
      <c r="BJ45" s="107"/>
      <c r="BK45" s="108"/>
      <c r="BL45" s="103"/>
      <c r="BM45" s="14">
        <f t="shared" si="5"/>
        <v>3.3E-3</v>
      </c>
      <c r="BO45" s="1" t="s">
        <v>86</v>
      </c>
      <c r="BP45" s="1">
        <v>198.52</v>
      </c>
      <c r="BQ45" s="1">
        <v>192.96</v>
      </c>
      <c r="BR45" s="1">
        <v>202.33</v>
      </c>
      <c r="BS45" s="1">
        <v>192.96</v>
      </c>
      <c r="BT45" s="14">
        <v>7.1999999999999998E-3</v>
      </c>
      <c r="BU45" s="107"/>
      <c r="BV45" s="108"/>
      <c r="BW45" s="103"/>
      <c r="BX45" s="14">
        <f t="shared" si="6"/>
        <v>7.0999999999999995E-3</v>
      </c>
      <c r="BZ45" s="1" t="s">
        <v>86</v>
      </c>
      <c r="CA45" s="1">
        <v>41.03</v>
      </c>
      <c r="CB45" s="1">
        <v>39.96</v>
      </c>
      <c r="CC45" s="1">
        <v>41.96</v>
      </c>
      <c r="CD45" s="1">
        <v>39.96</v>
      </c>
      <c r="CE45" s="14">
        <v>3.8999999999999998E-3</v>
      </c>
      <c r="CF45" s="107"/>
      <c r="CG45" s="108"/>
      <c r="CH45" s="103"/>
      <c r="CI45" s="14">
        <f t="shared" si="7"/>
        <v>3.8E-3</v>
      </c>
      <c r="CK45" s="1" t="s">
        <v>86</v>
      </c>
      <c r="CL45" s="1">
        <v>18.809999999999999</v>
      </c>
      <c r="CM45" s="1">
        <v>181.93</v>
      </c>
      <c r="CN45" s="1">
        <v>189.35</v>
      </c>
      <c r="CO45" s="1">
        <v>181.93</v>
      </c>
      <c r="CP45" s="14">
        <v>5.0000000000000001E-4</v>
      </c>
      <c r="CQ45" s="107"/>
      <c r="CR45" s="108"/>
      <c r="CS45" s="103"/>
      <c r="CT45" s="14">
        <f t="shared" si="8"/>
        <v>4.0000000000000002E-4</v>
      </c>
      <c r="CV45" s="1" t="s">
        <v>86</v>
      </c>
      <c r="CW45" s="1">
        <v>103.59</v>
      </c>
      <c r="CX45" s="1">
        <v>99.25</v>
      </c>
      <c r="CY45" s="1">
        <v>103.98</v>
      </c>
      <c r="CZ45" s="1">
        <v>99.25</v>
      </c>
      <c r="DA45" s="14">
        <v>1.7600000000000001E-2</v>
      </c>
      <c r="DB45" s="107"/>
      <c r="DC45" s="108"/>
      <c r="DD45" s="103"/>
      <c r="DE45" s="14">
        <f t="shared" si="9"/>
        <v>1.7500000000000002E-2</v>
      </c>
      <c r="DG45" s="1">
        <v>202005</v>
      </c>
      <c r="DH45" s="1">
        <v>5.58</v>
      </c>
      <c r="DI45" s="1">
        <v>2.4500000000000002</v>
      </c>
      <c r="DJ45" s="1">
        <v>-4.8</v>
      </c>
      <c r="DK45" s="60">
        <v>1E-4</v>
      </c>
      <c r="DL45" s="107"/>
      <c r="DM45" s="112"/>
      <c r="DP45" s="14"/>
    </row>
    <row r="46" spans="1:120" x14ac:dyDescent="0.3">
      <c r="A46" s="3">
        <v>43160</v>
      </c>
      <c r="B46" s="1">
        <v>243.81</v>
      </c>
      <c r="C46" s="1">
        <v>251.32</v>
      </c>
      <c r="D46" s="1">
        <v>258.22000000000003</v>
      </c>
      <c r="E46" s="1">
        <v>238.9</v>
      </c>
      <c r="F46" s="14">
        <v>-2.9899999999999999E-2</v>
      </c>
      <c r="G46" s="107"/>
      <c r="H46" s="108"/>
      <c r="I46" s="103"/>
      <c r="J46" s="14">
        <f t="shared" si="0"/>
        <v>-0.03</v>
      </c>
      <c r="L46" s="3">
        <v>43160</v>
      </c>
      <c r="M46" s="1">
        <v>92.73</v>
      </c>
      <c r="N46" s="1">
        <v>95.15</v>
      </c>
      <c r="O46" s="1">
        <v>97.77</v>
      </c>
      <c r="P46" s="1">
        <v>90.87</v>
      </c>
      <c r="Q46" s="14">
        <v>-2.5399999999999999E-2</v>
      </c>
      <c r="R46" s="107"/>
      <c r="S46" s="108"/>
      <c r="T46" s="103"/>
      <c r="U46" s="14">
        <f t="shared" si="1"/>
        <v>-2.5499999999999998E-2</v>
      </c>
      <c r="W46" s="3">
        <v>43160</v>
      </c>
      <c r="X46" s="1">
        <v>51.09</v>
      </c>
      <c r="Y46" s="1">
        <v>52.19</v>
      </c>
      <c r="Z46" s="1">
        <v>53.29</v>
      </c>
      <c r="AA46" s="1">
        <v>50.29</v>
      </c>
      <c r="AB46" s="14">
        <v>-2.1100000000000001E-2</v>
      </c>
      <c r="AC46" s="107"/>
      <c r="AD46" s="108"/>
      <c r="AE46" s="103"/>
      <c r="AF46" s="14">
        <f t="shared" si="2"/>
        <v>-2.12E-2</v>
      </c>
      <c r="AH46" s="3">
        <v>43160</v>
      </c>
      <c r="AI46" s="1">
        <v>51</v>
      </c>
      <c r="AJ46" s="1">
        <v>52.12</v>
      </c>
      <c r="AK46" s="1">
        <v>53.94</v>
      </c>
      <c r="AL46" s="1">
        <v>50.22</v>
      </c>
      <c r="AM46" s="14">
        <v>-2.1499999999999998E-2</v>
      </c>
      <c r="AN46" s="107"/>
      <c r="AO46" s="108"/>
      <c r="AP46" s="103"/>
      <c r="AQ46" s="14">
        <f t="shared" si="3"/>
        <v>-2.1599999999999998E-2</v>
      </c>
      <c r="AS46" s="3">
        <v>43160</v>
      </c>
      <c r="AT46" s="1">
        <v>12.42</v>
      </c>
      <c r="AU46" s="1">
        <v>128.74</v>
      </c>
      <c r="AV46" s="1">
        <v>133.09</v>
      </c>
      <c r="AW46" s="1">
        <v>122.08</v>
      </c>
      <c r="AX46" s="14">
        <v>-3.5099999999999999E-2</v>
      </c>
      <c r="AY46" s="107"/>
      <c r="AZ46" s="108"/>
      <c r="BA46" s="103"/>
      <c r="BB46" s="14">
        <f t="shared" si="4"/>
        <v>-3.5200000000000002E-2</v>
      </c>
      <c r="BD46" s="3">
        <v>43160</v>
      </c>
      <c r="BE46" s="1">
        <v>26.72</v>
      </c>
      <c r="BF46" s="1">
        <v>27.1</v>
      </c>
      <c r="BG46" s="1">
        <v>27.48</v>
      </c>
      <c r="BH46" s="1">
        <v>26.37</v>
      </c>
      <c r="BI46" s="14">
        <v>-1.4E-2</v>
      </c>
      <c r="BJ46" s="107"/>
      <c r="BK46" s="108"/>
      <c r="BL46" s="103"/>
      <c r="BM46" s="14">
        <f t="shared" si="5"/>
        <v>-1.41E-2</v>
      </c>
      <c r="BO46" s="3">
        <v>43160</v>
      </c>
      <c r="BP46" s="1">
        <v>197.11</v>
      </c>
      <c r="BQ46" s="1">
        <v>206.83</v>
      </c>
      <c r="BR46" s="1">
        <v>212.52</v>
      </c>
      <c r="BS46" s="1">
        <v>194.65</v>
      </c>
      <c r="BT46" s="14">
        <v>-4.7E-2</v>
      </c>
      <c r="BU46" s="107"/>
      <c r="BV46" s="108"/>
      <c r="BW46" s="103"/>
      <c r="BX46" s="14">
        <f t="shared" si="6"/>
        <v>-4.7100000000000003E-2</v>
      </c>
      <c r="BZ46" s="3">
        <v>43160</v>
      </c>
      <c r="CA46" s="1">
        <v>40.869999999999997</v>
      </c>
      <c r="CB46" s="1">
        <v>41.94</v>
      </c>
      <c r="CC46" s="1">
        <v>43.09</v>
      </c>
      <c r="CD46" s="1">
        <v>40.049999999999997</v>
      </c>
      <c r="CE46" s="14">
        <v>-2.5499999999999998E-2</v>
      </c>
      <c r="CF46" s="107"/>
      <c r="CG46" s="108"/>
      <c r="CH46" s="103"/>
      <c r="CI46" s="14">
        <f t="shared" si="7"/>
        <v>-2.5599999999999998E-2</v>
      </c>
      <c r="CK46" s="3">
        <v>43160</v>
      </c>
      <c r="CL46" s="1">
        <v>18.8</v>
      </c>
      <c r="CM46" s="1">
        <v>192.83</v>
      </c>
      <c r="CN46" s="1">
        <v>200.97</v>
      </c>
      <c r="CO46" s="1">
        <v>184.98</v>
      </c>
      <c r="CP46" s="14">
        <v>-2.5100000000000001E-2</v>
      </c>
      <c r="CQ46" s="107"/>
      <c r="CR46" s="108"/>
      <c r="CS46" s="103"/>
      <c r="CT46" s="14">
        <f t="shared" si="8"/>
        <v>-2.52E-2</v>
      </c>
      <c r="CV46" s="3">
        <v>43160</v>
      </c>
      <c r="CW46" s="1">
        <v>101.8</v>
      </c>
      <c r="CX46" s="1">
        <v>105.03</v>
      </c>
      <c r="CY46" s="1">
        <v>108.71</v>
      </c>
      <c r="CZ46" s="1">
        <v>100.01</v>
      </c>
      <c r="DA46" s="14">
        <v>-3.0800000000000001E-2</v>
      </c>
      <c r="DB46" s="107"/>
      <c r="DC46" s="108"/>
      <c r="DD46" s="103"/>
      <c r="DE46" s="14">
        <f t="shared" si="9"/>
        <v>-3.09E-2</v>
      </c>
      <c r="DG46" s="1">
        <v>202006</v>
      </c>
      <c r="DH46" s="1">
        <v>2.46</v>
      </c>
      <c r="DI46" s="1">
        <v>2.69</v>
      </c>
      <c r="DJ46" s="1">
        <v>-2.04</v>
      </c>
      <c r="DK46" s="60">
        <v>1E-4</v>
      </c>
      <c r="DL46" s="107"/>
      <c r="DM46" s="112"/>
      <c r="DP46" s="14"/>
    </row>
    <row r="47" spans="1:120" x14ac:dyDescent="0.3">
      <c r="A47" s="3">
        <v>43132</v>
      </c>
      <c r="B47" s="1">
        <v>251.32</v>
      </c>
      <c r="C47" s="1">
        <v>260.94</v>
      </c>
      <c r="D47" s="1">
        <v>260.94</v>
      </c>
      <c r="E47" s="1">
        <v>238.64</v>
      </c>
      <c r="F47" s="14">
        <v>-3.6900000000000002E-2</v>
      </c>
      <c r="G47" s="107"/>
      <c r="H47" s="108"/>
      <c r="I47" s="103"/>
      <c r="J47" s="14">
        <f t="shared" si="0"/>
        <v>-3.7000000000000005E-2</v>
      </c>
      <c r="L47" s="3">
        <v>43132</v>
      </c>
      <c r="M47" s="1">
        <v>95.15</v>
      </c>
      <c r="N47" s="1">
        <v>98.8</v>
      </c>
      <c r="O47" s="1">
        <v>98.8</v>
      </c>
      <c r="P47" s="1">
        <v>90.35</v>
      </c>
      <c r="Q47" s="14">
        <v>-3.6900000000000002E-2</v>
      </c>
      <c r="R47" s="107"/>
      <c r="S47" s="108"/>
      <c r="T47" s="103"/>
      <c r="U47" s="14">
        <f t="shared" si="1"/>
        <v>-3.7000000000000005E-2</v>
      </c>
      <c r="W47" s="3">
        <v>43132</v>
      </c>
      <c r="X47" s="1">
        <v>52.19</v>
      </c>
      <c r="Y47" s="1">
        <v>54.18</v>
      </c>
      <c r="Z47" s="1">
        <v>54.24</v>
      </c>
      <c r="AA47" s="1">
        <v>50.15</v>
      </c>
      <c r="AB47" s="14">
        <v>-3.6700000000000003E-2</v>
      </c>
      <c r="AC47" s="107"/>
      <c r="AD47" s="108"/>
      <c r="AE47" s="103"/>
      <c r="AF47" s="14">
        <f t="shared" si="2"/>
        <v>-3.6800000000000006E-2</v>
      </c>
      <c r="AH47" s="3">
        <v>43132</v>
      </c>
      <c r="AI47" s="1">
        <v>52.12</v>
      </c>
      <c r="AJ47" s="1">
        <v>53.58</v>
      </c>
      <c r="AK47" s="1">
        <v>53.58</v>
      </c>
      <c r="AL47" s="1">
        <v>49.26</v>
      </c>
      <c r="AM47" s="14">
        <v>-2.7199999999999998E-2</v>
      </c>
      <c r="AN47" s="107"/>
      <c r="AO47" s="108"/>
      <c r="AP47" s="103"/>
      <c r="AQ47" s="14">
        <f t="shared" si="3"/>
        <v>-2.7299999999999998E-2</v>
      </c>
      <c r="AS47" s="3">
        <v>43132</v>
      </c>
      <c r="AT47" s="1">
        <v>12.87</v>
      </c>
      <c r="AU47" s="1">
        <v>133.76</v>
      </c>
      <c r="AV47" s="1">
        <v>133.76</v>
      </c>
      <c r="AW47" s="1">
        <v>121.9</v>
      </c>
      <c r="AX47" s="14">
        <v>-3.7499999999999999E-2</v>
      </c>
      <c r="AY47" s="107"/>
      <c r="AZ47" s="108"/>
      <c r="BA47" s="103"/>
      <c r="BB47" s="14">
        <f t="shared" si="4"/>
        <v>-3.7600000000000001E-2</v>
      </c>
      <c r="BD47" s="3">
        <v>43132</v>
      </c>
      <c r="BE47" s="1">
        <v>27.1</v>
      </c>
      <c r="BF47" s="1">
        <v>28.02</v>
      </c>
      <c r="BG47" s="1">
        <v>28.02</v>
      </c>
      <c r="BH47" s="1">
        <v>26.46</v>
      </c>
      <c r="BI47" s="14">
        <v>-3.2800000000000003E-2</v>
      </c>
      <c r="BJ47" s="107"/>
      <c r="BK47" s="108"/>
      <c r="BL47" s="103"/>
      <c r="BM47" s="14">
        <f t="shared" si="5"/>
        <v>-3.2900000000000006E-2</v>
      </c>
      <c r="BO47" s="3">
        <v>43132</v>
      </c>
      <c r="BP47" s="1">
        <v>206.83</v>
      </c>
      <c r="BQ47" s="1">
        <v>215.21</v>
      </c>
      <c r="BR47" s="1">
        <v>215.94</v>
      </c>
      <c r="BS47" s="1">
        <v>197.23</v>
      </c>
      <c r="BT47" s="14">
        <v>-3.8899999999999997E-2</v>
      </c>
      <c r="BU47" s="107"/>
      <c r="BV47" s="108"/>
      <c r="BW47" s="103"/>
      <c r="BX47" s="14">
        <f t="shared" si="6"/>
        <v>-3.9E-2</v>
      </c>
      <c r="BZ47" s="3">
        <v>43132</v>
      </c>
      <c r="CA47" s="1">
        <v>41.94</v>
      </c>
      <c r="CB47" s="1">
        <v>43.54</v>
      </c>
      <c r="CC47" s="1">
        <v>43.54</v>
      </c>
      <c r="CD47" s="1">
        <v>39.82</v>
      </c>
      <c r="CE47" s="14">
        <v>-3.6700000000000003E-2</v>
      </c>
      <c r="CF47" s="107"/>
      <c r="CG47" s="108"/>
      <c r="CH47" s="103"/>
      <c r="CI47" s="14">
        <f t="shared" si="7"/>
        <v>-3.6800000000000006E-2</v>
      </c>
      <c r="CK47" s="3">
        <v>43132</v>
      </c>
      <c r="CL47" s="1">
        <v>19.28</v>
      </c>
      <c r="CM47" s="1">
        <v>196.55</v>
      </c>
      <c r="CN47" s="1">
        <v>197.05</v>
      </c>
      <c r="CO47" s="1">
        <v>179.9</v>
      </c>
      <c r="CP47" s="14">
        <v>-1.89E-2</v>
      </c>
      <c r="CQ47" s="107"/>
      <c r="CR47" s="108"/>
      <c r="CS47" s="103"/>
      <c r="CT47" s="14">
        <f t="shared" si="8"/>
        <v>-1.9E-2</v>
      </c>
      <c r="CV47" s="3">
        <v>43132</v>
      </c>
      <c r="CW47" s="1">
        <v>105.03</v>
      </c>
      <c r="CX47" s="1">
        <v>106.61</v>
      </c>
      <c r="CY47" s="1">
        <v>106.72</v>
      </c>
      <c r="CZ47" s="1">
        <v>97.07</v>
      </c>
      <c r="DA47" s="14">
        <v>-1.4800000000000001E-2</v>
      </c>
      <c r="DB47" s="107"/>
      <c r="DC47" s="108"/>
      <c r="DD47" s="103"/>
      <c r="DE47" s="14">
        <f t="shared" si="9"/>
        <v>-1.49E-2</v>
      </c>
      <c r="DG47" s="1">
        <v>202007</v>
      </c>
      <c r="DH47" s="1">
        <v>5.77</v>
      </c>
      <c r="DI47" s="1">
        <v>-2.2799999999999998</v>
      </c>
      <c r="DJ47" s="1">
        <v>-1.53</v>
      </c>
      <c r="DK47" s="60">
        <v>1E-4</v>
      </c>
      <c r="DL47" s="107"/>
      <c r="DM47" s="112"/>
      <c r="DP47" s="14"/>
    </row>
    <row r="48" spans="1:120" x14ac:dyDescent="0.3">
      <c r="A48" s="1" t="s">
        <v>87</v>
      </c>
      <c r="B48" s="1">
        <v>260.94</v>
      </c>
      <c r="C48" s="1">
        <v>248.88</v>
      </c>
      <c r="D48" s="1">
        <v>265.44</v>
      </c>
      <c r="E48" s="1">
        <v>248.88</v>
      </c>
      <c r="F48" s="14">
        <v>5.7200000000000001E-2</v>
      </c>
      <c r="G48" s="107"/>
      <c r="H48" s="108"/>
      <c r="I48" s="103"/>
      <c r="J48" s="14">
        <f t="shared" si="0"/>
        <v>5.7099999999999998E-2</v>
      </c>
      <c r="L48" s="1" t="s">
        <v>87</v>
      </c>
      <c r="M48" s="1">
        <v>98.8</v>
      </c>
      <c r="N48" s="1">
        <v>94.23</v>
      </c>
      <c r="O48" s="1">
        <v>100.5</v>
      </c>
      <c r="P48" s="1">
        <v>94.23</v>
      </c>
      <c r="Q48" s="14">
        <v>5.7200000000000001E-2</v>
      </c>
      <c r="R48" s="107"/>
      <c r="S48" s="108"/>
      <c r="T48" s="103"/>
      <c r="U48" s="14">
        <f t="shared" si="1"/>
        <v>5.7099999999999998E-2</v>
      </c>
      <c r="W48" s="1" t="s">
        <v>87</v>
      </c>
      <c r="X48" s="1">
        <v>54.18</v>
      </c>
      <c r="Y48" s="1">
        <v>51.69</v>
      </c>
      <c r="Z48" s="1">
        <v>55.16</v>
      </c>
      <c r="AA48" s="1">
        <v>51.69</v>
      </c>
      <c r="AB48" s="14">
        <v>6.0100000000000001E-2</v>
      </c>
      <c r="AC48" s="107"/>
      <c r="AD48" s="108"/>
      <c r="AE48" s="103"/>
      <c r="AF48" s="14">
        <f t="shared" si="2"/>
        <v>0.06</v>
      </c>
      <c r="AH48" s="1" t="s">
        <v>87</v>
      </c>
      <c r="AI48" s="1">
        <v>53.58</v>
      </c>
      <c r="AJ48" s="1">
        <v>50.16</v>
      </c>
      <c r="AK48" s="1">
        <v>54.24</v>
      </c>
      <c r="AL48" s="1">
        <v>50.16</v>
      </c>
      <c r="AM48" s="14">
        <v>8.1600000000000006E-2</v>
      </c>
      <c r="AN48" s="107"/>
      <c r="AO48" s="108"/>
      <c r="AP48" s="103"/>
      <c r="AQ48" s="14">
        <f t="shared" si="3"/>
        <v>8.1500000000000003E-2</v>
      </c>
      <c r="AS48" s="1" t="s">
        <v>87</v>
      </c>
      <c r="AT48" s="1">
        <v>13.38</v>
      </c>
      <c r="AU48" s="1">
        <v>123.77</v>
      </c>
      <c r="AV48" s="1">
        <v>134.94999999999999</v>
      </c>
      <c r="AW48" s="1">
        <v>123.77</v>
      </c>
      <c r="AX48" s="14">
        <v>9.2899999999999996E-2</v>
      </c>
      <c r="AY48" s="107"/>
      <c r="AZ48" s="108"/>
      <c r="BA48" s="103"/>
      <c r="BB48" s="14">
        <f t="shared" si="4"/>
        <v>9.2799999999999994E-2</v>
      </c>
      <c r="BD48" s="1" t="s">
        <v>87</v>
      </c>
      <c r="BE48" s="1">
        <v>28.02</v>
      </c>
      <c r="BF48" s="1">
        <v>27.25</v>
      </c>
      <c r="BG48" s="1">
        <v>28.3</v>
      </c>
      <c r="BH48" s="1">
        <v>27.25</v>
      </c>
      <c r="BI48" s="14">
        <v>3.2000000000000001E-2</v>
      </c>
      <c r="BJ48" s="107"/>
      <c r="BK48" s="108"/>
      <c r="BL48" s="103"/>
      <c r="BM48" s="14">
        <f t="shared" si="5"/>
        <v>3.1899999999999998E-2</v>
      </c>
      <c r="BO48" s="1" t="s">
        <v>87</v>
      </c>
      <c r="BP48" s="1">
        <v>215.21</v>
      </c>
      <c r="BQ48" s="1">
        <v>206.17</v>
      </c>
      <c r="BR48" s="1">
        <v>220.58</v>
      </c>
      <c r="BS48" s="1">
        <v>206.17</v>
      </c>
      <c r="BT48" s="14">
        <v>5.7000000000000002E-2</v>
      </c>
      <c r="BU48" s="107"/>
      <c r="BV48" s="108"/>
      <c r="BW48" s="103"/>
      <c r="BX48" s="14">
        <f t="shared" si="6"/>
        <v>5.6899999999999999E-2</v>
      </c>
      <c r="BZ48" s="1" t="s">
        <v>87</v>
      </c>
      <c r="CA48" s="1">
        <v>43.54</v>
      </c>
      <c r="CB48" s="1">
        <v>41.53</v>
      </c>
      <c r="CC48" s="1">
        <v>44.29</v>
      </c>
      <c r="CD48" s="1">
        <v>41.53</v>
      </c>
      <c r="CE48" s="14">
        <v>5.7099999999999998E-2</v>
      </c>
      <c r="CF48" s="107"/>
      <c r="CG48" s="108"/>
      <c r="CH48" s="103"/>
      <c r="CI48" s="14">
        <f t="shared" si="7"/>
        <v>5.6999999999999995E-2</v>
      </c>
      <c r="CK48" s="1" t="s">
        <v>87</v>
      </c>
      <c r="CL48" s="1">
        <v>19.66</v>
      </c>
      <c r="CM48" s="1">
        <v>181.45</v>
      </c>
      <c r="CN48" s="1">
        <v>198.09</v>
      </c>
      <c r="CO48" s="1">
        <v>181.45</v>
      </c>
      <c r="CP48" s="14">
        <v>0.1002</v>
      </c>
      <c r="CQ48" s="107"/>
      <c r="CR48" s="108"/>
      <c r="CS48" s="103"/>
      <c r="CT48" s="14">
        <f t="shared" si="8"/>
        <v>0.10009999999999999</v>
      </c>
      <c r="CV48" s="1" t="s">
        <v>87</v>
      </c>
      <c r="CW48" s="1">
        <v>106.61</v>
      </c>
      <c r="CX48" s="1">
        <v>97.69</v>
      </c>
      <c r="CY48" s="1">
        <v>107.42</v>
      </c>
      <c r="CZ48" s="1">
        <v>97.69</v>
      </c>
      <c r="DA48" s="14">
        <v>0.1069</v>
      </c>
      <c r="DB48" s="107"/>
      <c r="DC48" s="108"/>
      <c r="DD48" s="103"/>
      <c r="DE48" s="14">
        <f t="shared" si="9"/>
        <v>0.10679999999999999</v>
      </c>
      <c r="DG48" s="1">
        <v>202008</v>
      </c>
      <c r="DH48" s="1">
        <v>7.63</v>
      </c>
      <c r="DI48" s="1">
        <v>-0.26</v>
      </c>
      <c r="DJ48" s="1">
        <v>-2.92</v>
      </c>
      <c r="DK48" s="60">
        <v>1E-4</v>
      </c>
      <c r="DL48" s="107"/>
      <c r="DM48" s="112"/>
      <c r="DP48" s="14"/>
    </row>
    <row r="49" spans="1:120" x14ac:dyDescent="0.3">
      <c r="A49" s="1" t="s">
        <v>88</v>
      </c>
      <c r="B49" s="1">
        <v>246.82</v>
      </c>
      <c r="C49" s="1">
        <v>245.29</v>
      </c>
      <c r="D49" s="1">
        <v>249.42</v>
      </c>
      <c r="E49" s="1">
        <v>243.62</v>
      </c>
      <c r="F49" s="14">
        <v>6.1999999999999998E-3</v>
      </c>
      <c r="G49" s="107"/>
      <c r="H49" s="108"/>
      <c r="I49" s="103"/>
      <c r="J49" s="14">
        <f t="shared" si="0"/>
        <v>6.0999999999999995E-3</v>
      </c>
      <c r="L49" s="1" t="s">
        <v>88</v>
      </c>
      <c r="M49" s="1">
        <v>93.45</v>
      </c>
      <c r="N49" s="1">
        <v>92.89</v>
      </c>
      <c r="O49" s="1">
        <v>93.98</v>
      </c>
      <c r="P49" s="1">
        <v>92.26</v>
      </c>
      <c r="Q49" s="14">
        <v>6.0000000000000001E-3</v>
      </c>
      <c r="R49" s="107"/>
      <c r="S49" s="108"/>
      <c r="T49" s="103"/>
      <c r="U49" s="14">
        <f t="shared" si="1"/>
        <v>5.8999999999999999E-3</v>
      </c>
      <c r="W49" s="1" t="s">
        <v>88</v>
      </c>
      <c r="X49" s="1">
        <v>51.11</v>
      </c>
      <c r="Y49" s="1">
        <v>53.02</v>
      </c>
      <c r="Z49" s="1">
        <v>53.55</v>
      </c>
      <c r="AA49" s="1">
        <v>50.8</v>
      </c>
      <c r="AB49" s="14">
        <v>-3.5999999999999997E-2</v>
      </c>
      <c r="AC49" s="107"/>
      <c r="AD49" s="108"/>
      <c r="AE49" s="103"/>
      <c r="AF49" s="14">
        <f t="shared" si="2"/>
        <v>-3.61E-2</v>
      </c>
      <c r="AH49" s="1" t="s">
        <v>88</v>
      </c>
      <c r="AI49" s="1">
        <v>49.54</v>
      </c>
      <c r="AJ49" s="1">
        <v>52.41</v>
      </c>
      <c r="AK49" s="1">
        <v>53.04</v>
      </c>
      <c r="AL49" s="1">
        <v>49.47</v>
      </c>
      <c r="AM49" s="14">
        <v>-5.4800000000000001E-2</v>
      </c>
      <c r="AN49" s="107"/>
      <c r="AO49" s="108"/>
      <c r="AP49" s="103"/>
      <c r="AQ49" s="14">
        <f t="shared" si="3"/>
        <v>-5.4900000000000004E-2</v>
      </c>
      <c r="AS49" s="1" t="s">
        <v>88</v>
      </c>
      <c r="AT49" s="1">
        <v>12.24</v>
      </c>
      <c r="AU49" s="1">
        <v>128.96</v>
      </c>
      <c r="AV49" s="1">
        <v>128.96</v>
      </c>
      <c r="AW49" s="1">
        <v>121.84</v>
      </c>
      <c r="AX49" s="14">
        <v>-5.0900000000000001E-2</v>
      </c>
      <c r="AY49" s="107"/>
      <c r="AZ49" s="108"/>
      <c r="BA49" s="103"/>
      <c r="BB49" s="14">
        <f t="shared" si="4"/>
        <v>-5.1000000000000004E-2</v>
      </c>
      <c r="BD49" s="1" t="s">
        <v>88</v>
      </c>
      <c r="BE49" s="1">
        <v>27.15</v>
      </c>
      <c r="BF49" s="1">
        <v>27.84</v>
      </c>
      <c r="BG49" s="1">
        <v>28.22</v>
      </c>
      <c r="BH49" s="1">
        <v>27.05</v>
      </c>
      <c r="BI49" s="14">
        <v>-2.4799999999999999E-2</v>
      </c>
      <c r="BJ49" s="107"/>
      <c r="BK49" s="108"/>
      <c r="BL49" s="103"/>
      <c r="BM49" s="14">
        <f t="shared" si="5"/>
        <v>-2.4899999999999999E-2</v>
      </c>
      <c r="BO49" s="1" t="s">
        <v>88</v>
      </c>
      <c r="BP49" s="1">
        <v>203.61</v>
      </c>
      <c r="BQ49" s="1">
        <v>207.01</v>
      </c>
      <c r="BR49" s="1">
        <v>211.76</v>
      </c>
      <c r="BS49" s="1">
        <v>202.77</v>
      </c>
      <c r="BT49" s="14">
        <v>-1.6400000000000001E-2</v>
      </c>
      <c r="BU49" s="107"/>
      <c r="BV49" s="108"/>
      <c r="BW49" s="103"/>
      <c r="BX49" s="14">
        <f t="shared" si="6"/>
        <v>-1.6500000000000001E-2</v>
      </c>
      <c r="BZ49" s="1" t="s">
        <v>88</v>
      </c>
      <c r="CA49" s="1">
        <v>41.19</v>
      </c>
      <c r="CB49" s="1">
        <v>41.46</v>
      </c>
      <c r="CC49" s="1">
        <v>41.93</v>
      </c>
      <c r="CD49" s="1">
        <v>41.18</v>
      </c>
      <c r="CE49" s="14">
        <v>-6.4999999999999997E-3</v>
      </c>
      <c r="CF49" s="107"/>
      <c r="CG49" s="108"/>
      <c r="CH49" s="103"/>
      <c r="CI49" s="14">
        <f t="shared" si="7"/>
        <v>-6.6E-3</v>
      </c>
      <c r="CK49" s="1" t="s">
        <v>88</v>
      </c>
      <c r="CL49" s="1">
        <v>17.86</v>
      </c>
      <c r="CM49" s="1">
        <v>185.26</v>
      </c>
      <c r="CN49" s="1">
        <v>189.1</v>
      </c>
      <c r="CO49" s="1">
        <v>178.65</v>
      </c>
      <c r="CP49" s="14">
        <v>-3.5700000000000003E-2</v>
      </c>
      <c r="CQ49" s="107"/>
      <c r="CR49" s="108"/>
      <c r="CS49" s="103"/>
      <c r="CT49" s="14">
        <f t="shared" si="8"/>
        <v>-3.5800000000000005E-2</v>
      </c>
      <c r="CV49" s="1" t="s">
        <v>88</v>
      </c>
      <c r="CW49" s="1">
        <v>96.31</v>
      </c>
      <c r="CX49" s="1">
        <v>99.14</v>
      </c>
      <c r="CY49" s="1">
        <v>99.14</v>
      </c>
      <c r="CZ49" s="1">
        <v>96.01</v>
      </c>
      <c r="DA49" s="14">
        <v>-2.8500000000000001E-2</v>
      </c>
      <c r="DB49" s="107"/>
      <c r="DC49" s="108"/>
      <c r="DD49" s="103"/>
      <c r="DE49" s="14">
        <f t="shared" si="9"/>
        <v>-2.86E-2</v>
      </c>
      <c r="DG49" s="1">
        <v>202009</v>
      </c>
      <c r="DH49" s="1">
        <v>-3.63</v>
      </c>
      <c r="DI49" s="1">
        <v>0.02</v>
      </c>
      <c r="DJ49" s="1">
        <v>-2.62</v>
      </c>
      <c r="DK49" s="60">
        <v>1E-4</v>
      </c>
      <c r="DL49" s="107"/>
      <c r="DM49" s="112"/>
      <c r="DP49" s="14"/>
    </row>
    <row r="50" spans="1:120" x14ac:dyDescent="0.3">
      <c r="A50" s="3">
        <v>43040</v>
      </c>
      <c r="B50" s="1">
        <v>245.29</v>
      </c>
      <c r="C50" s="1">
        <v>237.99</v>
      </c>
      <c r="D50" s="1">
        <v>243.27</v>
      </c>
      <c r="E50" s="1">
        <v>237.32</v>
      </c>
      <c r="F50" s="14">
        <v>3.0700000000000002E-2</v>
      </c>
      <c r="G50" s="107"/>
      <c r="H50" s="108"/>
      <c r="I50" s="106"/>
      <c r="J50" s="14">
        <f t="shared" si="0"/>
        <v>3.0600000000000002E-2</v>
      </c>
      <c r="L50" s="3">
        <v>43040</v>
      </c>
      <c r="M50" s="1">
        <v>92.89</v>
      </c>
      <c r="N50" s="1">
        <v>90.13</v>
      </c>
      <c r="O50" s="1">
        <v>92.13</v>
      </c>
      <c r="P50" s="1">
        <v>89.88</v>
      </c>
      <c r="Q50" s="14">
        <v>3.0599999999999999E-2</v>
      </c>
      <c r="R50" s="107"/>
      <c r="S50" s="108"/>
      <c r="T50" s="103"/>
      <c r="U50" s="14">
        <f t="shared" si="1"/>
        <v>3.0499999999999999E-2</v>
      </c>
      <c r="W50" s="3">
        <v>43040</v>
      </c>
      <c r="X50" s="1">
        <v>53.02</v>
      </c>
      <c r="Y50" s="1">
        <v>52.26</v>
      </c>
      <c r="Z50" s="1">
        <v>53.14</v>
      </c>
      <c r="AA50" s="1">
        <v>51.92</v>
      </c>
      <c r="AB50" s="14">
        <v>1.4500000000000001E-2</v>
      </c>
      <c r="AC50" s="107"/>
      <c r="AD50" s="108"/>
      <c r="AE50" s="103"/>
      <c r="AF50" s="14">
        <f t="shared" si="2"/>
        <v>1.4400000000000001E-2</v>
      </c>
      <c r="AH50" s="3">
        <v>43040</v>
      </c>
      <c r="AI50" s="1">
        <v>52.41</v>
      </c>
      <c r="AJ50" s="1">
        <v>51.43</v>
      </c>
      <c r="AK50" s="1">
        <v>52.38</v>
      </c>
      <c r="AL50" s="1">
        <v>51.1</v>
      </c>
      <c r="AM50" s="14">
        <v>1.9099999999999999E-2</v>
      </c>
      <c r="AN50" s="107"/>
      <c r="AO50" s="108"/>
      <c r="AP50" s="103"/>
      <c r="AQ50" s="14">
        <f t="shared" si="3"/>
        <v>1.9E-2</v>
      </c>
      <c r="AS50" s="3">
        <v>43040</v>
      </c>
      <c r="AT50" s="1">
        <v>12.9</v>
      </c>
      <c r="AU50" s="1">
        <v>126.93</v>
      </c>
      <c r="AV50" s="1">
        <v>129.59</v>
      </c>
      <c r="AW50" s="1">
        <v>126.05</v>
      </c>
      <c r="AX50" s="14">
        <v>1.6E-2</v>
      </c>
      <c r="AY50" s="107"/>
      <c r="AZ50" s="108"/>
      <c r="BA50" s="103"/>
      <c r="BB50" s="14">
        <f t="shared" si="4"/>
        <v>1.5900000000000001E-2</v>
      </c>
      <c r="BD50" s="3">
        <v>43040</v>
      </c>
      <c r="BE50" s="1">
        <v>27.84</v>
      </c>
      <c r="BF50" s="1">
        <v>27.44</v>
      </c>
      <c r="BG50" s="1">
        <v>27.73</v>
      </c>
      <c r="BH50" s="1">
        <v>27.34</v>
      </c>
      <c r="BI50" s="14">
        <v>1.46E-2</v>
      </c>
      <c r="BJ50" s="107"/>
      <c r="BK50" s="108"/>
      <c r="BL50" s="103"/>
      <c r="BM50" s="14">
        <f t="shared" si="5"/>
        <v>1.4500000000000001E-2</v>
      </c>
      <c r="BO50" s="3">
        <v>43040</v>
      </c>
      <c r="BP50" s="1">
        <v>207.01</v>
      </c>
      <c r="BQ50" s="1">
        <v>201.77</v>
      </c>
      <c r="BR50" s="1">
        <v>205.95</v>
      </c>
      <c r="BS50" s="1">
        <v>198.68</v>
      </c>
      <c r="BT50" s="14">
        <v>2.5999999999999999E-2</v>
      </c>
      <c r="BU50" s="107"/>
      <c r="BV50" s="108"/>
      <c r="BW50" s="103"/>
      <c r="BX50" s="14">
        <f t="shared" si="6"/>
        <v>2.5899999999999999E-2</v>
      </c>
      <c r="BZ50" s="3">
        <v>43040</v>
      </c>
      <c r="CA50" s="1">
        <v>41.46</v>
      </c>
      <c r="CB50" s="1">
        <v>40.229999999999997</v>
      </c>
      <c r="CC50" s="1">
        <v>41.12</v>
      </c>
      <c r="CD50" s="1">
        <v>40.119999999999997</v>
      </c>
      <c r="CE50" s="14">
        <v>3.0599999999999999E-2</v>
      </c>
      <c r="CF50" s="107"/>
      <c r="CG50" s="108"/>
      <c r="CH50" s="103"/>
      <c r="CI50" s="14">
        <f t="shared" si="7"/>
        <v>3.0499999999999999E-2</v>
      </c>
      <c r="CK50" s="3">
        <v>43040</v>
      </c>
      <c r="CL50" s="1">
        <v>18.53</v>
      </c>
      <c r="CM50" s="1">
        <v>182.23</v>
      </c>
      <c r="CN50" s="1">
        <v>187.11</v>
      </c>
      <c r="CO50" s="1">
        <v>181.48</v>
      </c>
      <c r="CP50" s="14">
        <v>1.66E-2</v>
      </c>
      <c r="CQ50" s="107"/>
      <c r="CR50" s="108"/>
      <c r="CS50" s="103"/>
      <c r="CT50" s="14">
        <f t="shared" si="8"/>
        <v>1.6500000000000001E-2</v>
      </c>
      <c r="CV50" s="3">
        <v>43040</v>
      </c>
      <c r="CW50" s="1">
        <v>99.14</v>
      </c>
      <c r="CX50" s="1">
        <v>96.98</v>
      </c>
      <c r="CY50" s="1">
        <v>99.67</v>
      </c>
      <c r="CZ50" s="1">
        <v>96.72</v>
      </c>
      <c r="DA50" s="14">
        <v>2.23E-2</v>
      </c>
      <c r="DB50" s="107"/>
      <c r="DC50" s="108"/>
      <c r="DD50" s="103"/>
      <c r="DE50" s="14">
        <f t="shared" si="9"/>
        <v>2.2200000000000001E-2</v>
      </c>
      <c r="DG50" s="1">
        <v>202010</v>
      </c>
      <c r="DH50" s="1">
        <v>-2.1</v>
      </c>
      <c r="DI50" s="1">
        <v>4.41</v>
      </c>
      <c r="DJ50" s="1">
        <v>4.16</v>
      </c>
      <c r="DK50" s="60">
        <v>1E-4</v>
      </c>
      <c r="DL50" s="107"/>
      <c r="DM50" s="112"/>
      <c r="DP50" s="14"/>
    </row>
    <row r="51" spans="1:120" x14ac:dyDescent="0.3">
      <c r="A51" s="15">
        <v>43009</v>
      </c>
      <c r="B51" s="16">
        <v>237.99</v>
      </c>
      <c r="C51" s="16">
        <v>233.47</v>
      </c>
      <c r="D51" s="16">
        <v>238.5</v>
      </c>
      <c r="E51" s="16">
        <v>233.47</v>
      </c>
      <c r="F51" s="17">
        <v>2.3300000000000001E-2</v>
      </c>
      <c r="G51" s="110">
        <f>AVERAGE(F51:F62)</f>
        <v>1.6141666666666665E-2</v>
      </c>
      <c r="H51" s="108"/>
      <c r="I51" s="102">
        <f>1+G51</f>
        <v>1.0161416666666667</v>
      </c>
      <c r="J51" s="17">
        <f t="shared" si="0"/>
        <v>2.3200000000000002E-2</v>
      </c>
      <c r="L51" s="15">
        <v>43009</v>
      </c>
      <c r="M51" s="16">
        <v>90.13</v>
      </c>
      <c r="N51" s="16">
        <v>88.86</v>
      </c>
      <c r="O51" s="16">
        <v>90.32</v>
      </c>
      <c r="P51" s="16">
        <v>88.86</v>
      </c>
      <c r="Q51" s="17">
        <v>1.8200000000000001E-2</v>
      </c>
      <c r="R51" s="110">
        <f>AVERAGE(Q51:Q62)</f>
        <v>1.5641666666666668E-2</v>
      </c>
      <c r="S51" s="108"/>
      <c r="T51" s="102">
        <f>1+R51</f>
        <v>1.0156416666666668</v>
      </c>
      <c r="U51" s="17">
        <f t="shared" si="1"/>
        <v>1.8100000000000002E-2</v>
      </c>
      <c r="W51" s="15">
        <v>43009</v>
      </c>
      <c r="X51" s="16">
        <v>52.26</v>
      </c>
      <c r="Y51" s="16">
        <v>51.2</v>
      </c>
      <c r="Z51" s="16">
        <v>52.06</v>
      </c>
      <c r="AA51" s="16">
        <v>51.2</v>
      </c>
      <c r="AB51" s="17">
        <v>2.0299999999999999E-2</v>
      </c>
      <c r="AC51" s="110">
        <f>AVERAGE(AB51:AB62)</f>
        <v>1.3408333333333333E-2</v>
      </c>
      <c r="AD51" s="108"/>
      <c r="AE51" s="102">
        <f>1+AC51</f>
        <v>1.0134083333333332</v>
      </c>
      <c r="AF51" s="17">
        <f t="shared" si="2"/>
        <v>2.0199999999999999E-2</v>
      </c>
      <c r="AH51" s="15">
        <v>43009</v>
      </c>
      <c r="AI51" s="16">
        <v>51.43</v>
      </c>
      <c r="AJ51" s="16">
        <v>49.68</v>
      </c>
      <c r="AK51" s="16">
        <v>51.26</v>
      </c>
      <c r="AL51" s="16">
        <v>49.68</v>
      </c>
      <c r="AM51" s="17">
        <v>3.6900000000000002E-2</v>
      </c>
      <c r="AN51" s="110">
        <f>AVERAGE(AM51:AM62)</f>
        <v>1.4816666666666667E-2</v>
      </c>
      <c r="AO51" s="108"/>
      <c r="AP51" s="102">
        <f>1+AN51</f>
        <v>1.0148166666666667</v>
      </c>
      <c r="AQ51" s="17">
        <f t="shared" si="3"/>
        <v>3.6799999999999999E-2</v>
      </c>
      <c r="AS51" s="15">
        <v>43009</v>
      </c>
      <c r="AT51" s="16">
        <v>12.69</v>
      </c>
      <c r="AU51" s="16">
        <v>121.46</v>
      </c>
      <c r="AV51" s="16">
        <v>126.65</v>
      </c>
      <c r="AW51" s="16">
        <v>121.46</v>
      </c>
      <c r="AX51" s="17">
        <v>4.7399999999999998E-2</v>
      </c>
      <c r="AY51" s="110">
        <f>AVERAGE(AX51:AX62)</f>
        <v>1.9966666666666664E-2</v>
      </c>
      <c r="AZ51" s="108"/>
      <c r="BA51" s="102">
        <f>1+AY51</f>
        <v>1.0199666666666667</v>
      </c>
      <c r="BB51" s="17">
        <f t="shared" si="4"/>
        <v>4.7299999999999995E-2</v>
      </c>
      <c r="BD51" s="15">
        <v>43009</v>
      </c>
      <c r="BE51" s="16">
        <v>27.44</v>
      </c>
      <c r="BF51" s="16">
        <v>27.05</v>
      </c>
      <c r="BG51" s="16">
        <v>27.44</v>
      </c>
      <c r="BH51" s="16">
        <v>27.05</v>
      </c>
      <c r="BI51" s="17">
        <v>1.6299999999999999E-2</v>
      </c>
      <c r="BJ51" s="110">
        <f>AVERAGE(BI51:BI62)</f>
        <v>8.6833333333333328E-3</v>
      </c>
      <c r="BK51" s="108"/>
      <c r="BL51" s="102">
        <f>1+BJ51</f>
        <v>1.0086833333333334</v>
      </c>
      <c r="BM51" s="17">
        <f t="shared" si="5"/>
        <v>1.6199999999999999E-2</v>
      </c>
      <c r="BO51" s="15">
        <v>43009</v>
      </c>
      <c r="BP51" s="16">
        <v>201.77</v>
      </c>
      <c r="BQ51" s="16">
        <v>201.69</v>
      </c>
      <c r="BR51" s="16">
        <v>203.12</v>
      </c>
      <c r="BS51" s="16">
        <v>200.66</v>
      </c>
      <c r="BT51" s="17">
        <v>6.1999999999999998E-3</v>
      </c>
      <c r="BU51" s="110">
        <f>AVERAGE(BT51:BT62)</f>
        <v>1.3724999999999999E-2</v>
      </c>
      <c r="BV51" s="108"/>
      <c r="BW51" s="102">
        <f>1+BU51</f>
        <v>1.013725</v>
      </c>
      <c r="BX51" s="17">
        <f t="shared" si="6"/>
        <v>6.0999999999999995E-3</v>
      </c>
      <c r="BZ51" s="15">
        <v>43009</v>
      </c>
      <c r="CA51" s="16">
        <v>40.229999999999997</v>
      </c>
      <c r="CB51" s="16">
        <v>39.46</v>
      </c>
      <c r="CC51" s="16">
        <v>40.32</v>
      </c>
      <c r="CD51" s="16">
        <v>39.46</v>
      </c>
      <c r="CE51" s="17">
        <v>2.3400000000000001E-2</v>
      </c>
      <c r="CF51" s="110">
        <f>AVERAGE(CE51:CE62)</f>
        <v>1.575E-2</v>
      </c>
      <c r="CG51" s="108"/>
      <c r="CH51" s="102">
        <f>1+CF51</f>
        <v>1.0157499999999999</v>
      </c>
      <c r="CI51" s="17">
        <f t="shared" si="7"/>
        <v>2.3300000000000001E-2</v>
      </c>
      <c r="CK51" s="15">
        <v>43009</v>
      </c>
      <c r="CL51" s="16">
        <v>18.22</v>
      </c>
      <c r="CM51" s="16">
        <v>175.67</v>
      </c>
      <c r="CN51" s="16">
        <v>181.8</v>
      </c>
      <c r="CO51" s="16">
        <v>175.67</v>
      </c>
      <c r="CP51" s="17">
        <v>4.1300000000000003E-2</v>
      </c>
      <c r="CQ51" s="110">
        <f>AVERAGE(CP51:CP62)</f>
        <v>2.4008333333333336E-2</v>
      </c>
      <c r="CR51" s="108"/>
      <c r="CS51" s="102">
        <f>1+CQ51</f>
        <v>1.0240083333333334</v>
      </c>
      <c r="CT51" s="17">
        <f t="shared" si="8"/>
        <v>4.1200000000000001E-2</v>
      </c>
      <c r="CV51" s="15">
        <v>43009</v>
      </c>
      <c r="CW51" s="16">
        <v>96.98</v>
      </c>
      <c r="CX51" s="16">
        <v>92.91</v>
      </c>
      <c r="CY51" s="16">
        <v>96.9</v>
      </c>
      <c r="CZ51" s="16">
        <v>92.91</v>
      </c>
      <c r="DA51" s="17">
        <v>4.6600000000000003E-2</v>
      </c>
      <c r="DB51" s="110">
        <f>AVERAGE(DA51:DA62)</f>
        <v>2.4650000000000002E-2</v>
      </c>
      <c r="DC51" s="108"/>
      <c r="DD51" s="102">
        <f>1+DB51</f>
        <v>1.0246500000000001</v>
      </c>
      <c r="DE51" s="17">
        <f t="shared" si="9"/>
        <v>4.65E-2</v>
      </c>
      <c r="DG51" s="16">
        <v>202011</v>
      </c>
      <c r="DH51" s="16">
        <v>12.47</v>
      </c>
      <c r="DI51" s="16">
        <v>5.65</v>
      </c>
      <c r="DJ51" s="16">
        <v>2.13</v>
      </c>
      <c r="DK51" s="60">
        <v>1E-4</v>
      </c>
      <c r="DL51" s="110">
        <f>AVERAGE(DK51:DK62)</f>
        <v>1.8181818181818182E-5</v>
      </c>
      <c r="DM51" s="112"/>
      <c r="DP51" s="14"/>
    </row>
    <row r="52" spans="1:120" x14ac:dyDescent="0.3">
      <c r="A52" s="3">
        <v>42979</v>
      </c>
      <c r="B52" s="1">
        <v>232.57</v>
      </c>
      <c r="C52" s="1">
        <v>229.03</v>
      </c>
      <c r="D52" s="1">
        <v>232.57</v>
      </c>
      <c r="E52" s="1">
        <v>227.78</v>
      </c>
      <c r="F52" s="14">
        <v>1.55E-2</v>
      </c>
      <c r="G52" s="107"/>
      <c r="H52" s="108"/>
      <c r="I52" s="103"/>
      <c r="J52" s="14">
        <f t="shared" si="0"/>
        <v>1.54E-2</v>
      </c>
      <c r="L52" s="3">
        <v>42979</v>
      </c>
      <c r="M52" s="1">
        <v>88.52</v>
      </c>
      <c r="N52" s="1">
        <v>86.73</v>
      </c>
      <c r="O52" s="1">
        <v>88.52</v>
      </c>
      <c r="P52" s="1">
        <v>86.26</v>
      </c>
      <c r="Q52" s="14">
        <v>2.06E-2</v>
      </c>
      <c r="R52" s="107"/>
      <c r="S52" s="108"/>
      <c r="T52" s="103"/>
      <c r="U52" s="14">
        <f t="shared" si="1"/>
        <v>2.0500000000000001E-2</v>
      </c>
      <c r="W52" s="3">
        <v>42979</v>
      </c>
      <c r="X52" s="1">
        <v>51.22</v>
      </c>
      <c r="Y52" s="1">
        <v>50.24</v>
      </c>
      <c r="Z52" s="1">
        <v>51.22</v>
      </c>
      <c r="AA52" s="1">
        <v>49.91</v>
      </c>
      <c r="AB52" s="14">
        <v>1.95E-2</v>
      </c>
      <c r="AC52" s="107"/>
      <c r="AD52" s="108"/>
      <c r="AE52" s="103"/>
      <c r="AF52" s="14">
        <f t="shared" si="2"/>
        <v>1.9400000000000001E-2</v>
      </c>
      <c r="AH52" s="3">
        <v>42979</v>
      </c>
      <c r="AI52" s="1">
        <v>49.6</v>
      </c>
      <c r="AJ52" s="1">
        <v>48.81</v>
      </c>
      <c r="AK52" s="1">
        <v>49.6</v>
      </c>
      <c r="AL52" s="1">
        <v>48.57</v>
      </c>
      <c r="AM52" s="14">
        <v>1.6199999999999999E-2</v>
      </c>
      <c r="AN52" s="107"/>
      <c r="AO52" s="108"/>
      <c r="AP52" s="103"/>
      <c r="AQ52" s="14">
        <f t="shared" si="3"/>
        <v>1.61E-2</v>
      </c>
      <c r="AS52" s="3">
        <v>42979</v>
      </c>
      <c r="AT52" s="1">
        <v>12.12</v>
      </c>
      <c r="AU52" s="1">
        <v>120.16</v>
      </c>
      <c r="AV52" s="1">
        <v>121.32</v>
      </c>
      <c r="AW52" s="1">
        <v>119</v>
      </c>
      <c r="AX52" s="14">
        <v>8.6E-3</v>
      </c>
      <c r="AY52" s="107"/>
      <c r="AZ52" s="108"/>
      <c r="BA52" s="103"/>
      <c r="BB52" s="14">
        <f t="shared" si="4"/>
        <v>8.5000000000000006E-3</v>
      </c>
      <c r="BD52" s="3">
        <v>42979</v>
      </c>
      <c r="BE52" s="1">
        <v>27</v>
      </c>
      <c r="BF52" s="1">
        <v>26.79</v>
      </c>
      <c r="BG52" s="1">
        <v>27</v>
      </c>
      <c r="BH52" s="1">
        <v>26.75</v>
      </c>
      <c r="BI52" s="14">
        <v>7.7999999999999996E-3</v>
      </c>
      <c r="BJ52" s="107"/>
      <c r="BK52" s="108"/>
      <c r="BL52" s="103"/>
      <c r="BM52" s="14">
        <f t="shared" si="5"/>
        <v>7.6999999999999994E-3</v>
      </c>
      <c r="BO52" s="3">
        <v>42979</v>
      </c>
      <c r="BP52" s="1">
        <v>200.52</v>
      </c>
      <c r="BQ52" s="1">
        <v>194.1</v>
      </c>
      <c r="BR52" s="1">
        <v>200.52</v>
      </c>
      <c r="BS52" s="1">
        <v>191.95</v>
      </c>
      <c r="BT52" s="14">
        <v>3.3099999999999997E-2</v>
      </c>
      <c r="BU52" s="107"/>
      <c r="BV52" s="108"/>
      <c r="BW52" s="103"/>
      <c r="BX52" s="14">
        <f t="shared" si="6"/>
        <v>3.2999999999999995E-2</v>
      </c>
      <c r="BZ52" s="3">
        <v>42979</v>
      </c>
      <c r="CA52" s="1">
        <v>39.31</v>
      </c>
      <c r="CB52" s="1">
        <v>38.520000000000003</v>
      </c>
      <c r="CC52" s="1">
        <v>39.31</v>
      </c>
      <c r="CD52" s="1">
        <v>38.31</v>
      </c>
      <c r="CE52" s="14">
        <v>2.0500000000000001E-2</v>
      </c>
      <c r="CF52" s="107"/>
      <c r="CG52" s="108"/>
      <c r="CH52" s="103"/>
      <c r="CI52" s="14">
        <f t="shared" si="7"/>
        <v>2.0400000000000001E-2</v>
      </c>
      <c r="CK52" s="3">
        <v>42979</v>
      </c>
      <c r="CL52" s="1">
        <v>17.5</v>
      </c>
      <c r="CM52" s="1">
        <v>172.51</v>
      </c>
      <c r="CN52" s="1">
        <v>176.04</v>
      </c>
      <c r="CO52" s="1">
        <v>171.49</v>
      </c>
      <c r="CP52" s="14">
        <v>1.44E-2</v>
      </c>
      <c r="CQ52" s="107"/>
      <c r="CR52" s="108"/>
      <c r="CS52" s="103"/>
      <c r="CT52" s="14">
        <f t="shared" si="8"/>
        <v>1.43E-2</v>
      </c>
      <c r="CV52" s="3">
        <v>42979</v>
      </c>
      <c r="CW52" s="1">
        <v>92.66</v>
      </c>
      <c r="CX52" s="1">
        <v>91.77</v>
      </c>
      <c r="CY52" s="1">
        <v>92.82</v>
      </c>
      <c r="CZ52" s="1">
        <v>91.03</v>
      </c>
      <c r="DA52" s="14">
        <v>9.7000000000000003E-3</v>
      </c>
      <c r="DB52" s="107"/>
      <c r="DC52" s="108"/>
      <c r="DD52" s="103"/>
      <c r="DE52" s="14">
        <f t="shared" si="9"/>
        <v>9.6000000000000009E-3</v>
      </c>
      <c r="DG52" s="1">
        <v>202012</v>
      </c>
      <c r="DH52" s="1">
        <v>4.63</v>
      </c>
      <c r="DI52" s="1">
        <v>4.82</v>
      </c>
      <c r="DJ52" s="1">
        <v>-1.43</v>
      </c>
      <c r="DK52" s="60">
        <v>1E-4</v>
      </c>
      <c r="DL52" s="107"/>
      <c r="DM52" s="112"/>
      <c r="DP52" s="14"/>
    </row>
    <row r="53" spans="1:120" x14ac:dyDescent="0.3">
      <c r="A53" s="1" t="s">
        <v>89</v>
      </c>
      <c r="B53" s="1">
        <v>229.03</v>
      </c>
      <c r="C53" s="1">
        <v>228.34</v>
      </c>
      <c r="D53" s="1">
        <v>229.42</v>
      </c>
      <c r="E53" s="1">
        <v>224.59</v>
      </c>
      <c r="F53" s="14">
        <v>3.0000000000000001E-3</v>
      </c>
      <c r="G53" s="107"/>
      <c r="H53" s="108"/>
      <c r="I53" s="103"/>
      <c r="J53" s="14">
        <f t="shared" si="0"/>
        <v>3.0000000000000001E-3</v>
      </c>
      <c r="L53" s="1" t="s">
        <v>89</v>
      </c>
      <c r="M53" s="1">
        <v>86.73</v>
      </c>
      <c r="N53" s="1">
        <v>86.47</v>
      </c>
      <c r="O53" s="1">
        <v>86.88</v>
      </c>
      <c r="P53" s="1">
        <v>85.05</v>
      </c>
      <c r="Q53" s="14">
        <v>3.0000000000000001E-3</v>
      </c>
      <c r="R53" s="107"/>
      <c r="S53" s="108"/>
      <c r="T53" s="103"/>
      <c r="U53" s="14">
        <f t="shared" si="1"/>
        <v>3.0000000000000001E-3</v>
      </c>
      <c r="W53" s="1" t="s">
        <v>89</v>
      </c>
      <c r="X53" s="1">
        <v>50.24</v>
      </c>
      <c r="Y53" s="1">
        <v>50.45</v>
      </c>
      <c r="Z53" s="1">
        <v>50.64</v>
      </c>
      <c r="AA53" s="1">
        <v>49.33</v>
      </c>
      <c r="AB53" s="14">
        <v>-4.1999999999999997E-3</v>
      </c>
      <c r="AC53" s="107"/>
      <c r="AD53" s="108"/>
      <c r="AE53" s="103"/>
      <c r="AF53" s="14">
        <f t="shared" si="2"/>
        <v>-4.1999999999999997E-3</v>
      </c>
      <c r="AH53" s="1" t="s">
        <v>89</v>
      </c>
      <c r="AI53" s="1">
        <v>48.81</v>
      </c>
      <c r="AJ53" s="1">
        <v>48.8</v>
      </c>
      <c r="AK53" s="1">
        <v>48.88</v>
      </c>
      <c r="AL53" s="1">
        <v>47.66</v>
      </c>
      <c r="AM53" s="14">
        <v>2.0000000000000001E-4</v>
      </c>
      <c r="AN53" s="107"/>
      <c r="AO53" s="108"/>
      <c r="AP53" s="103"/>
      <c r="AQ53" s="14">
        <f t="shared" si="3"/>
        <v>2.0000000000000001E-4</v>
      </c>
      <c r="AS53" s="1" t="s">
        <v>89</v>
      </c>
      <c r="AT53" s="1">
        <v>12.02</v>
      </c>
      <c r="AU53" s="1">
        <v>118.26</v>
      </c>
      <c r="AV53" s="1">
        <v>119.36</v>
      </c>
      <c r="AW53" s="1">
        <v>116.67</v>
      </c>
      <c r="AX53" s="14">
        <v>1.61E-2</v>
      </c>
      <c r="AY53" s="107"/>
      <c r="AZ53" s="108"/>
      <c r="BA53" s="103"/>
      <c r="BB53" s="14">
        <f t="shared" si="4"/>
        <v>1.61E-2</v>
      </c>
      <c r="BD53" s="1" t="s">
        <v>89</v>
      </c>
      <c r="BE53" s="1">
        <v>26.79</v>
      </c>
      <c r="BF53" s="1">
        <v>26.66</v>
      </c>
      <c r="BG53" s="1">
        <v>26.72</v>
      </c>
      <c r="BH53" s="1">
        <v>26.45</v>
      </c>
      <c r="BI53" s="14">
        <v>4.8999999999999998E-3</v>
      </c>
      <c r="BJ53" s="107"/>
      <c r="BK53" s="108"/>
      <c r="BL53" s="103"/>
      <c r="BM53" s="14">
        <f t="shared" si="5"/>
        <v>4.8999999999999998E-3</v>
      </c>
      <c r="BO53" s="1" t="s">
        <v>89</v>
      </c>
      <c r="BP53" s="1">
        <v>194.1</v>
      </c>
      <c r="BQ53" s="1">
        <v>196.17</v>
      </c>
      <c r="BR53" s="1">
        <v>196.52</v>
      </c>
      <c r="BS53" s="1">
        <v>190.54</v>
      </c>
      <c r="BT53" s="14">
        <v>-1.06E-2</v>
      </c>
      <c r="BU53" s="107"/>
      <c r="BV53" s="108"/>
      <c r="BW53" s="103"/>
      <c r="BX53" s="14">
        <f t="shared" si="6"/>
        <v>-1.06E-2</v>
      </c>
      <c r="BZ53" s="1" t="s">
        <v>89</v>
      </c>
      <c r="CA53" s="1">
        <v>38.520000000000003</v>
      </c>
      <c r="CB53" s="1">
        <v>38.4</v>
      </c>
      <c r="CC53" s="1">
        <v>38.58</v>
      </c>
      <c r="CD53" s="1">
        <v>37.770000000000003</v>
      </c>
      <c r="CE53" s="14">
        <v>3.0999999999999999E-3</v>
      </c>
      <c r="CF53" s="107"/>
      <c r="CG53" s="108"/>
      <c r="CH53" s="103"/>
      <c r="CI53" s="14">
        <f t="shared" si="7"/>
        <v>3.0999999999999999E-3</v>
      </c>
      <c r="CK53" s="1" t="s">
        <v>89</v>
      </c>
      <c r="CL53" s="1">
        <v>17.25</v>
      </c>
      <c r="CM53" s="1">
        <v>169.27</v>
      </c>
      <c r="CN53" s="1">
        <v>171.4</v>
      </c>
      <c r="CO53" s="1">
        <v>166.18</v>
      </c>
      <c r="CP53" s="14">
        <v>1.9099999999999999E-2</v>
      </c>
      <c r="CQ53" s="107"/>
      <c r="CR53" s="108"/>
      <c r="CS53" s="103"/>
      <c r="CT53" s="14">
        <f t="shared" si="8"/>
        <v>1.9099999999999999E-2</v>
      </c>
      <c r="CV53" s="1" t="s">
        <v>89</v>
      </c>
      <c r="CW53" s="1">
        <v>91.77</v>
      </c>
      <c r="CX53" s="1">
        <v>90.54</v>
      </c>
      <c r="CY53" s="1">
        <v>91.36</v>
      </c>
      <c r="CZ53" s="1">
        <v>88.78</v>
      </c>
      <c r="DA53" s="14">
        <v>1.3599999999999999E-2</v>
      </c>
      <c r="DB53" s="107"/>
      <c r="DC53" s="108"/>
      <c r="DD53" s="103"/>
      <c r="DE53" s="14">
        <f t="shared" si="9"/>
        <v>1.3599999999999999E-2</v>
      </c>
      <c r="DG53" s="1">
        <v>202101</v>
      </c>
      <c r="DH53" s="1">
        <v>-0.03</v>
      </c>
      <c r="DI53" s="1">
        <v>7.12</v>
      </c>
      <c r="DJ53" s="1">
        <v>2.99</v>
      </c>
      <c r="DK53" s="60">
        <v>0</v>
      </c>
      <c r="DL53" s="107"/>
      <c r="DM53" s="112"/>
      <c r="DP53" s="14"/>
    </row>
    <row r="54" spans="1:120" x14ac:dyDescent="0.3">
      <c r="A54" s="3">
        <v>42917</v>
      </c>
      <c r="B54" s="1">
        <v>228.34</v>
      </c>
      <c r="C54" s="1">
        <v>223.75</v>
      </c>
      <c r="D54" s="1">
        <v>229</v>
      </c>
      <c r="E54" s="1">
        <v>222.63</v>
      </c>
      <c r="F54" s="14">
        <v>2.0500000000000001E-2</v>
      </c>
      <c r="G54" s="107"/>
      <c r="H54" s="108"/>
      <c r="I54" s="103"/>
      <c r="J54" s="14">
        <f t="shared" si="0"/>
        <v>2.0500000000000001E-2</v>
      </c>
      <c r="L54" s="3">
        <v>42917</v>
      </c>
      <c r="M54" s="1">
        <v>86.47</v>
      </c>
      <c r="N54" s="1">
        <v>85.15</v>
      </c>
      <c r="O54" s="1">
        <v>86.72</v>
      </c>
      <c r="P54" s="1">
        <v>84.72</v>
      </c>
      <c r="Q54" s="14">
        <v>1.55E-2</v>
      </c>
      <c r="R54" s="107"/>
      <c r="S54" s="108"/>
      <c r="T54" s="103"/>
      <c r="U54" s="14">
        <f t="shared" si="1"/>
        <v>1.55E-2</v>
      </c>
      <c r="W54" s="3">
        <v>42917</v>
      </c>
      <c r="X54" s="1">
        <v>50.45</v>
      </c>
      <c r="Y54" s="1">
        <v>49.09</v>
      </c>
      <c r="Z54" s="1">
        <v>50.62</v>
      </c>
      <c r="AA54" s="1">
        <v>48.71</v>
      </c>
      <c r="AB54" s="14">
        <v>3.0200000000000001E-2</v>
      </c>
      <c r="AC54" s="107"/>
      <c r="AD54" s="108"/>
      <c r="AE54" s="103"/>
      <c r="AF54" s="14">
        <f t="shared" si="2"/>
        <v>3.0200000000000001E-2</v>
      </c>
      <c r="AH54" s="3">
        <v>42917</v>
      </c>
      <c r="AI54" s="1">
        <v>48.8</v>
      </c>
      <c r="AJ54" s="1">
        <v>47.24</v>
      </c>
      <c r="AK54" s="1">
        <v>49.29</v>
      </c>
      <c r="AL54" s="1">
        <v>46.96</v>
      </c>
      <c r="AM54" s="14">
        <v>3.32E-2</v>
      </c>
      <c r="AN54" s="107"/>
      <c r="AO54" s="108"/>
      <c r="AP54" s="103"/>
      <c r="AQ54" s="14">
        <f t="shared" si="3"/>
        <v>3.32E-2</v>
      </c>
      <c r="AS54" s="3">
        <v>42917</v>
      </c>
      <c r="AT54" s="1">
        <v>11.83</v>
      </c>
      <c r="AU54" s="1">
        <v>114.2</v>
      </c>
      <c r="AV54" s="1">
        <v>119.32</v>
      </c>
      <c r="AW54" s="1">
        <v>113.43</v>
      </c>
      <c r="AX54" s="14">
        <v>3.56E-2</v>
      </c>
      <c r="AY54" s="107"/>
      <c r="AZ54" s="108"/>
      <c r="BA54" s="103"/>
      <c r="BB54" s="14">
        <f t="shared" si="4"/>
        <v>3.56E-2</v>
      </c>
      <c r="BD54" s="3">
        <v>42917</v>
      </c>
      <c r="BE54" s="1">
        <v>26.66</v>
      </c>
      <c r="BF54" s="1">
        <v>26.14</v>
      </c>
      <c r="BG54" s="1">
        <v>26.7</v>
      </c>
      <c r="BH54" s="1">
        <v>26.06</v>
      </c>
      <c r="BI54" s="14">
        <v>1.9099999999999999E-2</v>
      </c>
      <c r="BJ54" s="107"/>
      <c r="BK54" s="108"/>
      <c r="BL54" s="103"/>
      <c r="BM54" s="14">
        <f t="shared" si="5"/>
        <v>1.9099999999999999E-2</v>
      </c>
      <c r="BO54" s="3">
        <v>42917</v>
      </c>
      <c r="BP54" s="1">
        <v>196.17</v>
      </c>
      <c r="BQ54" s="1">
        <v>192.69</v>
      </c>
      <c r="BR54" s="1">
        <v>196.96</v>
      </c>
      <c r="BS54" s="1">
        <v>191.96</v>
      </c>
      <c r="BT54" s="14">
        <v>1.8100000000000002E-2</v>
      </c>
      <c r="BU54" s="107"/>
      <c r="BV54" s="108"/>
      <c r="BW54" s="103"/>
      <c r="BX54" s="14">
        <f t="shared" si="6"/>
        <v>1.8100000000000002E-2</v>
      </c>
      <c r="BZ54" s="3">
        <v>42917</v>
      </c>
      <c r="CA54" s="1">
        <v>38.4</v>
      </c>
      <c r="CB54" s="1">
        <v>37.630000000000003</v>
      </c>
      <c r="CC54" s="1">
        <v>38.51</v>
      </c>
      <c r="CD54" s="1">
        <v>37.44</v>
      </c>
      <c r="CE54" s="14">
        <v>2.0500000000000001E-2</v>
      </c>
      <c r="CF54" s="107"/>
      <c r="CG54" s="108"/>
      <c r="CH54" s="103"/>
      <c r="CI54" s="14">
        <f t="shared" si="7"/>
        <v>2.0500000000000001E-2</v>
      </c>
      <c r="CK54" s="3">
        <v>42917</v>
      </c>
      <c r="CL54" s="1">
        <v>16.93</v>
      </c>
      <c r="CM54" s="1">
        <v>162.68</v>
      </c>
      <c r="CN54" s="1">
        <v>171.86</v>
      </c>
      <c r="CO54" s="1">
        <v>161.87</v>
      </c>
      <c r="CP54" s="14">
        <v>4.0500000000000001E-2</v>
      </c>
      <c r="CQ54" s="107"/>
      <c r="CR54" s="108"/>
      <c r="CS54" s="103"/>
      <c r="CT54" s="14">
        <f t="shared" si="8"/>
        <v>4.0500000000000001E-2</v>
      </c>
      <c r="CV54" s="3">
        <v>42917</v>
      </c>
      <c r="CW54" s="1">
        <v>90.54</v>
      </c>
      <c r="CX54" s="1">
        <v>86.66</v>
      </c>
      <c r="CY54" s="1">
        <v>91.47</v>
      </c>
      <c r="CZ54" s="1">
        <v>86.27</v>
      </c>
      <c r="DA54" s="14">
        <v>4.48E-2</v>
      </c>
      <c r="DB54" s="107"/>
      <c r="DC54" s="108"/>
      <c r="DD54" s="103"/>
      <c r="DE54" s="14">
        <f t="shared" si="9"/>
        <v>4.48E-2</v>
      </c>
      <c r="DG54" s="1">
        <v>202102</v>
      </c>
      <c r="DH54" s="1">
        <v>2.78</v>
      </c>
      <c r="DI54" s="1">
        <v>2.0299999999999998</v>
      </c>
      <c r="DJ54" s="1">
        <v>7.18</v>
      </c>
      <c r="DK54" s="60">
        <v>0</v>
      </c>
      <c r="DL54" s="107"/>
      <c r="DM54" s="112"/>
      <c r="DP54" s="14"/>
    </row>
    <row r="55" spans="1:120" x14ac:dyDescent="0.3">
      <c r="A55" s="3">
        <v>42887</v>
      </c>
      <c r="B55" s="1">
        <v>223.75</v>
      </c>
      <c r="C55" s="1">
        <v>225.33</v>
      </c>
      <c r="D55" s="1">
        <v>225.33</v>
      </c>
      <c r="E55" s="1">
        <v>225.33</v>
      </c>
      <c r="F55" s="14">
        <v>1.6999999999999999E-3</v>
      </c>
      <c r="G55" s="107"/>
      <c r="H55" s="108"/>
      <c r="I55" s="103"/>
      <c r="J55" s="14">
        <f t="shared" si="0"/>
        <v>1.6999999999999999E-3</v>
      </c>
      <c r="L55" s="3">
        <v>42887</v>
      </c>
      <c r="M55" s="1">
        <v>85.15</v>
      </c>
      <c r="N55" s="1">
        <v>85.75</v>
      </c>
      <c r="O55" s="1">
        <v>85.75</v>
      </c>
      <c r="P55" s="1">
        <v>85.75</v>
      </c>
      <c r="Q55" s="14">
        <v>6.3E-3</v>
      </c>
      <c r="R55" s="107"/>
      <c r="S55" s="108"/>
      <c r="T55" s="103"/>
      <c r="U55" s="14">
        <f t="shared" si="1"/>
        <v>6.3E-3</v>
      </c>
      <c r="W55" s="3">
        <v>42887</v>
      </c>
      <c r="X55" s="1">
        <v>48.97</v>
      </c>
      <c r="Y55" s="1">
        <v>49.44</v>
      </c>
      <c r="Z55" s="1">
        <v>49.44</v>
      </c>
      <c r="AA55" s="1">
        <v>49.44</v>
      </c>
      <c r="AB55" s="14">
        <v>4.0000000000000002E-4</v>
      </c>
      <c r="AC55" s="107"/>
      <c r="AD55" s="108"/>
      <c r="AE55" s="103"/>
      <c r="AF55" s="14">
        <f t="shared" si="2"/>
        <v>4.0000000000000002E-4</v>
      </c>
      <c r="AH55" s="3">
        <v>42887</v>
      </c>
      <c r="AI55" s="1">
        <v>47.23</v>
      </c>
      <c r="AJ55" s="1">
        <v>47.73</v>
      </c>
      <c r="AK55" s="1">
        <v>47.73</v>
      </c>
      <c r="AL55" s="1">
        <v>47.73</v>
      </c>
      <c r="AM55" s="14">
        <v>-1.6999999999999999E-3</v>
      </c>
      <c r="AN55" s="107"/>
      <c r="AO55" s="108"/>
      <c r="AP55" s="103"/>
      <c r="AQ55" s="14">
        <f t="shared" si="3"/>
        <v>-1.6999999999999999E-3</v>
      </c>
      <c r="AS55" s="3">
        <v>42887</v>
      </c>
      <c r="AT55" s="1">
        <v>11.42</v>
      </c>
      <c r="AU55" s="1">
        <v>115.54</v>
      </c>
      <c r="AV55" s="1">
        <v>115.54</v>
      </c>
      <c r="AW55" s="1">
        <v>115.54</v>
      </c>
      <c r="AX55" s="14">
        <v>-4.0000000000000001E-3</v>
      </c>
      <c r="AY55" s="107"/>
      <c r="AZ55" s="108"/>
      <c r="BA55" s="103"/>
      <c r="BB55" s="14">
        <f t="shared" si="4"/>
        <v>-4.0000000000000001E-3</v>
      </c>
      <c r="BD55" s="3">
        <v>42887</v>
      </c>
      <c r="BE55" s="1">
        <v>26.16</v>
      </c>
      <c r="BF55" s="1">
        <v>26.33</v>
      </c>
      <c r="BG55" s="1">
        <v>26.33</v>
      </c>
      <c r="BH55" s="1">
        <v>26.33</v>
      </c>
      <c r="BI55" s="14">
        <v>-8.0000000000000002E-3</v>
      </c>
      <c r="BJ55" s="107"/>
      <c r="BK55" s="108"/>
      <c r="BL55" s="103"/>
      <c r="BM55" s="14">
        <f t="shared" si="5"/>
        <v>-8.0000000000000002E-3</v>
      </c>
      <c r="BO55" s="3">
        <v>42887</v>
      </c>
      <c r="BP55" s="1">
        <v>192.69</v>
      </c>
      <c r="BQ55" s="1">
        <v>193.44</v>
      </c>
      <c r="BR55" s="1">
        <v>193.44</v>
      </c>
      <c r="BS55" s="1">
        <v>193.44</v>
      </c>
      <c r="BT55" s="14">
        <v>1.11E-2</v>
      </c>
      <c r="BU55" s="107"/>
      <c r="BV55" s="108"/>
      <c r="BW55" s="103"/>
      <c r="BX55" s="14">
        <f t="shared" si="6"/>
        <v>1.11E-2</v>
      </c>
      <c r="BZ55" s="3">
        <v>42887</v>
      </c>
      <c r="CA55" s="1">
        <v>37.630000000000003</v>
      </c>
      <c r="CB55" s="1">
        <v>37.89</v>
      </c>
      <c r="CC55" s="1">
        <v>37.89</v>
      </c>
      <c r="CD55" s="1">
        <v>37.89</v>
      </c>
      <c r="CE55" s="14">
        <v>6.4000000000000003E-3</v>
      </c>
      <c r="CF55" s="107"/>
      <c r="CG55" s="108"/>
      <c r="CH55" s="103"/>
      <c r="CI55" s="14">
        <f t="shared" si="7"/>
        <v>6.4000000000000003E-3</v>
      </c>
      <c r="CK55" s="3">
        <v>42887</v>
      </c>
      <c r="CL55" s="1">
        <v>16.27</v>
      </c>
      <c r="CM55" s="1">
        <v>165.35</v>
      </c>
      <c r="CN55" s="1">
        <v>165.35</v>
      </c>
      <c r="CO55" s="1">
        <v>165.35</v>
      </c>
      <c r="CP55" s="14">
        <v>7.4999999999999997E-3</v>
      </c>
      <c r="CQ55" s="107"/>
      <c r="CR55" s="108"/>
      <c r="CS55" s="103"/>
      <c r="CT55" s="14">
        <f t="shared" si="8"/>
        <v>7.4999999999999997E-3</v>
      </c>
      <c r="CV55" s="3">
        <v>42887</v>
      </c>
      <c r="CW55" s="1">
        <v>86.66</v>
      </c>
      <c r="CX55" s="1">
        <v>87.89</v>
      </c>
      <c r="CY55" s="1">
        <v>87.89</v>
      </c>
      <c r="CZ55" s="1">
        <v>87.89</v>
      </c>
      <c r="DA55" s="14">
        <v>6.0000000000000001E-3</v>
      </c>
      <c r="DB55" s="107"/>
      <c r="DC55" s="108"/>
      <c r="DD55" s="103"/>
      <c r="DE55" s="14">
        <f t="shared" si="9"/>
        <v>6.0000000000000001E-3</v>
      </c>
      <c r="DG55" s="1">
        <v>202103</v>
      </c>
      <c r="DH55" s="1">
        <v>3.08</v>
      </c>
      <c r="DI55" s="1">
        <v>-2.41</v>
      </c>
      <c r="DJ55" s="1">
        <v>7.41</v>
      </c>
      <c r="DK55" s="60">
        <v>0</v>
      </c>
      <c r="DL55" s="107"/>
      <c r="DM55" s="112"/>
      <c r="DP55" s="14"/>
    </row>
    <row r="56" spans="1:120" x14ac:dyDescent="0.3">
      <c r="A56" s="3">
        <v>42856</v>
      </c>
      <c r="B56" s="1">
        <v>223.38</v>
      </c>
      <c r="C56" s="1">
        <v>223.38</v>
      </c>
      <c r="D56" s="1">
        <v>223.38</v>
      </c>
      <c r="E56" s="1">
        <v>223.38</v>
      </c>
      <c r="F56" s="14">
        <v>1.4E-2</v>
      </c>
      <c r="G56" s="107"/>
      <c r="H56" s="108"/>
      <c r="I56" s="103"/>
      <c r="J56" s="14">
        <f t="shared" si="0"/>
        <v>1.4E-2</v>
      </c>
      <c r="L56" s="3">
        <v>42856</v>
      </c>
      <c r="M56" s="1">
        <v>84.62</v>
      </c>
      <c r="N56" s="1">
        <v>84.62</v>
      </c>
      <c r="O56" s="1">
        <v>84.62</v>
      </c>
      <c r="P56" s="1">
        <v>84.62</v>
      </c>
      <c r="Q56" s="14">
        <v>1.4E-2</v>
      </c>
      <c r="R56" s="107"/>
      <c r="S56" s="108"/>
      <c r="T56" s="103"/>
      <c r="U56" s="14">
        <f t="shared" si="1"/>
        <v>1.4E-2</v>
      </c>
      <c r="W56" s="3">
        <v>42856</v>
      </c>
      <c r="X56" s="1">
        <v>48.95</v>
      </c>
      <c r="Y56" s="1">
        <v>48.95</v>
      </c>
      <c r="Z56" s="1">
        <v>48.95</v>
      </c>
      <c r="AA56" s="1">
        <v>48.95</v>
      </c>
      <c r="AB56" s="14">
        <v>2.4299999999999999E-2</v>
      </c>
      <c r="AC56" s="107"/>
      <c r="AD56" s="108"/>
      <c r="AE56" s="103"/>
      <c r="AF56" s="14">
        <f t="shared" si="2"/>
        <v>2.4299999999999999E-2</v>
      </c>
      <c r="AH56" s="3">
        <v>42856</v>
      </c>
      <c r="AI56" s="1">
        <v>47.31</v>
      </c>
      <c r="AJ56" s="1">
        <v>47.31</v>
      </c>
      <c r="AK56" s="1">
        <v>47.31</v>
      </c>
      <c r="AL56" s="1">
        <v>47.31</v>
      </c>
      <c r="AM56" s="14">
        <v>2.0899999999999998E-2</v>
      </c>
      <c r="AN56" s="107"/>
      <c r="AO56" s="108"/>
      <c r="AP56" s="103"/>
      <c r="AQ56" s="14">
        <f t="shared" si="3"/>
        <v>2.0899999999999998E-2</v>
      </c>
      <c r="AS56" s="3">
        <v>42856</v>
      </c>
      <c r="AT56" s="1">
        <v>11.47</v>
      </c>
      <c r="AU56" s="1">
        <v>114.66</v>
      </c>
      <c r="AV56" s="1">
        <v>114.66</v>
      </c>
      <c r="AW56" s="1">
        <v>114.66</v>
      </c>
      <c r="AX56" s="14">
        <v>3.61E-2</v>
      </c>
      <c r="AY56" s="107"/>
      <c r="AZ56" s="108"/>
      <c r="BA56" s="103"/>
      <c r="BB56" s="14">
        <f t="shared" si="4"/>
        <v>3.61E-2</v>
      </c>
      <c r="BD56" s="3">
        <v>42856</v>
      </c>
      <c r="BE56" s="1">
        <v>26.37</v>
      </c>
      <c r="BF56" s="1">
        <v>26.37</v>
      </c>
      <c r="BG56" s="1">
        <v>26.37</v>
      </c>
      <c r="BH56" s="1">
        <v>26.37</v>
      </c>
      <c r="BI56" s="14">
        <v>1.38E-2</v>
      </c>
      <c r="BJ56" s="107"/>
      <c r="BK56" s="108"/>
      <c r="BL56" s="103"/>
      <c r="BM56" s="14">
        <f t="shared" si="5"/>
        <v>1.38E-2</v>
      </c>
      <c r="BO56" s="3">
        <v>42856</v>
      </c>
      <c r="BP56" s="1">
        <v>190.57</v>
      </c>
      <c r="BQ56" s="1">
        <v>190.57</v>
      </c>
      <c r="BR56" s="1">
        <v>190.57</v>
      </c>
      <c r="BS56" s="1">
        <v>190.57</v>
      </c>
      <c r="BT56" s="14">
        <v>-8.0000000000000004E-4</v>
      </c>
      <c r="BU56" s="107"/>
      <c r="BV56" s="108"/>
      <c r="BW56" s="103"/>
      <c r="BX56" s="14">
        <f t="shared" si="6"/>
        <v>-8.0000000000000004E-4</v>
      </c>
      <c r="BZ56" s="3">
        <v>42856</v>
      </c>
      <c r="CA56" s="1">
        <v>37.39</v>
      </c>
      <c r="CB56" s="1">
        <v>37.39</v>
      </c>
      <c r="CC56" s="1">
        <v>37.39</v>
      </c>
      <c r="CD56" s="1">
        <v>37.39</v>
      </c>
      <c r="CE56" s="14">
        <v>1.38E-2</v>
      </c>
      <c r="CF56" s="107"/>
      <c r="CG56" s="108"/>
      <c r="CH56" s="103"/>
      <c r="CI56" s="14">
        <f t="shared" si="7"/>
        <v>1.38E-2</v>
      </c>
      <c r="CK56" s="3">
        <v>42856</v>
      </c>
      <c r="CL56" s="1">
        <v>16.149999999999999</v>
      </c>
      <c r="CM56" s="1">
        <v>161.47</v>
      </c>
      <c r="CN56" s="1">
        <v>161.47</v>
      </c>
      <c r="CO56" s="1">
        <v>161.47</v>
      </c>
      <c r="CP56" s="14">
        <v>4.6699999999999998E-2</v>
      </c>
      <c r="CQ56" s="107"/>
      <c r="CR56" s="108"/>
      <c r="CS56" s="103"/>
      <c r="CT56" s="14">
        <f t="shared" si="8"/>
        <v>4.6699999999999998E-2</v>
      </c>
      <c r="CV56" s="3">
        <v>42856</v>
      </c>
      <c r="CW56" s="1">
        <v>86.14</v>
      </c>
      <c r="CX56" s="1">
        <v>86.14</v>
      </c>
      <c r="CY56" s="1">
        <v>86.14</v>
      </c>
      <c r="CZ56" s="1">
        <v>86.14</v>
      </c>
      <c r="DA56" s="14">
        <v>3.5700000000000003E-2</v>
      </c>
      <c r="DB56" s="107"/>
      <c r="DC56" s="108"/>
      <c r="DD56" s="103"/>
      <c r="DE56" s="14">
        <f t="shared" si="9"/>
        <v>3.5700000000000003E-2</v>
      </c>
      <c r="DG56" s="1">
        <v>202104</v>
      </c>
      <c r="DH56" s="1">
        <v>4.93</v>
      </c>
      <c r="DI56" s="1">
        <v>-3.11</v>
      </c>
      <c r="DJ56" s="1">
        <v>-0.93</v>
      </c>
      <c r="DK56" s="60">
        <v>0</v>
      </c>
      <c r="DL56" s="107"/>
      <c r="DM56" s="112"/>
      <c r="DP56" s="14"/>
    </row>
    <row r="57" spans="1:120" x14ac:dyDescent="0.3">
      <c r="A57" s="1" t="s">
        <v>90</v>
      </c>
      <c r="B57" s="1">
        <v>220.29</v>
      </c>
      <c r="C57" s="1">
        <v>220.29</v>
      </c>
      <c r="D57" s="1">
        <v>220.29</v>
      </c>
      <c r="E57" s="1">
        <v>220.29</v>
      </c>
      <c r="F57" s="14">
        <v>1.0200000000000001E-2</v>
      </c>
      <c r="G57" s="107"/>
      <c r="H57" s="108"/>
      <c r="I57" s="103"/>
      <c r="J57" s="14">
        <f t="shared" si="0"/>
        <v>1.0200000000000001E-2</v>
      </c>
      <c r="L57" s="1" t="s">
        <v>90</v>
      </c>
      <c r="M57" s="1">
        <v>83.45</v>
      </c>
      <c r="N57" s="1">
        <v>83.45</v>
      </c>
      <c r="O57" s="1">
        <v>83.45</v>
      </c>
      <c r="P57" s="1">
        <v>83.45</v>
      </c>
      <c r="Q57" s="14">
        <v>4.3E-3</v>
      </c>
      <c r="R57" s="107"/>
      <c r="S57" s="108"/>
      <c r="T57" s="103"/>
      <c r="U57" s="14">
        <f t="shared" si="1"/>
        <v>4.3E-3</v>
      </c>
      <c r="W57" s="1" t="s">
        <v>90</v>
      </c>
      <c r="X57" s="1">
        <v>47.79</v>
      </c>
      <c r="Y57" s="1">
        <v>47.79</v>
      </c>
      <c r="Z57" s="1">
        <v>47.79</v>
      </c>
      <c r="AA57" s="1">
        <v>47.79</v>
      </c>
      <c r="AB57" s="14">
        <v>1.9400000000000001E-2</v>
      </c>
      <c r="AC57" s="107"/>
      <c r="AD57" s="108"/>
      <c r="AE57" s="103"/>
      <c r="AF57" s="14">
        <f t="shared" si="2"/>
        <v>1.9400000000000001E-2</v>
      </c>
      <c r="AH57" s="1" t="s">
        <v>90</v>
      </c>
      <c r="AI57" s="1">
        <v>46.34</v>
      </c>
      <c r="AJ57" s="1">
        <v>46.34</v>
      </c>
      <c r="AK57" s="1">
        <v>46.34</v>
      </c>
      <c r="AL57" s="1">
        <v>46.34</v>
      </c>
      <c r="AM57" s="14">
        <v>1.9599999999999999E-2</v>
      </c>
      <c r="AN57" s="107"/>
      <c r="AO57" s="108"/>
      <c r="AP57" s="103"/>
      <c r="AQ57" s="14">
        <f t="shared" si="3"/>
        <v>1.9599999999999999E-2</v>
      </c>
      <c r="AS57" s="1" t="s">
        <v>90</v>
      </c>
      <c r="AT57" s="1">
        <v>11.07</v>
      </c>
      <c r="AU57" s="1">
        <v>110.67</v>
      </c>
      <c r="AV57" s="1">
        <v>110.67</v>
      </c>
      <c r="AW57" s="1">
        <v>110.67</v>
      </c>
      <c r="AX57" s="14">
        <v>2.8299999999999999E-2</v>
      </c>
      <c r="AY57" s="107"/>
      <c r="AZ57" s="108"/>
      <c r="BA57" s="103"/>
      <c r="BB57" s="14">
        <f t="shared" si="4"/>
        <v>2.8299999999999999E-2</v>
      </c>
      <c r="BD57" s="1" t="s">
        <v>90</v>
      </c>
      <c r="BE57" s="1">
        <v>26.01</v>
      </c>
      <c r="BF57" s="1">
        <v>26.01</v>
      </c>
      <c r="BG57" s="1">
        <v>26.01</v>
      </c>
      <c r="BH57" s="1">
        <v>26.01</v>
      </c>
      <c r="BI57" s="14">
        <v>9.7000000000000003E-3</v>
      </c>
      <c r="BJ57" s="107"/>
      <c r="BK57" s="108"/>
      <c r="BL57" s="103"/>
      <c r="BM57" s="14">
        <f t="shared" si="5"/>
        <v>9.7000000000000003E-3</v>
      </c>
      <c r="BO57" s="1" t="s">
        <v>90</v>
      </c>
      <c r="BP57" s="1">
        <v>190.73</v>
      </c>
      <c r="BQ57" s="1">
        <v>190.73</v>
      </c>
      <c r="BR57" s="1">
        <v>190.73</v>
      </c>
      <c r="BS57" s="1">
        <v>190.73</v>
      </c>
      <c r="BT57" s="14">
        <v>4.1000000000000003E-3</v>
      </c>
      <c r="BU57" s="107"/>
      <c r="BV57" s="108"/>
      <c r="BW57" s="103"/>
      <c r="BX57" s="14">
        <f t="shared" si="6"/>
        <v>4.1000000000000003E-3</v>
      </c>
      <c r="BZ57" s="1" t="s">
        <v>90</v>
      </c>
      <c r="CA57" s="1">
        <v>36.880000000000003</v>
      </c>
      <c r="CB57" s="1">
        <v>36.880000000000003</v>
      </c>
      <c r="CC57" s="1">
        <v>36.880000000000003</v>
      </c>
      <c r="CD57" s="1">
        <v>36.880000000000003</v>
      </c>
      <c r="CE57" s="14">
        <v>1.04E-2</v>
      </c>
      <c r="CF57" s="107"/>
      <c r="CG57" s="108"/>
      <c r="CH57" s="103"/>
      <c r="CI57" s="14">
        <f t="shared" si="7"/>
        <v>1.04E-2</v>
      </c>
      <c r="CK57" s="1" t="s">
        <v>90</v>
      </c>
      <c r="CL57" s="1">
        <v>15.43</v>
      </c>
      <c r="CM57" s="1">
        <v>154.27000000000001</v>
      </c>
      <c r="CN57" s="1">
        <v>154.27000000000001</v>
      </c>
      <c r="CO57" s="1">
        <v>154.27000000000001</v>
      </c>
      <c r="CP57" s="14">
        <v>2.2700000000000001E-2</v>
      </c>
      <c r="CQ57" s="107"/>
      <c r="CR57" s="108"/>
      <c r="CS57" s="103"/>
      <c r="CT57" s="14">
        <f t="shared" si="8"/>
        <v>2.2700000000000001E-2</v>
      </c>
      <c r="CV57" s="1" t="s">
        <v>90</v>
      </c>
      <c r="CW57" s="1">
        <v>83.17</v>
      </c>
      <c r="CX57" s="1">
        <v>83.17</v>
      </c>
      <c r="CY57" s="1">
        <v>83.17</v>
      </c>
      <c r="CZ57" s="1">
        <v>83.17</v>
      </c>
      <c r="DA57" s="14">
        <v>3.7400000000000003E-2</v>
      </c>
      <c r="DB57" s="107"/>
      <c r="DC57" s="108"/>
      <c r="DD57" s="103"/>
      <c r="DE57" s="14">
        <f t="shared" si="9"/>
        <v>3.7400000000000003E-2</v>
      </c>
      <c r="DG57" s="1">
        <v>202105</v>
      </c>
      <c r="DH57" s="1">
        <v>0.28999999999999998</v>
      </c>
      <c r="DI57" s="1">
        <v>-0.28000000000000003</v>
      </c>
      <c r="DJ57" s="1">
        <v>7.04</v>
      </c>
      <c r="DK57" s="60">
        <v>0</v>
      </c>
      <c r="DL57" s="107"/>
      <c r="DM57" s="112"/>
      <c r="DP57" s="14"/>
    </row>
    <row r="58" spans="1:120" x14ac:dyDescent="0.3">
      <c r="A58" s="3">
        <v>42795</v>
      </c>
      <c r="B58" s="1">
        <v>218.06</v>
      </c>
      <c r="C58" s="1">
        <v>218.06</v>
      </c>
      <c r="D58" s="1">
        <v>218.06</v>
      </c>
      <c r="E58" s="1">
        <v>218.06</v>
      </c>
      <c r="F58" s="14">
        <v>-3.5000000000000001E-3</v>
      </c>
      <c r="G58" s="107"/>
      <c r="H58" s="108"/>
      <c r="I58" s="103"/>
      <c r="J58" s="14">
        <f t="shared" si="0"/>
        <v>-3.5000000000000001E-3</v>
      </c>
      <c r="L58" s="3">
        <v>42795</v>
      </c>
      <c r="M58" s="1">
        <v>83.09</v>
      </c>
      <c r="N58" s="1">
        <v>83.09</v>
      </c>
      <c r="O58" s="1">
        <v>83.09</v>
      </c>
      <c r="P58" s="1">
        <v>83.09</v>
      </c>
      <c r="Q58" s="14">
        <v>1.1000000000000001E-3</v>
      </c>
      <c r="R58" s="107"/>
      <c r="S58" s="108"/>
      <c r="T58" s="103"/>
      <c r="U58" s="14">
        <f t="shared" si="1"/>
        <v>1.1000000000000001E-3</v>
      </c>
      <c r="W58" s="3">
        <v>42795</v>
      </c>
      <c r="X58" s="1">
        <v>46.88</v>
      </c>
      <c r="Y58" s="1">
        <v>46.88</v>
      </c>
      <c r="Z58" s="1">
        <v>46.88</v>
      </c>
      <c r="AA58" s="1">
        <v>46.88</v>
      </c>
      <c r="AB58" s="14">
        <v>1.38E-2</v>
      </c>
      <c r="AC58" s="107"/>
      <c r="AD58" s="108"/>
      <c r="AE58" s="103"/>
      <c r="AF58" s="14">
        <f t="shared" si="2"/>
        <v>1.38E-2</v>
      </c>
      <c r="AH58" s="3">
        <v>42795</v>
      </c>
      <c r="AI58" s="1">
        <v>45.45</v>
      </c>
      <c r="AJ58" s="1">
        <v>45.45</v>
      </c>
      <c r="AK58" s="1">
        <v>45.45</v>
      </c>
      <c r="AL58" s="1">
        <v>45.45</v>
      </c>
      <c r="AM58" s="14">
        <v>1.0200000000000001E-2</v>
      </c>
      <c r="AN58" s="107"/>
      <c r="AO58" s="108"/>
      <c r="AP58" s="103"/>
      <c r="AQ58" s="14">
        <f t="shared" si="3"/>
        <v>1.0200000000000001E-2</v>
      </c>
      <c r="AS58" s="3">
        <v>42795</v>
      </c>
      <c r="AT58" s="1">
        <v>10.76</v>
      </c>
      <c r="AU58" s="1">
        <v>107.62</v>
      </c>
      <c r="AV58" s="1">
        <v>107.62</v>
      </c>
      <c r="AW58" s="1">
        <v>107.62</v>
      </c>
      <c r="AX58" s="14">
        <v>1.5599999999999999E-2</v>
      </c>
      <c r="AY58" s="107"/>
      <c r="AZ58" s="108"/>
      <c r="BA58" s="103"/>
      <c r="BB58" s="14">
        <f t="shared" si="4"/>
        <v>1.5599999999999999E-2</v>
      </c>
      <c r="BD58" s="3">
        <v>42795</v>
      </c>
      <c r="BE58" s="1">
        <v>25.76</v>
      </c>
      <c r="BF58" s="1">
        <v>25.76</v>
      </c>
      <c r="BG58" s="1">
        <v>25.76</v>
      </c>
      <c r="BH58" s="1">
        <v>25.76</v>
      </c>
      <c r="BI58" s="14">
        <v>-1.1999999999999999E-3</v>
      </c>
      <c r="BJ58" s="107"/>
      <c r="BK58" s="108"/>
      <c r="BL58" s="103"/>
      <c r="BM58" s="14">
        <f t="shared" si="5"/>
        <v>-1.1999999999999999E-3</v>
      </c>
      <c r="BO58" s="3">
        <v>42795</v>
      </c>
      <c r="BP58" s="1">
        <v>189.96</v>
      </c>
      <c r="BQ58" s="1">
        <v>189.96</v>
      </c>
      <c r="BR58" s="1">
        <v>189.96</v>
      </c>
      <c r="BS58" s="1">
        <v>189.96</v>
      </c>
      <c r="BT58" s="14">
        <v>-2.1600000000000001E-2</v>
      </c>
      <c r="BU58" s="107"/>
      <c r="BV58" s="108"/>
      <c r="BW58" s="103"/>
      <c r="BX58" s="14">
        <f t="shared" si="6"/>
        <v>-2.1600000000000001E-2</v>
      </c>
      <c r="BZ58" s="3">
        <v>42795</v>
      </c>
      <c r="CA58" s="1">
        <v>36.5</v>
      </c>
      <c r="CB58" s="1">
        <v>36.5</v>
      </c>
      <c r="CC58" s="1">
        <v>36.5</v>
      </c>
      <c r="CD58" s="1">
        <v>36.5</v>
      </c>
      <c r="CE58" s="14">
        <v>1.1000000000000001E-3</v>
      </c>
      <c r="CF58" s="107"/>
      <c r="CG58" s="108"/>
      <c r="CH58" s="103"/>
      <c r="CI58" s="14">
        <f t="shared" si="7"/>
        <v>1.1000000000000001E-3</v>
      </c>
      <c r="CK58" s="3">
        <v>42795</v>
      </c>
      <c r="CL58" s="1">
        <v>15.08</v>
      </c>
      <c r="CM58" s="1">
        <v>150.84</v>
      </c>
      <c r="CN58" s="1">
        <v>150.84</v>
      </c>
      <c r="CO58" s="1">
        <v>150.84</v>
      </c>
      <c r="CP58" s="14">
        <v>2.0199999999999999E-2</v>
      </c>
      <c r="CQ58" s="107"/>
      <c r="CR58" s="108"/>
      <c r="CS58" s="103"/>
      <c r="CT58" s="14">
        <f t="shared" si="8"/>
        <v>2.0199999999999999E-2</v>
      </c>
      <c r="CV58" s="3">
        <v>42795</v>
      </c>
      <c r="CW58" s="1">
        <v>80.17</v>
      </c>
      <c r="CX58" s="1">
        <v>80.17</v>
      </c>
      <c r="CY58" s="1">
        <v>80.17</v>
      </c>
      <c r="CZ58" s="1">
        <v>80.17</v>
      </c>
      <c r="DA58" s="14">
        <v>1.44E-2</v>
      </c>
      <c r="DB58" s="107"/>
      <c r="DC58" s="108"/>
      <c r="DD58" s="103"/>
      <c r="DE58" s="14">
        <f t="shared" si="9"/>
        <v>1.44E-2</v>
      </c>
      <c r="DG58" s="1">
        <v>202106</v>
      </c>
      <c r="DH58" s="1">
        <v>2.75</v>
      </c>
      <c r="DI58" s="1">
        <v>1.8</v>
      </c>
      <c r="DJ58" s="1">
        <v>-7.76</v>
      </c>
      <c r="DK58" s="60">
        <v>0</v>
      </c>
      <c r="DL58" s="107"/>
      <c r="DM58" s="112"/>
      <c r="DP58" s="14"/>
    </row>
    <row r="59" spans="1:120" x14ac:dyDescent="0.3">
      <c r="A59" s="3">
        <v>42767</v>
      </c>
      <c r="B59" s="1">
        <v>218.83</v>
      </c>
      <c r="C59" s="1">
        <v>210.59</v>
      </c>
      <c r="D59" s="1">
        <v>219.39</v>
      </c>
      <c r="E59" s="1">
        <v>210.59</v>
      </c>
      <c r="F59" s="14">
        <v>3.9699999999999999E-2</v>
      </c>
      <c r="G59" s="107"/>
      <c r="H59" s="108"/>
      <c r="I59" s="103"/>
      <c r="J59" s="14">
        <f t="shared" si="0"/>
        <v>3.9699999999999999E-2</v>
      </c>
      <c r="L59" s="3">
        <v>42767</v>
      </c>
      <c r="M59" s="1">
        <v>83</v>
      </c>
      <c r="N59" s="1">
        <v>79.87</v>
      </c>
      <c r="O59" s="1">
        <v>83.21</v>
      </c>
      <c r="P59" s="1">
        <v>79.87</v>
      </c>
      <c r="Q59" s="14">
        <v>3.9699999999999999E-2</v>
      </c>
      <c r="R59" s="107"/>
      <c r="S59" s="108"/>
      <c r="T59" s="103"/>
      <c r="U59" s="14">
        <f t="shared" si="1"/>
        <v>3.9699999999999999E-2</v>
      </c>
      <c r="W59" s="3">
        <v>42767</v>
      </c>
      <c r="X59" s="1">
        <v>46.24</v>
      </c>
      <c r="Y59" s="1">
        <v>46.24</v>
      </c>
      <c r="Z59" s="1">
        <v>46.24</v>
      </c>
      <c r="AA59" s="1">
        <v>46.24</v>
      </c>
      <c r="AB59" s="14">
        <v>2.3699999999999999E-2</v>
      </c>
      <c r="AC59" s="107"/>
      <c r="AD59" s="108"/>
      <c r="AE59" s="103"/>
      <c r="AF59" s="14">
        <f t="shared" si="2"/>
        <v>2.3699999999999999E-2</v>
      </c>
      <c r="AH59" s="3">
        <v>42767</v>
      </c>
      <c r="AI59" s="1">
        <v>44.99</v>
      </c>
      <c r="AJ59" s="1">
        <v>44.99</v>
      </c>
      <c r="AK59" s="1">
        <v>44.99</v>
      </c>
      <c r="AL59" s="1">
        <v>44.99</v>
      </c>
      <c r="AM59" s="14">
        <v>2.3699999999999999E-2</v>
      </c>
      <c r="AN59" s="107"/>
      <c r="AO59" s="108"/>
      <c r="AP59" s="103"/>
      <c r="AQ59" s="14">
        <f t="shared" si="3"/>
        <v>2.3699999999999999E-2</v>
      </c>
      <c r="AS59" s="3">
        <v>42767</v>
      </c>
      <c r="AT59" s="1">
        <v>10.6</v>
      </c>
      <c r="AU59" s="1">
        <v>102.99</v>
      </c>
      <c r="AV59" s="1">
        <v>106.59</v>
      </c>
      <c r="AW59" s="1">
        <v>102.96</v>
      </c>
      <c r="AX59" s="14">
        <v>3.1899999999999998E-2</v>
      </c>
      <c r="AY59" s="107"/>
      <c r="AZ59" s="108"/>
      <c r="BA59" s="103"/>
      <c r="BB59" s="14">
        <f t="shared" si="4"/>
        <v>3.1899999999999998E-2</v>
      </c>
      <c r="BD59" s="3">
        <v>42767</v>
      </c>
      <c r="BE59" s="1">
        <v>25.79</v>
      </c>
      <c r="BF59" s="1">
        <v>25.79</v>
      </c>
      <c r="BG59" s="1">
        <v>25.79</v>
      </c>
      <c r="BH59" s="1">
        <v>25.79</v>
      </c>
      <c r="BI59" s="14">
        <v>2.1000000000000001E-2</v>
      </c>
      <c r="BJ59" s="107"/>
      <c r="BK59" s="108"/>
      <c r="BL59" s="103"/>
      <c r="BM59" s="14">
        <f t="shared" si="5"/>
        <v>2.1000000000000001E-2</v>
      </c>
      <c r="BO59" s="3">
        <v>42767</v>
      </c>
      <c r="BP59" s="1">
        <v>194.15</v>
      </c>
      <c r="BQ59" s="1">
        <v>194.15</v>
      </c>
      <c r="BR59" s="1">
        <v>194.15</v>
      </c>
      <c r="BS59" s="1">
        <v>194.15</v>
      </c>
      <c r="BT59" s="14">
        <v>0.03</v>
      </c>
      <c r="BU59" s="107"/>
      <c r="BV59" s="108"/>
      <c r="BW59" s="103"/>
      <c r="BX59" s="14">
        <f t="shared" si="6"/>
        <v>0.03</v>
      </c>
      <c r="BZ59" s="3">
        <v>42767</v>
      </c>
      <c r="CA59" s="1">
        <v>36.46</v>
      </c>
      <c r="CB59" s="1">
        <v>35.090000000000003</v>
      </c>
      <c r="CC59" s="1">
        <v>36.549999999999997</v>
      </c>
      <c r="CD59" s="1">
        <v>35.090000000000003</v>
      </c>
      <c r="CE59" s="14">
        <v>3.9600000000000003E-2</v>
      </c>
      <c r="CF59" s="107"/>
      <c r="CG59" s="108"/>
      <c r="CH59" s="103"/>
      <c r="CI59" s="14">
        <f t="shared" si="7"/>
        <v>3.9600000000000003E-2</v>
      </c>
      <c r="CK59" s="3">
        <v>42767</v>
      </c>
      <c r="CL59" s="1">
        <v>14.78</v>
      </c>
      <c r="CM59" s="1">
        <v>143.72</v>
      </c>
      <c r="CN59" s="1">
        <v>149.4</v>
      </c>
      <c r="CO59" s="1">
        <v>143.72</v>
      </c>
      <c r="CP59" s="14">
        <v>3.6400000000000002E-2</v>
      </c>
      <c r="CQ59" s="107"/>
      <c r="CR59" s="108"/>
      <c r="CS59" s="103"/>
      <c r="CT59" s="14">
        <f t="shared" si="8"/>
        <v>3.6400000000000002E-2</v>
      </c>
      <c r="CV59" s="3">
        <v>42767</v>
      </c>
      <c r="CW59" s="1">
        <v>79.03</v>
      </c>
      <c r="CX59" s="1">
        <v>76.27</v>
      </c>
      <c r="CY59" s="1">
        <v>79.239999999999995</v>
      </c>
      <c r="CZ59" s="1">
        <v>76.13</v>
      </c>
      <c r="DA59" s="14">
        <v>3.7999999999999999E-2</v>
      </c>
      <c r="DB59" s="107"/>
      <c r="DC59" s="108"/>
      <c r="DD59" s="103"/>
      <c r="DE59" s="14">
        <f t="shared" si="9"/>
        <v>3.7999999999999999E-2</v>
      </c>
      <c r="DG59" s="1">
        <v>202107</v>
      </c>
      <c r="DH59" s="1">
        <v>1.27</v>
      </c>
      <c r="DI59" s="1">
        <v>-3.96</v>
      </c>
      <c r="DJ59" s="1">
        <v>-1.75</v>
      </c>
      <c r="DK59" s="60">
        <v>0</v>
      </c>
      <c r="DL59" s="107"/>
      <c r="DM59" s="112"/>
      <c r="DP59" s="14"/>
    </row>
    <row r="60" spans="1:120" x14ac:dyDescent="0.3">
      <c r="A60" s="1" t="s">
        <v>91</v>
      </c>
      <c r="B60" s="1">
        <v>210.48</v>
      </c>
      <c r="C60" s="1">
        <v>208.33</v>
      </c>
      <c r="D60" s="1">
        <v>212.25</v>
      </c>
      <c r="E60" s="1">
        <v>208.33</v>
      </c>
      <c r="F60" s="14">
        <v>1.89E-2</v>
      </c>
      <c r="G60" s="107"/>
      <c r="H60" s="108"/>
      <c r="I60" s="103"/>
      <c r="J60" s="14">
        <f t="shared" si="0"/>
        <v>1.89E-2</v>
      </c>
      <c r="L60" s="1" t="s">
        <v>91</v>
      </c>
      <c r="M60" s="1">
        <v>79.83</v>
      </c>
      <c r="N60" s="1">
        <v>79.010000000000005</v>
      </c>
      <c r="O60" s="1">
        <v>80.5</v>
      </c>
      <c r="P60" s="1">
        <v>79.010000000000005</v>
      </c>
      <c r="Q60" s="14">
        <v>1.89E-2</v>
      </c>
      <c r="R60" s="107"/>
      <c r="S60" s="108"/>
      <c r="T60" s="103"/>
      <c r="U60" s="14">
        <f t="shared" si="1"/>
        <v>1.89E-2</v>
      </c>
      <c r="W60" s="1" t="s">
        <v>91</v>
      </c>
      <c r="X60" s="1">
        <v>45.17</v>
      </c>
      <c r="Y60" s="1">
        <v>44.16</v>
      </c>
      <c r="Z60" s="1">
        <v>45.66</v>
      </c>
      <c r="AA60" s="1">
        <v>44.16</v>
      </c>
      <c r="AB60" s="14">
        <v>3.0599999999999999E-2</v>
      </c>
      <c r="AC60" s="107"/>
      <c r="AD60" s="108"/>
      <c r="AE60" s="103"/>
      <c r="AF60" s="14">
        <f t="shared" si="2"/>
        <v>3.0599999999999999E-2</v>
      </c>
      <c r="AH60" s="1" t="s">
        <v>91</v>
      </c>
      <c r="AI60" s="1">
        <v>43.95</v>
      </c>
      <c r="AJ60" s="1">
        <v>42.41</v>
      </c>
      <c r="AK60" s="1">
        <v>44.37</v>
      </c>
      <c r="AL60" s="1">
        <v>42.41</v>
      </c>
      <c r="AM60" s="14">
        <v>4.5400000000000003E-2</v>
      </c>
      <c r="AN60" s="107"/>
      <c r="AO60" s="108"/>
      <c r="AP60" s="103"/>
      <c r="AQ60" s="14">
        <f t="shared" si="3"/>
        <v>4.5400000000000003E-2</v>
      </c>
      <c r="AS60" s="1" t="s">
        <v>91</v>
      </c>
      <c r="AT60" s="1">
        <v>10.27</v>
      </c>
      <c r="AU60" s="1">
        <v>99.36</v>
      </c>
      <c r="AV60" s="1">
        <v>103.79</v>
      </c>
      <c r="AW60" s="1">
        <v>99.36</v>
      </c>
      <c r="AX60" s="14">
        <v>4.3799999999999999E-2</v>
      </c>
      <c r="AY60" s="107"/>
      <c r="AZ60" s="108"/>
      <c r="BA60" s="103"/>
      <c r="BB60" s="14">
        <f t="shared" si="4"/>
        <v>4.3799999999999999E-2</v>
      </c>
      <c r="BD60" s="1" t="s">
        <v>91</v>
      </c>
      <c r="BE60" s="1">
        <v>25.26</v>
      </c>
      <c r="BF60" s="1">
        <v>24.92</v>
      </c>
      <c r="BG60" s="1">
        <v>25.38</v>
      </c>
      <c r="BH60" s="1">
        <v>24.92</v>
      </c>
      <c r="BI60" s="14">
        <v>1.8100000000000002E-2</v>
      </c>
      <c r="BJ60" s="107"/>
      <c r="BK60" s="108"/>
      <c r="BL60" s="103"/>
      <c r="BM60" s="14">
        <f t="shared" si="5"/>
        <v>1.8100000000000002E-2</v>
      </c>
      <c r="BO60" s="1" t="s">
        <v>91</v>
      </c>
      <c r="BP60" s="1">
        <v>188.5</v>
      </c>
      <c r="BQ60" s="1">
        <v>186.11</v>
      </c>
      <c r="BR60" s="1">
        <v>189.92</v>
      </c>
      <c r="BS60" s="1">
        <v>185.96</v>
      </c>
      <c r="BT60" s="14">
        <v>2.2800000000000001E-2</v>
      </c>
      <c r="BU60" s="107"/>
      <c r="BV60" s="108"/>
      <c r="BW60" s="103"/>
      <c r="BX60" s="14">
        <f t="shared" si="6"/>
        <v>2.2800000000000001E-2</v>
      </c>
      <c r="BZ60" s="1" t="s">
        <v>91</v>
      </c>
      <c r="CA60" s="1">
        <v>35.07</v>
      </c>
      <c r="CB60" s="1">
        <v>34.71</v>
      </c>
      <c r="CC60" s="1">
        <v>35.369999999999997</v>
      </c>
      <c r="CD60" s="1">
        <v>34.71</v>
      </c>
      <c r="CE60" s="14">
        <v>1.89E-2</v>
      </c>
      <c r="CF60" s="107"/>
      <c r="CG60" s="108"/>
      <c r="CH60" s="103"/>
      <c r="CI60" s="14">
        <f t="shared" si="7"/>
        <v>1.89E-2</v>
      </c>
      <c r="CK60" s="1" t="s">
        <v>91</v>
      </c>
      <c r="CL60" s="1">
        <v>14.27</v>
      </c>
      <c r="CM60" s="1">
        <v>137.44</v>
      </c>
      <c r="CN60" s="1">
        <v>143.68</v>
      </c>
      <c r="CO60" s="1">
        <v>137.44</v>
      </c>
      <c r="CP60" s="14">
        <v>4.2999999999999997E-2</v>
      </c>
      <c r="CQ60" s="107"/>
      <c r="CR60" s="108"/>
      <c r="CS60" s="103"/>
      <c r="CT60" s="14">
        <f t="shared" si="8"/>
        <v>4.2999999999999997E-2</v>
      </c>
      <c r="CV60" s="1" t="s">
        <v>91</v>
      </c>
      <c r="CW60" s="1">
        <v>76.14</v>
      </c>
      <c r="CX60" s="1">
        <v>73.34</v>
      </c>
      <c r="CY60" s="1">
        <v>76.87</v>
      </c>
      <c r="CZ60" s="1">
        <v>73.34</v>
      </c>
      <c r="DA60" s="14">
        <v>4.8599999999999997E-2</v>
      </c>
      <c r="DB60" s="107"/>
      <c r="DC60" s="108"/>
      <c r="DD60" s="103"/>
      <c r="DE60" s="14">
        <f t="shared" si="9"/>
        <v>4.8599999999999997E-2</v>
      </c>
      <c r="DG60" s="1">
        <v>202108</v>
      </c>
      <c r="DH60" s="1">
        <v>2.9</v>
      </c>
      <c r="DI60" s="1">
        <v>-0.48</v>
      </c>
      <c r="DJ60" s="1">
        <v>-0.13</v>
      </c>
      <c r="DK60" s="60">
        <v>0</v>
      </c>
      <c r="DL60" s="107"/>
      <c r="DM60" s="112"/>
      <c r="DP60" s="14"/>
    </row>
    <row r="61" spans="1:120" x14ac:dyDescent="0.3">
      <c r="A61" s="1" t="s">
        <v>92</v>
      </c>
      <c r="B61" s="1">
        <v>206.57</v>
      </c>
      <c r="C61" s="1">
        <v>203.13</v>
      </c>
      <c r="D61" s="1">
        <v>210.74</v>
      </c>
      <c r="E61" s="1">
        <v>203.13</v>
      </c>
      <c r="F61" s="14">
        <v>1.34E-2</v>
      </c>
      <c r="G61" s="107"/>
      <c r="H61" s="108"/>
      <c r="I61" s="103"/>
      <c r="J61" s="14">
        <f t="shared" si="0"/>
        <v>1.34E-2</v>
      </c>
      <c r="L61" s="1" t="s">
        <v>92</v>
      </c>
      <c r="M61" s="1">
        <v>78.349999999999994</v>
      </c>
      <c r="N61" s="1">
        <v>77.37</v>
      </c>
      <c r="O61" s="1">
        <v>80.27</v>
      </c>
      <c r="P61" s="1">
        <v>77.37</v>
      </c>
      <c r="Q61" s="14">
        <v>9.1000000000000004E-3</v>
      </c>
      <c r="R61" s="107"/>
      <c r="S61" s="108"/>
      <c r="T61" s="103"/>
      <c r="U61" s="14">
        <f t="shared" si="1"/>
        <v>9.1000000000000004E-3</v>
      </c>
      <c r="W61" s="1" t="s">
        <v>92</v>
      </c>
      <c r="X61" s="1">
        <v>43.83</v>
      </c>
      <c r="Y61" s="1">
        <v>44.44</v>
      </c>
      <c r="Z61" s="1">
        <v>45.99</v>
      </c>
      <c r="AA61" s="1">
        <v>43.7</v>
      </c>
      <c r="AB61" s="14">
        <v>-1.7500000000000002E-2</v>
      </c>
      <c r="AC61" s="107"/>
      <c r="AD61" s="108"/>
      <c r="AE61" s="103"/>
      <c r="AF61" s="14">
        <f t="shared" si="2"/>
        <v>-1.7500000000000002E-2</v>
      </c>
      <c r="AH61" s="1" t="s">
        <v>92</v>
      </c>
      <c r="AI61" s="1">
        <v>42.04</v>
      </c>
      <c r="AJ61" s="1">
        <v>44.27</v>
      </c>
      <c r="AK61" s="1">
        <v>45.68</v>
      </c>
      <c r="AL61" s="1">
        <v>42.04</v>
      </c>
      <c r="AM61" s="14">
        <v>-5.5899999999999998E-2</v>
      </c>
      <c r="AN61" s="107"/>
      <c r="AO61" s="108"/>
      <c r="AP61" s="103"/>
      <c r="AQ61" s="14">
        <f t="shared" si="3"/>
        <v>-5.5899999999999998E-2</v>
      </c>
      <c r="AS61" s="1" t="s">
        <v>92</v>
      </c>
      <c r="AT61" s="1">
        <v>9.84</v>
      </c>
      <c r="AU61" s="1">
        <v>100.03</v>
      </c>
      <c r="AV61" s="1">
        <v>102.81</v>
      </c>
      <c r="AW61" s="1">
        <v>98.38</v>
      </c>
      <c r="AX61" s="14">
        <v>-2.5899999999999999E-2</v>
      </c>
      <c r="AY61" s="107"/>
      <c r="AZ61" s="108"/>
      <c r="BA61" s="103"/>
      <c r="BB61" s="14">
        <f t="shared" si="4"/>
        <v>-2.5899999999999999E-2</v>
      </c>
      <c r="BD61" s="1" t="s">
        <v>92</v>
      </c>
      <c r="BE61" s="1">
        <v>24.81</v>
      </c>
      <c r="BF61" s="1">
        <v>25.08</v>
      </c>
      <c r="BG61" s="1">
        <v>25.61</v>
      </c>
      <c r="BH61" s="1">
        <v>24.81</v>
      </c>
      <c r="BI61" s="14">
        <v>-1.2699999999999999E-2</v>
      </c>
      <c r="BJ61" s="107"/>
      <c r="BK61" s="108"/>
      <c r="BL61" s="103"/>
      <c r="BM61" s="14">
        <f t="shared" si="5"/>
        <v>-1.2699999999999999E-2</v>
      </c>
      <c r="BO61" s="1" t="s">
        <v>92</v>
      </c>
      <c r="BP61" s="1">
        <v>184.3</v>
      </c>
      <c r="BQ61" s="1">
        <v>189.3</v>
      </c>
      <c r="BR61" s="1">
        <v>194.79</v>
      </c>
      <c r="BS61" s="1">
        <v>184.3</v>
      </c>
      <c r="BT61" s="14">
        <v>-2.3900000000000001E-2</v>
      </c>
      <c r="BU61" s="107"/>
      <c r="BV61" s="108"/>
      <c r="BW61" s="103"/>
      <c r="BX61" s="14">
        <f t="shared" si="6"/>
        <v>-2.3900000000000001E-2</v>
      </c>
      <c r="BZ61" s="1" t="s">
        <v>92</v>
      </c>
      <c r="CA61" s="1">
        <v>34.42</v>
      </c>
      <c r="CB61" s="1">
        <v>34.49</v>
      </c>
      <c r="CC61" s="1">
        <v>35.78</v>
      </c>
      <c r="CD61" s="1">
        <v>34.42</v>
      </c>
      <c r="CE61" s="14">
        <v>-5.4999999999999997E-3</v>
      </c>
      <c r="CF61" s="107"/>
      <c r="CG61" s="108"/>
      <c r="CH61" s="103"/>
      <c r="CI61" s="14">
        <f t="shared" si="7"/>
        <v>-5.4999999999999997E-3</v>
      </c>
      <c r="CK61" s="1" t="s">
        <v>92</v>
      </c>
      <c r="CL61" s="1">
        <v>13.68</v>
      </c>
      <c r="CM61" s="1">
        <v>140.41999999999999</v>
      </c>
      <c r="CN61" s="1">
        <v>147.4</v>
      </c>
      <c r="CO61" s="1">
        <v>136.78</v>
      </c>
      <c r="CP61" s="14">
        <v>-4.19E-2</v>
      </c>
      <c r="CQ61" s="107"/>
      <c r="CR61" s="108"/>
      <c r="CS61" s="103"/>
      <c r="CT61" s="14">
        <f t="shared" si="8"/>
        <v>-4.19E-2</v>
      </c>
      <c r="CV61" s="1" t="s">
        <v>92</v>
      </c>
      <c r="CW61" s="1">
        <v>72.61</v>
      </c>
      <c r="CX61" s="1">
        <v>72.349999999999994</v>
      </c>
      <c r="CY61" s="1">
        <v>74.48</v>
      </c>
      <c r="CZ61" s="1">
        <v>72.349999999999994</v>
      </c>
      <c r="DA61" s="14">
        <v>-6.6E-3</v>
      </c>
      <c r="DB61" s="107"/>
      <c r="DC61" s="108"/>
      <c r="DD61" s="103"/>
      <c r="DE61" s="14">
        <f t="shared" si="9"/>
        <v>-6.6E-3</v>
      </c>
      <c r="DG61" s="1">
        <v>202109</v>
      </c>
      <c r="DH61" s="1">
        <v>-4.37</v>
      </c>
      <c r="DI61" s="1">
        <v>0.8</v>
      </c>
      <c r="DJ61" s="1">
        <v>5.09</v>
      </c>
      <c r="DK61" s="60">
        <v>0</v>
      </c>
      <c r="DL61" s="107"/>
      <c r="DM61" s="112"/>
      <c r="DP61" s="14"/>
    </row>
    <row r="62" spans="1:120" ht="15" thickBot="1" x14ac:dyDescent="0.35">
      <c r="A62" s="18">
        <v>42675</v>
      </c>
      <c r="B62" s="19">
        <v>203.83</v>
      </c>
      <c r="C62" s="19">
        <v>195.22</v>
      </c>
      <c r="D62" s="19">
        <v>205.06</v>
      </c>
      <c r="E62" s="19">
        <v>192.87</v>
      </c>
      <c r="F62" s="20">
        <v>3.6999999999999998E-2</v>
      </c>
      <c r="G62" s="114"/>
      <c r="H62" s="109"/>
      <c r="I62" s="104"/>
      <c r="J62" s="20"/>
      <c r="L62" s="18">
        <v>42675</v>
      </c>
      <c r="M62" s="19">
        <v>77.64</v>
      </c>
      <c r="N62" s="19">
        <v>74.36</v>
      </c>
      <c r="O62" s="19">
        <v>78.11</v>
      </c>
      <c r="P62" s="19">
        <v>73.459999999999994</v>
      </c>
      <c r="Q62" s="20">
        <v>3.6999999999999998E-2</v>
      </c>
      <c r="R62" s="114"/>
      <c r="S62" s="109"/>
      <c r="T62" s="104"/>
      <c r="U62" s="20"/>
      <c r="W62" s="18">
        <v>42675</v>
      </c>
      <c r="X62" s="19">
        <v>44.61</v>
      </c>
      <c r="Y62" s="19">
        <v>44.39</v>
      </c>
      <c r="Z62" s="19">
        <v>44.74</v>
      </c>
      <c r="AA62" s="19">
        <v>43.78</v>
      </c>
      <c r="AB62" s="20">
        <v>4.0000000000000002E-4</v>
      </c>
      <c r="AC62" s="114"/>
      <c r="AD62" s="109"/>
      <c r="AE62" s="104"/>
      <c r="AF62" s="20"/>
      <c r="AH62" s="18">
        <v>42675</v>
      </c>
      <c r="AI62" s="19">
        <v>44.53</v>
      </c>
      <c r="AJ62" s="19">
        <v>43.08</v>
      </c>
      <c r="AK62" s="19">
        <v>44.66</v>
      </c>
      <c r="AL62" s="19">
        <v>42.42</v>
      </c>
      <c r="AM62" s="20">
        <v>2.9100000000000001E-2</v>
      </c>
      <c r="AN62" s="114"/>
      <c r="AO62" s="109"/>
      <c r="AP62" s="104"/>
      <c r="AQ62" s="20"/>
      <c r="AS62" s="18">
        <v>42675</v>
      </c>
      <c r="AT62" s="19">
        <v>10.1</v>
      </c>
      <c r="AU62" s="19">
        <v>99.72</v>
      </c>
      <c r="AV62" s="19">
        <v>101.96</v>
      </c>
      <c r="AW62" s="19">
        <v>98.06</v>
      </c>
      <c r="AX62" s="20">
        <v>6.1000000000000004E-3</v>
      </c>
      <c r="AY62" s="114"/>
      <c r="AZ62" s="109"/>
      <c r="BA62" s="104"/>
      <c r="BB62" s="20"/>
      <c r="BD62" s="18">
        <v>42675</v>
      </c>
      <c r="BE62" s="19">
        <v>25.13</v>
      </c>
      <c r="BF62" s="19">
        <v>24.68</v>
      </c>
      <c r="BG62" s="19">
        <v>25.15</v>
      </c>
      <c r="BH62" s="19">
        <v>24.51</v>
      </c>
      <c r="BI62" s="20">
        <v>1.54E-2</v>
      </c>
      <c r="BJ62" s="114"/>
      <c r="BK62" s="109"/>
      <c r="BL62" s="104"/>
      <c r="BM62" s="20"/>
      <c r="BO62" s="18">
        <v>42675</v>
      </c>
      <c r="BP62" s="19">
        <v>188.81</v>
      </c>
      <c r="BQ62" s="19">
        <v>171.54</v>
      </c>
      <c r="BR62" s="19">
        <v>188.81</v>
      </c>
      <c r="BS62" s="19">
        <v>170.13</v>
      </c>
      <c r="BT62" s="20">
        <v>9.6199999999999994E-2</v>
      </c>
      <c r="BU62" s="114"/>
      <c r="BV62" s="109"/>
      <c r="BW62" s="104"/>
      <c r="BX62" s="20"/>
      <c r="BZ62" s="18">
        <v>42675</v>
      </c>
      <c r="CA62" s="19">
        <v>34.61</v>
      </c>
      <c r="CB62" s="19">
        <v>33.15</v>
      </c>
      <c r="CC62" s="19">
        <v>34.82</v>
      </c>
      <c r="CD62" s="19">
        <v>32.75</v>
      </c>
      <c r="CE62" s="20">
        <v>3.6799999999999999E-2</v>
      </c>
      <c r="CF62" s="114"/>
      <c r="CG62" s="109"/>
      <c r="CH62" s="104"/>
      <c r="CI62" s="20"/>
      <c r="CK62" s="18">
        <v>42675</v>
      </c>
      <c r="CL62" s="19">
        <v>14.28</v>
      </c>
      <c r="CM62" s="19">
        <v>136.66</v>
      </c>
      <c r="CN62" s="19">
        <v>145.15</v>
      </c>
      <c r="CO62" s="19">
        <v>133.54</v>
      </c>
      <c r="CP62" s="20">
        <v>3.8199999999999998E-2</v>
      </c>
      <c r="CQ62" s="114"/>
      <c r="CR62" s="109"/>
      <c r="CS62" s="104"/>
      <c r="CT62" s="20"/>
      <c r="CV62" s="18">
        <v>42675</v>
      </c>
      <c r="CW62" s="19">
        <v>73.09</v>
      </c>
      <c r="CX62" s="19">
        <v>72.02</v>
      </c>
      <c r="CY62" s="19">
        <v>74</v>
      </c>
      <c r="CZ62" s="19">
        <v>70.760000000000005</v>
      </c>
      <c r="DA62" s="20">
        <v>7.6E-3</v>
      </c>
      <c r="DB62" s="114"/>
      <c r="DC62" s="109"/>
      <c r="DD62" s="104"/>
      <c r="DE62" s="20"/>
      <c r="DG62" s="19">
        <v>202110</v>
      </c>
      <c r="DH62" s="19"/>
      <c r="DI62" s="19"/>
      <c r="DJ62" s="19"/>
      <c r="DK62" s="61"/>
      <c r="DL62" s="114"/>
      <c r="DM62" s="113"/>
    </row>
    <row r="63" spans="1:120" x14ac:dyDescent="0.3">
      <c r="AS63" s="3"/>
      <c r="BZ63" s="3"/>
    </row>
    <row r="64" spans="1:120" ht="15" thickBot="1" x14ac:dyDescent="0.35">
      <c r="A64" s="39"/>
      <c r="B64" s="39" t="s">
        <v>7</v>
      </c>
      <c r="C64" s="39" t="s">
        <v>9</v>
      </c>
      <c r="D64" s="39" t="s">
        <v>13</v>
      </c>
      <c r="E64" s="39" t="s">
        <v>11</v>
      </c>
      <c r="F64" s="39" t="s">
        <v>10</v>
      </c>
      <c r="G64" s="39" t="s">
        <v>14</v>
      </c>
      <c r="H64" s="39" t="s">
        <v>12</v>
      </c>
      <c r="I64" s="39" t="s">
        <v>8</v>
      </c>
      <c r="J64" s="39" t="s">
        <v>5</v>
      </c>
      <c r="K64" s="39" t="str">
        <f>CV1</f>
        <v>TRBCX</v>
      </c>
      <c r="AS64" s="3"/>
      <c r="BZ64" s="3"/>
    </row>
    <row r="65" spans="1:122" x14ac:dyDescent="0.3">
      <c r="A65" s="1">
        <v>2021</v>
      </c>
      <c r="B65" s="24">
        <f>I3</f>
        <v>1.0714934985146705</v>
      </c>
      <c r="C65" s="24">
        <f>T3</f>
        <v>1.070171448381106</v>
      </c>
      <c r="D65" s="24">
        <f>AE3</f>
        <v>1.0380547889563061</v>
      </c>
      <c r="E65" s="24">
        <f>AP3</f>
        <v>1.0621037953024217</v>
      </c>
      <c r="F65" s="24">
        <f>BA3</f>
        <v>1.0667168345225264</v>
      </c>
      <c r="G65" s="24">
        <f>BL3</f>
        <v>1.0276719714837463</v>
      </c>
      <c r="H65" s="24">
        <f>BW3</f>
        <v>1.0390497742829028</v>
      </c>
      <c r="I65" s="24">
        <f>CH3</f>
        <v>1.0703458807595163</v>
      </c>
      <c r="J65" s="24">
        <f>CS3</f>
        <v>1.1043249571387801</v>
      </c>
      <c r="K65" s="24">
        <f>DD3</f>
        <v>1.0933782386595743</v>
      </c>
      <c r="L65" s="24"/>
      <c r="U65" s="24"/>
      <c r="W65" s="24"/>
      <c r="Y65" s="24"/>
      <c r="Z65" s="24"/>
      <c r="AA65" s="24"/>
      <c r="AB65" s="24"/>
      <c r="AC65" s="24"/>
      <c r="AD65" s="24"/>
      <c r="AE65" s="24"/>
      <c r="AF65" s="24"/>
      <c r="AG65" s="24"/>
      <c r="AP65" s="24"/>
      <c r="AQ65" s="24"/>
      <c r="AR65" s="24"/>
      <c r="AS65" s="24"/>
      <c r="BB65" s="24"/>
      <c r="BD65" s="24"/>
      <c r="BE65" s="24"/>
      <c r="BF65" s="24"/>
      <c r="BG65" s="24"/>
      <c r="BH65" s="24"/>
      <c r="BI65" s="24"/>
      <c r="BJ65" s="24"/>
      <c r="BK65" s="24"/>
      <c r="BM65" s="24"/>
      <c r="BT65" s="24"/>
      <c r="BU65" s="24"/>
      <c r="BV65" s="24"/>
      <c r="BW65" s="24"/>
      <c r="BX65" s="24"/>
      <c r="BY65" s="24"/>
      <c r="BZ65" s="24"/>
      <c r="CB65" s="24"/>
      <c r="CC65" s="24"/>
      <c r="CD65" s="24"/>
      <c r="CE65" s="24"/>
      <c r="CF65" s="24"/>
      <c r="CG65" s="24"/>
      <c r="CH65" s="24"/>
      <c r="CI65" s="24"/>
      <c r="CJ65" s="24"/>
      <c r="CN65" s="24"/>
      <c r="CO65" s="24"/>
      <c r="CP65" s="24"/>
      <c r="CQ65" s="24"/>
      <c r="CR65" s="24"/>
      <c r="CS65" s="24"/>
      <c r="CT65" s="24"/>
      <c r="CU65" s="24"/>
      <c r="CV65" s="24"/>
      <c r="CX65" s="24"/>
      <c r="CY65" s="24"/>
      <c r="CZ65" s="24"/>
      <c r="DA65" s="24"/>
      <c r="DB65" s="24"/>
      <c r="DC65" s="24"/>
      <c r="DD65" s="24"/>
      <c r="DE65" s="24"/>
      <c r="DF65" s="24"/>
      <c r="DG65" s="24"/>
      <c r="DH65" s="24"/>
      <c r="DI65" s="24"/>
      <c r="DJ65" s="24"/>
      <c r="DL65" s="24"/>
      <c r="DM65" s="24"/>
      <c r="DN65" s="24"/>
      <c r="DO65" s="24"/>
      <c r="DP65" s="24"/>
      <c r="DQ65" s="24"/>
      <c r="DR65" s="24"/>
    </row>
    <row r="66" spans="1:122" x14ac:dyDescent="0.3">
      <c r="A66" s="16">
        <v>2020</v>
      </c>
      <c r="B66" s="38">
        <f>I15</f>
        <v>1.0406217207976727</v>
      </c>
      <c r="C66" s="38">
        <f>T15</f>
        <v>1.0393798211786873</v>
      </c>
      <c r="D66" s="38">
        <f>AE15</f>
        <v>1.014410569270884</v>
      </c>
      <c r="E66" s="38">
        <f>AP15</f>
        <v>1.0326056926814873</v>
      </c>
      <c r="F66" s="38">
        <f>BA15</f>
        <v>1.0462709562524271</v>
      </c>
      <c r="G66" s="38">
        <f>BL15</f>
        <v>1.0130253138214118</v>
      </c>
      <c r="H66" s="38">
        <f>BW15</f>
        <v>1.0026050796380592</v>
      </c>
      <c r="I66" s="38">
        <f>CH15</f>
        <v>1.0398690519616083</v>
      </c>
      <c r="J66" s="38">
        <f>CS15</f>
        <v>1.0753095218735584</v>
      </c>
      <c r="K66" s="38">
        <f>DD15</f>
        <v>1.0682477112523625</v>
      </c>
      <c r="L66" s="24"/>
      <c r="U66" s="24"/>
      <c r="W66" s="24"/>
      <c r="Y66" s="24"/>
      <c r="Z66" s="24"/>
      <c r="AA66" s="24"/>
      <c r="AB66" s="24"/>
      <c r="AC66" s="24"/>
      <c r="AD66" s="24"/>
      <c r="AE66" s="24"/>
      <c r="AF66" s="24"/>
      <c r="AG66" s="24"/>
      <c r="AP66" s="24"/>
      <c r="AQ66" s="24"/>
      <c r="AR66" s="24"/>
      <c r="AS66" s="24"/>
      <c r="BB66" s="24"/>
      <c r="BD66" s="24"/>
      <c r="BE66" s="24"/>
      <c r="BF66" s="24"/>
      <c r="BG66" s="24"/>
      <c r="BH66" s="24"/>
      <c r="BI66" s="24"/>
      <c r="BJ66" s="24"/>
      <c r="BK66" s="24"/>
      <c r="BM66" s="24"/>
      <c r="BT66" s="24"/>
      <c r="BU66" s="24"/>
      <c r="BV66" s="24"/>
      <c r="BW66" s="24"/>
      <c r="BX66" s="24"/>
      <c r="BY66" s="24"/>
      <c r="BZ66" s="24"/>
      <c r="CB66" s="24"/>
      <c r="CC66" s="24"/>
      <c r="CD66" s="24"/>
      <c r="CE66" s="24"/>
      <c r="CF66" s="24"/>
      <c r="CG66" s="24"/>
      <c r="CH66" s="24"/>
      <c r="CI66" s="24"/>
      <c r="CJ66" s="24"/>
      <c r="CN66" s="24"/>
      <c r="CO66" s="24"/>
      <c r="CP66" s="24"/>
      <c r="CQ66" s="24"/>
      <c r="CR66" s="24"/>
      <c r="CS66" s="24"/>
      <c r="CT66" s="24"/>
      <c r="CU66" s="24"/>
      <c r="CV66" s="24"/>
      <c r="CX66" s="24"/>
      <c r="CY66" s="24"/>
      <c r="CZ66" s="24"/>
      <c r="DA66" s="24"/>
      <c r="DB66" s="24"/>
      <c r="DC66" s="24"/>
      <c r="DD66" s="24"/>
      <c r="DE66" s="24"/>
      <c r="DF66" s="24"/>
      <c r="DG66" s="24"/>
      <c r="DH66" s="24"/>
      <c r="DI66" s="24"/>
      <c r="DJ66" s="24"/>
      <c r="DL66" s="24"/>
      <c r="DM66" s="24"/>
      <c r="DN66" s="24"/>
      <c r="DO66" s="24"/>
      <c r="DP66" s="24"/>
      <c r="DQ66" s="24"/>
      <c r="DR66" s="24"/>
    </row>
    <row r="67" spans="1:122" x14ac:dyDescent="0.3">
      <c r="A67" s="16">
        <v>2019</v>
      </c>
      <c r="B67" s="38">
        <f>I27</f>
        <v>1.0319447850632657</v>
      </c>
      <c r="C67" s="38">
        <f>T27</f>
        <v>1.0310029224339119</v>
      </c>
      <c r="D67" s="38">
        <f>AE27</f>
        <v>1.0108976997642036</v>
      </c>
      <c r="E67" s="38">
        <f>AP27</f>
        <v>1.0172703422717408</v>
      </c>
      <c r="F67" s="38">
        <f>BA27</f>
        <v>1.0265609853340139</v>
      </c>
      <c r="G67" s="38">
        <f>BL27</f>
        <v>1.0114575546117637</v>
      </c>
      <c r="H67" s="38">
        <f>BW27</f>
        <v>1.0120679146399427</v>
      </c>
      <c r="I67" s="38">
        <f>CH27</f>
        <v>1.0313006622923957</v>
      </c>
      <c r="J67" s="38">
        <f>CS27</f>
        <v>1.036151625043779</v>
      </c>
      <c r="K67" s="38">
        <f>DD27</f>
        <v>1.0428626951479689</v>
      </c>
      <c r="L67" s="24"/>
      <c r="U67" s="24"/>
      <c r="W67" s="24"/>
      <c r="Y67" s="24"/>
      <c r="Z67" s="24"/>
      <c r="AA67" s="24"/>
      <c r="AB67" s="24"/>
      <c r="AC67" s="24"/>
      <c r="AD67" s="24"/>
      <c r="AE67" s="24"/>
      <c r="AF67" s="24"/>
      <c r="AG67" s="24"/>
      <c r="AP67" s="24"/>
      <c r="AQ67" s="24"/>
      <c r="AR67" s="24"/>
      <c r="AS67" s="24"/>
      <c r="BB67" s="24"/>
      <c r="BD67" s="24"/>
      <c r="BE67" s="24"/>
      <c r="BF67" s="24"/>
      <c r="BG67" s="24"/>
      <c r="BH67" s="24"/>
      <c r="BI67" s="24"/>
      <c r="BJ67" s="24"/>
      <c r="BK67" s="24"/>
      <c r="BM67" s="24"/>
      <c r="BT67" s="24"/>
      <c r="BU67" s="24"/>
      <c r="BV67" s="24"/>
      <c r="BW67" s="24"/>
      <c r="BX67" s="24"/>
      <c r="BY67" s="24"/>
      <c r="BZ67" s="24"/>
      <c r="CB67" s="24"/>
      <c r="CC67" s="24"/>
      <c r="CD67" s="24"/>
      <c r="CE67" s="24"/>
      <c r="CF67" s="24"/>
      <c r="CG67" s="24"/>
      <c r="CH67" s="24"/>
      <c r="CI67" s="24"/>
      <c r="CJ67" s="24"/>
      <c r="CN67" s="24"/>
      <c r="CO67" s="24"/>
      <c r="CP67" s="24"/>
      <c r="CQ67" s="24"/>
      <c r="CR67" s="24"/>
      <c r="CS67" s="24"/>
      <c r="CT67" s="24"/>
      <c r="CU67" s="24"/>
      <c r="CV67" s="24"/>
      <c r="CX67" s="24"/>
      <c r="CY67" s="24"/>
      <c r="CZ67" s="24"/>
      <c r="DA67" s="24"/>
      <c r="DB67" s="24"/>
      <c r="DC67" s="24"/>
      <c r="DD67" s="24"/>
      <c r="DE67" s="24"/>
      <c r="DF67" s="24"/>
      <c r="DG67" s="24"/>
      <c r="DH67" s="24"/>
      <c r="DI67" s="24"/>
      <c r="DJ67" s="24"/>
      <c r="DL67" s="24"/>
      <c r="DM67" s="24"/>
      <c r="DN67" s="24"/>
      <c r="DO67" s="24"/>
      <c r="DP67" s="24"/>
      <c r="DQ67" s="24"/>
      <c r="DR67" s="24"/>
    </row>
    <row r="68" spans="1:122" x14ac:dyDescent="0.3">
      <c r="A68" s="16">
        <v>2018</v>
      </c>
      <c r="B68" s="38">
        <f>I39</f>
        <v>1.0211461643750002</v>
      </c>
      <c r="C68" s="38">
        <f>T39</f>
        <v>1.020584456111111</v>
      </c>
      <c r="D68" s="38">
        <f>AE39</f>
        <v>1.0053348469444443</v>
      </c>
      <c r="E68" s="38">
        <f>AP39</f>
        <v>1.0155101247222222</v>
      </c>
      <c r="F68" s="38">
        <f>BA39</f>
        <v>1.0213436216666667</v>
      </c>
      <c r="G68" s="38">
        <f>BL39</f>
        <v>1.0069013261111111</v>
      </c>
      <c r="H68" s="38">
        <f>BW39</f>
        <v>1.0143247872916668</v>
      </c>
      <c r="I68" s="38">
        <f>CH39</f>
        <v>1.0208118208333332</v>
      </c>
      <c r="J68" s="38">
        <f>CS39</f>
        <v>1.0288638395138889</v>
      </c>
      <c r="K68" s="38">
        <f>DD39</f>
        <v>1.0317286237500001</v>
      </c>
      <c r="L68" s="24"/>
      <c r="U68" s="24"/>
      <c r="W68" s="24"/>
      <c r="Y68" s="24"/>
      <c r="Z68" s="24"/>
      <c r="AA68" s="24"/>
      <c r="AB68" s="24"/>
      <c r="AC68" s="24"/>
      <c r="AD68" s="24"/>
      <c r="AE68" s="24"/>
      <c r="AF68" s="24"/>
      <c r="AG68" s="24"/>
      <c r="AP68" s="24"/>
      <c r="AQ68" s="24"/>
      <c r="AR68" s="24"/>
      <c r="AS68" s="24"/>
      <c r="BB68" s="24"/>
      <c r="BD68" s="24"/>
      <c r="BE68" s="24"/>
      <c r="BF68" s="24"/>
      <c r="BG68" s="24"/>
      <c r="BH68" s="24"/>
      <c r="BI68" s="24"/>
      <c r="BJ68" s="24"/>
      <c r="BK68" s="24"/>
      <c r="BM68" s="24"/>
      <c r="BT68" s="24"/>
      <c r="BU68" s="24"/>
      <c r="BV68" s="24"/>
      <c r="BW68" s="24"/>
      <c r="BX68" s="24"/>
      <c r="BY68" s="24"/>
      <c r="BZ68" s="24"/>
      <c r="CB68" s="24"/>
      <c r="CC68" s="24"/>
      <c r="CD68" s="24"/>
      <c r="CE68" s="24"/>
      <c r="CF68" s="24"/>
      <c r="CG68" s="24"/>
      <c r="CH68" s="24"/>
      <c r="CI68" s="24"/>
      <c r="CJ68" s="24"/>
      <c r="CN68" s="24"/>
      <c r="CO68" s="24"/>
      <c r="CP68" s="24"/>
      <c r="CQ68" s="24"/>
      <c r="CR68" s="24"/>
      <c r="CS68" s="24"/>
      <c r="CT68" s="24"/>
      <c r="CU68" s="24"/>
      <c r="CV68" s="24"/>
      <c r="CX68" s="24"/>
      <c r="CY68" s="24"/>
      <c r="CZ68" s="24"/>
      <c r="DA68" s="24"/>
      <c r="DB68" s="24"/>
      <c r="DC68" s="24"/>
      <c r="DD68" s="24"/>
      <c r="DE68" s="24"/>
      <c r="DF68" s="24"/>
      <c r="DG68" s="24"/>
      <c r="DH68" s="24"/>
      <c r="DI68" s="24"/>
      <c r="DJ68" s="24"/>
      <c r="DL68" s="24"/>
      <c r="DM68" s="24"/>
      <c r="DN68" s="24"/>
      <c r="DO68" s="24"/>
      <c r="DP68" s="24"/>
      <c r="DQ68" s="24"/>
      <c r="DR68" s="24"/>
    </row>
    <row r="69" spans="1:122" ht="15" thickBot="1" x14ac:dyDescent="0.35">
      <c r="A69" s="36">
        <v>2017</v>
      </c>
      <c r="B69" s="37">
        <f>I51</f>
        <v>1.0161416666666667</v>
      </c>
      <c r="C69" s="37">
        <f>T51</f>
        <v>1.0156416666666668</v>
      </c>
      <c r="D69" s="37">
        <f>AE51</f>
        <v>1.0134083333333332</v>
      </c>
      <c r="E69" s="37">
        <f>AP51</f>
        <v>1.0148166666666667</v>
      </c>
      <c r="F69" s="37">
        <f>BA51</f>
        <v>1.0199666666666667</v>
      </c>
      <c r="G69" s="37">
        <f>BL51</f>
        <v>1.0086833333333334</v>
      </c>
      <c r="H69" s="37">
        <f>BW51</f>
        <v>1.013725</v>
      </c>
      <c r="I69" s="37">
        <f>CH51</f>
        <v>1.0157499999999999</v>
      </c>
      <c r="J69" s="37">
        <f>CS51</f>
        <v>1.0240083333333334</v>
      </c>
      <c r="K69" s="37">
        <f>DD51</f>
        <v>1.0246500000000001</v>
      </c>
      <c r="L69" s="24"/>
      <c r="U69" s="24"/>
      <c r="W69" s="24"/>
      <c r="Y69" s="24"/>
      <c r="Z69" s="24"/>
      <c r="AA69" s="24"/>
      <c r="AB69" s="24"/>
      <c r="AC69" s="24"/>
      <c r="AD69" s="24"/>
      <c r="AE69" s="24"/>
      <c r="AF69" s="24"/>
      <c r="AG69" s="24"/>
      <c r="AP69" s="24"/>
      <c r="AQ69" s="24"/>
      <c r="AR69" s="24"/>
      <c r="AS69" s="24"/>
      <c r="BB69" s="24"/>
      <c r="BD69" s="24"/>
      <c r="BE69" s="24"/>
      <c r="BF69" s="24"/>
      <c r="BG69" s="24"/>
      <c r="BH69" s="24"/>
      <c r="BI69" s="24"/>
      <c r="BJ69" s="24"/>
      <c r="BK69" s="24"/>
      <c r="BM69" s="24"/>
      <c r="BT69" s="24"/>
      <c r="BU69" s="24"/>
      <c r="BV69" s="24"/>
      <c r="BW69" s="24"/>
      <c r="BX69" s="24"/>
      <c r="BY69" s="24"/>
      <c r="BZ69" s="24"/>
      <c r="CB69" s="24"/>
      <c r="CC69" s="24"/>
      <c r="CD69" s="24"/>
      <c r="CE69" s="24"/>
      <c r="CF69" s="24"/>
      <c r="CG69" s="24"/>
      <c r="CH69" s="24"/>
      <c r="CI69" s="24"/>
      <c r="CJ69" s="24"/>
      <c r="CN69" s="24"/>
      <c r="CO69" s="24"/>
      <c r="CP69" s="24"/>
      <c r="CQ69" s="24"/>
      <c r="CR69" s="24"/>
      <c r="CS69" s="24"/>
      <c r="CT69" s="24"/>
      <c r="CU69" s="24"/>
      <c r="CV69" s="24"/>
      <c r="CX69" s="24"/>
      <c r="CY69" s="24"/>
      <c r="CZ69" s="24"/>
      <c r="DA69" s="24"/>
      <c r="DB69" s="24"/>
      <c r="DC69" s="24"/>
      <c r="DD69" s="24"/>
      <c r="DE69" s="24"/>
      <c r="DF69" s="24"/>
      <c r="DG69" s="24"/>
      <c r="DH69" s="24"/>
      <c r="DI69" s="24"/>
      <c r="DJ69" s="24"/>
      <c r="DL69" s="24"/>
      <c r="DM69" s="24"/>
      <c r="DN69" s="24"/>
      <c r="DO69" s="24"/>
      <c r="DP69" s="24"/>
      <c r="DQ69" s="24"/>
      <c r="DR69" s="24"/>
    </row>
    <row r="70" spans="1:122" x14ac:dyDescent="0.3">
      <c r="A70" s="52"/>
      <c r="B70" s="24"/>
      <c r="AS70" s="3"/>
      <c r="BZ70" s="3"/>
    </row>
    <row r="71" spans="1:122" x14ac:dyDescent="0.3">
      <c r="A71" s="62" t="s">
        <v>93</v>
      </c>
      <c r="B71"/>
      <c r="C71"/>
      <c r="D71"/>
      <c r="E71"/>
      <c r="F71"/>
      <c r="G71"/>
      <c r="H71"/>
      <c r="I71"/>
      <c r="K71" s="62" t="s">
        <v>93</v>
      </c>
      <c r="L71"/>
      <c r="M71"/>
      <c r="N71"/>
      <c r="O71"/>
      <c r="P71"/>
      <c r="Q71"/>
      <c r="R71"/>
      <c r="S71"/>
      <c r="AS71" s="3"/>
      <c r="BZ71" s="3"/>
    </row>
    <row r="72" spans="1:122" ht="15" thickBot="1" x14ac:dyDescent="0.35">
      <c r="A72"/>
      <c r="B72"/>
      <c r="C72"/>
      <c r="D72"/>
      <c r="E72"/>
      <c r="F72"/>
      <c r="G72"/>
      <c r="H72"/>
      <c r="I72"/>
      <c r="K72"/>
      <c r="L72"/>
      <c r="M72"/>
      <c r="N72"/>
      <c r="O72"/>
      <c r="P72"/>
      <c r="Q72"/>
      <c r="R72"/>
      <c r="S72"/>
    </row>
    <row r="73" spans="1:122" x14ac:dyDescent="0.3">
      <c r="A73" s="42" t="s">
        <v>94</v>
      </c>
      <c r="B73" s="42"/>
      <c r="C73"/>
      <c r="D73"/>
      <c r="E73"/>
      <c r="F73"/>
      <c r="G73"/>
      <c r="H73"/>
      <c r="I73"/>
      <c r="K73" s="42" t="s">
        <v>94</v>
      </c>
      <c r="L73" s="42"/>
      <c r="M73"/>
      <c r="N73"/>
      <c r="O73"/>
      <c r="P73"/>
      <c r="Q73"/>
      <c r="R73"/>
      <c r="S73"/>
    </row>
    <row r="74" spans="1:122" x14ac:dyDescent="0.3">
      <c r="A74" t="s">
        <v>95</v>
      </c>
      <c r="B74">
        <v>0.15476852962970197</v>
      </c>
      <c r="C74"/>
      <c r="D74"/>
      <c r="E74"/>
      <c r="F74"/>
      <c r="G74"/>
      <c r="H74"/>
      <c r="I74"/>
      <c r="K74" t="s">
        <v>95</v>
      </c>
      <c r="L74">
        <v>0.17772215197278152</v>
      </c>
      <c r="M74"/>
      <c r="N74"/>
      <c r="O74"/>
      <c r="P74"/>
      <c r="Q74"/>
      <c r="R74"/>
      <c r="S74"/>
      <c r="AS74" s="3"/>
      <c r="BZ74" s="3"/>
    </row>
    <row r="75" spans="1:122" x14ac:dyDescent="0.3">
      <c r="A75" t="s">
        <v>96</v>
      </c>
      <c r="B75">
        <v>2.3953297763739934E-2</v>
      </c>
      <c r="C75"/>
      <c r="D75"/>
      <c r="E75"/>
      <c r="F75"/>
      <c r="G75"/>
      <c r="H75"/>
      <c r="I75"/>
      <c r="K75" t="s">
        <v>96</v>
      </c>
      <c r="L75">
        <v>3.1585163301836451E-2</v>
      </c>
      <c r="M75"/>
      <c r="N75"/>
      <c r="O75"/>
      <c r="P75"/>
      <c r="Q75"/>
      <c r="R75"/>
      <c r="S75"/>
      <c r="AS75" s="3"/>
      <c r="BZ75" s="3"/>
    </row>
    <row r="76" spans="1:122" x14ac:dyDescent="0.3">
      <c r="A76" t="s">
        <v>97</v>
      </c>
      <c r="B76">
        <v>-2.9285613267328797E-2</v>
      </c>
      <c r="C76"/>
      <c r="D76"/>
      <c r="E76"/>
      <c r="F76"/>
      <c r="G76"/>
      <c r="H76"/>
      <c r="I76"/>
      <c r="K76" t="s">
        <v>97</v>
      </c>
      <c r="L76">
        <v>-2.1237464154427014E-2</v>
      </c>
      <c r="M76"/>
      <c r="N76"/>
      <c r="O76"/>
      <c r="P76"/>
      <c r="Q76"/>
      <c r="R76"/>
      <c r="S76"/>
      <c r="AS76" s="3"/>
      <c r="BZ76" s="3"/>
    </row>
    <row r="77" spans="1:122" x14ac:dyDescent="0.3">
      <c r="A77" t="s">
        <v>98</v>
      </c>
      <c r="B77">
        <v>4.5756667767645635E-2</v>
      </c>
      <c r="C77"/>
      <c r="D77"/>
      <c r="E77"/>
      <c r="F77"/>
      <c r="G77"/>
      <c r="H77"/>
      <c r="I77"/>
      <c r="K77" t="s">
        <v>98</v>
      </c>
      <c r="L77">
        <v>2.9097661323926282E-2</v>
      </c>
      <c r="M77"/>
      <c r="N77"/>
      <c r="O77"/>
      <c r="P77"/>
      <c r="Q77"/>
      <c r="R77"/>
      <c r="S77"/>
    </row>
    <row r="78" spans="1:122" ht="15" thickBot="1" x14ac:dyDescent="0.35">
      <c r="A78" s="40" t="s">
        <v>99</v>
      </c>
      <c r="B78" s="40">
        <v>59</v>
      </c>
      <c r="C78"/>
      <c r="D78"/>
      <c r="E78"/>
      <c r="F78"/>
      <c r="G78"/>
      <c r="H78"/>
      <c r="I78"/>
      <c r="K78" s="40" t="s">
        <v>99</v>
      </c>
      <c r="L78" s="40">
        <v>59</v>
      </c>
      <c r="M78"/>
      <c r="N78"/>
      <c r="O78"/>
      <c r="P78"/>
      <c r="Q78"/>
      <c r="R78"/>
      <c r="S78"/>
      <c r="AS78" s="3"/>
      <c r="BZ78" s="3"/>
    </row>
    <row r="79" spans="1:122" x14ac:dyDescent="0.3">
      <c r="A79"/>
      <c r="B79"/>
      <c r="C79"/>
      <c r="D79"/>
      <c r="E79"/>
      <c r="F79"/>
      <c r="G79"/>
      <c r="H79"/>
      <c r="I79"/>
      <c r="K79"/>
      <c r="L79"/>
      <c r="M79"/>
      <c r="N79"/>
      <c r="O79"/>
      <c r="P79"/>
      <c r="Q79"/>
      <c r="R79"/>
      <c r="S79"/>
      <c r="AS79" s="3"/>
      <c r="BZ79" s="3"/>
    </row>
    <row r="80" spans="1:122" ht="15" thickBot="1" x14ac:dyDescent="0.35">
      <c r="A80" t="s">
        <v>100</v>
      </c>
      <c r="B80"/>
      <c r="C80"/>
      <c r="D80"/>
      <c r="E80"/>
      <c r="F80"/>
      <c r="G80"/>
      <c r="H80"/>
      <c r="I80"/>
      <c r="K80" t="s">
        <v>100</v>
      </c>
      <c r="L80"/>
      <c r="M80"/>
      <c r="N80"/>
      <c r="O80"/>
      <c r="P80"/>
      <c r="Q80"/>
      <c r="R80"/>
      <c r="S80"/>
      <c r="AS80" s="3"/>
      <c r="BZ80" s="3"/>
    </row>
    <row r="81" spans="1:78" x14ac:dyDescent="0.3">
      <c r="A81" s="41"/>
      <c r="B81" s="41" t="s">
        <v>101</v>
      </c>
      <c r="C81" s="41" t="s">
        <v>102</v>
      </c>
      <c r="D81" s="41" t="s">
        <v>103</v>
      </c>
      <c r="E81" s="41" t="s">
        <v>104</v>
      </c>
      <c r="F81" s="41" t="s">
        <v>105</v>
      </c>
      <c r="G81"/>
      <c r="H81"/>
      <c r="I81"/>
      <c r="K81" s="41"/>
      <c r="L81" s="41" t="s">
        <v>101</v>
      </c>
      <c r="M81" s="41" t="s">
        <v>102</v>
      </c>
      <c r="N81" s="41" t="s">
        <v>103</v>
      </c>
      <c r="O81" s="41" t="s">
        <v>104</v>
      </c>
      <c r="P81" s="41" t="s">
        <v>105</v>
      </c>
      <c r="Q81"/>
      <c r="R81"/>
      <c r="S81"/>
    </row>
    <row r="82" spans="1:78" x14ac:dyDescent="0.3">
      <c r="A82" t="s">
        <v>106</v>
      </c>
      <c r="B82">
        <v>3</v>
      </c>
      <c r="C82">
        <v>2.8259611242409804E-3</v>
      </c>
      <c r="D82">
        <v>9.4198704141366019E-4</v>
      </c>
      <c r="E82">
        <v>0.44992088117207096</v>
      </c>
      <c r="F82">
        <v>0.71836434741887711</v>
      </c>
      <c r="G82"/>
      <c r="H82"/>
      <c r="I82"/>
      <c r="K82" t="s">
        <v>106</v>
      </c>
      <c r="L82">
        <v>3</v>
      </c>
      <c r="M82">
        <v>1.5187998690912655E-3</v>
      </c>
      <c r="N82">
        <v>5.0626662303042186E-4</v>
      </c>
      <c r="O82">
        <v>0.59794759978550116</v>
      </c>
      <c r="P82">
        <v>0.61905764241133598</v>
      </c>
      <c r="Q82"/>
      <c r="R82"/>
      <c r="S82"/>
      <c r="AS82" s="3"/>
      <c r="BZ82" s="3"/>
    </row>
    <row r="83" spans="1:78" x14ac:dyDescent="0.3">
      <c r="A83" t="s">
        <v>107</v>
      </c>
      <c r="B83">
        <v>55</v>
      </c>
      <c r="C83">
        <v>0.11515199548592854</v>
      </c>
      <c r="D83">
        <v>2.0936726451987009E-3</v>
      </c>
      <c r="E83"/>
      <c r="F83"/>
      <c r="G83"/>
      <c r="H83"/>
      <c r="I83"/>
      <c r="K83" t="s">
        <v>107</v>
      </c>
      <c r="L83">
        <v>55</v>
      </c>
      <c r="M83">
        <v>4.6567064198705342E-2</v>
      </c>
      <c r="N83">
        <v>8.4667389452191535E-4</v>
      </c>
      <c r="O83"/>
      <c r="P83"/>
      <c r="Q83"/>
      <c r="R83"/>
      <c r="S83"/>
      <c r="AS83" s="3"/>
      <c r="BZ83" s="3"/>
    </row>
    <row r="84" spans="1:78" ht="15" thickBot="1" x14ac:dyDescent="0.35">
      <c r="A84" s="40" t="s">
        <v>108</v>
      </c>
      <c r="B84" s="40">
        <v>58</v>
      </c>
      <c r="C84" s="40">
        <v>0.11797795661016952</v>
      </c>
      <c r="D84" s="40"/>
      <c r="E84" s="40"/>
      <c r="F84" s="40"/>
      <c r="G84"/>
      <c r="H84"/>
      <c r="I84"/>
      <c r="K84" s="40" t="s">
        <v>108</v>
      </c>
      <c r="L84" s="40">
        <v>58</v>
      </c>
      <c r="M84" s="40">
        <v>4.8085864067796608E-2</v>
      </c>
      <c r="N84" s="40"/>
      <c r="O84" s="40"/>
      <c r="P84" s="40"/>
      <c r="Q84"/>
      <c r="R84"/>
      <c r="S84"/>
    </row>
    <row r="85" spans="1:78" ht="15" thickBot="1" x14ac:dyDescent="0.35">
      <c r="A85"/>
      <c r="B85"/>
      <c r="C85"/>
      <c r="D85"/>
      <c r="E85"/>
      <c r="F85"/>
      <c r="G85"/>
      <c r="H85"/>
      <c r="I85"/>
      <c r="K85"/>
      <c r="L85"/>
      <c r="M85"/>
      <c r="N85"/>
      <c r="O85"/>
      <c r="P85"/>
      <c r="Q85"/>
      <c r="R85"/>
      <c r="S85"/>
    </row>
    <row r="86" spans="1:78" x14ac:dyDescent="0.3">
      <c r="A86" s="41"/>
      <c r="B86" s="41" t="s">
        <v>109</v>
      </c>
      <c r="C86" s="41" t="s">
        <v>98</v>
      </c>
      <c r="D86" s="41" t="s">
        <v>110</v>
      </c>
      <c r="E86" s="41" t="s">
        <v>111</v>
      </c>
      <c r="F86" s="41" t="s">
        <v>112</v>
      </c>
      <c r="G86" s="41" t="s">
        <v>113</v>
      </c>
      <c r="H86" s="41" t="s">
        <v>114</v>
      </c>
      <c r="I86" s="41" t="s">
        <v>115</v>
      </c>
      <c r="K86" s="41"/>
      <c r="L86" s="41" t="s">
        <v>109</v>
      </c>
      <c r="M86" s="41" t="s">
        <v>98</v>
      </c>
      <c r="N86" s="41" t="s">
        <v>110</v>
      </c>
      <c r="O86" s="41" t="s">
        <v>111</v>
      </c>
      <c r="P86" s="41" t="s">
        <v>112</v>
      </c>
      <c r="Q86" s="41" t="s">
        <v>113</v>
      </c>
      <c r="R86" s="41" t="s">
        <v>114</v>
      </c>
      <c r="S86" s="41" t="s">
        <v>115</v>
      </c>
      <c r="AS86" s="3"/>
      <c r="BZ86" s="3"/>
    </row>
    <row r="87" spans="1:78" x14ac:dyDescent="0.3">
      <c r="A87" t="s">
        <v>116</v>
      </c>
      <c r="B87">
        <v>1.2764230092319835E-2</v>
      </c>
      <c r="C87">
        <v>6.3763220496629459E-3</v>
      </c>
      <c r="D87">
        <v>2.0018170338486208</v>
      </c>
      <c r="E87">
        <v>5.0246441497168198E-2</v>
      </c>
      <c r="F87">
        <v>-1.420484787874321E-5</v>
      </c>
      <c r="G87">
        <v>2.5542665032518414E-2</v>
      </c>
      <c r="H87">
        <v>-1.420484787874321E-5</v>
      </c>
      <c r="I87">
        <v>2.5542665032518414E-2</v>
      </c>
      <c r="K87" t="s">
        <v>116</v>
      </c>
      <c r="L87">
        <v>3.7591698558570438E-3</v>
      </c>
      <c r="M87">
        <v>4.0548420272983185E-3</v>
      </c>
      <c r="N87">
        <v>0.92708170393551026</v>
      </c>
      <c r="O87">
        <v>0.35793464809029119</v>
      </c>
      <c r="P87">
        <v>-4.3669151560117346E-3</v>
      </c>
      <c r="Q87">
        <v>1.1885254867725823E-2</v>
      </c>
      <c r="R87">
        <v>-4.3669151560117346E-3</v>
      </c>
      <c r="S87">
        <v>1.1885254867725823E-2</v>
      </c>
      <c r="AS87" s="3"/>
      <c r="BZ87" s="3"/>
    </row>
    <row r="88" spans="1:78" x14ac:dyDescent="0.3">
      <c r="A88" t="s">
        <v>57</v>
      </c>
      <c r="B88">
        <v>-8.064673951903048E-4</v>
      </c>
      <c r="C88">
        <v>1.3857334058318353E-3</v>
      </c>
      <c r="D88">
        <v>-0.5819787498780794</v>
      </c>
      <c r="E88">
        <v>0.56295903404371361</v>
      </c>
      <c r="F88">
        <v>-3.5835391981770947E-3</v>
      </c>
      <c r="G88">
        <v>1.9706044077964849E-3</v>
      </c>
      <c r="H88">
        <v>-3.5835391981770947E-3</v>
      </c>
      <c r="I88">
        <v>1.9706044077964849E-3</v>
      </c>
      <c r="K88" t="s">
        <v>57</v>
      </c>
      <c r="L88">
        <v>-1.5075409969483728E-4</v>
      </c>
      <c r="M88">
        <v>8.8121804526720558E-4</v>
      </c>
      <c r="N88">
        <v>-0.17107468520929478</v>
      </c>
      <c r="O88">
        <v>0.86479287520217907</v>
      </c>
      <c r="P88">
        <v>-1.9167545262528387E-3</v>
      </c>
      <c r="Q88">
        <v>1.615246326863164E-3</v>
      </c>
      <c r="R88">
        <v>-1.9167545262528387E-3</v>
      </c>
      <c r="S88">
        <v>1.615246326863164E-3</v>
      </c>
      <c r="AS88" s="3"/>
      <c r="BZ88" s="3"/>
    </row>
    <row r="89" spans="1:78" x14ac:dyDescent="0.3">
      <c r="A89" t="s">
        <v>34</v>
      </c>
      <c r="B89">
        <v>1.7843785441310144E-3</v>
      </c>
      <c r="C89">
        <v>2.3697340170602504E-3</v>
      </c>
      <c r="D89">
        <v>0.75298684632320345</v>
      </c>
      <c r="E89">
        <v>0.45466890693851103</v>
      </c>
      <c r="F89">
        <v>-2.9646745505414115E-3</v>
      </c>
      <c r="G89">
        <v>6.53343163880344E-3</v>
      </c>
      <c r="H89">
        <v>-2.9646745505414115E-3</v>
      </c>
      <c r="I89">
        <v>6.53343163880344E-3</v>
      </c>
      <c r="K89" t="s">
        <v>34</v>
      </c>
      <c r="L89">
        <v>1.298215353918015E-3</v>
      </c>
      <c r="M89">
        <v>1.5069654592497102E-3</v>
      </c>
      <c r="N89">
        <v>0.8614765162330742</v>
      </c>
      <c r="O89">
        <v>0.39271600734861933</v>
      </c>
      <c r="P89">
        <v>-1.7218109132882979E-3</v>
      </c>
      <c r="Q89">
        <v>4.3182416211243278E-3</v>
      </c>
      <c r="R89">
        <v>-1.7218109132882979E-3</v>
      </c>
      <c r="S89">
        <v>4.3182416211243278E-3</v>
      </c>
    </row>
    <row r="90" spans="1:78" ht="15" thickBot="1" x14ac:dyDescent="0.35">
      <c r="A90" s="40" t="s">
        <v>35</v>
      </c>
      <c r="B90" s="40">
        <v>-1.3835115400736575E-3</v>
      </c>
      <c r="C90" s="40">
        <v>1.6364819167457778E-3</v>
      </c>
      <c r="D90" s="40">
        <v>-0.8454181655883104</v>
      </c>
      <c r="E90" s="40">
        <v>0.40154036620788747</v>
      </c>
      <c r="F90" s="40">
        <v>-4.663094588275055E-3</v>
      </c>
      <c r="G90" s="40">
        <v>1.8960715081277402E-3</v>
      </c>
      <c r="H90" s="40">
        <v>-4.663094588275055E-3</v>
      </c>
      <c r="I90" s="40">
        <v>1.8960715081277402E-3</v>
      </c>
      <c r="K90" s="40" t="s">
        <v>35</v>
      </c>
      <c r="L90" s="40">
        <v>-1.2281882972649282E-3</v>
      </c>
      <c r="M90" s="40">
        <v>1.0406744830721421E-3</v>
      </c>
      <c r="N90" s="40">
        <v>-1.1801848870544347</v>
      </c>
      <c r="O90" s="40">
        <v>0.24300592351826891</v>
      </c>
      <c r="P90" s="40">
        <v>-3.3137465661677826E-3</v>
      </c>
      <c r="Q90" s="40">
        <v>8.5736997163792612E-4</v>
      </c>
      <c r="R90" s="40">
        <v>-3.3137465661677826E-3</v>
      </c>
      <c r="S90" s="40">
        <v>8.5736997163792612E-4</v>
      </c>
      <c r="AS90" s="3"/>
      <c r="BZ90" s="3"/>
    </row>
    <row r="91" spans="1:78" x14ac:dyDescent="0.3">
      <c r="A91"/>
      <c r="B91"/>
      <c r="C91"/>
      <c r="D91"/>
      <c r="E91"/>
      <c r="F91"/>
      <c r="G91"/>
      <c r="H91"/>
      <c r="I91"/>
      <c r="K91"/>
      <c r="L91"/>
      <c r="M91"/>
      <c r="N91"/>
      <c r="O91"/>
      <c r="P91"/>
      <c r="Q91"/>
      <c r="R91"/>
      <c r="S91"/>
      <c r="AS91" s="3"/>
      <c r="BZ91" s="3"/>
    </row>
    <row r="92" spans="1:78" x14ac:dyDescent="0.3">
      <c r="A92" s="62" t="s">
        <v>93</v>
      </c>
      <c r="B92"/>
      <c r="C92"/>
      <c r="D92"/>
      <c r="E92"/>
      <c r="F92"/>
      <c r="G92"/>
      <c r="H92"/>
      <c r="I92"/>
      <c r="K92" s="62" t="s">
        <v>93</v>
      </c>
      <c r="L92"/>
      <c r="M92"/>
      <c r="N92"/>
      <c r="O92"/>
      <c r="P92"/>
      <c r="Q92"/>
      <c r="R92"/>
      <c r="S92"/>
      <c r="AS92" s="3"/>
      <c r="BZ92" s="3"/>
    </row>
    <row r="93" spans="1:78" ht="15" thickBot="1" x14ac:dyDescent="0.35">
      <c r="A93"/>
      <c r="B93"/>
      <c r="C93"/>
      <c r="D93"/>
      <c r="E93"/>
      <c r="F93"/>
      <c r="G93"/>
      <c r="H93"/>
      <c r="I93"/>
      <c r="K93"/>
      <c r="L93"/>
      <c r="M93"/>
      <c r="N93"/>
      <c r="O93"/>
      <c r="P93"/>
      <c r="Q93"/>
      <c r="R93"/>
      <c r="S93"/>
    </row>
    <row r="94" spans="1:78" x14ac:dyDescent="0.3">
      <c r="A94" s="42" t="s">
        <v>94</v>
      </c>
      <c r="B94" s="42"/>
      <c r="C94"/>
      <c r="D94"/>
      <c r="E94"/>
      <c r="F94"/>
      <c r="G94"/>
      <c r="H94"/>
      <c r="I94"/>
      <c r="K94" s="42" t="s">
        <v>94</v>
      </c>
      <c r="L94" s="42"/>
      <c r="M94"/>
      <c r="N94"/>
      <c r="O94"/>
      <c r="P94"/>
      <c r="Q94"/>
      <c r="R94"/>
      <c r="S94"/>
      <c r="AS94" s="3"/>
      <c r="BZ94" s="3"/>
    </row>
    <row r="95" spans="1:78" x14ac:dyDescent="0.3">
      <c r="A95" t="s">
        <v>95</v>
      </c>
      <c r="B95">
        <v>0.16697566295021174</v>
      </c>
      <c r="C95"/>
      <c r="D95"/>
      <c r="E95"/>
      <c r="F95"/>
      <c r="G95"/>
      <c r="H95"/>
      <c r="I95"/>
      <c r="K95" t="s">
        <v>95</v>
      </c>
      <c r="L95">
        <v>0.16284296815149113</v>
      </c>
      <c r="M95"/>
      <c r="N95"/>
      <c r="O95"/>
      <c r="P95"/>
      <c r="Q95"/>
      <c r="R95"/>
      <c r="S95"/>
      <c r="AS95" s="3"/>
      <c r="BZ95" s="3"/>
    </row>
    <row r="96" spans="1:78" x14ac:dyDescent="0.3">
      <c r="A96" t="s">
        <v>96</v>
      </c>
      <c r="B96">
        <v>2.7880872017662709E-2</v>
      </c>
      <c r="C96"/>
      <c r="D96"/>
      <c r="E96"/>
      <c r="F96"/>
      <c r="G96"/>
      <c r="H96"/>
      <c r="I96"/>
      <c r="K96" t="s">
        <v>96</v>
      </c>
      <c r="L96">
        <v>2.6517832276387557E-2</v>
      </c>
      <c r="M96"/>
      <c r="N96"/>
      <c r="O96"/>
      <c r="P96"/>
      <c r="Q96"/>
      <c r="R96"/>
      <c r="S96"/>
    </row>
    <row r="97" spans="1:78" x14ac:dyDescent="0.3">
      <c r="A97" t="s">
        <v>97</v>
      </c>
      <c r="B97">
        <v>-2.514380769046478E-2</v>
      </c>
      <c r="C97"/>
      <c r="D97"/>
      <c r="E97"/>
      <c r="F97"/>
      <c r="G97"/>
      <c r="H97"/>
      <c r="I97"/>
      <c r="K97" t="s">
        <v>97</v>
      </c>
      <c r="L97">
        <v>-2.6581195053991303E-2</v>
      </c>
      <c r="M97"/>
      <c r="N97"/>
      <c r="O97"/>
      <c r="P97"/>
      <c r="Q97"/>
      <c r="R97"/>
      <c r="S97"/>
    </row>
    <row r="98" spans="1:78" x14ac:dyDescent="0.3">
      <c r="A98" t="s">
        <v>98</v>
      </c>
      <c r="B98">
        <v>4.5142273562859353E-2</v>
      </c>
      <c r="C98"/>
      <c r="D98"/>
      <c r="E98"/>
      <c r="F98"/>
      <c r="G98"/>
      <c r="H98"/>
      <c r="I98"/>
      <c r="K98" t="s">
        <v>98</v>
      </c>
      <c r="L98">
        <v>6.0186295773577543E-2</v>
      </c>
      <c r="M98"/>
      <c r="N98"/>
      <c r="O98"/>
      <c r="P98"/>
      <c r="Q98"/>
      <c r="R98"/>
      <c r="S98"/>
      <c r="AS98" s="3"/>
      <c r="BZ98" s="3"/>
    </row>
    <row r="99" spans="1:78" ht="15" thickBot="1" x14ac:dyDescent="0.35">
      <c r="A99" s="40" t="s">
        <v>99</v>
      </c>
      <c r="B99" s="40">
        <v>59</v>
      </c>
      <c r="C99"/>
      <c r="D99"/>
      <c r="E99"/>
      <c r="F99"/>
      <c r="G99"/>
      <c r="H99"/>
      <c r="I99"/>
      <c r="K99" s="40" t="s">
        <v>99</v>
      </c>
      <c r="L99" s="40">
        <v>59</v>
      </c>
      <c r="M99"/>
      <c r="N99"/>
      <c r="O99"/>
      <c r="P99"/>
      <c r="Q99"/>
      <c r="R99"/>
      <c r="S99"/>
      <c r="AS99" s="3"/>
      <c r="BZ99" s="3"/>
    </row>
    <row r="100" spans="1:78" x14ac:dyDescent="0.3">
      <c r="A100"/>
      <c r="B100"/>
      <c r="C100"/>
      <c r="D100"/>
      <c r="E100"/>
      <c r="F100"/>
      <c r="G100"/>
      <c r="H100"/>
      <c r="I100"/>
      <c r="K100"/>
      <c r="L100"/>
      <c r="M100"/>
      <c r="N100"/>
      <c r="O100"/>
      <c r="P100"/>
      <c r="Q100"/>
      <c r="R100"/>
      <c r="S100"/>
      <c r="AS100" s="3"/>
      <c r="BZ100" s="3"/>
    </row>
    <row r="101" spans="1:78" ht="15" thickBot="1" x14ac:dyDescent="0.35">
      <c r="A101" t="s">
        <v>100</v>
      </c>
      <c r="B101"/>
      <c r="C101"/>
      <c r="D101"/>
      <c r="E101"/>
      <c r="F101"/>
      <c r="G101"/>
      <c r="H101"/>
      <c r="I101"/>
      <c r="K101" t="s">
        <v>100</v>
      </c>
      <c r="L101"/>
      <c r="M101"/>
      <c r="N101"/>
      <c r="O101"/>
      <c r="P101"/>
      <c r="Q101"/>
      <c r="R101"/>
      <c r="S101"/>
    </row>
    <row r="102" spans="1:78" x14ac:dyDescent="0.3">
      <c r="A102" s="41"/>
      <c r="B102" s="41" t="s">
        <v>101</v>
      </c>
      <c r="C102" s="41" t="s">
        <v>102</v>
      </c>
      <c r="D102" s="41" t="s">
        <v>103</v>
      </c>
      <c r="E102" s="41" t="s">
        <v>104</v>
      </c>
      <c r="F102" s="41" t="s">
        <v>105</v>
      </c>
      <c r="G102"/>
      <c r="H102"/>
      <c r="I102"/>
      <c r="K102" s="41"/>
      <c r="L102" s="41" t="s">
        <v>101</v>
      </c>
      <c r="M102" s="41" t="s">
        <v>102</v>
      </c>
      <c r="N102" s="41" t="s">
        <v>103</v>
      </c>
      <c r="O102" s="41" t="s">
        <v>104</v>
      </c>
      <c r="P102" s="41" t="s">
        <v>105</v>
      </c>
      <c r="Q102"/>
      <c r="R102"/>
      <c r="S102"/>
      <c r="AS102" s="3"/>
      <c r="BZ102" s="3"/>
    </row>
    <row r="103" spans="1:78" x14ac:dyDescent="0.3">
      <c r="A103" t="s">
        <v>106</v>
      </c>
      <c r="B103">
        <v>3</v>
      </c>
      <c r="C103">
        <v>3.2145220582037864E-3</v>
      </c>
      <c r="D103">
        <v>1.0715073527345954E-3</v>
      </c>
      <c r="E103">
        <v>0.52580934333091689</v>
      </c>
      <c r="F103">
        <v>0.66638671710747466</v>
      </c>
      <c r="G103"/>
      <c r="H103"/>
      <c r="I103"/>
      <c r="K103" t="s">
        <v>106</v>
      </c>
      <c r="L103">
        <v>3</v>
      </c>
      <c r="M103">
        <v>5.4271014309306698E-3</v>
      </c>
      <c r="N103">
        <v>1.8090338103102233E-3</v>
      </c>
      <c r="O103">
        <v>0.499403352746845</v>
      </c>
      <c r="P103">
        <v>0.68423943342153293</v>
      </c>
      <c r="Q103"/>
      <c r="R103"/>
      <c r="S103"/>
      <c r="AS103" s="3"/>
      <c r="BZ103" s="3"/>
    </row>
    <row r="104" spans="1:78" x14ac:dyDescent="0.3">
      <c r="A104" t="s">
        <v>107</v>
      </c>
      <c r="B104">
        <v>55</v>
      </c>
      <c r="C104">
        <v>0.11208036743332167</v>
      </c>
      <c r="D104">
        <v>2.0378248624240303E-3</v>
      </c>
      <c r="E104"/>
      <c r="F104"/>
      <c r="G104"/>
      <c r="H104"/>
      <c r="I104"/>
      <c r="K104" t="s">
        <v>107</v>
      </c>
      <c r="L104">
        <v>55</v>
      </c>
      <c r="M104">
        <v>0.19923146094195071</v>
      </c>
      <c r="N104">
        <v>3.6223901989445584E-3</v>
      </c>
      <c r="O104"/>
      <c r="P104"/>
      <c r="Q104"/>
      <c r="R104"/>
      <c r="S104"/>
      <c r="AS104" s="3"/>
      <c r="BZ104" s="3"/>
    </row>
    <row r="105" spans="1:78" ht="15" thickBot="1" x14ac:dyDescent="0.35">
      <c r="A105" s="40" t="s">
        <v>108</v>
      </c>
      <c r="B105" s="40">
        <v>58</v>
      </c>
      <c r="C105" s="40">
        <v>0.11529488949152546</v>
      </c>
      <c r="D105" s="40"/>
      <c r="E105" s="40"/>
      <c r="F105" s="40"/>
      <c r="G105"/>
      <c r="H105"/>
      <c r="I105"/>
      <c r="K105" s="40" t="s">
        <v>108</v>
      </c>
      <c r="L105" s="40">
        <v>58</v>
      </c>
      <c r="M105" s="40">
        <v>0.20465856237288138</v>
      </c>
      <c r="N105" s="40"/>
      <c r="O105" s="40"/>
      <c r="P105" s="40"/>
      <c r="Q105"/>
      <c r="R105"/>
      <c r="S105"/>
    </row>
    <row r="106" spans="1:78" ht="15" thickBot="1" x14ac:dyDescent="0.35">
      <c r="A106"/>
      <c r="B106"/>
      <c r="C106"/>
      <c r="D106"/>
      <c r="E106"/>
      <c r="F106"/>
      <c r="G106"/>
      <c r="H106"/>
      <c r="I106"/>
      <c r="K106"/>
      <c r="L106"/>
      <c r="M106"/>
      <c r="N106"/>
      <c r="O106"/>
      <c r="P106"/>
      <c r="Q106"/>
      <c r="R106"/>
      <c r="S106"/>
      <c r="AS106" s="3"/>
      <c r="BZ106" s="3"/>
    </row>
    <row r="107" spans="1:78" x14ac:dyDescent="0.3">
      <c r="A107" s="41"/>
      <c r="B107" s="41" t="s">
        <v>109</v>
      </c>
      <c r="C107" s="41" t="s">
        <v>98</v>
      </c>
      <c r="D107" s="41" t="s">
        <v>110</v>
      </c>
      <c r="E107" s="41" t="s">
        <v>111</v>
      </c>
      <c r="F107" s="41" t="s">
        <v>112</v>
      </c>
      <c r="G107" s="41" t="s">
        <v>113</v>
      </c>
      <c r="H107" s="41" t="s">
        <v>114</v>
      </c>
      <c r="I107" s="41" t="s">
        <v>115</v>
      </c>
      <c r="K107" s="41"/>
      <c r="L107" s="41" t="s">
        <v>109</v>
      </c>
      <c r="M107" s="41" t="s">
        <v>98</v>
      </c>
      <c r="N107" s="41" t="s">
        <v>110</v>
      </c>
      <c r="O107" s="41" t="s">
        <v>111</v>
      </c>
      <c r="P107" s="41" t="s">
        <v>112</v>
      </c>
      <c r="Q107" s="41" t="s">
        <v>113</v>
      </c>
      <c r="R107" s="41" t="s">
        <v>114</v>
      </c>
      <c r="S107" s="41" t="s">
        <v>115</v>
      </c>
      <c r="AS107" s="3"/>
      <c r="BZ107" s="3"/>
    </row>
    <row r="108" spans="1:78" x14ac:dyDescent="0.3">
      <c r="A108" t="s">
        <v>116</v>
      </c>
      <c r="B108">
        <v>1.241367526869851E-2</v>
      </c>
      <c r="C108">
        <v>6.29070446634028E-3</v>
      </c>
      <c r="D108">
        <v>1.9733362670461563</v>
      </c>
      <c r="E108">
        <v>5.349037236840215E-2</v>
      </c>
      <c r="F108">
        <v>-1.9317820028445613E-4</v>
      </c>
      <c r="G108">
        <v>2.5020528737681479E-2</v>
      </c>
      <c r="H108">
        <v>-1.9317820028445613E-4</v>
      </c>
      <c r="I108">
        <v>2.5020528737681479E-2</v>
      </c>
      <c r="K108" t="s">
        <v>116</v>
      </c>
      <c r="L108">
        <v>6.1334615176535214E-3</v>
      </c>
      <c r="M108">
        <v>8.3871318334933151E-3</v>
      </c>
      <c r="N108">
        <v>0.73129427787936419</v>
      </c>
      <c r="O108">
        <v>0.46770375094681316</v>
      </c>
      <c r="P108">
        <v>-1.0674726280017085E-2</v>
      </c>
      <c r="Q108">
        <v>2.2941649315324126E-2</v>
      </c>
      <c r="R108">
        <v>-1.0674726280017085E-2</v>
      </c>
      <c r="S108">
        <v>2.2941649315324126E-2</v>
      </c>
    </row>
    <row r="109" spans="1:78" x14ac:dyDescent="0.3">
      <c r="A109" t="s">
        <v>57</v>
      </c>
      <c r="B109">
        <v>-8.0552007004459176E-4</v>
      </c>
      <c r="C109">
        <v>1.367126575058117E-3</v>
      </c>
      <c r="D109">
        <v>-0.5892066504598148</v>
      </c>
      <c r="E109">
        <v>0.55813516755273118</v>
      </c>
      <c r="F109">
        <v>-3.5453029508857674E-3</v>
      </c>
      <c r="G109">
        <v>1.9342628107965839E-3</v>
      </c>
      <c r="H109">
        <v>-3.5453029508857674E-3</v>
      </c>
      <c r="I109">
        <v>1.9342628107965839E-3</v>
      </c>
      <c r="K109" t="s">
        <v>57</v>
      </c>
      <c r="L109">
        <v>-1.3265463838735057E-3</v>
      </c>
      <c r="M109">
        <v>1.8227323949864891E-3</v>
      </c>
      <c r="N109">
        <v>-0.72777901326724304</v>
      </c>
      <c r="O109">
        <v>0.46983589981272667</v>
      </c>
      <c r="P109">
        <v>-4.9793837313783099E-3</v>
      </c>
      <c r="Q109">
        <v>2.326290963631298E-3</v>
      </c>
      <c r="R109">
        <v>-4.9793837313783099E-3</v>
      </c>
      <c r="S109">
        <v>2.326290963631298E-3</v>
      </c>
    </row>
    <row r="110" spans="1:78" x14ac:dyDescent="0.3">
      <c r="A110" t="s">
        <v>34</v>
      </c>
      <c r="B110">
        <v>1.6970966178511794E-3</v>
      </c>
      <c r="C110">
        <v>2.3379145923075541E-3</v>
      </c>
      <c r="D110">
        <v>0.72590188856134452</v>
      </c>
      <c r="E110">
        <v>0.47097670786602619</v>
      </c>
      <c r="F110">
        <v>-2.9881889246383435E-3</v>
      </c>
      <c r="G110">
        <v>6.3823821603407023E-3</v>
      </c>
      <c r="H110">
        <v>-2.9881889246383435E-3</v>
      </c>
      <c r="I110">
        <v>6.3823821603407023E-3</v>
      </c>
      <c r="K110" t="s">
        <v>34</v>
      </c>
      <c r="L110">
        <v>1.0002946448645362E-3</v>
      </c>
      <c r="M110">
        <v>3.1170432510460532E-3</v>
      </c>
      <c r="N110">
        <v>0.32091137796334585</v>
      </c>
      <c r="O110">
        <v>0.7494937862270703</v>
      </c>
      <c r="P110">
        <v>-5.2463996216809451E-3</v>
      </c>
      <c r="Q110">
        <v>7.246988911410018E-3</v>
      </c>
      <c r="R110">
        <v>-5.2463996216809451E-3</v>
      </c>
      <c r="S110">
        <v>7.246988911410018E-3</v>
      </c>
      <c r="AS110" s="3"/>
      <c r="BZ110" s="3"/>
    </row>
    <row r="111" spans="1:78" ht="15" thickBot="1" x14ac:dyDescent="0.35">
      <c r="A111" s="40" t="s">
        <v>35</v>
      </c>
      <c r="B111" s="40">
        <v>-1.5751225551873759E-3</v>
      </c>
      <c r="C111" s="40">
        <v>1.6145081792570287E-3</v>
      </c>
      <c r="D111" s="40">
        <v>-0.97560518765053428</v>
      </c>
      <c r="E111" s="40">
        <v>0.33353178950178086</v>
      </c>
      <c r="F111" s="40">
        <v>-4.8106692494050808E-3</v>
      </c>
      <c r="G111" s="40">
        <v>1.6604241390303289E-3</v>
      </c>
      <c r="H111" s="40">
        <v>-4.8106692494050808E-3</v>
      </c>
      <c r="I111" s="40">
        <v>1.6604241390303289E-3</v>
      </c>
      <c r="K111" s="40" t="s">
        <v>35</v>
      </c>
      <c r="L111" s="40">
        <v>-1.8519705726946297E-3</v>
      </c>
      <c r="M111" s="40">
        <v>2.1525558891116866E-3</v>
      </c>
      <c r="N111" s="40">
        <v>-0.8603588794430318</v>
      </c>
      <c r="O111" s="40">
        <v>0.39332623210417317</v>
      </c>
      <c r="P111" s="40">
        <v>-6.165788973007234E-3</v>
      </c>
      <c r="Q111" s="40">
        <v>2.4618478276179742E-3</v>
      </c>
      <c r="R111" s="40">
        <v>-6.165788973007234E-3</v>
      </c>
      <c r="S111" s="40">
        <v>2.4618478276179742E-3</v>
      </c>
      <c r="AS111" s="3"/>
      <c r="BZ111" s="3"/>
    </row>
    <row r="112" spans="1:78" x14ac:dyDescent="0.3">
      <c r="A112"/>
      <c r="B112"/>
      <c r="C112"/>
      <c r="D112"/>
      <c r="E112"/>
      <c r="F112"/>
      <c r="G112"/>
      <c r="H112"/>
      <c r="I112"/>
      <c r="K112"/>
      <c r="L112"/>
      <c r="M112"/>
      <c r="N112"/>
      <c r="O112"/>
      <c r="P112"/>
      <c r="Q112"/>
      <c r="R112"/>
      <c r="S112"/>
      <c r="AS112" s="3"/>
      <c r="BZ112" s="3"/>
    </row>
    <row r="113" spans="1:78" x14ac:dyDescent="0.3">
      <c r="A113" s="62" t="s">
        <v>93</v>
      </c>
      <c r="B113"/>
      <c r="C113"/>
      <c r="D113"/>
      <c r="E113"/>
      <c r="F113"/>
      <c r="G113"/>
      <c r="H113"/>
      <c r="I113"/>
      <c r="K113" s="62" t="s">
        <v>93</v>
      </c>
      <c r="L113"/>
      <c r="M113"/>
      <c r="N113"/>
      <c r="O113"/>
      <c r="P113"/>
      <c r="Q113"/>
      <c r="R113"/>
      <c r="S113"/>
    </row>
    <row r="114" spans="1:78" ht="15" thickBot="1" x14ac:dyDescent="0.35">
      <c r="A114"/>
      <c r="B114"/>
      <c r="C114"/>
      <c r="D114"/>
      <c r="E114"/>
      <c r="F114"/>
      <c r="G114"/>
      <c r="H114"/>
      <c r="I114"/>
      <c r="K114"/>
      <c r="L114"/>
      <c r="M114"/>
      <c r="N114"/>
      <c r="O114"/>
      <c r="P114"/>
      <c r="Q114"/>
      <c r="R114"/>
      <c r="S114"/>
      <c r="AS114" s="3"/>
      <c r="BZ114" s="3"/>
    </row>
    <row r="115" spans="1:78" x14ac:dyDescent="0.3">
      <c r="A115" s="42" t="s">
        <v>94</v>
      </c>
      <c r="B115" s="42"/>
      <c r="C115"/>
      <c r="D115"/>
      <c r="E115"/>
      <c r="F115"/>
      <c r="G115"/>
      <c r="H115"/>
      <c r="I115"/>
      <c r="K115" s="42" t="s">
        <v>94</v>
      </c>
      <c r="L115" s="42"/>
      <c r="M115"/>
      <c r="N115"/>
      <c r="O115"/>
      <c r="P115"/>
      <c r="Q115"/>
      <c r="R115"/>
      <c r="S115"/>
      <c r="AS115" s="3"/>
      <c r="BZ115" s="3"/>
    </row>
    <row r="116" spans="1:78" x14ac:dyDescent="0.3">
      <c r="A116" t="s">
        <v>95</v>
      </c>
      <c r="B116">
        <v>9.9932365250164773E-2</v>
      </c>
      <c r="C116"/>
      <c r="D116"/>
      <c r="E116"/>
      <c r="F116"/>
      <c r="G116"/>
      <c r="H116"/>
      <c r="I116"/>
      <c r="K116" t="s">
        <v>95</v>
      </c>
      <c r="L116">
        <v>0.17597260077067806</v>
      </c>
      <c r="M116"/>
      <c r="N116"/>
      <c r="O116"/>
      <c r="P116"/>
      <c r="Q116"/>
      <c r="R116"/>
      <c r="S116"/>
      <c r="AS116" s="3"/>
      <c r="BZ116" s="3"/>
    </row>
    <row r="117" spans="1:78" x14ac:dyDescent="0.3">
      <c r="A117" t="s">
        <v>96</v>
      </c>
      <c r="B117">
        <v>9.9864776244923386E-3</v>
      </c>
      <c r="C117"/>
      <c r="D117"/>
      <c r="E117"/>
      <c r="F117"/>
      <c r="G117"/>
      <c r="H117"/>
      <c r="I117"/>
      <c r="K117" t="s">
        <v>96</v>
      </c>
      <c r="L117">
        <v>3.0966356221996439E-2</v>
      </c>
      <c r="M117"/>
      <c r="N117"/>
      <c r="O117"/>
      <c r="P117"/>
      <c r="Q117"/>
      <c r="R117"/>
      <c r="S117"/>
    </row>
    <row r="118" spans="1:78" x14ac:dyDescent="0.3">
      <c r="A118" t="s">
        <v>97</v>
      </c>
      <c r="B118">
        <v>-4.401425995962626E-2</v>
      </c>
      <c r="C118"/>
      <c r="D118"/>
      <c r="E118"/>
      <c r="F118"/>
      <c r="G118"/>
      <c r="H118"/>
      <c r="I118"/>
      <c r="K118" t="s">
        <v>97</v>
      </c>
      <c r="L118">
        <v>-2.1890024347712846E-2</v>
      </c>
      <c r="M118"/>
      <c r="N118"/>
      <c r="O118"/>
      <c r="P118"/>
      <c r="Q118"/>
      <c r="R118"/>
      <c r="S118"/>
      <c r="AS118" s="3"/>
      <c r="BZ118" s="3"/>
    </row>
    <row r="119" spans="1:78" x14ac:dyDescent="0.3">
      <c r="A119" t="s">
        <v>98</v>
      </c>
      <c r="B119">
        <v>4.397933798674622E-2</v>
      </c>
      <c r="C119"/>
      <c r="D119"/>
      <c r="E119"/>
      <c r="F119"/>
      <c r="G119"/>
      <c r="H119"/>
      <c r="I119"/>
      <c r="K119" t="s">
        <v>98</v>
      </c>
      <c r="L119">
        <v>4.6174618805521671E-2</v>
      </c>
      <c r="M119"/>
      <c r="N119"/>
      <c r="O119"/>
      <c r="P119"/>
      <c r="Q119"/>
      <c r="R119"/>
      <c r="S119"/>
      <c r="AS119" s="3"/>
      <c r="BZ119" s="3"/>
    </row>
    <row r="120" spans="1:78" ht="15" thickBot="1" x14ac:dyDescent="0.35">
      <c r="A120" s="40" t="s">
        <v>99</v>
      </c>
      <c r="B120" s="40">
        <v>59</v>
      </c>
      <c r="C120"/>
      <c r="D120"/>
      <c r="E120"/>
      <c r="F120"/>
      <c r="G120"/>
      <c r="H120"/>
      <c r="I120"/>
      <c r="K120" s="40" t="s">
        <v>99</v>
      </c>
      <c r="L120" s="40">
        <v>59</v>
      </c>
      <c r="M120"/>
      <c r="N120"/>
      <c r="O120"/>
      <c r="P120"/>
      <c r="Q120"/>
      <c r="R120"/>
      <c r="S120"/>
    </row>
    <row r="121" spans="1:78" x14ac:dyDescent="0.3">
      <c r="A121"/>
      <c r="B121"/>
      <c r="C121"/>
      <c r="D121"/>
      <c r="E121"/>
      <c r="F121"/>
      <c r="G121"/>
      <c r="H121"/>
      <c r="I121"/>
      <c r="K121"/>
      <c r="L121"/>
      <c r="M121"/>
      <c r="N121"/>
      <c r="O121"/>
      <c r="P121"/>
      <c r="Q121"/>
      <c r="R121"/>
      <c r="S121"/>
    </row>
    <row r="122" spans="1:78" ht="15" thickBot="1" x14ac:dyDescent="0.35">
      <c r="A122" t="s">
        <v>100</v>
      </c>
      <c r="B122"/>
      <c r="C122"/>
      <c r="D122"/>
      <c r="E122"/>
      <c r="F122"/>
      <c r="G122"/>
      <c r="H122"/>
      <c r="I122"/>
      <c r="K122" t="s">
        <v>100</v>
      </c>
      <c r="L122"/>
      <c r="M122"/>
      <c r="N122"/>
      <c r="O122"/>
      <c r="P122"/>
      <c r="Q122"/>
      <c r="R122"/>
      <c r="S122"/>
      <c r="AS122" s="3"/>
      <c r="BZ122" s="3"/>
    </row>
    <row r="123" spans="1:78" x14ac:dyDescent="0.3">
      <c r="A123" s="41"/>
      <c r="B123" s="41" t="s">
        <v>101</v>
      </c>
      <c r="C123" s="41" t="s">
        <v>102</v>
      </c>
      <c r="D123" s="41" t="s">
        <v>103</v>
      </c>
      <c r="E123" s="41" t="s">
        <v>104</v>
      </c>
      <c r="F123" s="41" t="s">
        <v>105</v>
      </c>
      <c r="G123"/>
      <c r="H123"/>
      <c r="I123"/>
      <c r="K123" s="41"/>
      <c r="L123" s="41" t="s">
        <v>101</v>
      </c>
      <c r="M123" s="41" t="s">
        <v>102</v>
      </c>
      <c r="N123" s="41" t="s">
        <v>103</v>
      </c>
      <c r="O123" s="41" t="s">
        <v>104</v>
      </c>
      <c r="P123" s="41" t="s">
        <v>105</v>
      </c>
      <c r="Q123"/>
      <c r="R123"/>
      <c r="S123"/>
      <c r="AS123" s="3"/>
      <c r="BZ123" s="3"/>
    </row>
    <row r="124" spans="1:78" x14ac:dyDescent="0.3">
      <c r="A124" t="s">
        <v>106</v>
      </c>
      <c r="B124">
        <v>3</v>
      </c>
      <c r="C124">
        <v>1.0730779517503647E-3</v>
      </c>
      <c r="D124">
        <v>3.576926505834549E-4</v>
      </c>
      <c r="E124">
        <v>0.18493224484084309</v>
      </c>
      <c r="F124">
        <v>0.90620312678561565</v>
      </c>
      <c r="G124"/>
      <c r="H124"/>
      <c r="I124"/>
      <c r="K124" t="s">
        <v>106</v>
      </c>
      <c r="L124">
        <v>3</v>
      </c>
      <c r="M124">
        <v>3.7473182397400467E-3</v>
      </c>
      <c r="N124">
        <v>1.249106079913349E-3</v>
      </c>
      <c r="O124">
        <v>0.58585843162599216</v>
      </c>
      <c r="P124">
        <v>0.6268338218957068</v>
      </c>
      <c r="Q124"/>
      <c r="R124"/>
      <c r="S124"/>
      <c r="AS124" s="3"/>
      <c r="BZ124" s="3"/>
    </row>
    <row r="125" spans="1:78" x14ac:dyDescent="0.3">
      <c r="A125" t="s">
        <v>107</v>
      </c>
      <c r="B125">
        <v>55</v>
      </c>
      <c r="C125">
        <v>0.10638001933638525</v>
      </c>
      <c r="D125">
        <v>1.9341821697524591E-3</v>
      </c>
      <c r="E125"/>
      <c r="F125"/>
      <c r="G125"/>
      <c r="H125"/>
      <c r="I125"/>
      <c r="K125" t="s">
        <v>107</v>
      </c>
      <c r="L125">
        <v>55</v>
      </c>
      <c r="M125">
        <v>0.11726524820093795</v>
      </c>
      <c r="N125">
        <v>2.1320954218352352E-3</v>
      </c>
      <c r="O125"/>
      <c r="P125"/>
      <c r="Q125"/>
      <c r="R125"/>
      <c r="S125"/>
    </row>
    <row r="126" spans="1:78" ht="15" thickBot="1" x14ac:dyDescent="0.35">
      <c r="A126" s="40" t="s">
        <v>108</v>
      </c>
      <c r="B126" s="40">
        <v>58</v>
      </c>
      <c r="C126" s="40">
        <v>0.10745309728813561</v>
      </c>
      <c r="D126" s="40"/>
      <c r="E126" s="40"/>
      <c r="F126" s="40"/>
      <c r="G126"/>
      <c r="H126"/>
      <c r="I126"/>
      <c r="K126" s="40" t="s">
        <v>108</v>
      </c>
      <c r="L126" s="40">
        <v>58</v>
      </c>
      <c r="M126" s="40">
        <v>0.121012566440678</v>
      </c>
      <c r="N126" s="40"/>
      <c r="O126" s="40"/>
      <c r="P126" s="40"/>
      <c r="Q126"/>
      <c r="R126"/>
      <c r="S126"/>
      <c r="AS126" s="3"/>
      <c r="BZ126" s="3"/>
    </row>
    <row r="127" spans="1:78" ht="15" thickBot="1" x14ac:dyDescent="0.35">
      <c r="A127"/>
      <c r="B127"/>
      <c r="C127"/>
      <c r="D127"/>
      <c r="E127"/>
      <c r="F127"/>
      <c r="G127"/>
      <c r="H127"/>
      <c r="I127"/>
      <c r="K127"/>
      <c r="L127"/>
      <c r="M127"/>
      <c r="N127"/>
      <c r="O127"/>
      <c r="P127"/>
      <c r="Q127"/>
      <c r="R127"/>
      <c r="S127"/>
      <c r="AS127" s="3"/>
      <c r="BZ127" s="3"/>
    </row>
    <row r="128" spans="1:78" x14ac:dyDescent="0.3">
      <c r="A128" s="41"/>
      <c r="B128" s="41" t="s">
        <v>109</v>
      </c>
      <c r="C128" s="41" t="s">
        <v>98</v>
      </c>
      <c r="D128" s="41" t="s">
        <v>110</v>
      </c>
      <c r="E128" s="41" t="s">
        <v>111</v>
      </c>
      <c r="F128" s="41" t="s">
        <v>112</v>
      </c>
      <c r="G128" s="41" t="s">
        <v>113</v>
      </c>
      <c r="H128" s="41" t="s">
        <v>114</v>
      </c>
      <c r="I128" s="41" t="s">
        <v>115</v>
      </c>
      <c r="K128" s="41"/>
      <c r="L128" s="41" t="s">
        <v>109</v>
      </c>
      <c r="M128" s="41" t="s">
        <v>98</v>
      </c>
      <c r="N128" s="41" t="s">
        <v>110</v>
      </c>
      <c r="O128" s="41" t="s">
        <v>111</v>
      </c>
      <c r="P128" s="41" t="s">
        <v>112</v>
      </c>
      <c r="Q128" s="41" t="s">
        <v>113</v>
      </c>
      <c r="R128" s="41" t="s">
        <v>114</v>
      </c>
      <c r="S128" s="41" t="s">
        <v>115</v>
      </c>
      <c r="AS128" s="3"/>
      <c r="BZ128" s="3"/>
    </row>
    <row r="129" spans="1:78" x14ac:dyDescent="0.3">
      <c r="A129" t="s">
        <v>116</v>
      </c>
      <c r="B129">
        <v>6.4185927014816235E-3</v>
      </c>
      <c r="C129">
        <v>6.1286460797033288E-3</v>
      </c>
      <c r="D129">
        <v>1.047310061310039</v>
      </c>
      <c r="E129">
        <v>0.29953739145600089</v>
      </c>
      <c r="F129">
        <v>-5.8634885031733051E-3</v>
      </c>
      <c r="G129">
        <v>1.8700673906136552E-2</v>
      </c>
      <c r="H129">
        <v>-5.8634885031733051E-3</v>
      </c>
      <c r="I129">
        <v>1.8700673906136552E-2</v>
      </c>
      <c r="K129" t="s">
        <v>116</v>
      </c>
      <c r="L129">
        <v>1.2074260942302744E-2</v>
      </c>
      <c r="M129">
        <v>6.4345647178576972E-3</v>
      </c>
      <c r="N129">
        <v>1.8764689566014201</v>
      </c>
      <c r="O129">
        <v>6.5900462171841118E-2</v>
      </c>
      <c r="P129">
        <v>-8.2089491325636546E-4</v>
      </c>
      <c r="Q129">
        <v>2.4969416797861854E-2</v>
      </c>
      <c r="R129">
        <v>-8.2089491325636546E-4</v>
      </c>
      <c r="S129">
        <v>2.4969416797861854E-2</v>
      </c>
    </row>
    <row r="130" spans="1:78" x14ac:dyDescent="0.3">
      <c r="A130" t="s">
        <v>57</v>
      </c>
      <c r="B130">
        <v>-2.22123568147169E-4</v>
      </c>
      <c r="C130">
        <v>1.3319072560982307E-3</v>
      </c>
      <c r="D130">
        <v>-0.1667710474060117</v>
      </c>
      <c r="E130">
        <v>0.86816182222176741</v>
      </c>
      <c r="F130">
        <v>-2.8913253565557881E-3</v>
      </c>
      <c r="G130">
        <v>2.4470782202614502E-3</v>
      </c>
      <c r="H130">
        <v>-2.8913253565557881E-3</v>
      </c>
      <c r="I130">
        <v>2.4470782202614502E-3</v>
      </c>
      <c r="K130" t="s">
        <v>57</v>
      </c>
      <c r="L130">
        <v>-6.6215896273590384E-4</v>
      </c>
      <c r="M130">
        <v>1.3983909865395905E-3</v>
      </c>
      <c r="N130">
        <v>-0.47351489612676873</v>
      </c>
      <c r="O130">
        <v>0.63772004181076802</v>
      </c>
      <c r="P130">
        <v>-3.4645971243091318E-3</v>
      </c>
      <c r="Q130">
        <v>2.1402791988373239E-3</v>
      </c>
      <c r="R130">
        <v>-3.4645971243091318E-3</v>
      </c>
      <c r="S130">
        <v>2.1402791988373239E-3</v>
      </c>
      <c r="AS130" s="3"/>
      <c r="BZ130" s="3"/>
    </row>
    <row r="131" spans="1:78" x14ac:dyDescent="0.3">
      <c r="A131" t="s">
        <v>34</v>
      </c>
      <c r="B131">
        <v>1.4201648601227595E-3</v>
      </c>
      <c r="C131">
        <v>2.2776862555685421E-3</v>
      </c>
      <c r="D131">
        <v>0.62351206477657151</v>
      </c>
      <c r="E131">
        <v>0.53552542948772186</v>
      </c>
      <c r="F131">
        <v>-3.1444203983187653E-3</v>
      </c>
      <c r="G131">
        <v>5.9847501185642839E-3</v>
      </c>
      <c r="H131">
        <v>-3.1444203983187653E-3</v>
      </c>
      <c r="I131">
        <v>5.9847501185642839E-3</v>
      </c>
      <c r="K131" t="s">
        <v>34</v>
      </c>
      <c r="L131">
        <v>1.8694911318622083E-3</v>
      </c>
      <c r="M131">
        <v>2.3913796665413259E-3</v>
      </c>
      <c r="N131">
        <v>0.78176257748568645</v>
      </c>
      <c r="O131">
        <v>0.43770665160192257</v>
      </c>
      <c r="P131">
        <v>-2.9229408137336726E-3</v>
      </c>
      <c r="Q131">
        <v>6.6619230774580887E-3</v>
      </c>
      <c r="R131">
        <v>-2.9229408137336726E-3</v>
      </c>
      <c r="S131">
        <v>6.6619230774580887E-3</v>
      </c>
      <c r="AS131" s="3"/>
      <c r="BZ131" s="3"/>
    </row>
    <row r="132" spans="1:78" ht="15" thickBot="1" x14ac:dyDescent="0.35">
      <c r="A132" s="40" t="s">
        <v>35</v>
      </c>
      <c r="B132" s="40">
        <v>-8.3036620610887684E-4</v>
      </c>
      <c r="C132" s="40">
        <v>1.5729159232318825E-3</v>
      </c>
      <c r="D132" s="40">
        <v>-0.52791518850080488</v>
      </c>
      <c r="E132" s="40">
        <v>0.59968172792358176</v>
      </c>
      <c r="F132" s="40">
        <v>-3.9825601566141604E-3</v>
      </c>
      <c r="G132" s="40">
        <v>2.3218277443964072E-3</v>
      </c>
      <c r="H132" s="40">
        <v>-3.9825601566141604E-3</v>
      </c>
      <c r="I132" s="40">
        <v>2.3218277443964072E-3</v>
      </c>
      <c r="K132" s="40" t="s">
        <v>35</v>
      </c>
      <c r="L132" s="40">
        <v>-1.8271896103892215E-3</v>
      </c>
      <c r="M132" s="40">
        <v>1.6514298871496212E-3</v>
      </c>
      <c r="N132" s="40">
        <v>-1.1064288133618332</v>
      </c>
      <c r="O132" s="40">
        <v>0.27335697118269781</v>
      </c>
      <c r="P132" s="40">
        <v>-5.1367290606992022E-3</v>
      </c>
      <c r="Q132" s="40">
        <v>1.482349839920759E-3</v>
      </c>
      <c r="R132" s="40">
        <v>-5.1367290606992022E-3</v>
      </c>
      <c r="S132" s="40">
        <v>1.482349839920759E-3</v>
      </c>
    </row>
    <row r="133" spans="1:78" x14ac:dyDescent="0.3">
      <c r="A133"/>
      <c r="B133"/>
      <c r="C133"/>
      <c r="D133"/>
      <c r="E133"/>
      <c r="F133"/>
      <c r="G133"/>
      <c r="H133"/>
      <c r="I133"/>
      <c r="K133"/>
      <c r="L133"/>
      <c r="M133"/>
      <c r="N133"/>
      <c r="O133"/>
      <c r="P133"/>
      <c r="Q133"/>
      <c r="R133"/>
      <c r="S133"/>
    </row>
    <row r="134" spans="1:78" x14ac:dyDescent="0.3">
      <c r="A134" s="62" t="s">
        <v>93</v>
      </c>
      <c r="B134"/>
      <c r="C134"/>
      <c r="D134"/>
      <c r="E134"/>
      <c r="F134"/>
      <c r="G134"/>
      <c r="H134"/>
      <c r="I134"/>
      <c r="K134" s="62" t="s">
        <v>93</v>
      </c>
      <c r="L134"/>
      <c r="M134"/>
      <c r="N134"/>
      <c r="O134"/>
      <c r="P134"/>
      <c r="Q134"/>
      <c r="R134"/>
      <c r="S134"/>
      <c r="AS134" s="3"/>
      <c r="BZ134" s="3"/>
    </row>
    <row r="135" spans="1:78" ht="15" thickBot="1" x14ac:dyDescent="0.35">
      <c r="A135"/>
      <c r="B135"/>
      <c r="C135"/>
      <c r="D135"/>
      <c r="E135"/>
      <c r="F135"/>
      <c r="G135"/>
      <c r="H135"/>
      <c r="I135"/>
      <c r="K135"/>
      <c r="L135"/>
      <c r="M135"/>
      <c r="N135"/>
      <c r="O135"/>
      <c r="P135"/>
      <c r="Q135"/>
      <c r="R135"/>
      <c r="S135"/>
      <c r="AS135" s="3"/>
      <c r="BZ135" s="3"/>
    </row>
    <row r="136" spans="1:78" x14ac:dyDescent="0.3">
      <c r="A136" s="42" t="s">
        <v>94</v>
      </c>
      <c r="B136" s="42"/>
      <c r="C136"/>
      <c r="D136"/>
      <c r="E136"/>
      <c r="F136"/>
      <c r="G136"/>
      <c r="H136"/>
      <c r="I136"/>
      <c r="K136" s="42" t="s">
        <v>94</v>
      </c>
      <c r="L136" s="42"/>
      <c r="M136"/>
      <c r="N136"/>
      <c r="O136"/>
      <c r="P136"/>
      <c r="Q136"/>
      <c r="R136"/>
      <c r="S136"/>
      <c r="AS136" s="3"/>
      <c r="BZ136" s="3"/>
    </row>
    <row r="137" spans="1:78" x14ac:dyDescent="0.3">
      <c r="A137" t="s">
        <v>95</v>
      </c>
      <c r="B137">
        <v>0.20640036988749219</v>
      </c>
      <c r="C137"/>
      <c r="D137"/>
      <c r="E137"/>
      <c r="F137"/>
      <c r="G137"/>
      <c r="H137"/>
      <c r="I137"/>
      <c r="K137" t="s">
        <v>95</v>
      </c>
      <c r="L137">
        <v>0.19355976062855967</v>
      </c>
      <c r="M137"/>
      <c r="N137"/>
      <c r="O137"/>
      <c r="P137"/>
      <c r="Q137"/>
      <c r="R137"/>
      <c r="S137"/>
    </row>
    <row r="138" spans="1:78" x14ac:dyDescent="0.3">
      <c r="A138" t="s">
        <v>96</v>
      </c>
      <c r="B138">
        <v>4.2601112689693597E-2</v>
      </c>
      <c r="C138"/>
      <c r="D138"/>
      <c r="E138"/>
      <c r="F138"/>
      <c r="G138"/>
      <c r="H138"/>
      <c r="I138"/>
      <c r="K138" t="s">
        <v>96</v>
      </c>
      <c r="L138">
        <v>3.7465380934585318E-2</v>
      </c>
      <c r="M138"/>
      <c r="N138"/>
      <c r="O138"/>
      <c r="P138"/>
      <c r="Q138"/>
      <c r="R138"/>
      <c r="S138"/>
    </row>
    <row r="139" spans="1:78" x14ac:dyDescent="0.3">
      <c r="A139" t="s">
        <v>97</v>
      </c>
      <c r="B139">
        <v>-9.6206447999594817E-3</v>
      </c>
      <c r="C139"/>
      <c r="D139"/>
      <c r="E139"/>
      <c r="F139"/>
      <c r="G139"/>
      <c r="H139"/>
      <c r="I139"/>
      <c r="K139" t="s">
        <v>97</v>
      </c>
      <c r="L139">
        <v>-1.5036507378073662E-2</v>
      </c>
      <c r="M139"/>
      <c r="N139"/>
      <c r="O139"/>
      <c r="P139"/>
      <c r="Q139"/>
      <c r="R139"/>
      <c r="S139"/>
    </row>
    <row r="140" spans="1:78" x14ac:dyDescent="0.3">
      <c r="A140" t="s">
        <v>98</v>
      </c>
      <c r="B140">
        <v>5.3837597788993531E-2</v>
      </c>
      <c r="C140"/>
      <c r="D140"/>
      <c r="E140"/>
      <c r="F140"/>
      <c r="G140"/>
      <c r="H140"/>
      <c r="I140"/>
      <c r="K140" t="s">
        <v>98</v>
      </c>
      <c r="L140">
        <v>6.0926038146273571E-2</v>
      </c>
      <c r="M140"/>
      <c r="N140"/>
      <c r="O140"/>
      <c r="P140"/>
      <c r="Q140"/>
      <c r="R140"/>
      <c r="S140"/>
    </row>
    <row r="141" spans="1:78" ht="15" thickBot="1" x14ac:dyDescent="0.35">
      <c r="A141" s="40" t="s">
        <v>99</v>
      </c>
      <c r="B141" s="40">
        <v>59</v>
      </c>
      <c r="C141"/>
      <c r="D141"/>
      <c r="E141"/>
      <c r="F141"/>
      <c r="G141"/>
      <c r="H141"/>
      <c r="I141"/>
      <c r="K141" s="40" t="s">
        <v>99</v>
      </c>
      <c r="L141" s="40">
        <v>59</v>
      </c>
      <c r="M141"/>
      <c r="N141"/>
      <c r="O141"/>
      <c r="P141"/>
      <c r="Q141"/>
      <c r="R141"/>
      <c r="S141"/>
    </row>
    <row r="142" spans="1:78" x14ac:dyDescent="0.3">
      <c r="A142"/>
      <c r="B142"/>
      <c r="C142"/>
      <c r="D142"/>
      <c r="E142"/>
      <c r="F142"/>
      <c r="G142"/>
      <c r="H142"/>
      <c r="I142"/>
      <c r="K142"/>
      <c r="L142"/>
      <c r="M142"/>
      <c r="N142"/>
      <c r="O142"/>
      <c r="P142"/>
      <c r="Q142"/>
      <c r="R142"/>
      <c r="S142"/>
    </row>
    <row r="143" spans="1:78" ht="15" thickBot="1" x14ac:dyDescent="0.35">
      <c r="A143" t="s">
        <v>100</v>
      </c>
      <c r="B143"/>
      <c r="C143"/>
      <c r="D143"/>
      <c r="E143"/>
      <c r="F143"/>
      <c r="G143"/>
      <c r="H143"/>
      <c r="I143"/>
      <c r="K143" t="s">
        <v>100</v>
      </c>
      <c r="L143"/>
      <c r="M143"/>
      <c r="N143"/>
      <c r="O143"/>
      <c r="P143"/>
      <c r="Q143"/>
      <c r="R143"/>
      <c r="S143"/>
    </row>
    <row r="144" spans="1:78" x14ac:dyDescent="0.3">
      <c r="A144" s="41"/>
      <c r="B144" s="41" t="s">
        <v>101</v>
      </c>
      <c r="C144" s="41" t="s">
        <v>102</v>
      </c>
      <c r="D144" s="41" t="s">
        <v>103</v>
      </c>
      <c r="E144" s="41" t="s">
        <v>104</v>
      </c>
      <c r="F144" s="41" t="s">
        <v>105</v>
      </c>
      <c r="G144"/>
      <c r="H144"/>
      <c r="I144"/>
      <c r="K144" s="41"/>
      <c r="L144" s="41" t="s">
        <v>101</v>
      </c>
      <c r="M144" s="41" t="s">
        <v>102</v>
      </c>
      <c r="N144" s="41" t="s">
        <v>103</v>
      </c>
      <c r="O144" s="41" t="s">
        <v>104</v>
      </c>
      <c r="P144" s="41" t="s">
        <v>105</v>
      </c>
      <c r="Q144"/>
      <c r="R144"/>
      <c r="S144"/>
    </row>
    <row r="145" spans="1:19" x14ac:dyDescent="0.3">
      <c r="A145" t="s">
        <v>106</v>
      </c>
      <c r="B145">
        <v>3</v>
      </c>
      <c r="C145">
        <v>7.0935242997926251E-3</v>
      </c>
      <c r="D145">
        <v>2.3645080999308752E-3</v>
      </c>
      <c r="E145">
        <v>0.81577324735067258</v>
      </c>
      <c r="F145">
        <v>0.49067072878874218</v>
      </c>
      <c r="G145"/>
      <c r="H145"/>
      <c r="I145"/>
      <c r="K145" t="s">
        <v>106</v>
      </c>
      <c r="L145">
        <v>3</v>
      </c>
      <c r="M145">
        <v>7.9466184231722081E-3</v>
      </c>
      <c r="N145">
        <v>2.6488728077240695E-3</v>
      </c>
      <c r="O145">
        <v>0.71360063682798747</v>
      </c>
      <c r="P145">
        <v>0.54806299698280014</v>
      </c>
      <c r="Q145"/>
      <c r="R145"/>
      <c r="S145"/>
    </row>
    <row r="146" spans="1:19" x14ac:dyDescent="0.3">
      <c r="A146" t="s">
        <v>107</v>
      </c>
      <c r="B146">
        <v>55</v>
      </c>
      <c r="C146">
        <v>0.15941678146291924</v>
      </c>
      <c r="D146">
        <v>2.8984869356894409E-3</v>
      </c>
      <c r="E146"/>
      <c r="F146"/>
      <c r="G146"/>
      <c r="H146"/>
      <c r="I146"/>
      <c r="K146" t="s">
        <v>107</v>
      </c>
      <c r="L146">
        <v>55</v>
      </c>
      <c r="M146">
        <v>0.20415901683106505</v>
      </c>
      <c r="N146">
        <v>3.7119821242011827E-3</v>
      </c>
      <c r="O146"/>
      <c r="P146"/>
      <c r="Q146"/>
      <c r="R146"/>
      <c r="S146"/>
    </row>
    <row r="147" spans="1:19" ht="15" thickBot="1" x14ac:dyDescent="0.35">
      <c r="A147" s="40" t="s">
        <v>108</v>
      </c>
      <c r="B147" s="40">
        <v>58</v>
      </c>
      <c r="C147" s="40">
        <v>0.16651030576271186</v>
      </c>
      <c r="D147" s="40"/>
      <c r="E147" s="40"/>
      <c r="F147" s="40"/>
      <c r="G147"/>
      <c r="H147"/>
      <c r="I147"/>
      <c r="K147" s="40" t="s">
        <v>108</v>
      </c>
      <c r="L147" s="40">
        <v>58</v>
      </c>
      <c r="M147" s="40">
        <v>0.21210563525423726</v>
      </c>
      <c r="N147" s="40"/>
      <c r="O147" s="40"/>
      <c r="P147" s="40"/>
      <c r="Q147"/>
      <c r="R147"/>
      <c r="S147"/>
    </row>
    <row r="148" spans="1:19" ht="15" thickBot="1" x14ac:dyDescent="0.35">
      <c r="A148"/>
      <c r="B148"/>
      <c r="C148"/>
      <c r="D148"/>
      <c r="E148"/>
      <c r="F148"/>
      <c r="G148"/>
      <c r="H148"/>
      <c r="I148"/>
      <c r="K148"/>
      <c r="L148"/>
      <c r="M148"/>
      <c r="N148"/>
      <c r="O148"/>
      <c r="P148"/>
      <c r="Q148"/>
      <c r="R148"/>
      <c r="S148"/>
    </row>
    <row r="149" spans="1:19" x14ac:dyDescent="0.3">
      <c r="A149" s="41"/>
      <c r="B149" s="41" t="s">
        <v>109</v>
      </c>
      <c r="C149" s="41" t="s">
        <v>98</v>
      </c>
      <c r="D149" s="41" t="s">
        <v>110</v>
      </c>
      <c r="E149" s="41" t="s">
        <v>111</v>
      </c>
      <c r="F149" s="41" t="s">
        <v>112</v>
      </c>
      <c r="G149" s="41" t="s">
        <v>113</v>
      </c>
      <c r="H149" s="41" t="s">
        <v>114</v>
      </c>
      <c r="I149" s="41" t="s">
        <v>115</v>
      </c>
      <c r="K149" s="41"/>
      <c r="L149" s="41" t="s">
        <v>109</v>
      </c>
      <c r="M149" s="41" t="s">
        <v>98</v>
      </c>
      <c r="N149" s="41" t="s">
        <v>110</v>
      </c>
      <c r="O149" s="41" t="s">
        <v>111</v>
      </c>
      <c r="P149" s="41" t="s">
        <v>112</v>
      </c>
      <c r="Q149" s="41" t="s">
        <v>113</v>
      </c>
      <c r="R149" s="41" t="s">
        <v>114</v>
      </c>
      <c r="S149" s="41" t="s">
        <v>115</v>
      </c>
    </row>
    <row r="150" spans="1:19" x14ac:dyDescent="0.3">
      <c r="A150" t="s">
        <v>116</v>
      </c>
      <c r="B150">
        <v>8.3751389043856574E-3</v>
      </c>
      <c r="C150">
        <v>7.5024226769760671E-3</v>
      </c>
      <c r="D150">
        <v>1.116324588067777</v>
      </c>
      <c r="E150">
        <v>0.2691366072323656</v>
      </c>
      <c r="F150">
        <v>-6.6600521234384154E-3</v>
      </c>
      <c r="G150">
        <v>2.341032993220973E-2</v>
      </c>
      <c r="H150">
        <v>-6.6600521234384154E-3</v>
      </c>
      <c r="I150">
        <v>2.341032993220973E-2</v>
      </c>
      <c r="K150" t="s">
        <v>116</v>
      </c>
      <c r="L150">
        <v>1.5671652500565247E-2</v>
      </c>
      <c r="M150">
        <v>8.490217041228371E-3</v>
      </c>
      <c r="N150">
        <v>1.8458482774308276</v>
      </c>
      <c r="O150">
        <v>7.0299072939985247E-2</v>
      </c>
      <c r="P150">
        <v>-1.3431226699010743E-3</v>
      </c>
      <c r="Q150">
        <v>3.2686427671031568E-2</v>
      </c>
      <c r="R150">
        <v>-1.3431226699010743E-3</v>
      </c>
      <c r="S150">
        <v>3.2686427671031568E-2</v>
      </c>
    </row>
    <row r="151" spans="1:19" x14ac:dyDescent="0.3">
      <c r="A151" t="s">
        <v>57</v>
      </c>
      <c r="B151">
        <v>4.8124306557607811E-4</v>
      </c>
      <c r="C151">
        <v>1.6304630862717475E-3</v>
      </c>
      <c r="D151">
        <v>0.29515728974674244</v>
      </c>
      <c r="E151">
        <v>0.76898508192074178</v>
      </c>
      <c r="F151">
        <v>-2.7862779768123374E-3</v>
      </c>
      <c r="G151">
        <v>3.7487641079644936E-3</v>
      </c>
      <c r="H151">
        <v>-2.7862779768123374E-3</v>
      </c>
      <c r="I151">
        <v>3.7487641079644936E-3</v>
      </c>
      <c r="K151" t="s">
        <v>57</v>
      </c>
      <c r="L151">
        <v>9.551202534428257E-4</v>
      </c>
      <c r="M151">
        <v>1.8451353750889654E-3</v>
      </c>
      <c r="N151">
        <v>0.51764237266155788</v>
      </c>
      <c r="O151">
        <v>0.60678370084464817</v>
      </c>
      <c r="P151">
        <v>-2.7426136694664763E-3</v>
      </c>
      <c r="Q151">
        <v>4.6528541763521279E-3</v>
      </c>
      <c r="R151">
        <v>-2.7426136694664763E-3</v>
      </c>
      <c r="S151">
        <v>4.6528541763521279E-3</v>
      </c>
    </row>
    <row r="152" spans="1:19" x14ac:dyDescent="0.3">
      <c r="A152" t="s">
        <v>34</v>
      </c>
      <c r="B152">
        <v>2.1187718061183953E-3</v>
      </c>
      <c r="C152">
        <v>2.7882447105905205E-3</v>
      </c>
      <c r="D152">
        <v>0.75989449493823735</v>
      </c>
      <c r="E152">
        <v>0.45056272459113589</v>
      </c>
      <c r="F152">
        <v>-3.4689954606740908E-3</v>
      </c>
      <c r="G152">
        <v>7.7065390729108814E-3</v>
      </c>
      <c r="H152">
        <v>-3.4689954606740908E-3</v>
      </c>
      <c r="I152">
        <v>7.7065390729108814E-3</v>
      </c>
      <c r="K152" t="s">
        <v>34</v>
      </c>
      <c r="L152">
        <v>8.724723553602214E-4</v>
      </c>
      <c r="M152">
        <v>3.1553544469867284E-3</v>
      </c>
      <c r="N152">
        <v>0.27650534037258701</v>
      </c>
      <c r="O152">
        <v>0.78319640442265048</v>
      </c>
      <c r="P152">
        <v>-5.4509992635517384E-3</v>
      </c>
      <c r="Q152">
        <v>7.1959439742721809E-3</v>
      </c>
      <c r="R152">
        <v>-5.4509992635517384E-3</v>
      </c>
      <c r="S152">
        <v>7.1959439742721809E-3</v>
      </c>
    </row>
    <row r="153" spans="1:19" ht="15" thickBot="1" x14ac:dyDescent="0.35">
      <c r="A153" s="40" t="s">
        <v>35</v>
      </c>
      <c r="B153" s="40">
        <v>-2.846613388185845E-3</v>
      </c>
      <c r="C153" s="40">
        <v>1.9254954418909535E-3</v>
      </c>
      <c r="D153" s="40">
        <v>-1.4783797075054603</v>
      </c>
      <c r="E153" s="40">
        <v>0.14501063728347441</v>
      </c>
      <c r="F153" s="40">
        <v>-6.7053924837544385E-3</v>
      </c>
      <c r="G153" s="40">
        <v>1.0121657073827481E-3</v>
      </c>
      <c r="H153" s="40">
        <v>-6.7053924837544385E-3</v>
      </c>
      <c r="I153" s="40">
        <v>1.0121657073827481E-3</v>
      </c>
      <c r="K153" s="40" t="s">
        <v>35</v>
      </c>
      <c r="L153" s="40">
        <v>-3.1061124984145512E-3</v>
      </c>
      <c r="M153" s="40">
        <v>2.1790126892902969E-3</v>
      </c>
      <c r="N153" s="40">
        <v>-1.4254678339786127</v>
      </c>
      <c r="O153" s="40">
        <v>0.15967283260890397</v>
      </c>
      <c r="P153" s="40">
        <v>-7.4729515111076226E-3</v>
      </c>
      <c r="Q153" s="40">
        <v>1.2607265142785202E-3</v>
      </c>
      <c r="R153" s="40">
        <v>-7.4729515111076226E-3</v>
      </c>
      <c r="S153" s="40">
        <v>1.2607265142785202E-3</v>
      </c>
    </row>
    <row r="154" spans="1:19" x14ac:dyDescent="0.3">
      <c r="A154"/>
      <c r="B154"/>
      <c r="C154"/>
      <c r="D154"/>
      <c r="E154"/>
      <c r="F154"/>
      <c r="G154"/>
      <c r="H154"/>
      <c r="I154"/>
      <c r="K154"/>
      <c r="L154"/>
      <c r="M154"/>
      <c r="N154"/>
      <c r="O154"/>
      <c r="P154"/>
      <c r="Q154"/>
      <c r="R154"/>
      <c r="S154"/>
    </row>
    <row r="155" spans="1:19" x14ac:dyDescent="0.3">
      <c r="A155" s="62" t="s">
        <v>93</v>
      </c>
      <c r="B155"/>
      <c r="C155"/>
      <c r="D155"/>
      <c r="E155"/>
      <c r="F155"/>
      <c r="G155"/>
      <c r="H155"/>
      <c r="I155"/>
      <c r="K155" s="62" t="s">
        <v>93</v>
      </c>
      <c r="L155"/>
      <c r="M155"/>
      <c r="N155"/>
      <c r="O155"/>
      <c r="P155"/>
      <c r="Q155"/>
      <c r="R155"/>
      <c r="S155"/>
    </row>
    <row r="156" spans="1:19" ht="15" thickBot="1" x14ac:dyDescent="0.35">
      <c r="A156"/>
      <c r="B156"/>
      <c r="C156"/>
      <c r="D156"/>
      <c r="E156"/>
      <c r="F156"/>
      <c r="G156"/>
      <c r="H156"/>
      <c r="I156"/>
      <c r="K156"/>
      <c r="L156"/>
      <c r="M156"/>
      <c r="N156"/>
      <c r="O156"/>
      <c r="P156"/>
      <c r="Q156"/>
      <c r="R156"/>
      <c r="S156"/>
    </row>
    <row r="157" spans="1:19" x14ac:dyDescent="0.3">
      <c r="A157" s="42" t="s">
        <v>94</v>
      </c>
      <c r="B157" s="42"/>
      <c r="C157"/>
      <c r="D157"/>
      <c r="E157"/>
      <c r="F157"/>
      <c r="G157"/>
      <c r="H157"/>
      <c r="I157"/>
      <c r="K157" s="42" t="s">
        <v>94</v>
      </c>
      <c r="L157" s="42"/>
      <c r="M157"/>
      <c r="N157"/>
      <c r="O157"/>
      <c r="P157"/>
      <c r="Q157"/>
      <c r="R157"/>
      <c r="S157"/>
    </row>
    <row r="158" spans="1:19" x14ac:dyDescent="0.3">
      <c r="A158" t="s">
        <v>95</v>
      </c>
      <c r="B158">
        <v>0.22061053116714294</v>
      </c>
      <c r="C158"/>
      <c r="D158"/>
      <c r="E158"/>
      <c r="F158"/>
      <c r="G158"/>
      <c r="H158"/>
      <c r="I158"/>
      <c r="K158" t="s">
        <v>95</v>
      </c>
      <c r="L158">
        <v>0.17824584167719584</v>
      </c>
      <c r="M158"/>
      <c r="N158"/>
      <c r="O158"/>
      <c r="P158"/>
      <c r="Q158"/>
      <c r="R158"/>
      <c r="S158"/>
    </row>
    <row r="159" spans="1:19" x14ac:dyDescent="0.3">
      <c r="A159" t="s">
        <v>96</v>
      </c>
      <c r="B159">
        <v>4.8669006461848942E-2</v>
      </c>
      <c r="C159"/>
      <c r="D159"/>
      <c r="E159"/>
      <c r="F159"/>
      <c r="G159"/>
      <c r="H159"/>
      <c r="I159"/>
      <c r="K159" t="s">
        <v>96</v>
      </c>
      <c r="L159">
        <v>3.1771580075211969E-2</v>
      </c>
      <c r="M159"/>
      <c r="N159"/>
      <c r="O159"/>
      <c r="P159"/>
      <c r="Q159"/>
      <c r="R159"/>
      <c r="S159"/>
    </row>
    <row r="160" spans="1:19" x14ac:dyDescent="0.3">
      <c r="A160" t="s">
        <v>97</v>
      </c>
      <c r="B160">
        <v>-3.2217750038683849E-3</v>
      </c>
      <c r="C160"/>
      <c r="D160"/>
      <c r="E160"/>
      <c r="F160"/>
      <c r="G160"/>
      <c r="H160"/>
      <c r="I160"/>
      <c r="K160" t="s">
        <v>97</v>
      </c>
      <c r="L160">
        <v>-2.1040879193412833E-2</v>
      </c>
      <c r="M160"/>
      <c r="N160"/>
      <c r="O160"/>
      <c r="P160"/>
      <c r="Q160"/>
      <c r="R160"/>
      <c r="S160"/>
    </row>
    <row r="161" spans="1:19" x14ac:dyDescent="0.3">
      <c r="A161" t="s">
        <v>98</v>
      </c>
      <c r="B161">
        <v>5.2127945595827944E-2</v>
      </c>
      <c r="C161"/>
      <c r="D161"/>
      <c r="E161"/>
      <c r="F161"/>
      <c r="G161"/>
      <c r="H161"/>
      <c r="I161"/>
      <c r="K161" t="s">
        <v>98</v>
      </c>
      <c r="L161">
        <v>4.9940684332155393E-2</v>
      </c>
      <c r="M161"/>
      <c r="N161"/>
      <c r="O161"/>
      <c r="P161"/>
      <c r="Q161"/>
      <c r="R161"/>
      <c r="S161"/>
    </row>
    <row r="162" spans="1:19" ht="15" thickBot="1" x14ac:dyDescent="0.35">
      <c r="A162" s="40" t="s">
        <v>99</v>
      </c>
      <c r="B162" s="40">
        <v>59</v>
      </c>
      <c r="C162"/>
      <c r="D162"/>
      <c r="E162"/>
      <c r="F162"/>
      <c r="G162"/>
      <c r="H162"/>
      <c r="I162"/>
      <c r="K162" s="40" t="s">
        <v>99</v>
      </c>
      <c r="L162" s="40">
        <v>59</v>
      </c>
      <c r="M162"/>
      <c r="N162"/>
      <c r="O162"/>
      <c r="P162"/>
      <c r="Q162"/>
      <c r="R162"/>
      <c r="S162"/>
    </row>
    <row r="163" spans="1:19" x14ac:dyDescent="0.3">
      <c r="A163"/>
      <c r="B163"/>
      <c r="C163"/>
      <c r="D163"/>
      <c r="E163"/>
      <c r="F163"/>
      <c r="G163"/>
      <c r="H163"/>
      <c r="I163"/>
      <c r="K163"/>
      <c r="L163"/>
      <c r="M163"/>
      <c r="N163"/>
      <c r="O163"/>
      <c r="P163"/>
      <c r="Q163"/>
      <c r="R163"/>
      <c r="S163"/>
    </row>
    <row r="164" spans="1:19" ht="15" thickBot="1" x14ac:dyDescent="0.35">
      <c r="A164" t="s">
        <v>100</v>
      </c>
      <c r="B164"/>
      <c r="C164"/>
      <c r="D164"/>
      <c r="E164"/>
      <c r="F164"/>
      <c r="G164"/>
      <c r="H164"/>
      <c r="I164"/>
      <c r="K164" t="s">
        <v>100</v>
      </c>
      <c r="L164"/>
      <c r="M164"/>
      <c r="N164"/>
      <c r="O164"/>
      <c r="P164"/>
      <c r="Q164"/>
      <c r="R164"/>
      <c r="S164"/>
    </row>
    <row r="165" spans="1:19" x14ac:dyDescent="0.3">
      <c r="A165" s="41"/>
      <c r="B165" s="41" t="s">
        <v>101</v>
      </c>
      <c r="C165" s="41" t="s">
        <v>102</v>
      </c>
      <c r="D165" s="41" t="s">
        <v>103</v>
      </c>
      <c r="E165" s="41" t="s">
        <v>104</v>
      </c>
      <c r="F165" s="41" t="s">
        <v>105</v>
      </c>
      <c r="G165"/>
      <c r="H165"/>
      <c r="I165"/>
      <c r="K165" s="41"/>
      <c r="L165" s="41" t="s">
        <v>101</v>
      </c>
      <c r="M165" s="41" t="s">
        <v>102</v>
      </c>
      <c r="N165" s="41" t="s">
        <v>103</v>
      </c>
      <c r="O165" s="41" t="s">
        <v>104</v>
      </c>
      <c r="P165" s="41" t="s">
        <v>105</v>
      </c>
      <c r="Q165"/>
      <c r="R165"/>
      <c r="S165"/>
    </row>
    <row r="166" spans="1:19" x14ac:dyDescent="0.3">
      <c r="A166" t="s">
        <v>106</v>
      </c>
      <c r="B166">
        <v>3</v>
      </c>
      <c r="C166">
        <v>7.6458318546611947E-3</v>
      </c>
      <c r="D166">
        <v>2.5486106182203982E-3</v>
      </c>
      <c r="E166">
        <v>0.93791238226009521</v>
      </c>
      <c r="F166">
        <v>0.42866456640513961</v>
      </c>
      <c r="G166"/>
      <c r="H166"/>
      <c r="I166"/>
      <c r="K166" t="s">
        <v>106</v>
      </c>
      <c r="L166">
        <v>3</v>
      </c>
      <c r="M166">
        <v>4.5012450368618617E-3</v>
      </c>
      <c r="N166">
        <v>1.5004150122872872E-3</v>
      </c>
      <c r="O166">
        <v>0.60159251273661207</v>
      </c>
      <c r="P166">
        <v>0.61672583916993351</v>
      </c>
      <c r="Q166"/>
      <c r="R166"/>
      <c r="S166"/>
    </row>
    <row r="167" spans="1:19" x14ac:dyDescent="0.3">
      <c r="A167" t="s">
        <v>107</v>
      </c>
      <c r="B167">
        <v>55</v>
      </c>
      <c r="C167">
        <v>0.1494527491622879</v>
      </c>
      <c r="D167">
        <v>2.7173227120415983E-3</v>
      </c>
      <c r="E167"/>
      <c r="F167"/>
      <c r="G167"/>
      <c r="H167"/>
      <c r="I167"/>
      <c r="K167" t="s">
        <v>107</v>
      </c>
      <c r="L167">
        <v>55</v>
      </c>
      <c r="M167">
        <v>0.13717395733601953</v>
      </c>
      <c r="N167">
        <v>2.4940719515639913E-3</v>
      </c>
      <c r="O167"/>
      <c r="P167"/>
      <c r="Q167"/>
      <c r="R167"/>
      <c r="S167"/>
    </row>
    <row r="168" spans="1:19" ht="15" thickBot="1" x14ac:dyDescent="0.35">
      <c r="A168" s="40" t="s">
        <v>108</v>
      </c>
      <c r="B168" s="40">
        <v>58</v>
      </c>
      <c r="C168" s="40">
        <v>0.1570985810169491</v>
      </c>
      <c r="D168" s="40"/>
      <c r="E168" s="40"/>
      <c r="F168" s="40"/>
      <c r="G168"/>
      <c r="H168"/>
      <c r="I168"/>
      <c r="K168" s="40" t="s">
        <v>108</v>
      </c>
      <c r="L168" s="40">
        <v>58</v>
      </c>
      <c r="M168" s="40">
        <v>0.14167520237288139</v>
      </c>
      <c r="N168" s="40"/>
      <c r="O168" s="40"/>
      <c r="P168" s="40"/>
      <c r="Q168"/>
      <c r="R168"/>
      <c r="S168"/>
    </row>
    <row r="169" spans="1:19" ht="15" thickBot="1" x14ac:dyDescent="0.35">
      <c r="A169"/>
      <c r="B169"/>
      <c r="C169"/>
      <c r="D169"/>
      <c r="E169"/>
      <c r="F169"/>
      <c r="G169"/>
      <c r="H169"/>
      <c r="I169"/>
      <c r="K169"/>
      <c r="L169"/>
      <c r="M169"/>
      <c r="N169"/>
      <c r="O169"/>
      <c r="P169"/>
      <c r="Q169"/>
      <c r="R169"/>
      <c r="S169"/>
    </row>
    <row r="170" spans="1:19" x14ac:dyDescent="0.3">
      <c r="A170" s="41"/>
      <c r="B170" s="41" t="s">
        <v>109</v>
      </c>
      <c r="C170" s="41" t="s">
        <v>98</v>
      </c>
      <c r="D170" s="41" t="s">
        <v>110</v>
      </c>
      <c r="E170" s="41" t="s">
        <v>111</v>
      </c>
      <c r="F170" s="41" t="s">
        <v>112</v>
      </c>
      <c r="G170" s="41" t="s">
        <v>113</v>
      </c>
      <c r="H170" s="41" t="s">
        <v>114</v>
      </c>
      <c r="I170" s="41" t="s">
        <v>115</v>
      </c>
      <c r="K170" s="41"/>
      <c r="L170" s="41" t="s">
        <v>109</v>
      </c>
      <c r="M170" s="41" t="s">
        <v>98</v>
      </c>
      <c r="N170" s="41" t="s">
        <v>110</v>
      </c>
      <c r="O170" s="41" t="s">
        <v>111</v>
      </c>
      <c r="P170" s="41" t="s">
        <v>112</v>
      </c>
      <c r="Q170" s="41" t="s">
        <v>113</v>
      </c>
      <c r="R170" s="41" t="s">
        <v>114</v>
      </c>
      <c r="S170" s="41" t="s">
        <v>115</v>
      </c>
    </row>
    <row r="171" spans="1:19" x14ac:dyDescent="0.3">
      <c r="A171" t="s">
        <v>116</v>
      </c>
      <c r="B171">
        <v>9.3827636344865194E-3</v>
      </c>
      <c r="C171">
        <v>7.2641777717331081E-3</v>
      </c>
      <c r="D171">
        <v>1.2916484052740842</v>
      </c>
      <c r="E171">
        <v>0.20188065927558227</v>
      </c>
      <c r="F171">
        <v>-5.1749739338401851E-3</v>
      </c>
      <c r="G171">
        <v>2.3940501202813224E-2</v>
      </c>
      <c r="H171">
        <v>-5.1749739338401851E-3</v>
      </c>
      <c r="I171">
        <v>2.3940501202813224E-2</v>
      </c>
      <c r="K171" t="s">
        <v>116</v>
      </c>
      <c r="L171">
        <v>1.5142499884565204E-2</v>
      </c>
      <c r="M171">
        <v>6.9593766814362622E-3</v>
      </c>
      <c r="N171">
        <v>2.1758413975431097</v>
      </c>
      <c r="O171">
        <v>3.3880975006497428E-2</v>
      </c>
      <c r="P171">
        <v>1.1955973511887374E-3</v>
      </c>
      <c r="Q171">
        <v>2.9089402417941671E-2</v>
      </c>
      <c r="R171">
        <v>1.1955973511887374E-3</v>
      </c>
      <c r="S171">
        <v>2.9089402417941671E-2</v>
      </c>
    </row>
    <row r="172" spans="1:19" x14ac:dyDescent="0.3">
      <c r="A172" t="s">
        <v>57</v>
      </c>
      <c r="B172">
        <v>6.3374021676717641E-4</v>
      </c>
      <c r="C172">
        <v>1.5786865415186699E-3</v>
      </c>
      <c r="D172">
        <v>0.40143511716868696</v>
      </c>
      <c r="E172">
        <v>0.68965533617852759</v>
      </c>
      <c r="F172">
        <v>-2.5300183112120971E-3</v>
      </c>
      <c r="G172">
        <v>3.7974987447464501E-3</v>
      </c>
      <c r="H172">
        <v>-2.5300183112120971E-3</v>
      </c>
      <c r="I172">
        <v>3.7974987447464501E-3</v>
      </c>
      <c r="K172" t="s">
        <v>57</v>
      </c>
      <c r="L172">
        <v>4.6917313524881185E-4</v>
      </c>
      <c r="M172">
        <v>1.5124456820281066E-3</v>
      </c>
      <c r="N172">
        <v>0.3102082546327723</v>
      </c>
      <c r="O172">
        <v>0.75757503395118309</v>
      </c>
      <c r="P172">
        <v>-2.5618357438278085E-3</v>
      </c>
      <c r="Q172">
        <v>3.5001820143254325E-3</v>
      </c>
      <c r="R172">
        <v>-2.5618357438278085E-3</v>
      </c>
      <c r="S172">
        <v>3.5001820143254325E-3</v>
      </c>
    </row>
    <row r="173" spans="1:19" x14ac:dyDescent="0.3">
      <c r="A173" t="s">
        <v>34</v>
      </c>
      <c r="B173">
        <v>1.5968936240657026E-3</v>
      </c>
      <c r="C173">
        <v>2.6997019657372581E-3</v>
      </c>
      <c r="D173">
        <v>0.59150737538156695</v>
      </c>
      <c r="E173">
        <v>0.5566040187901744</v>
      </c>
      <c r="F173">
        <v>-3.8134300168055006E-3</v>
      </c>
      <c r="G173">
        <v>7.0072172649369054E-3</v>
      </c>
      <c r="H173">
        <v>-3.8134300168055006E-3</v>
      </c>
      <c r="I173">
        <v>7.0072172649369054E-3</v>
      </c>
      <c r="K173" t="s">
        <v>34</v>
      </c>
      <c r="L173">
        <v>1.2911451181972431E-3</v>
      </c>
      <c r="M173">
        <v>2.5864238868560843E-3</v>
      </c>
      <c r="N173">
        <v>0.49920089462469691</v>
      </c>
      <c r="O173">
        <v>0.61962886503924497</v>
      </c>
      <c r="P173">
        <v>-3.8921641796311277E-3</v>
      </c>
      <c r="Q173">
        <v>6.4744544160256143E-3</v>
      </c>
      <c r="R173">
        <v>-3.8921641796311277E-3</v>
      </c>
      <c r="S173">
        <v>6.4744544160256143E-3</v>
      </c>
    </row>
    <row r="174" spans="1:19" ht="15" thickBot="1" x14ac:dyDescent="0.35">
      <c r="A174" s="40" t="s">
        <v>35</v>
      </c>
      <c r="B174" s="40">
        <v>-3.0554493135592545E-3</v>
      </c>
      <c r="C174" s="40">
        <v>1.8643499294544348E-3</v>
      </c>
      <c r="D174" s="40">
        <v>-1.6388818779602021</v>
      </c>
      <c r="E174" s="40">
        <v>0.10694643751255783</v>
      </c>
      <c r="F174" s="40">
        <v>-6.7916900639079011E-3</v>
      </c>
      <c r="G174" s="40">
        <v>6.8079143678939202E-4</v>
      </c>
      <c r="H174" s="40">
        <v>-6.7916900639079011E-3</v>
      </c>
      <c r="I174" s="40">
        <v>6.8079143678939202E-4</v>
      </c>
      <c r="K174" s="40" t="s">
        <v>35</v>
      </c>
      <c r="L174" s="40">
        <v>-2.3375142807748844E-3</v>
      </c>
      <c r="M174" s="40">
        <v>1.786122783995E-3</v>
      </c>
      <c r="N174" s="40">
        <v>-1.3087086183104353</v>
      </c>
      <c r="O174" s="40">
        <v>0.19607529741595855</v>
      </c>
      <c r="P174" s="40">
        <v>-5.9169843283539501E-3</v>
      </c>
      <c r="Q174" s="40">
        <v>1.2419557668041808E-3</v>
      </c>
      <c r="R174" s="40">
        <v>-5.9169843283539501E-3</v>
      </c>
      <c r="S174" s="40">
        <v>1.2419557668041808E-3</v>
      </c>
    </row>
    <row r="175" spans="1:19" x14ac:dyDescent="0.3">
      <c r="A175"/>
      <c r="B175"/>
      <c r="C175"/>
      <c r="D175"/>
      <c r="E175"/>
      <c r="F175"/>
      <c r="G175"/>
      <c r="H175"/>
      <c r="I175"/>
      <c r="K175"/>
      <c r="L175"/>
      <c r="M175"/>
      <c r="N175"/>
      <c r="O175"/>
      <c r="P175"/>
      <c r="Q175"/>
      <c r="R175"/>
      <c r="S175"/>
    </row>
    <row r="176" spans="1:19" x14ac:dyDescent="0.3">
      <c r="A176"/>
      <c r="B176"/>
      <c r="C176"/>
      <c r="D176"/>
      <c r="E176"/>
      <c r="F176"/>
      <c r="G176"/>
      <c r="H176"/>
      <c r="I176"/>
      <c r="K176"/>
      <c r="L176"/>
      <c r="M176"/>
      <c r="N176"/>
      <c r="O176"/>
      <c r="P176"/>
      <c r="Q176"/>
      <c r="R176"/>
      <c r="S176"/>
    </row>
    <row r="177" spans="1:19" x14ac:dyDescent="0.3">
      <c r="A177"/>
      <c r="B177"/>
      <c r="C177"/>
      <c r="D177"/>
      <c r="E177"/>
      <c r="F177"/>
      <c r="G177"/>
      <c r="H177"/>
      <c r="I177"/>
      <c r="K177"/>
      <c r="L177"/>
      <c r="M177"/>
      <c r="N177"/>
      <c r="O177"/>
      <c r="P177"/>
      <c r="Q177"/>
      <c r="R177"/>
      <c r="S177"/>
    </row>
  </sheetData>
  <mergeCells count="127">
    <mergeCell ref="H3:H62"/>
    <mergeCell ref="R3:R14"/>
    <mergeCell ref="S3:S62"/>
    <mergeCell ref="R15:R26"/>
    <mergeCell ref="R27:R38"/>
    <mergeCell ref="R39:R50"/>
    <mergeCell ref="R51:R62"/>
    <mergeCell ref="L1:T1"/>
    <mergeCell ref="G3:G14"/>
    <mergeCell ref="G15:G26"/>
    <mergeCell ref="G27:G38"/>
    <mergeCell ref="G39:G50"/>
    <mergeCell ref="G51:G62"/>
    <mergeCell ref="A1:J1"/>
    <mergeCell ref="AN15:AN26"/>
    <mergeCell ref="AC27:AC38"/>
    <mergeCell ref="AN27:AN38"/>
    <mergeCell ref="AC39:AC50"/>
    <mergeCell ref="AN39:AN50"/>
    <mergeCell ref="AC51:AC62"/>
    <mergeCell ref="AN51:AN62"/>
    <mergeCell ref="AE39:AE50"/>
    <mergeCell ref="AE51:AE62"/>
    <mergeCell ref="BW3:BW14"/>
    <mergeCell ref="BW15:BW26"/>
    <mergeCell ref="BW27:BW38"/>
    <mergeCell ref="BL27:BL38"/>
    <mergeCell ref="BW39:BW50"/>
    <mergeCell ref="BW51:BW62"/>
    <mergeCell ref="CF51:CF62"/>
    <mergeCell ref="BL39:BL50"/>
    <mergeCell ref="AY15:AY26"/>
    <mergeCell ref="BJ15:BJ26"/>
    <mergeCell ref="BU15:BU26"/>
    <mergeCell ref="BL51:BL62"/>
    <mergeCell ref="AY27:AY38"/>
    <mergeCell ref="BJ27:BJ38"/>
    <mergeCell ref="BU27:BU38"/>
    <mergeCell ref="AY39:AY50"/>
    <mergeCell ref="BJ39:BJ50"/>
    <mergeCell ref="BU39:BU50"/>
    <mergeCell ref="BV3:BV62"/>
    <mergeCell ref="AY51:AY62"/>
    <mergeCell ref="AY3:AY14"/>
    <mergeCell ref="AZ3:AZ62"/>
    <mergeCell ref="BJ3:BJ14"/>
    <mergeCell ref="BK3:BK62"/>
    <mergeCell ref="BU3:BU14"/>
    <mergeCell ref="BJ51:BJ62"/>
    <mergeCell ref="BU51:BU62"/>
    <mergeCell ref="BA3:BA14"/>
    <mergeCell ref="BA15:BA26"/>
    <mergeCell ref="BA27:BA38"/>
    <mergeCell ref="BA39:BA50"/>
    <mergeCell ref="BA51:BA62"/>
    <mergeCell ref="BL3:BL14"/>
    <mergeCell ref="BL15:BL26"/>
    <mergeCell ref="AE3:AE14"/>
    <mergeCell ref="AE15:AE26"/>
    <mergeCell ref="AE27:AE38"/>
    <mergeCell ref="AC3:AC14"/>
    <mergeCell ref="AD3:AD62"/>
    <mergeCell ref="AN3:AN14"/>
    <mergeCell ref="AO3:AO62"/>
    <mergeCell ref="AC15:AC26"/>
    <mergeCell ref="DB3:DB14"/>
    <mergeCell ref="CQ15:CQ26"/>
    <mergeCell ref="DB15:DB26"/>
    <mergeCell ref="CQ27:CQ38"/>
    <mergeCell ref="DB27:DB38"/>
    <mergeCell ref="CQ39:CQ50"/>
    <mergeCell ref="DB39:DB50"/>
    <mergeCell ref="CQ51:CQ62"/>
    <mergeCell ref="DB51:DB62"/>
    <mergeCell ref="CS3:CS14"/>
    <mergeCell ref="CS15:CS26"/>
    <mergeCell ref="CS27:CS38"/>
    <mergeCell ref="CS39:CS50"/>
    <mergeCell ref="CS51:CS62"/>
    <mergeCell ref="CQ3:CQ14"/>
    <mergeCell ref="CR3:CR62"/>
    <mergeCell ref="I3:I14"/>
    <mergeCell ref="I15:I26"/>
    <mergeCell ref="I27:I38"/>
    <mergeCell ref="I39:I50"/>
    <mergeCell ref="I51:I62"/>
    <mergeCell ref="T3:T14"/>
    <mergeCell ref="T15:T26"/>
    <mergeCell ref="T27:T38"/>
    <mergeCell ref="T39:T50"/>
    <mergeCell ref="T51:T62"/>
    <mergeCell ref="W1:AE1"/>
    <mergeCell ref="AH1:AP1"/>
    <mergeCell ref="DL3:DL14"/>
    <mergeCell ref="DM3:DM62"/>
    <mergeCell ref="DL15:DL26"/>
    <mergeCell ref="DL27:DL38"/>
    <mergeCell ref="DL39:DL50"/>
    <mergeCell ref="DL51:DL62"/>
    <mergeCell ref="DG1:DM1"/>
    <mergeCell ref="BO1:BW1"/>
    <mergeCell ref="BZ1:CH1"/>
    <mergeCell ref="CK1:CS1"/>
    <mergeCell ref="CV1:DD1"/>
    <mergeCell ref="AS1:BA1"/>
    <mergeCell ref="BD1:BL1"/>
    <mergeCell ref="DD3:DD14"/>
    <mergeCell ref="DD15:DD26"/>
    <mergeCell ref="DD27:DD38"/>
    <mergeCell ref="DD39:DD50"/>
    <mergeCell ref="AP3:AP14"/>
    <mergeCell ref="AP15:AP26"/>
    <mergeCell ref="AP27:AP38"/>
    <mergeCell ref="AP39:AP50"/>
    <mergeCell ref="AP51:AP62"/>
    <mergeCell ref="DD51:DD62"/>
    <mergeCell ref="CH15:CH26"/>
    <mergeCell ref="CH27:CH38"/>
    <mergeCell ref="CH39:CH50"/>
    <mergeCell ref="CH51:CH62"/>
    <mergeCell ref="CH3:CH14"/>
    <mergeCell ref="CF3:CF14"/>
    <mergeCell ref="CG3:CG62"/>
    <mergeCell ref="CF15:CF26"/>
    <mergeCell ref="CF27:CF38"/>
    <mergeCell ref="DC3:DC62"/>
    <mergeCell ref="CF39:CF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Answer Point 1</vt:lpstr>
      <vt:lpstr>Answer Point 2</vt:lpstr>
      <vt:lpstr>Point 1 Data</vt:lpstr>
      <vt:lpstr>Point 2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Nicolás Troncoso Morales</dc:creator>
  <cp:keywords/>
  <dc:description/>
  <cp:lastModifiedBy>Oscar Nicolás Troncoso Morales</cp:lastModifiedBy>
  <cp:revision/>
  <dcterms:created xsi:type="dcterms:W3CDTF">2021-11-10T23:30:13Z</dcterms:created>
  <dcterms:modified xsi:type="dcterms:W3CDTF">2021-11-15T05:42:36Z</dcterms:modified>
  <cp:category/>
  <cp:contentStatus/>
</cp:coreProperties>
</file>