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bookViews>
    <workbookView xWindow="0" yWindow="0" windowWidth="20460" windowHeight="8445"/>
  </bookViews>
  <sheets>
    <sheet name="determinacion PV" sheetId="1" r:id="rId1"/>
    <sheet name="presupuesto de ingreso" sheetId="2" r:id="rId2"/>
    <sheet name="presupuesto de pr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3" l="1"/>
  <c r="C27" i="3"/>
  <c r="B26" i="3"/>
  <c r="B24" i="3"/>
  <c r="B19" i="3"/>
  <c r="B18" i="3"/>
  <c r="B25" i="3" l="1"/>
  <c r="B14" i="3"/>
  <c r="B9" i="3"/>
  <c r="B10" i="3"/>
  <c r="B12" i="3"/>
  <c r="D5" i="3"/>
  <c r="B16" i="3"/>
  <c r="B7" i="3"/>
  <c r="B6" i="3"/>
  <c r="B5" i="3"/>
  <c r="C7" i="2" l="1"/>
  <c r="D7" i="2"/>
  <c r="E7" i="2"/>
  <c r="F7" i="2"/>
  <c r="G7" i="2"/>
  <c r="H7" i="2"/>
  <c r="I7" i="2"/>
  <c r="J7" i="2"/>
  <c r="K7" i="2"/>
  <c r="L7" i="2"/>
  <c r="M7" i="2"/>
  <c r="O13" i="2" l="1"/>
  <c r="C11" i="2"/>
  <c r="D13" i="2" s="1"/>
  <c r="D11" i="2"/>
  <c r="E11" i="2"/>
  <c r="F13" i="2" s="1"/>
  <c r="F11" i="2"/>
  <c r="G11" i="2"/>
  <c r="H11" i="2"/>
  <c r="I11" i="2"/>
  <c r="J11" i="2"/>
  <c r="K13" i="2" s="1"/>
  <c r="J12" i="2" s="1"/>
  <c r="K11" i="2"/>
  <c r="L11" i="2"/>
  <c r="M13" i="2" s="1"/>
  <c r="L12" i="2" s="1"/>
  <c r="M11" i="2"/>
  <c r="N13" i="2" s="1"/>
  <c r="C10" i="2"/>
  <c r="D10" i="2"/>
  <c r="E10" i="2"/>
  <c r="F10" i="2"/>
  <c r="G10" i="2"/>
  <c r="H10" i="2"/>
  <c r="I10" i="2"/>
  <c r="J10" i="2"/>
  <c r="K10" i="2"/>
  <c r="L10" i="2"/>
  <c r="M10" i="2"/>
  <c r="M6" i="2"/>
  <c r="L6" i="2"/>
  <c r="K6" i="2"/>
  <c r="J6" i="2"/>
  <c r="I6" i="2"/>
  <c r="H6" i="2"/>
  <c r="G6" i="2"/>
  <c r="F6" i="2"/>
  <c r="E6" i="2"/>
  <c r="D6" i="2"/>
  <c r="C6" i="2"/>
  <c r="B6" i="2"/>
  <c r="B7" i="2" s="1"/>
  <c r="B10" i="2" l="1"/>
  <c r="B11" i="2"/>
  <c r="C13" i="2" s="1"/>
  <c r="B12" i="2" s="1"/>
  <c r="B15" i="2" s="1"/>
  <c r="N15" i="2"/>
  <c r="M12" i="2"/>
  <c r="M15" i="2" s="1"/>
  <c r="I13" i="2"/>
  <c r="H12" i="2" s="1"/>
  <c r="H15" i="2" s="1"/>
  <c r="E13" i="2"/>
  <c r="D12" i="2" s="1"/>
  <c r="D15" i="2" s="1"/>
  <c r="C12" i="2"/>
  <c r="L13" i="2"/>
  <c r="K12" i="2" s="1"/>
  <c r="K15" i="2" s="1"/>
  <c r="H13" i="2"/>
  <c r="G12" i="2" s="1"/>
  <c r="G13" i="2"/>
  <c r="F12" i="2" s="1"/>
  <c r="F15" i="2" s="1"/>
  <c r="E12" i="2"/>
  <c r="E15" i="2" s="1"/>
  <c r="J13" i="2"/>
  <c r="I12" i="2" s="1"/>
  <c r="I15" i="2" s="1"/>
  <c r="Q18" i="1"/>
  <c r="T18" i="1"/>
  <c r="S18" i="1"/>
  <c r="O18" i="1"/>
  <c r="J18" i="1"/>
  <c r="K18" i="1"/>
  <c r="L18" i="1"/>
  <c r="M18" i="1"/>
  <c r="N18" i="1"/>
  <c r="P18" i="1"/>
  <c r="R18" i="1"/>
  <c r="I18" i="1"/>
  <c r="C15" i="2" l="1"/>
  <c r="J15" i="2"/>
  <c r="L15" i="2"/>
  <c r="G15" i="2"/>
  <c r="E3" i="1"/>
  <c r="D3" i="1" s="1"/>
  <c r="F7" i="1" l="1"/>
  <c r="N3" i="1"/>
  <c r="F9" i="1"/>
  <c r="F11" i="1"/>
  <c r="R11" i="1" l="1"/>
  <c r="O11" i="1"/>
  <c r="S11" i="1"/>
  <c r="Q11" i="1"/>
  <c r="N11" i="1"/>
  <c r="T11" i="1"/>
  <c r="P11" i="1"/>
  <c r="O3" i="1"/>
  <c r="F12" i="1"/>
  <c r="F3" i="1" s="1"/>
  <c r="G3" i="1" s="1"/>
  <c r="F14" i="1" l="1"/>
  <c r="F17" i="1" s="1"/>
</calcChain>
</file>

<file path=xl/sharedStrings.xml><?xml version="1.0" encoding="utf-8"?>
<sst xmlns="http://schemas.openxmlformats.org/spreadsheetml/2006/main" count="236" uniqueCount="133">
  <si>
    <t>Pres.de ventas</t>
  </si>
  <si>
    <t>=</t>
  </si>
  <si>
    <t>v+f</t>
  </si>
  <si>
    <t>e</t>
  </si>
  <si>
    <t>a</t>
  </si>
  <si>
    <t>analisis de dettrminacion dedatos</t>
  </si>
  <si>
    <t>factores especificos</t>
  </si>
  <si>
    <t>fc de ajuste</t>
  </si>
  <si>
    <t>fc decambio</t>
  </si>
  <si>
    <t>factores de crecimiento</t>
  </si>
  <si>
    <t>nivel de ventas actual</t>
  </si>
  <si>
    <t>dia</t>
  </si>
  <si>
    <t>5000 unid</t>
  </si>
  <si>
    <t>mes</t>
  </si>
  <si>
    <t>pandemia,bloqueos,</t>
  </si>
  <si>
    <t>infraestructura, capacidad</t>
  </si>
  <si>
    <t>cambios en los metodos de venta</t>
  </si>
  <si>
    <t>crecimiento, expandir</t>
  </si>
  <si>
    <t>creditos banca</t>
  </si>
  <si>
    <t>fact. Esp</t>
  </si>
  <si>
    <t>factores economicos</t>
  </si>
  <si>
    <t>fasilidad a creditos</t>
  </si>
  <si>
    <t xml:space="preserve"> tsa de desempleo,reduccion en ingresos,regamentacion MT, distribucion de personal, programas de bio seguridad</t>
  </si>
  <si>
    <t>factores Administrativos</t>
  </si>
  <si>
    <t>las decisiones tomadas son favorables para la empresa</t>
  </si>
  <si>
    <t>ventas para el 2020</t>
  </si>
  <si>
    <t>anual 2019</t>
  </si>
  <si>
    <t>porcentaje de crecimiento</t>
  </si>
  <si>
    <t>si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</si>
  <si>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</si>
  <si>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</si>
  <si>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</si>
  <si>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</si>
  <si>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</si>
  <si>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</si>
  <si>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</si>
  <si>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</si>
  <si>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detalle</t>
  </si>
  <si>
    <t>presupuesto de ventas para el 2020</t>
  </si>
  <si>
    <t>unidades vendidas por mes</t>
  </si>
  <si>
    <t>ventas por mes programadas</t>
  </si>
  <si>
    <t>enero</t>
  </si>
  <si>
    <t>febrero</t>
  </si>
  <si>
    <t>marzo</t>
  </si>
  <si>
    <t>abril</t>
  </si>
  <si>
    <t>nivel de ventas porcentual</t>
  </si>
  <si>
    <t>presupuesto de ingreso para el 2020</t>
  </si>
  <si>
    <t>ingreso precio de venta 5,50</t>
  </si>
  <si>
    <t>credito 10%al siguiente mes</t>
  </si>
  <si>
    <t>DETALLE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</si>
  <si>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</si>
  <si>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</si>
  <si>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</si>
  <si>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</si>
  <si>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</si>
  <si>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</si>
  <si>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</si>
  <si>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</si>
  <si>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</si>
  <si>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</si>
  <si>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</si>
  <si>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</si>
  <si>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nivel de ventas porcentual PLANIFICADO</t>
  </si>
  <si>
    <t>presupuesto de ingreso para el 2020 (EXPRESADO EN Bs)</t>
  </si>
  <si>
    <t>INGRESOS POR SUCURSAL 65%</t>
  </si>
  <si>
    <t>INGRESOS POR CONVENIOS 35%</t>
  </si>
  <si>
    <t>A) QUE SE DARA UN CREDITO DE 10% PAGADEROS A UN MES A EMPRESAS CON CONVENIO</t>
  </si>
  <si>
    <t>TOTAL INGRESOS</t>
  </si>
  <si>
    <t>CUENTAS  COBRADAS</t>
  </si>
  <si>
    <t>B) SE COBRA LO ADEUDADO DEL MES DE DICIEMBRE DEL 2019 . EN FECHA 15 DE FEBRERO DEL 2020  DE BS 5000.-</t>
  </si>
  <si>
    <t>INGRESOS POR CONVENIOS 35% 100%</t>
  </si>
  <si>
    <t xml:space="preserve">DETALLE PRECIO
HARINA Y AZUCAR  0,02
MANTEQUILLAN Y HUEVOS 0,02
QUESO 0,44
OTROS INGREDIENTES 0,02
 0,5
GERENTE  7000
PANANEDOROS  4000
AYUDANTES (6) 1500
DEPRECIACION DE INSTALACION  15000
SERVICIOS PUBLICOS  3500
GAS 800
</t>
  </si>
  <si>
    <t>UNIDADES A PRODUCIR</t>
  </si>
  <si>
    <t>HARINA Y AZUCAR</t>
  </si>
  <si>
    <t>ENERO GR</t>
  </si>
  <si>
    <t>KG</t>
  </si>
  <si>
    <t>MOD</t>
  </si>
  <si>
    <t>AYUDANTES</t>
  </si>
  <si>
    <t>GAS</t>
  </si>
  <si>
    <t>COSTO DE PRODUCCION</t>
  </si>
  <si>
    <t>GIF</t>
  </si>
  <si>
    <t>PANADEROS</t>
  </si>
  <si>
    <t>MANTEQUILLA</t>
  </si>
  <si>
    <t>QUESO</t>
  </si>
  <si>
    <t>OTROS INGREDIENTES</t>
  </si>
  <si>
    <t>TOTAL MATERIAL  DIRECTO EN BS</t>
  </si>
  <si>
    <t>COSTO DE UNITARIO DE PROCUCCION</t>
  </si>
  <si>
    <t>COSTO OPERATIVOS</t>
  </si>
  <si>
    <t>GERENTE</t>
  </si>
  <si>
    <t>DEPRECIACION</t>
  </si>
  <si>
    <t>SERV PUBLICOS</t>
  </si>
  <si>
    <t>TOTAL COSTO OPERATIVO</t>
  </si>
  <si>
    <t>COSTO TOTAL DEL PRODUCTO A COMERCIALIZAR</t>
  </si>
  <si>
    <t>313.72</t>
  </si>
  <si>
    <t>4% mensual</t>
  </si>
  <si>
    <t>326.27</t>
  </si>
  <si>
    <t xml:space="preserve">4% mensual </t>
  </si>
  <si>
    <t>menos 83 %</t>
  </si>
  <si>
    <t>menos 28%</t>
  </si>
  <si>
    <t>cien %</t>
  </si>
  <si>
    <t>ingreso por papeleria</t>
  </si>
  <si>
    <t>339.32</t>
  </si>
  <si>
    <t>352.89</t>
  </si>
  <si>
    <t>381.68</t>
  </si>
  <si>
    <t>396.94</t>
  </si>
  <si>
    <t>412.81</t>
  </si>
  <si>
    <t>ingreso por rotulacion</t>
  </si>
  <si>
    <t>menos 20%</t>
  </si>
  <si>
    <t>432.64</t>
  </si>
  <si>
    <t>449.94</t>
  </si>
  <si>
    <t>467.94</t>
  </si>
  <si>
    <t>486.66</t>
  </si>
  <si>
    <t>506.13</t>
  </si>
  <si>
    <t>526.37</t>
  </si>
  <si>
    <t>547.42</t>
  </si>
  <si>
    <t>menos 40%</t>
  </si>
  <si>
    <t xml:space="preserve">menos 50% </t>
  </si>
  <si>
    <t xml:space="preserve">ingreso  por arte </t>
  </si>
  <si>
    <t>menos 50 %</t>
  </si>
  <si>
    <t>menos 37.5%</t>
  </si>
  <si>
    <t>ingreso por didactica</t>
  </si>
  <si>
    <t>270.4</t>
  </si>
  <si>
    <t>281.22</t>
  </si>
  <si>
    <t>292.47</t>
  </si>
  <si>
    <t>304.17</t>
  </si>
  <si>
    <t>316.34</t>
  </si>
  <si>
    <t>328.99</t>
  </si>
  <si>
    <t>342.15</t>
  </si>
  <si>
    <t xml:space="preserve">                                                                                                                                 presupuesto de ventas  2020 para el area de BAZAR</t>
  </si>
  <si>
    <t>ingreso por area de mujeres</t>
  </si>
  <si>
    <t>ingreso por area de mujer)</t>
  </si>
  <si>
    <t>ingreso por area de niños</t>
  </si>
  <si>
    <t>ingreso por area de art.dom.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</si>
</sst>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0" xfId="0" applyFill="1"/>
    <xf numFmtId="1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9" fontId="0" fillId="2" borderId="0" xfId="0" applyNumberFormat="1" applyFill="1"/>
    <xf numFmtId="10" fontId="0" fillId="2" borderId="0" xfId="0" applyNumberFormat="1" applyFill="1"/>
    <xf numFmtId="0" fontId="0" fillId="3" borderId="1" xfId="0" applyFill="1" applyBorder="1"/>
    <xf numFmtId="1" fontId="0" fillId="3" borderId="1" xfId="0" applyNumberFormat="1" applyFill="1" applyBorder="1"/>
    <xf numFmtId="0" fontId="0" fillId="2" borderId="1" xfId="0" applyFill="1" applyBorder="1"/>
    <xf numFmtId="0" fontId="1" fillId="3" borderId="1" xfId="0" applyFont="1" applyFill="1" applyBorder="1"/>
    <xf numFmtId="0" fontId="3" fillId="4" borderId="1" xfId="0" applyFont="1" applyFill="1" applyBorder="1"/>
    <xf numFmtId="0" fontId="0" fillId="3" borderId="2" xfId="0" applyFill="1" applyBorder="1"/>
    <xf numFmtId="17" fontId="0" fillId="0" borderId="0" xfId="0" applyNumberFormat="1"/>
    <xf numFmtId="0" fontId="0" fillId="3" borderId="0" xfId="0" applyFill="1" applyBorder="1"/>
    <xf numFmtId="0" fontId="4" fillId="0" borderId="0" xfId="0" applyFont="1"/>
    <xf numFmtId="0" fontId="0" fillId="5" borderId="0" xfId="0" applyFill="1"/>
    <xf numFmtId="9" fontId="0" fillId="3" borderId="2" xfId="0" applyNumberFormat="1" applyFill="1" applyBorder="1"/>
    <xf numFmtId="0" fontId="5" fillId="2" borderId="1" xfId="0" applyFont="1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/>
    <xf numFmtId="0" fontId="0" fillId="3" borderId="1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0" fillId="3" borderId="1" xfId="0" applyNumberFormat="1" applyFill="1" applyBorder="1"/>
    <xf numFmtId="9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11</xdr:row>
      <xdr:rowOff>114300</xdr:rowOff>
    </xdr:from>
    <xdr:to>
      <xdr:col>2</xdr:col>
      <xdr:colOff>180975</xdr:colOff>
      <xdr:row>12</xdr:row>
      <xdr:rowOff>104775</xdr:rowOff>
    </xdr:to>
    <xdr:cxnSp macro="">
      <xdr:nvCxnSpPr>
        <xdr:cNvPr id="3" name="Conector recto de flecha 2"/>
        <xdr:cNvCxnSpPr/>
      </xdr:nvCxnSpPr>
      <xdr:spPr>
        <a:xfrm>
          <a:off x="4867275" y="1638300"/>
          <a:ext cx="209550" cy="1809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11</xdr:row>
      <xdr:rowOff>142875</xdr:rowOff>
    </xdr:from>
    <xdr:to>
      <xdr:col>3</xdr:col>
      <xdr:colOff>133350</xdr:colOff>
      <xdr:row>12</xdr:row>
      <xdr:rowOff>133350</xdr:rowOff>
    </xdr:to>
    <xdr:cxnSp macro="">
      <xdr:nvCxnSpPr>
        <xdr:cNvPr id="6" name="Conector recto de flecha 5"/>
        <xdr:cNvCxnSpPr/>
      </xdr:nvCxnSpPr>
      <xdr:spPr>
        <a:xfrm>
          <a:off x="5581650" y="1666875"/>
          <a:ext cx="209550" cy="1809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11</xdr:row>
      <xdr:rowOff>104775</xdr:rowOff>
    </xdr:from>
    <xdr:to>
      <xdr:col>4</xdr:col>
      <xdr:colOff>95250</xdr:colOff>
      <xdr:row>12</xdr:row>
      <xdr:rowOff>95250</xdr:rowOff>
    </xdr:to>
    <xdr:cxnSp macro="">
      <xdr:nvCxnSpPr>
        <xdr:cNvPr id="7" name="Conector recto de flecha 6"/>
        <xdr:cNvCxnSpPr/>
      </xdr:nvCxnSpPr>
      <xdr:spPr>
        <a:xfrm>
          <a:off x="6305550" y="1628775"/>
          <a:ext cx="209550" cy="1809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11</xdr:row>
      <xdr:rowOff>104775</xdr:rowOff>
    </xdr:from>
    <xdr:to>
      <xdr:col>5</xdr:col>
      <xdr:colOff>66675</xdr:colOff>
      <xdr:row>12</xdr:row>
      <xdr:rowOff>104775</xdr:rowOff>
    </xdr:to>
    <xdr:cxnSp macro="">
      <xdr:nvCxnSpPr>
        <xdr:cNvPr id="8" name="Conector recto de flecha 7"/>
        <xdr:cNvCxnSpPr/>
      </xdr:nvCxnSpPr>
      <xdr:spPr>
        <a:xfrm>
          <a:off x="7000875" y="1628775"/>
          <a:ext cx="24765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723900</xdr:colOff>
      <xdr:row>11</xdr:row>
      <xdr:rowOff>114300</xdr:rowOff>
    </xdr:from>
    <xdr:to>
      <xdr:col>6</xdr:col>
      <xdr:colOff>171450</xdr:colOff>
      <xdr:row>12</xdr:row>
      <xdr:rowOff>104775</xdr:rowOff>
    </xdr:to>
    <xdr:cxnSp macro="">
      <xdr:nvCxnSpPr>
        <xdr:cNvPr id="11" name="Conector recto de flecha 10"/>
        <xdr:cNvCxnSpPr/>
      </xdr:nvCxnSpPr>
      <xdr:spPr>
        <a:xfrm>
          <a:off x="7905750" y="1638300"/>
          <a:ext cx="209550" cy="1809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11</xdr:row>
      <xdr:rowOff>95250</xdr:rowOff>
    </xdr:from>
    <xdr:to>
      <xdr:col>13</xdr:col>
      <xdr:colOff>104775</xdr:colOff>
      <xdr:row>12</xdr:row>
      <xdr:rowOff>85725</xdr:rowOff>
    </xdr:to>
    <xdr:cxnSp macro="">
      <xdr:nvCxnSpPr>
        <xdr:cNvPr id="12" name="Conector recto de flecha 11"/>
        <xdr:cNvCxnSpPr/>
      </xdr:nvCxnSpPr>
      <xdr:spPr>
        <a:xfrm>
          <a:off x="13173075" y="1619250"/>
          <a:ext cx="209550" cy="1809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G45" workbookViewId="0">
      <selection activeCell="T57" sqref="T57"/>
    </sheetView>
  </sheetViews>
  <sheetFormatPr baseColWidth="10" defaultRowHeight="15" x14ac:dyDescent="0.25"/>
  <cols>
    <col min="1" max="1" width="16.85546875" customWidth="1"/>
    <col min="2" max="2" width="2.7109375" customWidth="1"/>
    <col min="3" max="3" width="21" customWidth="1"/>
    <col min="4" max="4" width="22.28515625" customWidth="1"/>
    <col min="8" max="8" width="26.42578125" customWidth="1"/>
    <col min="9" max="12" width="12.28515625" customWidth="1"/>
    <col min="14" max="14" width="12.140625" customWidth="1"/>
  </cols>
  <sheetData>
    <row r="1" spans="1:20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</row>
    <row r="2" spans="1:20" x14ac:dyDescent="0.25">
      <c r="A2" t="s">
        <v>10</v>
      </c>
      <c r="C2" t="s">
        <v>11</v>
      </c>
      <c r="D2" t="s">
        <v>13</v>
      </c>
      <c r="E2" t="s">
        <v>26</v>
      </c>
      <c r="F2" t="s">
        <v>19</v>
      </c>
      <c r="G2" s="2" t="s">
        <v>2</v>
      </c>
      <c r="H2" t="s">
        <v>3</v>
      </c>
      <c r="M2" t="s">
        <v>4</v>
      </c>
      <c r="N2" t="s">
        <v>25</v>
      </c>
      <c r="O2" t="s">
        <v>40</v>
      </c>
    </row>
    <row r="3" spans="1:20" x14ac:dyDescent="0.25">
      <c r="C3" t="s">
        <v>12</v>
      </c>
      <c r="D3" s="3">
        <f>E3/12</f>
        <v>152083.33333333334</v>
      </c>
      <c r="E3">
        <f>5000*365</f>
        <v>1825000</v>
      </c>
      <c r="F3">
        <f>F12</f>
        <v>1733750</v>
      </c>
      <c r="G3" s="2">
        <f>E3-F3</f>
        <v>91250</v>
      </c>
      <c r="H3" s="3">
        <v>912.5</v>
      </c>
      <c r="I3" s="3"/>
      <c r="J3" s="3"/>
      <c r="K3" s="3"/>
      <c r="L3" s="3"/>
      <c r="M3" s="6">
        <v>2258</v>
      </c>
      <c r="N3">
        <f>E3+M3</f>
        <v>1827258</v>
      </c>
      <c r="O3" s="3">
        <f>N3/12</f>
        <v>152271.5</v>
      </c>
    </row>
    <row r="5" spans="1:20" x14ac:dyDescent="0.25">
      <c r="A5" s="29" t="s">
        <v>5</v>
      </c>
      <c r="B5" s="29"/>
      <c r="C5" s="29"/>
      <c r="N5" s="2" t="s">
        <v>27</v>
      </c>
      <c r="O5" s="2"/>
      <c r="P5" s="2"/>
    </row>
    <row r="6" spans="1:20" x14ac:dyDescent="0.25">
      <c r="A6" s="30" t="s">
        <v>6</v>
      </c>
      <c r="B6" s="32" t="s">
        <v>1</v>
      </c>
      <c r="C6" s="30" t="s">
        <v>7</v>
      </c>
      <c r="D6" s="1" t="s">
        <v>14</v>
      </c>
      <c r="E6" s="31">
        <v>-0.5</v>
      </c>
      <c r="N6" s="2" t="s">
        <v>28</v>
      </c>
      <c r="O6" s="2">
        <v>1825000</v>
      </c>
      <c r="P6" s="9">
        <v>1</v>
      </c>
    </row>
    <row r="7" spans="1:20" x14ac:dyDescent="0.25">
      <c r="A7" s="30"/>
      <c r="B7" s="32"/>
      <c r="C7" s="30"/>
      <c r="D7" s="1"/>
      <c r="E7" s="29"/>
      <c r="F7">
        <f>E3*0.5</f>
        <v>912500</v>
      </c>
      <c r="N7" s="2"/>
      <c r="O7" s="2">
        <v>2258</v>
      </c>
      <c r="P7" s="10">
        <v>1.1999999999999999E-3</v>
      </c>
    </row>
    <row r="8" spans="1:20" x14ac:dyDescent="0.25">
      <c r="A8" s="30"/>
      <c r="B8" s="32"/>
      <c r="C8" s="30" t="s">
        <v>8</v>
      </c>
      <c r="D8" s="1" t="s">
        <v>15</v>
      </c>
      <c r="E8" s="31">
        <v>-0.3</v>
      </c>
      <c r="O8">
        <v>152272</v>
      </c>
      <c r="P8" s="8">
        <v>0.12</v>
      </c>
    </row>
    <row r="9" spans="1:20" ht="30" x14ac:dyDescent="0.25">
      <c r="A9" s="30"/>
      <c r="B9" s="32"/>
      <c r="C9" s="30"/>
      <c r="D9" s="4" t="s">
        <v>16</v>
      </c>
      <c r="E9" s="29"/>
      <c r="F9">
        <f>E3*0.3</f>
        <v>547500</v>
      </c>
      <c r="H9" s="26" t="s">
        <v>38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 spans="1:20" x14ac:dyDescent="0.25">
      <c r="A10" s="30"/>
      <c r="B10" s="32"/>
      <c r="C10" s="30" t="s">
        <v>9</v>
      </c>
      <c r="D10" s="1" t="s">
        <v>17</v>
      </c>
      <c r="E10" s="31">
        <v>-0.15</v>
      </c>
      <c r="H10" s="11" t="s">
        <v>37</v>
      </c>
      <c r="I10" s="11" t="s">
        <v>41</v>
      </c>
      <c r="J10" s="11" t="s">
        <v>42</v>
      </c>
      <c r="K10" s="11" t="s">
        <v>43</v>
      </c>
      <c r="L10" s="11" t="s">
        <v>44</v>
      </c>
      <c r="M10" s="14" t="s">
        <v>29</v>
      </c>
      <c r="N10" s="14" t="s">
        <v>30</v>
      </c>
      <c r="O10" s="11" t="s">
        <v>31</v>
      </c>
      <c r="P10" s="14" t="s">
        <v>32</v>
      </c>
      <c r="Q10" s="14" t="s">
        <v>33</v>
      </c>
      <c r="R10" s="11" t="s">
        <v>34</v>
      </c>
      <c r="S10" s="11" t="s">
        <v>35</v>
      </c>
      <c r="T10" s="14" t="s">
        <v>36</v>
      </c>
    </row>
    <row r="11" spans="1:20" ht="19.899999999999999" customHeight="1" x14ac:dyDescent="0.25">
      <c r="A11" s="30"/>
      <c r="B11" s="32"/>
      <c r="C11" s="30"/>
      <c r="D11" s="1" t="s">
        <v>18</v>
      </c>
      <c r="E11" s="29"/>
      <c r="F11">
        <f>E3*0.15</f>
        <v>273750</v>
      </c>
      <c r="H11" s="11" t="s">
        <v>39</v>
      </c>
      <c r="I11" s="12">
        <v>152271.5</v>
      </c>
      <c r="J11" s="12">
        <v>152271.5</v>
      </c>
      <c r="K11" s="12">
        <v>152271.5</v>
      </c>
      <c r="L11" s="12">
        <v>152271.5</v>
      </c>
      <c r="M11" s="12">
        <v>152272</v>
      </c>
      <c r="N11" s="12">
        <f>N3*0.0417</f>
        <v>76196.658599999995</v>
      </c>
      <c r="O11" s="12">
        <f>N3*0.06</f>
        <v>109635.48</v>
      </c>
      <c r="P11" s="12">
        <f>N3*0.0417</f>
        <v>76196.658599999995</v>
      </c>
      <c r="Q11" s="12">
        <f>N3*0.15</f>
        <v>274088.7</v>
      </c>
      <c r="R11" s="12">
        <f>N3*0.08</f>
        <v>146180.64000000001</v>
      </c>
      <c r="S11" s="12">
        <f>N3*0.15</f>
        <v>274088.7</v>
      </c>
      <c r="T11" s="12">
        <f>N3*0.06</f>
        <v>109635.48</v>
      </c>
    </row>
    <row r="12" spans="1:20" x14ac:dyDescent="0.25">
      <c r="F12">
        <f>SUM(F7:F11)</f>
        <v>1733750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x14ac:dyDescent="0.25">
      <c r="H13" s="11" t="s">
        <v>45</v>
      </c>
      <c r="I13" s="11">
        <v>8.33</v>
      </c>
      <c r="J13" s="11">
        <v>8.34</v>
      </c>
      <c r="K13" s="13">
        <v>8.34</v>
      </c>
      <c r="L13" s="13">
        <v>8.34</v>
      </c>
      <c r="M13" s="13">
        <v>8.34</v>
      </c>
      <c r="N13" s="13">
        <v>4.17</v>
      </c>
      <c r="O13" s="13">
        <v>6</v>
      </c>
      <c r="P13" s="13">
        <v>4.17</v>
      </c>
      <c r="Q13" s="13">
        <v>15</v>
      </c>
      <c r="R13" s="13">
        <v>8</v>
      </c>
      <c r="S13" s="13">
        <v>15</v>
      </c>
      <c r="T13" s="13">
        <v>6</v>
      </c>
    </row>
    <row r="14" spans="1:20" ht="105" x14ac:dyDescent="0.25">
      <c r="A14" s="5" t="s">
        <v>20</v>
      </c>
      <c r="B14" t="s">
        <v>1</v>
      </c>
      <c r="C14" s="5" t="s">
        <v>22</v>
      </c>
      <c r="D14" s="27">
        <v>-0.01</v>
      </c>
      <c r="F14" s="3">
        <f>G3*0.01</f>
        <v>912.5</v>
      </c>
      <c r="O14" s="3"/>
    </row>
    <row r="15" spans="1:20" x14ac:dyDescent="0.25">
      <c r="C15" s="6" t="s">
        <v>21</v>
      </c>
      <c r="D15" s="28"/>
      <c r="H15" s="26" t="s">
        <v>46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x14ac:dyDescent="0.25">
      <c r="H16" s="11" t="s">
        <v>37</v>
      </c>
      <c r="I16" s="11" t="s">
        <v>41</v>
      </c>
      <c r="J16" s="11" t="s">
        <v>42</v>
      </c>
      <c r="K16" s="11" t="s">
        <v>43</v>
      </c>
      <c r="L16" s="11" t="s">
        <v>44</v>
      </c>
      <c r="M16" s="14" t="s">
        <v>29</v>
      </c>
      <c r="N16" s="14" t="s">
        <v>30</v>
      </c>
      <c r="O16" s="11" t="s">
        <v>31</v>
      </c>
      <c r="P16" s="14" t="s">
        <v>32</v>
      </c>
      <c r="Q16" s="14" t="s">
        <v>33</v>
      </c>
      <c r="R16" s="11" t="s">
        <v>34</v>
      </c>
      <c r="S16" s="11" t="s">
        <v>35</v>
      </c>
      <c r="T16" s="14" t="s">
        <v>36</v>
      </c>
    </row>
    <row r="17" spans="1:20" ht="60" x14ac:dyDescent="0.25">
      <c r="A17" s="5" t="s">
        <v>23</v>
      </c>
      <c r="C17" s="5" t="s">
        <v>24</v>
      </c>
      <c r="D17" s="7">
        <v>2.5000000000000001E-2</v>
      </c>
      <c r="F17" s="3">
        <f>(G3-F14)*0.025</f>
        <v>2258.4375</v>
      </c>
      <c r="H17" s="11" t="s">
        <v>39</v>
      </c>
      <c r="I17" s="12">
        <v>152271.5</v>
      </c>
      <c r="J17" s="12">
        <v>152271.5</v>
      </c>
      <c r="K17" s="12">
        <v>152271.5</v>
      </c>
      <c r="L17" s="12">
        <v>152271.5</v>
      </c>
      <c r="M17" s="12">
        <v>152272</v>
      </c>
      <c r="N17" s="12">
        <v>76196.658599999995</v>
      </c>
      <c r="O17" s="12">
        <v>109635.48</v>
      </c>
      <c r="P17" s="12">
        <v>76196.658599999995</v>
      </c>
      <c r="Q17" s="12">
        <v>274088.7</v>
      </c>
      <c r="R17" s="12">
        <v>146180.64000000001</v>
      </c>
      <c r="S17" s="12">
        <v>274088.7</v>
      </c>
      <c r="T17" s="12">
        <v>109635.48</v>
      </c>
    </row>
    <row r="18" spans="1:20" x14ac:dyDescent="0.25">
      <c r="H18" s="11" t="s">
        <v>47</v>
      </c>
      <c r="I18" s="11">
        <f>I17*5.5</f>
        <v>837493.25</v>
      </c>
      <c r="J18" s="11">
        <f t="shared" ref="J18:T18" si="0">J17*5.5</f>
        <v>837493.25</v>
      </c>
      <c r="K18" s="11">
        <f t="shared" si="0"/>
        <v>837493.25</v>
      </c>
      <c r="L18" s="11">
        <f t="shared" si="0"/>
        <v>837493.25</v>
      </c>
      <c r="M18" s="11">
        <f t="shared" si="0"/>
        <v>837496</v>
      </c>
      <c r="N18" s="11">
        <f t="shared" si="0"/>
        <v>419081.62229999999</v>
      </c>
      <c r="O18" s="11">
        <f t="shared" si="0"/>
        <v>602995.14</v>
      </c>
      <c r="P18" s="11">
        <f t="shared" si="0"/>
        <v>419081.62229999999</v>
      </c>
      <c r="Q18" s="11">
        <f t="shared" si="0"/>
        <v>1507487.85</v>
      </c>
      <c r="R18" s="11">
        <f t="shared" si="0"/>
        <v>803993.52</v>
      </c>
      <c r="S18" s="11">
        <f t="shared" si="0"/>
        <v>1507487.85</v>
      </c>
      <c r="T18" s="11">
        <f t="shared" si="0"/>
        <v>602995.14</v>
      </c>
    </row>
    <row r="19" spans="1:20" x14ac:dyDescent="0.25">
      <c r="H19" s="11" t="s">
        <v>48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x14ac:dyDescent="0.25"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x14ac:dyDescent="0.25">
      <c r="H21" s="11" t="s">
        <v>45</v>
      </c>
      <c r="I21" s="11">
        <v>8.33</v>
      </c>
      <c r="J21" s="11">
        <v>8.34</v>
      </c>
      <c r="K21" s="13">
        <v>8.34</v>
      </c>
      <c r="L21" s="13">
        <v>8.34</v>
      </c>
      <c r="M21" s="13">
        <v>8.34</v>
      </c>
      <c r="N21" s="13">
        <v>4.17</v>
      </c>
      <c r="O21" s="13">
        <v>6</v>
      </c>
      <c r="P21" s="13">
        <v>4.17</v>
      </c>
      <c r="Q21" s="13">
        <v>15</v>
      </c>
      <c r="R21" s="13">
        <v>8</v>
      </c>
      <c r="S21" s="13">
        <v>15</v>
      </c>
      <c r="T21" s="13">
        <v>6</v>
      </c>
    </row>
    <row r="25" spans="1:20" x14ac:dyDescent="0.25">
      <c r="H25" s="26" t="s">
        <v>46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x14ac:dyDescent="0.25">
      <c r="H26" s="11" t="s">
        <v>37</v>
      </c>
      <c r="I26" s="11" t="s">
        <v>41</v>
      </c>
      <c r="J26" s="11" t="s">
        <v>42</v>
      </c>
      <c r="K26" s="11" t="s">
        <v>43</v>
      </c>
      <c r="L26" s="11" t="s">
        <v>44</v>
      </c>
      <c r="M26" s="14" t="s">
        <v>29</v>
      </c>
      <c r="N26" s="14" t="s">
        <v>30</v>
      </c>
      <c r="O26" s="11" t="s">
        <v>31</v>
      </c>
      <c r="P26" s="14" t="s">
        <v>32</v>
      </c>
      <c r="Q26" s="14" t="s">
        <v>33</v>
      </c>
      <c r="R26" s="11" t="s">
        <v>34</v>
      </c>
      <c r="S26" s="11" t="s">
        <v>35</v>
      </c>
      <c r="T26" s="14" t="s">
        <v>36</v>
      </c>
    </row>
    <row r="27" spans="1:20" x14ac:dyDescent="0.25">
      <c r="H27" s="11" t="s">
        <v>39</v>
      </c>
      <c r="I27" s="12" t="s">
        <v>99</v>
      </c>
      <c r="J27" s="12" t="s">
        <v>99</v>
      </c>
      <c r="K27" s="12" t="s">
        <v>98</v>
      </c>
      <c r="L27" s="12" t="s">
        <v>97</v>
      </c>
      <c r="M27" s="12" t="s">
        <v>94</v>
      </c>
      <c r="N27" s="12" t="s">
        <v>96</v>
      </c>
      <c r="O27" s="12" t="s">
        <v>94</v>
      </c>
      <c r="P27" s="12" t="s">
        <v>94</v>
      </c>
      <c r="Q27" s="12" t="s">
        <v>94</v>
      </c>
      <c r="R27" s="12" t="s">
        <v>94</v>
      </c>
      <c r="S27" s="12" t="s">
        <v>94</v>
      </c>
      <c r="T27" s="12" t="s">
        <v>94</v>
      </c>
    </row>
    <row r="28" spans="1:20" x14ac:dyDescent="0.25">
      <c r="H28" s="11" t="s">
        <v>100</v>
      </c>
      <c r="I28" s="11">
        <v>2500</v>
      </c>
      <c r="J28" s="11">
        <v>2500</v>
      </c>
      <c r="K28" s="11">
        <v>1800</v>
      </c>
      <c r="L28" s="11">
        <v>300</v>
      </c>
      <c r="M28" s="11" t="s">
        <v>93</v>
      </c>
      <c r="N28" s="11" t="s">
        <v>95</v>
      </c>
      <c r="O28" s="11" t="s">
        <v>101</v>
      </c>
      <c r="P28" s="11" t="s">
        <v>102</v>
      </c>
      <c r="Q28" s="33">
        <v>367005</v>
      </c>
      <c r="R28" s="11" t="s">
        <v>103</v>
      </c>
      <c r="S28" s="11" t="s">
        <v>104</v>
      </c>
      <c r="T28" s="11" t="s">
        <v>105</v>
      </c>
    </row>
    <row r="29" spans="1:20" x14ac:dyDescent="0.25">
      <c r="H29" s="11" t="s">
        <v>39</v>
      </c>
      <c r="I29" s="11" t="s">
        <v>99</v>
      </c>
      <c r="J29" s="11" t="s">
        <v>99</v>
      </c>
      <c r="K29" s="11" t="s">
        <v>107</v>
      </c>
      <c r="L29" s="34">
        <v>-0.67</v>
      </c>
      <c r="M29" s="11" t="s">
        <v>94</v>
      </c>
      <c r="N29" s="11" t="s">
        <v>96</v>
      </c>
      <c r="O29" s="11" t="s">
        <v>94</v>
      </c>
      <c r="P29" s="11" t="s">
        <v>94</v>
      </c>
      <c r="Q29" s="11" t="s">
        <v>94</v>
      </c>
      <c r="R29" s="11" t="s">
        <v>94</v>
      </c>
      <c r="S29" s="11" t="s">
        <v>94</v>
      </c>
      <c r="T29" s="11" t="s">
        <v>94</v>
      </c>
    </row>
    <row r="30" spans="1:20" x14ac:dyDescent="0.25">
      <c r="H30" s="11" t="s">
        <v>106</v>
      </c>
      <c r="I30" s="11">
        <v>1500</v>
      </c>
      <c r="J30" s="11">
        <v>1500</v>
      </c>
      <c r="K30" s="11">
        <v>1200</v>
      </c>
      <c r="L30" s="11">
        <v>400</v>
      </c>
      <c r="M30" s="11">
        <v>416</v>
      </c>
      <c r="N30" s="11" t="s">
        <v>108</v>
      </c>
      <c r="O30" s="11" t="s">
        <v>109</v>
      </c>
      <c r="P30" s="11" t="s">
        <v>110</v>
      </c>
      <c r="Q30" s="11" t="s">
        <v>111</v>
      </c>
      <c r="R30" s="11" t="s">
        <v>112</v>
      </c>
      <c r="S30" s="11" t="s">
        <v>113</v>
      </c>
      <c r="T30" s="11" t="s">
        <v>114</v>
      </c>
    </row>
    <row r="31" spans="1:20" x14ac:dyDescent="0.25">
      <c r="H31" s="11" t="s">
        <v>39</v>
      </c>
      <c r="I31" s="11" t="s">
        <v>99</v>
      </c>
      <c r="J31" s="11" t="s">
        <v>99</v>
      </c>
      <c r="K31" s="11" t="s">
        <v>115</v>
      </c>
      <c r="L31" s="34" t="s">
        <v>116</v>
      </c>
      <c r="M31" s="11" t="s">
        <v>94</v>
      </c>
      <c r="N31" s="11" t="s">
        <v>96</v>
      </c>
      <c r="O31" s="11" t="s">
        <v>94</v>
      </c>
      <c r="P31" s="11" t="s">
        <v>94</v>
      </c>
      <c r="Q31" s="11" t="s">
        <v>94</v>
      </c>
      <c r="R31" s="11" t="s">
        <v>94</v>
      </c>
      <c r="S31" s="11" t="s">
        <v>94</v>
      </c>
      <c r="T31" s="11" t="s">
        <v>94</v>
      </c>
    </row>
    <row r="32" spans="1:20" x14ac:dyDescent="0.25">
      <c r="H32" s="11" t="s">
        <v>117</v>
      </c>
      <c r="I32" s="11">
        <v>1000</v>
      </c>
      <c r="J32" s="11">
        <v>1000</v>
      </c>
      <c r="K32" s="11">
        <v>600</v>
      </c>
      <c r="L32" s="11">
        <v>300</v>
      </c>
      <c r="M32" s="11" t="s">
        <v>93</v>
      </c>
      <c r="N32" s="11" t="s">
        <v>95</v>
      </c>
      <c r="O32" s="11" t="s">
        <v>101</v>
      </c>
      <c r="P32" s="11" t="s">
        <v>102</v>
      </c>
      <c r="Q32" s="33">
        <v>367005</v>
      </c>
      <c r="R32" s="11" t="s">
        <v>103</v>
      </c>
      <c r="S32" s="11" t="s">
        <v>104</v>
      </c>
      <c r="T32" s="11" t="s">
        <v>105</v>
      </c>
    </row>
    <row r="33" spans="8:20" x14ac:dyDescent="0.25">
      <c r="H33" s="11" t="s">
        <v>39</v>
      </c>
      <c r="I33" s="11" t="s">
        <v>99</v>
      </c>
      <c r="J33" s="11" t="s">
        <v>99</v>
      </c>
      <c r="K33" s="11" t="s">
        <v>118</v>
      </c>
      <c r="L33" s="34" t="s">
        <v>119</v>
      </c>
      <c r="M33" s="11" t="s">
        <v>94</v>
      </c>
      <c r="N33" s="11" t="s">
        <v>96</v>
      </c>
      <c r="O33" s="11" t="s">
        <v>94</v>
      </c>
      <c r="P33" s="11" t="s">
        <v>94</v>
      </c>
      <c r="Q33" s="11" t="s">
        <v>94</v>
      </c>
      <c r="R33" s="11" t="s">
        <v>94</v>
      </c>
      <c r="S33" s="11" t="s">
        <v>94</v>
      </c>
      <c r="T33" s="11" t="s">
        <v>94</v>
      </c>
    </row>
    <row r="34" spans="8:20" x14ac:dyDescent="0.25">
      <c r="H34" s="11" t="s">
        <v>120</v>
      </c>
      <c r="I34" s="11">
        <v>800</v>
      </c>
      <c r="J34" s="11">
        <v>800</v>
      </c>
      <c r="K34" s="11">
        <v>400</v>
      </c>
      <c r="L34" s="11">
        <v>250</v>
      </c>
      <c r="M34" s="11">
        <v>260</v>
      </c>
      <c r="N34" s="11" t="s">
        <v>121</v>
      </c>
      <c r="O34" s="11" t="s">
        <v>122</v>
      </c>
      <c r="P34" s="11" t="s">
        <v>123</v>
      </c>
      <c r="Q34" s="11" t="s">
        <v>124</v>
      </c>
      <c r="R34" s="11" t="s">
        <v>125</v>
      </c>
      <c r="S34" s="11" t="s">
        <v>126</v>
      </c>
      <c r="T34" s="11" t="s">
        <v>127</v>
      </c>
    </row>
    <row r="35" spans="8:20" x14ac:dyDescent="0.25"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8:20" x14ac:dyDescent="0.25"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8:20" x14ac:dyDescent="0.25"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8:20" x14ac:dyDescent="0.25"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8:20" x14ac:dyDescent="0.25"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8:20" x14ac:dyDescent="0.25"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8:20" x14ac:dyDescent="0.25"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6" spans="8:20" x14ac:dyDescent="0.25">
      <c r="H46" s="35" t="s">
        <v>128</v>
      </c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7"/>
    </row>
    <row r="47" spans="8:20" x14ac:dyDescent="0.25">
      <c r="H47" s="11" t="s">
        <v>37</v>
      </c>
      <c r="I47" s="11" t="s">
        <v>41</v>
      </c>
      <c r="J47" s="11" t="s">
        <v>42</v>
      </c>
      <c r="K47" s="11" t="s">
        <v>43</v>
      </c>
      <c r="L47" s="11" t="s">
        <v>44</v>
      </c>
      <c r="M47" s="14" t="s">
        <v>29</v>
      </c>
      <c r="N47" s="14" t="s">
        <v>30</v>
      </c>
      <c r="O47" s="11" t="s">
        <v>31</v>
      </c>
      <c r="P47" s="14" t="s">
        <v>32</v>
      </c>
      <c r="Q47" s="14" t="s">
        <v>33</v>
      </c>
      <c r="R47" s="11" t="s">
        <v>34</v>
      </c>
      <c r="S47" s="11" t="s">
        <v>35</v>
      </c>
      <c r="T47" s="14" t="s">
        <v>36</v>
      </c>
    </row>
    <row r="48" spans="8:20" x14ac:dyDescent="0.25">
      <c r="H48" s="11" t="s">
        <v>39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8:20" x14ac:dyDescent="0.25">
      <c r="H49" s="11" t="s">
        <v>129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8:20" x14ac:dyDescent="0.25">
      <c r="H50" s="11" t="s">
        <v>39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8:20" x14ac:dyDescent="0.25">
      <c r="H51" s="11" t="s">
        <v>130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8:20" x14ac:dyDescent="0.25">
      <c r="H52" s="11" t="s">
        <v>39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8:20" x14ac:dyDescent="0.25">
      <c r="H53" s="11" t="s">
        <v>131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8:20" x14ac:dyDescent="0.25">
      <c r="H54" s="11" t="s">
        <v>39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8:20" x14ac:dyDescent="0.25">
      <c r="H55" s="11" t="s">
        <v>132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8:20" x14ac:dyDescent="0.25"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</sheetData>
  <mergeCells count="14">
    <mergeCell ref="H46:T46"/>
    <mergeCell ref="H25:T25"/>
    <mergeCell ref="D14:D15"/>
    <mergeCell ref="H9:T9"/>
    <mergeCell ref="A5:C5"/>
    <mergeCell ref="C6:C7"/>
    <mergeCell ref="C8:C9"/>
    <mergeCell ref="C10:C11"/>
    <mergeCell ref="E6:E7"/>
    <mergeCell ref="E8:E9"/>
    <mergeCell ref="E10:E11"/>
    <mergeCell ref="A6:A11"/>
    <mergeCell ref="B6:B11"/>
    <mergeCell ref="H15:T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topLeftCell="B1" workbookViewId="0">
      <selection activeCell="B5" sqref="B5"/>
    </sheetView>
  </sheetViews>
  <sheetFormatPr baseColWidth="10" defaultRowHeight="15" x14ac:dyDescent="0.25"/>
  <cols>
    <col min="1" max="1" width="62" customWidth="1"/>
  </cols>
  <sheetData>
    <row r="2" spans="1:15" x14ac:dyDescent="0.25">
      <c r="A2" s="26" t="s">
        <v>63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5" x14ac:dyDescent="0.25">
      <c r="A3" s="11" t="s">
        <v>49</v>
      </c>
      <c r="B3" s="11" t="s">
        <v>50</v>
      </c>
      <c r="C3" s="11" t="s">
        <v>51</v>
      </c>
      <c r="D3" s="11" t="s">
        <v>52</v>
      </c>
      <c r="E3" s="11" t="s">
        <v>53</v>
      </c>
      <c r="F3" s="11" t="s">
        <v>54</v>
      </c>
      <c r="G3" s="11" t="s">
        <v>55</v>
      </c>
      <c r="H3" s="11" t="s">
        <v>56</v>
      </c>
      <c r="I3" s="11" t="s">
        <v>57</v>
      </c>
      <c r="J3" s="11" t="s">
        <v>58</v>
      </c>
      <c r="K3" s="11" t="s">
        <v>59</v>
      </c>
      <c r="L3" s="11" t="s">
        <v>60</v>
      </c>
      <c r="M3" s="11" t="s">
        <v>61</v>
      </c>
      <c r="N3" s="17">
        <v>44197</v>
      </c>
      <c r="O3" s="17">
        <v>44228</v>
      </c>
    </row>
    <row r="4" spans="1:15" x14ac:dyDescent="0.25">
      <c r="A4" s="11" t="s">
        <v>62</v>
      </c>
      <c r="B4" s="11">
        <v>8.34</v>
      </c>
      <c r="C4" s="11">
        <v>8.34</v>
      </c>
      <c r="D4" s="13">
        <v>8.34</v>
      </c>
      <c r="E4" s="13">
        <v>8.34</v>
      </c>
      <c r="F4" s="13">
        <v>8.34</v>
      </c>
      <c r="G4" s="13">
        <v>4.17</v>
      </c>
      <c r="H4" s="13">
        <v>6</v>
      </c>
      <c r="I4" s="13">
        <v>4.17</v>
      </c>
      <c r="J4" s="13">
        <v>15</v>
      </c>
      <c r="K4" s="13">
        <v>8</v>
      </c>
      <c r="L4" s="13">
        <v>15</v>
      </c>
      <c r="M4" s="13">
        <v>6</v>
      </c>
    </row>
    <row r="5" spans="1:15" x14ac:dyDescent="0.25">
      <c r="A5" s="11" t="s">
        <v>39</v>
      </c>
      <c r="B5" s="12">
        <v>152272</v>
      </c>
      <c r="C5" s="12">
        <v>152271.5</v>
      </c>
      <c r="D5" s="12">
        <v>152271.5</v>
      </c>
      <c r="E5" s="12">
        <v>152271.5</v>
      </c>
      <c r="F5" s="12">
        <v>152272</v>
      </c>
      <c r="G5" s="12">
        <v>76196.658599999995</v>
      </c>
      <c r="H5" s="12">
        <v>109635.48</v>
      </c>
      <c r="I5" s="12">
        <v>76196.658599999995</v>
      </c>
      <c r="J5" s="12">
        <v>274088.7</v>
      </c>
      <c r="K5" s="12">
        <v>146180.64000000001</v>
      </c>
      <c r="L5" s="12">
        <v>274088.7</v>
      </c>
      <c r="M5" s="12">
        <v>109635.48</v>
      </c>
    </row>
    <row r="6" spans="1:15" x14ac:dyDescent="0.25">
      <c r="A6" s="11" t="s">
        <v>47</v>
      </c>
      <c r="B6" s="15">
        <f>B5*5.5</f>
        <v>837496</v>
      </c>
      <c r="C6" s="15">
        <f t="shared" ref="C6:M6" si="0">C5*5.5</f>
        <v>837493.25</v>
      </c>
      <c r="D6" s="15">
        <f t="shared" si="0"/>
        <v>837493.25</v>
      </c>
      <c r="E6" s="15">
        <f t="shared" si="0"/>
        <v>837493.25</v>
      </c>
      <c r="F6" s="15">
        <f t="shared" si="0"/>
        <v>837496</v>
      </c>
      <c r="G6" s="15">
        <f t="shared" si="0"/>
        <v>419081.62229999999</v>
      </c>
      <c r="H6" s="15">
        <f t="shared" si="0"/>
        <v>602995.14</v>
      </c>
      <c r="I6" s="15">
        <f t="shared" si="0"/>
        <v>419081.62229999999</v>
      </c>
      <c r="J6" s="15">
        <f t="shared" si="0"/>
        <v>1507487.85</v>
      </c>
      <c r="K6" s="15">
        <f t="shared" si="0"/>
        <v>803993.52</v>
      </c>
      <c r="L6" s="15">
        <f t="shared" si="0"/>
        <v>1507487.85</v>
      </c>
      <c r="M6" s="15">
        <f t="shared" si="0"/>
        <v>602995.14</v>
      </c>
    </row>
    <row r="7" spans="1:15" x14ac:dyDescent="0.25">
      <c r="A7" s="21">
        <v>1</v>
      </c>
      <c r="B7" s="15">
        <f>B6</f>
        <v>837496</v>
      </c>
      <c r="C7" s="15">
        <f t="shared" ref="C7:M7" si="1">C6</f>
        <v>837493.25</v>
      </c>
      <c r="D7" s="15">
        <f t="shared" si="1"/>
        <v>837493.25</v>
      </c>
      <c r="E7" s="15">
        <f t="shared" si="1"/>
        <v>837493.25</v>
      </c>
      <c r="F7" s="15">
        <f t="shared" si="1"/>
        <v>837496</v>
      </c>
      <c r="G7" s="15">
        <f t="shared" si="1"/>
        <v>419081.62229999999</v>
      </c>
      <c r="H7" s="15">
        <f t="shared" si="1"/>
        <v>602995.14</v>
      </c>
      <c r="I7" s="15">
        <f t="shared" si="1"/>
        <v>419081.62229999999</v>
      </c>
      <c r="J7" s="15">
        <f t="shared" si="1"/>
        <v>1507487.85</v>
      </c>
      <c r="K7" s="15">
        <f t="shared" si="1"/>
        <v>803993.52</v>
      </c>
      <c r="L7" s="15">
        <f t="shared" si="1"/>
        <v>1507487.85</v>
      </c>
      <c r="M7" s="15">
        <f t="shared" si="1"/>
        <v>602995.14</v>
      </c>
    </row>
    <row r="8" spans="1:15" x14ac:dyDescent="0.25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5" x14ac:dyDescent="0.25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5" x14ac:dyDescent="0.25">
      <c r="A10" s="16" t="s">
        <v>64</v>
      </c>
      <c r="B10" s="13">
        <f>B6*0.65</f>
        <v>544372.4</v>
      </c>
      <c r="C10" s="13">
        <f t="shared" ref="C10:M10" si="2">C6*0.65</f>
        <v>544370.61250000005</v>
      </c>
      <c r="D10" s="11">
        <f t="shared" si="2"/>
        <v>544370.61250000005</v>
      </c>
      <c r="E10" s="11">
        <f t="shared" si="2"/>
        <v>544370.61250000005</v>
      </c>
      <c r="F10" s="11">
        <f t="shared" si="2"/>
        <v>544372.4</v>
      </c>
      <c r="G10" s="11">
        <f t="shared" si="2"/>
        <v>272403.05449499999</v>
      </c>
      <c r="H10" s="11">
        <f t="shared" si="2"/>
        <v>391946.84100000001</v>
      </c>
      <c r="I10" s="11">
        <f t="shared" si="2"/>
        <v>272403.05449499999</v>
      </c>
      <c r="J10" s="11">
        <f t="shared" si="2"/>
        <v>979867.10250000004</v>
      </c>
      <c r="K10" s="11">
        <f t="shared" si="2"/>
        <v>522595.78800000006</v>
      </c>
      <c r="L10" s="11">
        <f t="shared" si="2"/>
        <v>979867.10250000004</v>
      </c>
      <c r="M10" s="11">
        <f t="shared" si="2"/>
        <v>391946.84100000001</v>
      </c>
    </row>
    <row r="11" spans="1:15" x14ac:dyDescent="0.25">
      <c r="A11" s="11" t="s">
        <v>70</v>
      </c>
      <c r="B11" s="11">
        <f>B6-B10</f>
        <v>293123.59999999998</v>
      </c>
      <c r="C11" s="11">
        <f t="shared" ref="C11:M11" si="3">C6-C10</f>
        <v>293122.63749999995</v>
      </c>
      <c r="D11" s="11">
        <f t="shared" si="3"/>
        <v>293122.63749999995</v>
      </c>
      <c r="E11" s="11">
        <f t="shared" si="3"/>
        <v>293122.63749999995</v>
      </c>
      <c r="F11" s="11">
        <f t="shared" si="3"/>
        <v>293123.59999999998</v>
      </c>
      <c r="G11" s="11">
        <f t="shared" si="3"/>
        <v>146678.567805</v>
      </c>
      <c r="H11" s="11">
        <f t="shared" si="3"/>
        <v>211048.299</v>
      </c>
      <c r="I11" s="11">
        <f t="shared" si="3"/>
        <v>146678.567805</v>
      </c>
      <c r="J11" s="11">
        <f t="shared" si="3"/>
        <v>527620.74750000006</v>
      </c>
      <c r="K11" s="11">
        <f t="shared" si="3"/>
        <v>281397.73199999996</v>
      </c>
      <c r="L11" s="11">
        <f t="shared" si="3"/>
        <v>527620.74750000006</v>
      </c>
      <c r="M11" s="11">
        <f t="shared" si="3"/>
        <v>211048.299</v>
      </c>
    </row>
    <row r="12" spans="1:15" x14ac:dyDescent="0.25">
      <c r="A12" s="14" t="s">
        <v>65</v>
      </c>
      <c r="B12" s="13">
        <f>B11-C13</f>
        <v>263811.24</v>
      </c>
      <c r="C12" s="13">
        <f>C11-D13</f>
        <v>263810.37374999997</v>
      </c>
      <c r="D12" s="11">
        <f t="shared" ref="D12:E12" si="4">D11-E13</f>
        <v>263810.37374999997</v>
      </c>
      <c r="E12" s="11">
        <f t="shared" si="4"/>
        <v>263810.37374999997</v>
      </c>
      <c r="F12" s="11">
        <f t="shared" ref="F12" si="5">F11-G13</f>
        <v>263811.24</v>
      </c>
      <c r="G12" s="11">
        <f t="shared" ref="G12" si="6">G11-H13</f>
        <v>132010.71102449999</v>
      </c>
      <c r="H12" s="11">
        <f t="shared" ref="H12" si="7">H11-I13</f>
        <v>189943.46909999999</v>
      </c>
      <c r="I12" s="11">
        <f t="shared" ref="I12" si="8">I11-J13</f>
        <v>132010.71102449999</v>
      </c>
      <c r="J12" s="11">
        <f t="shared" ref="J12" si="9">J11-K13</f>
        <v>474858.67275000003</v>
      </c>
      <c r="K12" s="11">
        <f t="shared" ref="K12" si="10">K11-L13</f>
        <v>253257.95879999996</v>
      </c>
      <c r="L12" s="11">
        <f t="shared" ref="L12" si="11">L11-M13</f>
        <v>474858.67275000003</v>
      </c>
      <c r="M12" s="11">
        <f t="shared" ref="M12" si="12">M11-N13</f>
        <v>189943.46909999999</v>
      </c>
    </row>
    <row r="13" spans="1:15" x14ac:dyDescent="0.25">
      <c r="A13" s="11" t="s">
        <v>48</v>
      </c>
      <c r="B13" s="13">
        <v>0</v>
      </c>
      <c r="C13" s="22">
        <f>B11*0.1</f>
        <v>29312.36</v>
      </c>
      <c r="D13" s="11">
        <f t="shared" ref="D13:O13" si="13">C11*0.1</f>
        <v>29312.263749999998</v>
      </c>
      <c r="E13" s="11">
        <f t="shared" si="13"/>
        <v>29312.263749999998</v>
      </c>
      <c r="F13" s="11">
        <f t="shared" si="13"/>
        <v>29312.263749999998</v>
      </c>
      <c r="G13" s="11">
        <f t="shared" si="13"/>
        <v>29312.36</v>
      </c>
      <c r="H13" s="11">
        <f t="shared" si="13"/>
        <v>14667.8567805</v>
      </c>
      <c r="I13" s="11">
        <f t="shared" si="13"/>
        <v>21104.829900000001</v>
      </c>
      <c r="J13" s="11">
        <f t="shared" si="13"/>
        <v>14667.8567805</v>
      </c>
      <c r="K13" s="11">
        <f t="shared" si="13"/>
        <v>52762.074750000007</v>
      </c>
      <c r="L13" s="11">
        <f t="shared" si="13"/>
        <v>28139.773199999996</v>
      </c>
      <c r="M13" s="11">
        <f t="shared" si="13"/>
        <v>52762.074750000007</v>
      </c>
      <c r="N13" s="11">
        <f t="shared" si="13"/>
        <v>21104.829900000001</v>
      </c>
      <c r="O13" s="11">
        <f t="shared" si="13"/>
        <v>0</v>
      </c>
    </row>
    <row r="14" spans="1:15" x14ac:dyDescent="0.25">
      <c r="A14" s="19" t="s">
        <v>68</v>
      </c>
      <c r="B14" s="2">
        <v>0</v>
      </c>
      <c r="C14">
        <v>5000</v>
      </c>
      <c r="D14">
        <v>0</v>
      </c>
    </row>
    <row r="15" spans="1:15" x14ac:dyDescent="0.25">
      <c r="A15" s="18" t="s">
        <v>67</v>
      </c>
      <c r="B15" s="20">
        <f>B10+B12+B13+B14</f>
        <v>808183.64</v>
      </c>
      <c r="C15" s="20">
        <f t="shared" ref="C15:N15" si="14">C10+C12+C13+C14</f>
        <v>842493.34625000006</v>
      </c>
      <c r="D15" s="20">
        <f t="shared" si="14"/>
        <v>837493.25000000012</v>
      </c>
      <c r="E15" s="20">
        <f t="shared" si="14"/>
        <v>837493.25000000012</v>
      </c>
      <c r="F15" s="20">
        <f t="shared" si="14"/>
        <v>837495.90375000006</v>
      </c>
      <c r="G15" s="20">
        <f t="shared" si="14"/>
        <v>433726.1255195</v>
      </c>
      <c r="H15" s="20">
        <f t="shared" si="14"/>
        <v>596558.16688050004</v>
      </c>
      <c r="I15" s="20">
        <f t="shared" si="14"/>
        <v>425518.59541950002</v>
      </c>
      <c r="J15" s="20">
        <f t="shared" si="14"/>
        <v>1469393.6320304999</v>
      </c>
      <c r="K15" s="20">
        <f t="shared" si="14"/>
        <v>828615.82155000011</v>
      </c>
      <c r="L15" s="20">
        <f t="shared" si="14"/>
        <v>1482865.5484499999</v>
      </c>
      <c r="M15" s="20">
        <f t="shared" si="14"/>
        <v>634652.38485000003</v>
      </c>
      <c r="N15" s="20">
        <f t="shared" si="14"/>
        <v>21104.829900000001</v>
      </c>
    </row>
    <row r="20" spans="1:1" x14ac:dyDescent="0.25">
      <c r="A20" t="s">
        <v>66</v>
      </c>
    </row>
    <row r="21" spans="1:1" ht="30" x14ac:dyDescent="0.25">
      <c r="A21" s="5" t="s">
        <v>69</v>
      </c>
    </row>
  </sheetData>
  <mergeCells count="1">
    <mergeCell ref="A2:M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A3" sqref="A3"/>
    </sheetView>
  </sheetViews>
  <sheetFormatPr baseColWidth="10" defaultRowHeight="15" x14ac:dyDescent="0.25"/>
  <cols>
    <col min="1" max="1" width="52" customWidth="1"/>
  </cols>
  <sheetData>
    <row r="2" spans="1:6" ht="194.25" customHeight="1" x14ac:dyDescent="0.25">
      <c r="A2" s="24" t="s">
        <v>71</v>
      </c>
    </row>
    <row r="3" spans="1:6" x14ac:dyDescent="0.25">
      <c r="B3" t="s">
        <v>50</v>
      </c>
      <c r="C3" t="s">
        <v>74</v>
      </c>
      <c r="D3" t="s">
        <v>75</v>
      </c>
    </row>
    <row r="4" spans="1:6" x14ac:dyDescent="0.25">
      <c r="A4" t="s">
        <v>72</v>
      </c>
      <c r="B4" s="12">
        <v>152272</v>
      </c>
    </row>
    <row r="5" spans="1:6" x14ac:dyDescent="0.25">
      <c r="A5" t="s">
        <v>73</v>
      </c>
      <c r="B5">
        <f>B4*0.02</f>
        <v>3045.44</v>
      </c>
      <c r="C5">
        <v>3045.44</v>
      </c>
      <c r="D5">
        <f>C5/1000</f>
        <v>3.0454400000000001</v>
      </c>
    </row>
    <row r="6" spans="1:6" x14ac:dyDescent="0.25">
      <c r="A6" t="s">
        <v>82</v>
      </c>
      <c r="B6">
        <f>B4*0.02</f>
        <v>3045.44</v>
      </c>
      <c r="C6">
        <v>3045.44</v>
      </c>
    </row>
    <row r="7" spans="1:6" x14ac:dyDescent="0.25">
      <c r="A7" t="s">
        <v>83</v>
      </c>
      <c r="B7">
        <f>B4*0.44</f>
        <v>66999.680000000008</v>
      </c>
      <c r="C7">
        <v>66999.680000000008</v>
      </c>
    </row>
    <row r="8" spans="1:6" x14ac:dyDescent="0.25">
      <c r="C8">
        <v>3045.44</v>
      </c>
      <c r="F8" s="23"/>
    </row>
    <row r="9" spans="1:6" x14ac:dyDescent="0.25">
      <c r="A9" s="25" t="s">
        <v>85</v>
      </c>
      <c r="B9" s="25">
        <f>B5+B6+B7</f>
        <v>73090.560000000012</v>
      </c>
    </row>
    <row r="10" spans="1:6" x14ac:dyDescent="0.25">
      <c r="A10" s="25" t="s">
        <v>76</v>
      </c>
      <c r="B10" s="25">
        <f>B11+B12</f>
        <v>13000</v>
      </c>
    </row>
    <row r="11" spans="1:6" x14ac:dyDescent="0.25">
      <c r="A11" t="s">
        <v>81</v>
      </c>
      <c r="B11">
        <v>4000</v>
      </c>
    </row>
    <row r="12" spans="1:6" x14ac:dyDescent="0.25">
      <c r="A12" t="s">
        <v>77</v>
      </c>
      <c r="B12">
        <f>6*1500</f>
        <v>9000</v>
      </c>
    </row>
    <row r="14" spans="1:6" x14ac:dyDescent="0.25">
      <c r="A14" s="25" t="s">
        <v>80</v>
      </c>
      <c r="B14" s="25">
        <f>B15+B16</f>
        <v>3845.44</v>
      </c>
    </row>
    <row r="15" spans="1:6" x14ac:dyDescent="0.25">
      <c r="A15" t="s">
        <v>78</v>
      </c>
      <c r="B15">
        <v>800</v>
      </c>
    </row>
    <row r="16" spans="1:6" x14ac:dyDescent="0.25">
      <c r="A16" t="s">
        <v>84</v>
      </c>
      <c r="B16">
        <f>B4*0.02</f>
        <v>3045.44</v>
      </c>
    </row>
    <row r="18" spans="1:5" x14ac:dyDescent="0.25">
      <c r="A18" t="s">
        <v>79</v>
      </c>
      <c r="B18" s="25">
        <f>B9+B10+B14</f>
        <v>89936.000000000015</v>
      </c>
    </row>
    <row r="19" spans="1:5" x14ac:dyDescent="0.25">
      <c r="A19" t="s">
        <v>86</v>
      </c>
      <c r="B19">
        <f>B4/B18</f>
        <v>1.693115104074008</v>
      </c>
    </row>
    <row r="20" spans="1:5" x14ac:dyDescent="0.25">
      <c r="A20" t="s">
        <v>87</v>
      </c>
    </row>
    <row r="21" spans="1:5" x14ac:dyDescent="0.25">
      <c r="A21" t="s">
        <v>88</v>
      </c>
      <c r="B21">
        <v>7000</v>
      </c>
    </row>
    <row r="22" spans="1:5" x14ac:dyDescent="0.25">
      <c r="A22" t="s">
        <v>89</v>
      </c>
      <c r="B22">
        <v>15000</v>
      </c>
    </row>
    <row r="23" spans="1:5" x14ac:dyDescent="0.25">
      <c r="A23" t="s">
        <v>90</v>
      </c>
      <c r="B23">
        <v>3500</v>
      </c>
    </row>
    <row r="24" spans="1:5" x14ac:dyDescent="0.25">
      <c r="A24" s="25" t="s">
        <v>91</v>
      </c>
      <c r="B24" s="25">
        <f>B21+B22+B23</f>
        <v>25500</v>
      </c>
    </row>
    <row r="25" spans="1:5" x14ac:dyDescent="0.25">
      <c r="A25" t="s">
        <v>92</v>
      </c>
      <c r="B25">
        <f>B18+B24</f>
        <v>115436.00000000001</v>
      </c>
    </row>
    <row r="26" spans="1:5" x14ac:dyDescent="0.25">
      <c r="B26">
        <f>B4/B25</f>
        <v>1.3191032260300077</v>
      </c>
      <c r="D26">
        <v>5.5</v>
      </c>
      <c r="E26">
        <v>3.5</v>
      </c>
    </row>
    <row r="27" spans="1:5" x14ac:dyDescent="0.25">
      <c r="C27">
        <f>D26-B26</f>
        <v>4.1808967739699927</v>
      </c>
      <c r="E27">
        <f>E26-B26</f>
        <v>2.1808967739699923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determinacion PV</vt:lpstr>
      <vt:lpstr>presupuesto de ingreso</vt:lpstr>
      <vt:lpstr>presupuesto de 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Alex</cp:lastModifiedBy>
  <dcterms:created xsi:type="dcterms:W3CDTF">2020-05-13T19:37:27Z</dcterms:created>
  <dcterms:modified xsi:type="dcterms:W3CDTF">2020-05-19T06:46:46Z</dcterms:modified>
</cp:coreProperties>
</file>