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R93900\Downloads\憲(新版檢錄單\高三女\"/>
    </mc:Choice>
  </mc:AlternateContent>
  <xr:revisionPtr revIDLastSave="0" documentId="13_ncr:1_{0DC350FA-AD12-4A39-913B-F1806CAF46C4}" xr6:coauthVersionLast="47" xr6:coauthVersionMax="47" xr10:uidLastSave="{00000000-0000-0000-0000-000000000000}"/>
  <bookViews>
    <workbookView xWindow="14865" yWindow="0" windowWidth="13935" windowHeight="16200" xr2:uid="{00000000-000D-0000-FFFF-FFFF00000000}"/>
  </bookViews>
  <sheets>
    <sheet name="出賽名單" sheetId="10" r:id="rId1"/>
    <sheet name="預賽成績" sheetId="1" r:id="rId2"/>
    <sheet name="決賽成績" sheetId="9" r:id="rId3"/>
    <sheet name="決賽報告單" sheetId="8" r:id="rId4"/>
    <sheet name="決賽成績報告單" sheetId="7" r:id="rId5"/>
    <sheet name="獎狀組" sheetId="11" r:id="rId6"/>
  </sheets>
  <definedNames>
    <definedName name="_xlnm._FilterDatabase" localSheetId="1" hidden="1">預賽成績!$E$1:$I$49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8" l="1"/>
  <c r="B20" i="8"/>
  <c r="B21" i="8"/>
  <c r="B22" i="8"/>
  <c r="B23" i="8"/>
  <c r="D19" i="8"/>
  <c r="D20" i="8"/>
  <c r="D21" i="8"/>
  <c r="D22" i="8"/>
  <c r="D23" i="8"/>
  <c r="D18" i="8"/>
  <c r="B18" i="8"/>
  <c r="B7" i="8"/>
  <c r="B8" i="8"/>
  <c r="B9" i="8"/>
  <c r="B10" i="8"/>
  <c r="B11" i="8"/>
  <c r="D7" i="8"/>
  <c r="D8" i="8"/>
  <c r="D9" i="8"/>
  <c r="D10" i="8"/>
  <c r="D11" i="8"/>
  <c r="D6" i="8"/>
  <c r="B6" i="8"/>
  <c r="L43" i="1"/>
  <c r="N43" i="1" s="1"/>
  <c r="L44" i="1"/>
  <c r="L45" i="1"/>
  <c r="N45" i="1" s="1"/>
  <c r="L46" i="1"/>
  <c r="N46" i="1" s="1"/>
  <c r="L47" i="1"/>
  <c r="L48" i="1"/>
  <c r="N48" i="1" s="1"/>
  <c r="L49" i="1"/>
  <c r="N49" i="1" s="1"/>
  <c r="L42" i="1"/>
  <c r="L35" i="1"/>
  <c r="L36" i="1"/>
  <c r="L37" i="1"/>
  <c r="L38" i="1"/>
  <c r="L39" i="1"/>
  <c r="L40" i="1"/>
  <c r="L41" i="1"/>
  <c r="L34" i="1"/>
  <c r="L27" i="1"/>
  <c r="L28" i="1"/>
  <c r="L29" i="1"/>
  <c r="L30" i="1"/>
  <c r="L31" i="1"/>
  <c r="L32" i="1"/>
  <c r="L33" i="1"/>
  <c r="L26" i="1"/>
  <c r="L19" i="1"/>
  <c r="L20" i="1"/>
  <c r="L21" i="1"/>
  <c r="N21" i="1" s="1"/>
  <c r="L22" i="1"/>
  <c r="N22" i="1" s="1"/>
  <c r="L23" i="1"/>
  <c r="N23" i="1" s="1"/>
  <c r="L24" i="1"/>
  <c r="N24" i="1" s="1"/>
  <c r="L25" i="1"/>
  <c r="N25" i="1" s="1"/>
  <c r="L18" i="1"/>
  <c r="L10" i="1"/>
  <c r="L11" i="1"/>
  <c r="L12" i="1"/>
  <c r="L13" i="1"/>
  <c r="L14" i="1"/>
  <c r="L15" i="1"/>
  <c r="N15" i="1" s="1"/>
  <c r="L16" i="1"/>
  <c r="L17" i="1"/>
  <c r="N17" i="1" s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10" i="1"/>
  <c r="M10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K41" i="1"/>
  <c r="K42" i="1"/>
  <c r="K43" i="1"/>
  <c r="K44" i="1"/>
  <c r="N44" i="1" s="1"/>
  <c r="K45" i="1"/>
  <c r="K46" i="1"/>
  <c r="K47" i="1"/>
  <c r="K48" i="1"/>
  <c r="K49" i="1"/>
  <c r="K2" i="1"/>
  <c r="M9" i="1" l="1"/>
  <c r="M8" i="1"/>
  <c r="M32" i="1"/>
  <c r="M31" i="1"/>
  <c r="M7" i="1"/>
  <c r="M6" i="1"/>
  <c r="M5" i="1"/>
  <c r="M4" i="1"/>
  <c r="M3" i="1"/>
  <c r="M30" i="1"/>
  <c r="M27" i="1"/>
  <c r="M2" i="1"/>
  <c r="M26" i="1"/>
  <c r="N2" i="1"/>
  <c r="O44" i="1" s="1"/>
  <c r="P44" i="1" s="1"/>
  <c r="N26" i="1"/>
  <c r="O26" i="1" s="1"/>
  <c r="P26" i="1" s="1"/>
  <c r="M28" i="1"/>
  <c r="M49" i="1"/>
  <c r="M25" i="1"/>
  <c r="N9" i="1"/>
  <c r="N33" i="1"/>
  <c r="M24" i="1"/>
  <c r="N8" i="1"/>
  <c r="O37" i="1" s="1"/>
  <c r="P37" i="1" s="1"/>
  <c r="N32" i="1"/>
  <c r="O32" i="1" s="1"/>
  <c r="P32" i="1" s="1"/>
  <c r="M22" i="1"/>
  <c r="N7" i="1"/>
  <c r="N31" i="1"/>
  <c r="M48" i="1"/>
  <c r="N47" i="1"/>
  <c r="M43" i="1"/>
  <c r="N6" i="1"/>
  <c r="N30" i="1"/>
  <c r="M45" i="1"/>
  <c r="N5" i="1"/>
  <c r="N29" i="1"/>
  <c r="O29" i="1" s="1"/>
  <c r="P29" i="1" s="1"/>
  <c r="M29" i="1"/>
  <c r="M20" i="1"/>
  <c r="N4" i="1"/>
  <c r="N28" i="1"/>
  <c r="O28" i="1" s="1"/>
  <c r="P28" i="1" s="1"/>
  <c r="M19" i="1"/>
  <c r="N3" i="1"/>
  <c r="O25" i="1" s="1"/>
  <c r="P25" i="1" s="1"/>
  <c r="N27" i="1"/>
  <c r="O27" i="1" s="1"/>
  <c r="P27" i="1" s="1"/>
  <c r="M33" i="1"/>
  <c r="M42" i="1"/>
  <c r="M18" i="1"/>
  <c r="N34" i="1"/>
  <c r="O34" i="1" s="1"/>
  <c r="P34" i="1" s="1"/>
  <c r="M17" i="1"/>
  <c r="N16" i="1"/>
  <c r="O16" i="1" s="1"/>
  <c r="P16" i="1" s="1"/>
  <c r="N41" i="1"/>
  <c r="O41" i="1" s="1"/>
  <c r="P41" i="1" s="1"/>
  <c r="M41" i="1"/>
  <c r="M40" i="1"/>
  <c r="M16" i="1"/>
  <c r="M15" i="1"/>
  <c r="N14" i="1"/>
  <c r="N39" i="1"/>
  <c r="M14" i="1"/>
  <c r="N13" i="1"/>
  <c r="O13" i="1" s="1"/>
  <c r="P13" i="1" s="1"/>
  <c r="N38" i="1"/>
  <c r="M13" i="1"/>
  <c r="N12" i="1"/>
  <c r="N37" i="1"/>
  <c r="M12" i="1"/>
  <c r="N11" i="1"/>
  <c r="N36" i="1"/>
  <c r="M11" i="1"/>
  <c r="N10" i="1"/>
  <c r="O10" i="1" s="1"/>
  <c r="P10" i="1" s="1"/>
  <c r="N35" i="1"/>
  <c r="M23" i="1"/>
  <c r="N20" i="1"/>
  <c r="O20" i="1" s="1"/>
  <c r="P20" i="1" s="1"/>
  <c r="M47" i="1"/>
  <c r="N19" i="1"/>
  <c r="O19" i="1" s="1"/>
  <c r="P19" i="1" s="1"/>
  <c r="M46" i="1"/>
  <c r="N42" i="1"/>
  <c r="O42" i="1" s="1"/>
  <c r="P42" i="1" s="1"/>
  <c r="N18" i="1"/>
  <c r="N40" i="1"/>
  <c r="O40" i="1" s="1"/>
  <c r="P40" i="1" s="1"/>
  <c r="M21" i="1"/>
  <c r="M44" i="1"/>
  <c r="O38" i="1"/>
  <c r="P38" i="1" s="1"/>
  <c r="O22" i="1"/>
  <c r="P22" i="1" s="1"/>
  <c r="A2" i="10"/>
  <c r="O46" i="1" l="1"/>
  <c r="P46" i="1" s="1"/>
  <c r="O43" i="1"/>
  <c r="P43" i="1" s="1"/>
  <c r="O24" i="1"/>
  <c r="P24" i="1" s="1"/>
  <c r="O39" i="1"/>
  <c r="P39" i="1" s="1"/>
  <c r="O45" i="1"/>
  <c r="P45" i="1" s="1"/>
  <c r="O36" i="1"/>
  <c r="P36" i="1" s="1"/>
  <c r="O49" i="1"/>
  <c r="P49" i="1" s="1"/>
  <c r="O30" i="1"/>
  <c r="P30" i="1" s="1"/>
  <c r="O17" i="1"/>
  <c r="P17" i="1" s="1"/>
  <c r="O48" i="1"/>
  <c r="P48" i="1" s="1"/>
  <c r="O47" i="1"/>
  <c r="P47" i="1" s="1"/>
  <c r="O21" i="1"/>
  <c r="P21" i="1" s="1"/>
  <c r="O31" i="1"/>
  <c r="P31" i="1" s="1"/>
  <c r="O15" i="1"/>
  <c r="P15" i="1" s="1"/>
  <c r="O23" i="1"/>
  <c r="P23" i="1" s="1"/>
  <c r="O14" i="1"/>
  <c r="P14" i="1" s="1"/>
  <c r="O18" i="1"/>
  <c r="P18" i="1" s="1"/>
  <c r="O11" i="1"/>
  <c r="P11" i="1" s="1"/>
  <c r="O35" i="1"/>
  <c r="P35" i="1" s="1"/>
  <c r="O33" i="1"/>
  <c r="P33" i="1" s="1"/>
  <c r="O12" i="1"/>
  <c r="P12" i="1" s="1"/>
  <c r="E7" i="11"/>
  <c r="E6" i="11"/>
  <c r="E5" i="11"/>
  <c r="E4" i="11"/>
  <c r="E3" i="11"/>
  <c r="E2" i="11"/>
  <c r="D3" i="11" l="1"/>
  <c r="D4" i="11"/>
  <c r="D5" i="11"/>
  <c r="D6" i="11"/>
  <c r="D7" i="11"/>
  <c r="D2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H3" i="1" l="1"/>
  <c r="G3" i="1"/>
  <c r="G5" i="1"/>
  <c r="H28" i="1"/>
  <c r="G29" i="1"/>
  <c r="H26" i="1"/>
  <c r="G27" i="1"/>
  <c r="H25" i="1"/>
  <c r="G26" i="1"/>
  <c r="H49" i="1"/>
  <c r="H24" i="1"/>
  <c r="H17" i="1"/>
  <c r="G12" i="1"/>
  <c r="G34" i="1"/>
  <c r="H35" i="1"/>
  <c r="G31" i="1"/>
  <c r="H30" i="1"/>
  <c r="G30" i="1"/>
  <c r="G2" i="1"/>
  <c r="H14" i="1"/>
  <c r="G20" i="1"/>
  <c r="H23" i="1"/>
  <c r="G42" i="1"/>
  <c r="G8" i="1"/>
  <c r="H6" i="1"/>
  <c r="G6" i="1"/>
  <c r="H5" i="1"/>
  <c r="H15" i="1"/>
  <c r="G32" i="1"/>
  <c r="H22" i="1"/>
  <c r="G41" i="1"/>
  <c r="H11" i="1"/>
  <c r="G7" i="1"/>
  <c r="G25" i="1"/>
  <c r="G17" i="1"/>
  <c r="G4" i="1"/>
  <c r="H8" i="1"/>
  <c r="H43" i="1"/>
  <c r="G49" i="1"/>
  <c r="H40" i="1"/>
  <c r="H42" i="1"/>
  <c r="G11" i="1"/>
  <c r="H2" i="1"/>
  <c r="H33" i="1"/>
  <c r="G48" i="1"/>
  <c r="G13" i="1"/>
  <c r="G24" i="1"/>
  <c r="H16" i="1"/>
  <c r="G35" i="1"/>
  <c r="H34" i="1"/>
  <c r="H29" i="1"/>
  <c r="H37" i="1"/>
  <c r="G45" i="1"/>
  <c r="G39" i="1"/>
  <c r="H18" i="1"/>
  <c r="G46" i="1"/>
  <c r="H4" i="1"/>
  <c r="H44" i="1"/>
  <c r="H36" i="1"/>
  <c r="H45" i="1"/>
  <c r="G18" i="1"/>
  <c r="H10" i="1"/>
  <c r="G16" i="1"/>
  <c r="H27" i="1"/>
  <c r="H20" i="1"/>
  <c r="G14" i="1"/>
  <c r="H21" i="1"/>
  <c r="H41" i="1"/>
  <c r="H38" i="1"/>
  <c r="G21" i="1"/>
  <c r="H7" i="1"/>
  <c r="H48" i="1"/>
  <c r="H9" i="1"/>
  <c r="H13" i="1"/>
  <c r="H19" i="1"/>
  <c r="H47" i="1"/>
  <c r="G10" i="1"/>
  <c r="H12" i="1"/>
  <c r="G44" i="1"/>
  <c r="G47" i="1"/>
  <c r="G40" i="1"/>
  <c r="H39" i="1"/>
  <c r="G43" i="1"/>
  <c r="G36" i="1"/>
  <c r="G23" i="1"/>
  <c r="G28" i="1"/>
  <c r="G33" i="1"/>
  <c r="H31" i="1"/>
  <c r="H46" i="1"/>
  <c r="G38" i="1"/>
  <c r="G22" i="1"/>
  <c r="H32" i="1"/>
  <c r="G9" i="1"/>
  <c r="G19" i="1"/>
  <c r="G37" i="1"/>
  <c r="G15" i="1"/>
  <c r="I3" i="9"/>
  <c r="A3" i="9" s="1"/>
  <c r="I4" i="9"/>
  <c r="A4" i="9" s="1"/>
  <c r="I5" i="9"/>
  <c r="A5" i="9" s="1"/>
  <c r="I6" i="9"/>
  <c r="A6" i="9" s="1"/>
  <c r="I7" i="9"/>
  <c r="A7" i="9" s="1"/>
  <c r="I2" i="9"/>
  <c r="A2" i="9" s="1"/>
  <c r="C3" i="9"/>
  <c r="C4" i="9"/>
  <c r="C5" i="9"/>
  <c r="C6" i="9"/>
  <c r="C7" i="9"/>
  <c r="C2" i="9"/>
  <c r="F23" i="7" l="1"/>
  <c r="F22" i="7"/>
  <c r="F21" i="7"/>
  <c r="F20" i="7"/>
  <c r="F19" i="7"/>
  <c r="F18" i="7"/>
  <c r="F7" i="7"/>
  <c r="F3" i="11" s="1"/>
  <c r="F9" i="7"/>
  <c r="F5" i="11" s="1"/>
  <c r="F11" i="7"/>
  <c r="F7" i="11" s="1"/>
  <c r="F10" i="7"/>
  <c r="F6" i="11" s="1"/>
  <c r="F6" i="7"/>
  <c r="F2" i="11" s="1"/>
  <c r="F8" i="7"/>
  <c r="F4" i="11" s="1"/>
  <c r="I4" i="11" l="1"/>
  <c r="G4" i="11"/>
  <c r="H4" i="11"/>
  <c r="G2" i="11"/>
  <c r="I2" i="11"/>
  <c r="H2" i="11"/>
  <c r="I6" i="11"/>
  <c r="G6" i="11"/>
  <c r="H6" i="11"/>
  <c r="H7" i="11"/>
  <c r="I7" i="11"/>
  <c r="G7" i="11"/>
  <c r="I5" i="11"/>
  <c r="G5" i="11"/>
  <c r="H5" i="11"/>
  <c r="I3" i="11"/>
  <c r="G3" i="11"/>
  <c r="H3" i="11"/>
  <c r="O6" i="1" l="1"/>
  <c r="P6" i="1" s="1"/>
  <c r="O8" i="1"/>
  <c r="P8" i="1" s="1"/>
  <c r="O2" i="1"/>
  <c r="P2" i="1" s="1"/>
  <c r="O9" i="1"/>
  <c r="P9" i="1" s="1"/>
  <c r="O7" i="1"/>
  <c r="P7" i="1" s="1"/>
  <c r="O4" i="1"/>
  <c r="P4" i="1" s="1"/>
  <c r="O5" i="1"/>
  <c r="P5" i="1" s="1"/>
  <c r="O3" i="1"/>
  <c r="P3" i="1" s="1"/>
  <c r="B7" i="1" l="1"/>
  <c r="A7" i="1" s="1"/>
  <c r="B8" i="1"/>
  <c r="A8" i="1" s="1"/>
  <c r="B9" i="1"/>
  <c r="A9" i="1" s="1"/>
  <c r="B6" i="1"/>
  <c r="A6" i="1" s="1"/>
  <c r="B34" i="1"/>
  <c r="A34" i="1" s="1"/>
  <c r="B26" i="1"/>
  <c r="A26" i="1" s="1"/>
  <c r="B10" i="1"/>
  <c r="A10" i="1" s="1"/>
  <c r="B18" i="1"/>
  <c r="A18" i="1" s="1"/>
  <c r="B42" i="1"/>
  <c r="A42" i="1" s="1"/>
  <c r="B14" i="1"/>
  <c r="A14" i="1" s="1"/>
  <c r="B19" i="1"/>
  <c r="A19" i="1" s="1"/>
  <c r="B23" i="1"/>
  <c r="A23" i="1" s="1"/>
  <c r="B35" i="1"/>
  <c r="A35" i="1" s="1"/>
  <c r="B25" i="1"/>
  <c r="A25" i="1" s="1"/>
  <c r="B11" i="1"/>
  <c r="A11" i="1" s="1"/>
  <c r="B17" i="1"/>
  <c r="A17" i="1" s="1"/>
  <c r="B33" i="1"/>
  <c r="A33" i="1" s="1"/>
  <c r="B40" i="1"/>
  <c r="A40" i="1" s="1"/>
  <c r="B46" i="1"/>
  <c r="A46" i="1" s="1"/>
  <c r="B15" i="1"/>
  <c r="A15" i="1" s="1"/>
  <c r="B36" i="1"/>
  <c r="A36" i="1" s="1"/>
  <c r="B21" i="1"/>
  <c r="A21" i="1" s="1"/>
  <c r="B45" i="1"/>
  <c r="A45" i="1" s="1"/>
  <c r="B24" i="1"/>
  <c r="A24" i="1" s="1"/>
  <c r="B31" i="1"/>
  <c r="A31" i="1" s="1"/>
  <c r="B12" i="1"/>
  <c r="A12" i="1" s="1"/>
  <c r="B41" i="1"/>
  <c r="A41" i="1" s="1"/>
  <c r="B47" i="1"/>
  <c r="A47" i="1" s="1"/>
  <c r="B30" i="1"/>
  <c r="A30" i="1" s="1"/>
  <c r="B49" i="1"/>
  <c r="A49" i="1" s="1"/>
  <c r="B16" i="1"/>
  <c r="A16" i="1" s="1"/>
  <c r="B32" i="1"/>
  <c r="A32" i="1" s="1"/>
  <c r="B44" i="1"/>
  <c r="A44" i="1" s="1"/>
  <c r="B48" i="1"/>
  <c r="A48" i="1" s="1"/>
  <c r="B29" i="1"/>
  <c r="A29" i="1" s="1"/>
  <c r="B38" i="1"/>
  <c r="A38" i="1" s="1"/>
  <c r="B20" i="1"/>
  <c r="A20" i="1" s="1"/>
  <c r="B39" i="1"/>
  <c r="A39" i="1" s="1"/>
  <c r="B27" i="1"/>
  <c r="A27" i="1" s="1"/>
  <c r="B3" i="1"/>
  <c r="A3" i="1" s="1"/>
  <c r="B4" i="1"/>
  <c r="A4" i="1" s="1"/>
  <c r="B5" i="1"/>
  <c r="A5" i="1" s="1"/>
  <c r="B2" i="1"/>
  <c r="A2" i="1" s="1"/>
  <c r="B22" i="1"/>
  <c r="A22" i="1" s="1"/>
  <c r="B37" i="1"/>
  <c r="A37" i="1" s="1"/>
  <c r="B28" i="1"/>
  <c r="A28" i="1" s="1"/>
  <c r="B43" i="1"/>
  <c r="A43" i="1" s="1"/>
  <c r="B13" i="1"/>
  <c r="A13" i="1" s="1"/>
  <c r="F3" i="9" l="1"/>
  <c r="F6" i="9"/>
  <c r="F5" i="9"/>
  <c r="E6" i="9"/>
  <c r="F7" i="9"/>
  <c r="F2" i="9"/>
  <c r="E3" i="9"/>
  <c r="F4" i="9"/>
  <c r="E4" i="9"/>
  <c r="E7" i="9"/>
  <c r="E5" i="9"/>
  <c r="E2" i="9"/>
  <c r="D7" i="7" l="1"/>
  <c r="A3" i="11" s="1"/>
  <c r="D19" i="7"/>
  <c r="B9" i="7"/>
  <c r="B5" i="11" s="1"/>
  <c r="B21" i="7"/>
  <c r="B6" i="7"/>
  <c r="B2" i="11" s="1"/>
  <c r="B18" i="7"/>
  <c r="B8" i="7"/>
  <c r="B4" i="11" s="1"/>
  <c r="B20" i="7"/>
  <c r="D6" i="7"/>
  <c r="A2" i="11" s="1"/>
  <c r="D18" i="7"/>
  <c r="B7" i="7"/>
  <c r="B3" i="11" s="1"/>
  <c r="B19" i="7"/>
  <c r="D8" i="7"/>
  <c r="A4" i="11" s="1"/>
  <c r="D20" i="7"/>
  <c r="D11" i="7"/>
  <c r="A7" i="11" s="1"/>
  <c r="D23" i="7"/>
  <c r="B10" i="7"/>
  <c r="B6" i="11" s="1"/>
  <c r="B22" i="7"/>
  <c r="D9" i="7"/>
  <c r="A5" i="11" s="1"/>
  <c r="D21" i="7"/>
  <c r="D10" i="7"/>
  <c r="A6" i="11" s="1"/>
  <c r="D22" i="7"/>
  <c r="B11" i="7"/>
  <c r="B7" i="11" s="1"/>
  <c r="B23" i="7"/>
</calcChain>
</file>

<file path=xl/sharedStrings.xml><?xml version="1.0" encoding="utf-8"?>
<sst xmlns="http://schemas.openxmlformats.org/spreadsheetml/2006/main" count="295" uniqueCount="82">
  <si>
    <t>班級</t>
  </si>
  <si>
    <t>姓名</t>
  </si>
  <si>
    <t>性別</t>
  </si>
  <si>
    <t>比賽項目</t>
  </si>
  <si>
    <t>分組</t>
  </si>
  <si>
    <t>道次</t>
  </si>
  <si>
    <t>秒數</t>
    <phoneticPr fontId="2" type="noConversion"/>
  </si>
  <si>
    <t>分組名次</t>
    <phoneticPr fontId="2" type="noConversion"/>
  </si>
  <si>
    <t>總名次</t>
    <phoneticPr fontId="2" type="noConversion"/>
  </si>
  <si>
    <t>成績報告單</t>
  </si>
  <si>
    <t>決</t>
  </si>
  <si>
    <t>報告</t>
  </si>
  <si>
    <t>成績</t>
  </si>
  <si>
    <t>單位</t>
  </si>
  <si>
    <t>備註</t>
  </si>
  <si>
    <t>決賽道次</t>
    <phoneticPr fontId="2" type="noConversion"/>
  </si>
  <si>
    <t>擇優成績</t>
    <phoneticPr fontId="2" type="noConversion"/>
  </si>
  <si>
    <t>擇優名次</t>
    <phoneticPr fontId="2" type="noConversion"/>
  </si>
  <si>
    <t>決賽選手成績</t>
    <phoneticPr fontId="2" type="noConversion"/>
  </si>
  <si>
    <t>決賽名次</t>
    <phoneticPr fontId="2" type="noConversion"/>
  </si>
  <si>
    <t>分組取</t>
    <phoneticPr fontId="2" type="noConversion"/>
  </si>
  <si>
    <t>名進決賽</t>
    <phoneticPr fontId="2" type="noConversion"/>
  </si>
  <si>
    <t>擇優取</t>
    <phoneticPr fontId="2" type="noConversion"/>
  </si>
  <si>
    <t>名進決賽</t>
    <phoneticPr fontId="2" type="noConversion"/>
  </si>
  <si>
    <t>名次</t>
    <phoneticPr fontId="2" type="noConversion"/>
  </si>
  <si>
    <t>道次</t>
    <phoneticPr fontId="2" type="noConversion"/>
  </si>
  <si>
    <t>欄1</t>
  </si>
  <si>
    <t>欄2</t>
  </si>
  <si>
    <t>欄3</t>
  </si>
  <si>
    <t>欄4</t>
  </si>
  <si>
    <t>決賽報告單</t>
    <phoneticPr fontId="2" type="noConversion"/>
  </si>
  <si>
    <t>預</t>
    <phoneticPr fontId="2" type="noConversion"/>
  </si>
  <si>
    <t>組別</t>
    <phoneticPr fontId="2" type="noConversion"/>
  </si>
  <si>
    <t>排序</t>
    <phoneticPr fontId="2" type="noConversion"/>
  </si>
  <si>
    <t>名次</t>
    <phoneticPr fontId="2" type="noConversion"/>
  </si>
  <si>
    <t>分組</t>
    <phoneticPr fontId="2" type="noConversion"/>
  </si>
  <si>
    <t>分組道次</t>
    <phoneticPr fontId="2" type="noConversion"/>
  </si>
  <si>
    <t>隊伍</t>
    <phoneticPr fontId="2" type="noConversion"/>
  </si>
  <si>
    <t>學號</t>
    <phoneticPr fontId="2" type="noConversion"/>
  </si>
  <si>
    <t>班級</t>
    <phoneticPr fontId="2" type="noConversion"/>
  </si>
  <si>
    <t>座號</t>
    <phoneticPr fontId="2" type="noConversion"/>
  </si>
  <si>
    <t>姓名</t>
    <phoneticPr fontId="2" type="noConversion"/>
  </si>
  <si>
    <t>性別</t>
    <phoneticPr fontId="2" type="noConversion"/>
  </si>
  <si>
    <t>比賽項目</t>
    <phoneticPr fontId="2" type="noConversion"/>
  </si>
  <si>
    <t>單位</t>
    <phoneticPr fontId="2" type="noConversion"/>
  </si>
  <si>
    <t>單位</t>
    <phoneticPr fontId="2" type="noConversion"/>
  </si>
  <si>
    <t>姓名</t>
    <phoneticPr fontId="2" type="noConversion"/>
  </si>
  <si>
    <t>成績</t>
    <phoneticPr fontId="2" type="noConversion"/>
  </si>
  <si>
    <t>呀哈</t>
    <phoneticPr fontId="2" type="noConversion"/>
  </si>
  <si>
    <t>四</t>
    <phoneticPr fontId="2" type="noConversion"/>
  </si>
  <si>
    <t>五</t>
    <phoneticPr fontId="2" type="noConversion"/>
  </si>
  <si>
    <t>三</t>
    <phoneticPr fontId="2" type="noConversion"/>
  </si>
  <si>
    <t>六</t>
    <phoneticPr fontId="2" type="noConversion"/>
  </si>
  <si>
    <t>七</t>
    <phoneticPr fontId="2" type="noConversion"/>
  </si>
  <si>
    <t>二</t>
    <phoneticPr fontId="2" type="noConversion"/>
  </si>
  <si>
    <t>第二道</t>
    <phoneticPr fontId="2" type="noConversion"/>
  </si>
  <si>
    <t>第三道</t>
    <phoneticPr fontId="2" type="noConversion"/>
  </si>
  <si>
    <t>第四道</t>
    <phoneticPr fontId="2" type="noConversion"/>
  </si>
  <si>
    <t>第五道</t>
    <phoneticPr fontId="2" type="noConversion"/>
  </si>
  <si>
    <t>第六道</t>
    <phoneticPr fontId="2" type="noConversion"/>
  </si>
  <si>
    <t>第七道</t>
    <phoneticPr fontId="2" type="noConversion"/>
  </si>
  <si>
    <t>一</t>
    <phoneticPr fontId="2" type="noConversion"/>
  </si>
  <si>
    <t>五</t>
    <phoneticPr fontId="2" type="noConversion"/>
  </si>
  <si>
    <t>六</t>
    <phoneticPr fontId="2" type="noConversion"/>
  </si>
  <si>
    <t>八</t>
    <phoneticPr fontId="2" type="noConversion"/>
  </si>
  <si>
    <t>名次(中文)</t>
    <phoneticPr fontId="2" type="noConversion"/>
  </si>
  <si>
    <t>第一名</t>
    <phoneticPr fontId="2" type="noConversion"/>
  </si>
  <si>
    <t>第二名</t>
    <phoneticPr fontId="2" type="noConversion"/>
  </si>
  <si>
    <t>第三名</t>
    <phoneticPr fontId="2" type="noConversion"/>
  </si>
  <si>
    <t>第四名</t>
    <phoneticPr fontId="2" type="noConversion"/>
  </si>
  <si>
    <t>第五名</t>
    <phoneticPr fontId="2" type="noConversion"/>
  </si>
  <si>
    <t>第六名</t>
    <phoneticPr fontId="2" type="noConversion"/>
  </si>
  <si>
    <t>分</t>
    <phoneticPr fontId="2" type="noConversion"/>
  </si>
  <si>
    <t>秒</t>
    <phoneticPr fontId="2" type="noConversion"/>
  </si>
  <si>
    <t>毫秒</t>
    <phoneticPr fontId="2" type="noConversion"/>
  </si>
  <si>
    <t>秒數處理</t>
    <phoneticPr fontId="2" type="noConversion"/>
  </si>
  <si>
    <t>女</t>
    <phoneticPr fontId="2" type="noConversion"/>
  </si>
  <si>
    <t>女子100公尺</t>
    <phoneticPr fontId="2" type="noConversion"/>
  </si>
  <si>
    <t>女子100公尺</t>
    <phoneticPr fontId="2" type="noConversion"/>
  </si>
  <si>
    <t>女</t>
    <phoneticPr fontId="2" type="noConversion"/>
  </si>
  <si>
    <t>高三女</t>
    <phoneticPr fontId="2" type="noConversion"/>
  </si>
  <si>
    <t>高三女子組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</si>
</sst>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\'00\'\'00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</font>
    <font>
      <sz val="12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/>
  </cellStyleXfs>
  <cellXfs count="61">
    <xf numFmtId="0" fontId="0" fillId="0" borderId="0" xfId="0">
      <alignment vertical="center"/>
    </xf>
    <xf numFmtId="0" fontId="1" fillId="2" borderId="0" xfId="1">
      <alignment vertical="center"/>
    </xf>
    <xf numFmtId="0" fontId="3" fillId="2" borderId="4" xfId="1" applyFont="1" applyBorder="1">
      <alignment vertical="center"/>
    </xf>
    <xf numFmtId="0" fontId="7" fillId="0" borderId="0" xfId="0" applyFont="1">
      <alignment vertical="center"/>
    </xf>
    <xf numFmtId="0" fontId="0" fillId="0" borderId="13" xfId="0" applyBorder="1">
      <alignment vertical="center"/>
    </xf>
    <xf numFmtId="0" fontId="4" fillId="0" borderId="6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8" xfId="0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49" fontId="0" fillId="0" borderId="0" xfId="0" applyNumberFormat="1">
      <alignment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0" fillId="0" borderId="0" xfId="0" applyAlignment="1">
      <alignment vertical="center" textRotation="255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4" borderId="2" xfId="0" applyNumberFormat="1" applyFill="1" applyBorder="1">
      <alignment vertical="center"/>
    </xf>
    <xf numFmtId="176" fontId="0" fillId="0" borderId="3" xfId="0" applyNumberFormat="1" applyBorder="1" applyProtection="1">
      <alignment vertical="center"/>
      <protection locked="0"/>
    </xf>
    <xf numFmtId="176" fontId="0" fillId="0" borderId="5" xfId="0" applyNumberFormat="1" applyBorder="1" applyProtection="1">
      <alignment vertical="center"/>
      <protection locked="0"/>
    </xf>
    <xf numFmtId="176" fontId="0" fillId="0" borderId="18" xfId="0" applyNumberFormat="1" applyBorder="1" applyProtection="1">
      <alignment vertical="center"/>
      <protection locked="0"/>
    </xf>
    <xf numFmtId="0" fontId="0" fillId="0" borderId="0" xfId="0" applyAlignment="1">
      <alignment horizontal="center" vertical="center" textRotation="255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</cellXfs>
  <cellStyles count="3">
    <cellStyle name="一般" xfId="0" builtinId="0"/>
    <cellStyle name="一般 2" xfId="2" xr:uid="{BDB3BB2A-794E-463C-8420-6A4DF17E8912}"/>
    <cellStyle name="輔色1" xfId="1" builtinId="29"/>
  </cellStyles>
  <dxfs count="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border>
        <left style="thin">
          <color indexed="64"/>
        </left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00\'00\'\'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76" formatCode="00\'00\'\'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200025</xdr:rowOff>
    </xdr:from>
    <xdr:to>
      <xdr:col>1</xdr:col>
      <xdr:colOff>333375</xdr:colOff>
      <xdr:row>4</xdr:row>
      <xdr:rowOff>209550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28625" y="105727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4</xdr:row>
      <xdr:rowOff>123825</xdr:rowOff>
    </xdr:from>
    <xdr:to>
      <xdr:col>0</xdr:col>
      <xdr:colOff>590550</xdr:colOff>
      <xdr:row>4</xdr:row>
      <xdr:rowOff>352425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0" y="120015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  <xdr:twoCellAnchor>
    <xdr:from>
      <xdr:col>0</xdr:col>
      <xdr:colOff>428625</xdr:colOff>
      <xdr:row>15</xdr:row>
      <xdr:rowOff>200025</xdr:rowOff>
    </xdr:from>
    <xdr:to>
      <xdr:col>1</xdr:col>
      <xdr:colOff>333375</xdr:colOff>
      <xdr:row>16</xdr:row>
      <xdr:rowOff>209550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2CCEE322-641E-4FD5-9F0A-94D2072D8B61}"/>
            </a:ext>
          </a:extLst>
        </xdr:cNvPr>
        <xdr:cNvSpPr txBox="1"/>
      </xdr:nvSpPr>
      <xdr:spPr>
        <a:xfrm>
          <a:off x="428625" y="13049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0</xdr:col>
      <xdr:colOff>590550</xdr:colOff>
      <xdr:row>16</xdr:row>
      <xdr:rowOff>352425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13D21D94-AC6E-4F1F-B0EC-6DEC8527BC22}"/>
            </a:ext>
          </a:extLst>
        </xdr:cNvPr>
        <xdr:cNvSpPr txBox="1"/>
      </xdr:nvSpPr>
      <xdr:spPr>
        <a:xfrm>
          <a:off x="0" y="144780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D1:T49" totalsRowShown="0" headerRowCellStyle="輔色1">
  <autoFilter ref="D1:T49" xr:uid="{00000000-0009-0000-0100-000001000000}"/>
  <sortState xmlns:xlrd2="http://schemas.microsoft.com/office/spreadsheetml/2017/richdata2" ref="D2:M20">
    <sortCondition ref="E1:E20"/>
  </sortState>
  <tableColumns count="17">
    <tableColumn id="6" xr3:uid="{00000000-0010-0000-0000-000006000000}" name="比賽項目" dataDxfId="13"/>
    <tableColumn id="1" xr3:uid="{00000000-0010-0000-0000-000001000000}" name="分組" dataDxfId="12"/>
    <tableColumn id="2" xr3:uid="{00000000-0010-0000-0000-000002000000}" name="道次" dataDxfId="11"/>
    <tableColumn id="3" xr3:uid="{00000000-0010-0000-0000-000003000000}" name="班級" dataDxfId="10">
      <calculatedColumnFormula>VLOOKUP(E2 &amp; "-" &amp; F2,出賽名單!$A$2:$J$48,2,FALSE)</calculatedColumnFormula>
    </tableColumn>
    <tableColumn id="4" xr3:uid="{00000000-0010-0000-0000-000004000000}" name="姓名" dataDxfId="9">
      <calculatedColumnFormula>VLOOKUP(E2 &amp; "-" &amp; F2,出賽名單!$A$2:$J$48,6,FALSE)</calculatedColumnFormula>
    </tableColumn>
    <tableColumn id="5" xr3:uid="{00000000-0010-0000-0000-000005000000}" name="性別" dataDxfId="8"/>
    <tableColumn id="7" xr3:uid="{00000000-0010-0000-0000-000007000000}" name="秒數" dataDxfId="7"/>
    <tableColumn id="10" xr3:uid="{82F1F827-2B79-4A47-92A9-454A166F27AB}" name="秒數處理" dataDxfId="6">
      <calculatedColumnFormula>IF(J2="",999999,J2)</calculatedColumnFormula>
    </tableColumn>
    <tableColumn id="8" xr3:uid="{00000000-0010-0000-0000-000008000000}" name="分組名次" dataDxfId="5">
      <calculatedColumnFormula>RANK(J3,$J$13:$J$21,1)</calculatedColumnFormula>
    </tableColumn>
    <tableColumn id="9" xr3:uid="{00000000-0010-0000-0000-000009000000}" name="總名次" dataDxfId="4">
      <calculatedColumnFormula>RANK(K2,$K$3:$K$49,1)</calculatedColumnFormula>
    </tableColumn>
    <tableColumn id="11" xr3:uid="{00000000-0010-0000-0000-00000B000000}" name="擇優成績" dataDxfId="3">
      <calculatedColumnFormula>IF(L2&lt;&gt;1,K2,"")</calculatedColumnFormula>
    </tableColumn>
    <tableColumn id="12" xr3:uid="{00000000-0010-0000-0000-00000C000000}" name="擇優名次" dataDxfId="2">
      <calculatedColumnFormula>IF(N2&lt;&gt;"",RANK(N2,$N$2:$N$49,1),"")</calculatedColumnFormula>
    </tableColumn>
    <tableColumn id="13" xr3:uid="{00000000-0010-0000-0000-00000D000000}" name="決賽選手成績" dataDxfId="1">
      <calculatedColumnFormula>IF(OR(O2&lt;=$S$3,L2&lt;=1),J2,"")</calculatedColumnFormula>
    </tableColumn>
    <tableColumn id="15" xr3:uid="{00000000-0010-0000-0000-00000F000000}" name="欄1"/>
    <tableColumn id="16" xr3:uid="{00000000-0010-0000-0000-000010000000}" name="欄2"/>
    <tableColumn id="17" xr3:uid="{00000000-0010-0000-0000-000011000000}" name="欄3"/>
    <tableColumn id="18" xr3:uid="{00000000-0010-0000-0000-000012000000}" name="欄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D9" sqref="D9"/>
    </sheetView>
  </sheetViews>
  <sheetFormatPr defaultRowHeight="16.5" x14ac:dyDescent="0.25"/>
  <cols>
    <col min="3" max="3" width="9" style="18"/>
    <col min="8" max="8" width="12.75" bestFit="1" customWidth="1"/>
  </cols>
  <sheetData>
    <row r="1" spans="1:10" x14ac:dyDescent="0.25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35</v>
      </c>
      <c r="J1" s="2" t="s">
        <v>25</v>
      </c>
    </row>
    <row r="2" spans="1:10" x14ac:dyDescent="0.25">
      <c r="A2" s="8" t="str">
        <f>I2 &amp; "-" &amp; J2</f>
        <v>-</v>
      </c>
      <c r="B2" s="22"/>
      <c r="C2" s="23"/>
      <c r="D2" s="22"/>
      <c r="E2" s="22"/>
      <c r="F2" s="22"/>
      <c r="G2" s="22"/>
      <c r="H2" s="22"/>
      <c r="I2" s="22"/>
      <c r="J2" s="22"/>
    </row>
    <row r="3" spans="1:10" x14ac:dyDescent="0.25">
      <c r="A3" s="8" t="str">
        <f t="shared" ref="A3:A48" si="0">I3 &amp; "-" &amp; J3</f>
        <v>-</v>
      </c>
      <c r="B3" s="22"/>
      <c r="C3" s="23"/>
      <c r="D3" s="22"/>
      <c r="E3" s="22"/>
      <c r="F3" s="22"/>
      <c r="G3" s="22"/>
      <c r="H3" s="22"/>
      <c r="I3" s="22"/>
      <c r="J3" s="22"/>
    </row>
    <row r="4" spans="1:10" x14ac:dyDescent="0.25">
      <c r="A4" s="8" t="str">
        <f t="shared" si="0"/>
        <v>-</v>
      </c>
      <c r="B4" s="22"/>
      <c r="C4" s="23"/>
      <c r="D4" s="22"/>
      <c r="E4" s="22"/>
      <c r="F4" s="22"/>
      <c r="G4" s="22"/>
      <c r="H4" s="22"/>
      <c r="I4" s="22"/>
      <c r="J4" s="22"/>
    </row>
    <row r="5" spans="1:10" x14ac:dyDescent="0.25">
      <c r="A5" s="8" t="str">
        <f t="shared" si="0"/>
        <v>-</v>
      </c>
      <c r="B5" s="22"/>
      <c r="C5" s="23"/>
      <c r="D5" s="22"/>
      <c r="E5" s="22"/>
      <c r="F5" s="22"/>
      <c r="G5" s="22"/>
      <c r="H5" s="22"/>
      <c r="I5" s="22"/>
      <c r="J5" s="22"/>
    </row>
    <row r="6" spans="1:10" x14ac:dyDescent="0.25">
      <c r="A6" s="8" t="str">
        <f t="shared" si="0"/>
        <v>-</v>
      </c>
      <c r="B6" s="22"/>
      <c r="C6" s="23"/>
      <c r="D6" s="22"/>
      <c r="E6" s="22"/>
      <c r="F6" s="22"/>
      <c r="G6" s="22"/>
      <c r="H6" s="22"/>
      <c r="I6" s="22"/>
      <c r="J6" s="22"/>
    </row>
    <row r="7" spans="1:10" x14ac:dyDescent="0.25">
      <c r="A7" s="8" t="str">
        <f t="shared" si="0"/>
        <v>-</v>
      </c>
      <c r="B7" s="22"/>
      <c r="C7" s="23"/>
      <c r="D7" s="22"/>
      <c r="E7" s="22"/>
      <c r="F7" s="22"/>
      <c r="G7" s="22"/>
      <c r="H7" s="22"/>
      <c r="I7" s="22"/>
      <c r="J7" s="22"/>
    </row>
    <row r="8" spans="1:10" x14ac:dyDescent="0.25">
      <c r="A8" s="8" t="str">
        <f t="shared" si="0"/>
        <v>-</v>
      </c>
      <c r="B8" s="22"/>
      <c r="C8" s="23"/>
      <c r="D8" s="22"/>
      <c r="E8" s="22"/>
      <c r="F8" s="22"/>
      <c r="G8" s="22"/>
      <c r="H8" s="22"/>
      <c r="I8" s="22"/>
      <c r="J8" s="22"/>
    </row>
    <row r="9" spans="1:10" x14ac:dyDescent="0.25">
      <c r="A9" s="8" t="str">
        <f t="shared" si="0"/>
        <v>-</v>
      </c>
      <c r="B9" s="22"/>
      <c r="C9" s="23"/>
      <c r="D9" s="22"/>
      <c r="E9" s="22"/>
      <c r="F9" s="22"/>
      <c r="G9" s="22"/>
      <c r="H9" s="22"/>
      <c r="I9" s="22"/>
      <c r="J9" s="22"/>
    </row>
    <row r="10" spans="1:10" x14ac:dyDescent="0.25">
      <c r="A10" s="8" t="str">
        <f t="shared" si="0"/>
        <v>-</v>
      </c>
      <c r="B10" s="22"/>
      <c r="C10" s="23"/>
      <c r="D10" s="22"/>
      <c r="E10" s="22"/>
      <c r="F10" s="22"/>
      <c r="G10" s="22"/>
      <c r="H10" s="22"/>
      <c r="I10" s="22"/>
      <c r="J10" s="22"/>
    </row>
    <row r="11" spans="1:10" x14ac:dyDescent="0.25">
      <c r="A11" s="8" t="str">
        <f t="shared" si="0"/>
        <v>-</v>
      </c>
      <c r="B11" s="22"/>
      <c r="C11" s="23"/>
      <c r="D11" s="22"/>
      <c r="E11" s="22"/>
      <c r="F11" s="22"/>
      <c r="G11" s="22"/>
      <c r="H11" s="22"/>
      <c r="I11" s="22"/>
      <c r="J11" s="22"/>
    </row>
    <row r="12" spans="1:10" x14ac:dyDescent="0.25">
      <c r="A12" s="8" t="str">
        <f t="shared" si="0"/>
        <v>-</v>
      </c>
      <c r="B12" s="22"/>
      <c r="C12" s="23"/>
      <c r="D12" s="22"/>
      <c r="E12" s="22"/>
      <c r="F12" s="22"/>
      <c r="G12" s="22"/>
      <c r="H12" s="22"/>
      <c r="I12" s="22"/>
      <c r="J12" s="22"/>
    </row>
    <row r="13" spans="1:10" x14ac:dyDescent="0.25">
      <c r="A13" s="8" t="str">
        <f t="shared" si="0"/>
        <v>-</v>
      </c>
      <c r="B13" s="22"/>
      <c r="C13" s="23"/>
      <c r="D13" s="22"/>
      <c r="E13" s="22"/>
      <c r="F13" s="22"/>
      <c r="G13" s="22"/>
      <c r="H13" s="22"/>
      <c r="I13" s="22"/>
      <c r="J13" s="22"/>
    </row>
    <row r="14" spans="1:10" x14ac:dyDescent="0.25">
      <c r="A14" s="8" t="str">
        <f t="shared" si="0"/>
        <v>-</v>
      </c>
      <c r="B14" s="22"/>
      <c r="C14" s="23"/>
      <c r="D14" s="22"/>
      <c r="E14" s="22"/>
      <c r="F14" s="22"/>
      <c r="G14" s="22"/>
      <c r="H14" s="22"/>
      <c r="I14" s="22"/>
      <c r="J14" s="22"/>
    </row>
    <row r="15" spans="1:10" x14ac:dyDescent="0.25">
      <c r="A15" s="8" t="str">
        <f t="shared" si="0"/>
        <v>-</v>
      </c>
      <c r="B15" s="22"/>
      <c r="C15" s="23"/>
      <c r="D15" s="22"/>
      <c r="E15" s="22"/>
      <c r="F15" s="22"/>
      <c r="G15" s="22"/>
      <c r="H15" s="22"/>
      <c r="I15" s="22"/>
      <c r="J15" s="22"/>
    </row>
    <row r="16" spans="1:10" x14ac:dyDescent="0.25">
      <c r="A16" s="8" t="str">
        <f t="shared" si="0"/>
        <v>-</v>
      </c>
      <c r="B16" s="22"/>
      <c r="C16" s="23"/>
      <c r="D16" s="22"/>
      <c r="E16" s="22"/>
      <c r="F16" s="22"/>
      <c r="G16" s="22"/>
      <c r="H16" s="22"/>
      <c r="I16" s="22"/>
      <c r="J16" s="22"/>
    </row>
    <row r="17" spans="1:10" x14ac:dyDescent="0.25">
      <c r="A17" s="8" t="str">
        <f t="shared" si="0"/>
        <v>-</v>
      </c>
      <c r="B17" s="22"/>
      <c r="C17" s="23"/>
      <c r="D17" s="22"/>
      <c r="E17" s="22"/>
      <c r="F17" s="22"/>
      <c r="G17" s="22"/>
      <c r="H17" s="22"/>
      <c r="I17" s="22"/>
      <c r="J17" s="22"/>
    </row>
    <row r="18" spans="1:10" x14ac:dyDescent="0.25">
      <c r="A18" s="8" t="str">
        <f t="shared" si="0"/>
        <v>-</v>
      </c>
      <c r="B18" s="22"/>
      <c r="C18" s="23"/>
      <c r="D18" s="22"/>
      <c r="E18" s="22"/>
      <c r="F18" s="22"/>
      <c r="G18" s="22"/>
      <c r="H18" s="22"/>
      <c r="I18" s="22"/>
      <c r="J18" s="22"/>
    </row>
    <row r="19" spans="1:10" x14ac:dyDescent="0.25">
      <c r="A19" s="8" t="str">
        <f t="shared" si="0"/>
        <v>-</v>
      </c>
      <c r="B19" s="22"/>
      <c r="C19" s="23"/>
      <c r="D19" s="22"/>
      <c r="E19" s="22"/>
      <c r="F19" s="22"/>
      <c r="G19" s="22"/>
      <c r="H19" s="22"/>
      <c r="I19" s="22"/>
      <c r="J19" s="22"/>
    </row>
    <row r="20" spans="1:10" x14ac:dyDescent="0.25">
      <c r="A20" s="8" t="str">
        <f t="shared" si="0"/>
        <v>-</v>
      </c>
      <c r="B20" s="22"/>
      <c r="C20" s="23"/>
      <c r="D20" s="22"/>
      <c r="E20" s="22"/>
      <c r="F20" s="22"/>
      <c r="G20" s="22"/>
      <c r="H20" s="22"/>
      <c r="I20" s="22"/>
      <c r="J20" s="22"/>
    </row>
    <row r="21" spans="1:10" x14ac:dyDescent="0.25">
      <c r="A21" s="8" t="str">
        <f t="shared" si="0"/>
        <v>-</v>
      </c>
      <c r="B21" s="22"/>
      <c r="C21" s="23"/>
      <c r="D21" s="22"/>
      <c r="E21" s="22"/>
      <c r="F21" s="22"/>
      <c r="G21" s="22"/>
      <c r="H21" s="22"/>
      <c r="I21" s="22"/>
      <c r="J21" s="22"/>
    </row>
    <row r="22" spans="1:10" x14ac:dyDescent="0.25">
      <c r="A22" s="8" t="str">
        <f t="shared" si="0"/>
        <v>-</v>
      </c>
      <c r="B22" s="22"/>
      <c r="C22" s="23"/>
      <c r="D22" s="22"/>
      <c r="E22" s="22"/>
      <c r="F22" s="22"/>
      <c r="G22" s="22"/>
      <c r="H22" s="22"/>
      <c r="I22" s="22"/>
      <c r="J22" s="22"/>
    </row>
    <row r="23" spans="1:10" x14ac:dyDescent="0.25">
      <c r="A23" s="8" t="str">
        <f t="shared" si="0"/>
        <v>-</v>
      </c>
      <c r="B23" s="22"/>
      <c r="C23" s="23"/>
      <c r="D23" s="22"/>
      <c r="E23" s="22"/>
      <c r="F23" s="22"/>
      <c r="G23" s="22"/>
      <c r="H23" s="22"/>
      <c r="I23" s="22"/>
      <c r="J23" s="22"/>
    </row>
    <row r="24" spans="1:10" x14ac:dyDescent="0.25">
      <c r="A24" s="8" t="str">
        <f t="shared" si="0"/>
        <v>-</v>
      </c>
      <c r="B24" s="22"/>
      <c r="C24" s="23"/>
      <c r="D24" s="22"/>
      <c r="E24" s="22"/>
      <c r="F24" s="22"/>
      <c r="G24" s="22"/>
      <c r="H24" s="22"/>
      <c r="I24" s="22"/>
      <c r="J24" s="22"/>
    </row>
    <row r="25" spans="1:10" x14ac:dyDescent="0.25">
      <c r="A25" s="8" t="str">
        <f t="shared" si="0"/>
        <v>-</v>
      </c>
      <c r="B25" s="22"/>
      <c r="C25" s="23"/>
      <c r="D25" s="22"/>
      <c r="E25" s="22"/>
      <c r="F25" s="22"/>
      <c r="G25" s="22"/>
      <c r="H25" s="22"/>
      <c r="I25" s="22"/>
      <c r="J25" s="22"/>
    </row>
    <row r="26" spans="1:10" x14ac:dyDescent="0.25">
      <c r="A26" s="8" t="str">
        <f t="shared" si="0"/>
        <v>-</v>
      </c>
      <c r="B26" s="22"/>
      <c r="C26" s="23"/>
      <c r="D26" s="22"/>
      <c r="E26" s="22"/>
      <c r="F26" s="22"/>
      <c r="G26" s="22"/>
      <c r="H26" s="22"/>
      <c r="I26" s="22"/>
      <c r="J26" s="22"/>
    </row>
    <row r="27" spans="1:10" x14ac:dyDescent="0.25">
      <c r="A27" s="8" t="str">
        <f t="shared" si="0"/>
        <v>-</v>
      </c>
      <c r="B27" s="22"/>
      <c r="C27" s="23"/>
      <c r="D27" s="22"/>
      <c r="E27" s="22"/>
      <c r="F27" s="22"/>
      <c r="G27" s="22"/>
      <c r="H27" s="22"/>
      <c r="I27" s="22"/>
      <c r="J27" s="22"/>
    </row>
    <row r="28" spans="1:10" x14ac:dyDescent="0.25">
      <c r="A28" s="8" t="str">
        <f t="shared" si="0"/>
        <v>-</v>
      </c>
      <c r="B28" s="22"/>
      <c r="C28" s="23"/>
      <c r="D28" s="22"/>
      <c r="E28" s="22"/>
      <c r="F28" s="22"/>
      <c r="G28" s="22"/>
      <c r="H28" s="22"/>
      <c r="I28" s="22"/>
      <c r="J28" s="22"/>
    </row>
    <row r="29" spans="1:10" x14ac:dyDescent="0.25">
      <c r="A29" s="8" t="str">
        <f t="shared" si="0"/>
        <v>-</v>
      </c>
      <c r="B29" s="22"/>
      <c r="C29" s="23"/>
      <c r="D29" s="22"/>
      <c r="E29" s="22"/>
      <c r="F29" s="22"/>
      <c r="G29" s="22"/>
      <c r="H29" s="22"/>
      <c r="I29" s="22"/>
      <c r="J29" s="22"/>
    </row>
    <row r="30" spans="1:10" x14ac:dyDescent="0.25">
      <c r="A30" s="8" t="str">
        <f t="shared" si="0"/>
        <v>-</v>
      </c>
      <c r="B30" s="22"/>
      <c r="C30" s="23"/>
      <c r="D30" s="22"/>
      <c r="E30" s="22"/>
      <c r="F30" s="22"/>
      <c r="G30" s="22"/>
      <c r="H30" s="22"/>
      <c r="I30" s="22"/>
      <c r="J30" s="22"/>
    </row>
    <row r="31" spans="1:10" x14ac:dyDescent="0.25">
      <c r="A31" s="8" t="str">
        <f t="shared" si="0"/>
        <v>-</v>
      </c>
      <c r="B31" s="22"/>
      <c r="C31" s="23"/>
      <c r="D31" s="22"/>
      <c r="E31" s="22"/>
      <c r="F31" s="22"/>
      <c r="G31" s="22"/>
      <c r="H31" s="22"/>
      <c r="I31" s="22"/>
      <c r="J31" s="22"/>
    </row>
    <row r="32" spans="1:10" x14ac:dyDescent="0.25">
      <c r="A32" s="8" t="str">
        <f t="shared" si="0"/>
        <v>-</v>
      </c>
      <c r="B32" s="22"/>
      <c r="C32" s="23"/>
      <c r="D32" s="22"/>
      <c r="E32" s="22"/>
      <c r="F32" s="22"/>
      <c r="G32" s="22"/>
      <c r="H32" s="22"/>
      <c r="I32" s="22"/>
      <c r="J32" s="22"/>
    </row>
    <row r="33" spans="1:10" x14ac:dyDescent="0.25">
      <c r="A33" s="8" t="str">
        <f t="shared" si="0"/>
        <v>-</v>
      </c>
      <c r="B33" s="22"/>
      <c r="C33" s="23"/>
      <c r="D33" s="22"/>
      <c r="E33" s="22"/>
      <c r="F33" s="22"/>
      <c r="G33" s="22"/>
      <c r="H33" s="22"/>
      <c r="I33" s="22"/>
      <c r="J33" s="22"/>
    </row>
    <row r="34" spans="1:10" x14ac:dyDescent="0.25">
      <c r="A34" s="8" t="str">
        <f t="shared" si="0"/>
        <v>-</v>
      </c>
      <c r="B34" s="22"/>
      <c r="C34" s="23"/>
      <c r="D34" s="22"/>
      <c r="E34" s="22"/>
      <c r="F34" s="22"/>
      <c r="G34" s="22"/>
      <c r="H34" s="22"/>
      <c r="I34" s="22"/>
      <c r="J34" s="22"/>
    </row>
    <row r="35" spans="1:10" x14ac:dyDescent="0.25">
      <c r="A35" s="8" t="str">
        <f t="shared" si="0"/>
        <v>-</v>
      </c>
      <c r="B35" s="22"/>
      <c r="C35" s="23"/>
      <c r="D35" s="22"/>
      <c r="E35" s="22"/>
      <c r="F35" s="22"/>
      <c r="G35" s="22"/>
      <c r="H35" s="22"/>
      <c r="I35" s="22"/>
      <c r="J35" s="22"/>
    </row>
    <row r="36" spans="1:10" x14ac:dyDescent="0.25">
      <c r="A36" s="8" t="str">
        <f t="shared" si="0"/>
        <v>-</v>
      </c>
      <c r="B36" s="22"/>
      <c r="C36" s="23"/>
      <c r="D36" s="22"/>
      <c r="E36" s="22"/>
      <c r="F36" s="22"/>
      <c r="G36" s="22"/>
      <c r="H36" s="22"/>
      <c r="I36" s="22"/>
      <c r="J36" s="22"/>
    </row>
    <row r="37" spans="1:10" x14ac:dyDescent="0.25">
      <c r="A37" s="8" t="str">
        <f t="shared" si="0"/>
        <v>-</v>
      </c>
      <c r="B37" s="22"/>
      <c r="C37" s="23"/>
      <c r="D37" s="22"/>
      <c r="E37" s="22"/>
      <c r="F37" s="22"/>
      <c r="G37" s="22"/>
      <c r="H37" s="22"/>
      <c r="I37" s="22"/>
      <c r="J37" s="22"/>
    </row>
    <row r="38" spans="1:10" x14ac:dyDescent="0.25">
      <c r="A38" s="8" t="str">
        <f t="shared" si="0"/>
        <v>-</v>
      </c>
      <c r="B38" s="22"/>
      <c r="C38" s="23"/>
      <c r="D38" s="22"/>
      <c r="E38" s="22"/>
      <c r="F38" s="22"/>
      <c r="G38" s="22"/>
      <c r="H38" s="22"/>
      <c r="I38" s="22"/>
      <c r="J38" s="22"/>
    </row>
    <row r="39" spans="1:10" x14ac:dyDescent="0.25">
      <c r="A39" s="8" t="str">
        <f t="shared" si="0"/>
        <v>-</v>
      </c>
      <c r="B39" s="22"/>
      <c r="C39" s="23"/>
      <c r="D39" s="22"/>
      <c r="E39" s="22"/>
      <c r="F39" s="22"/>
      <c r="G39" s="22"/>
      <c r="H39" s="22"/>
      <c r="I39" s="22"/>
      <c r="J39" s="22"/>
    </row>
    <row r="40" spans="1:10" x14ac:dyDescent="0.25">
      <c r="A40" s="8" t="str">
        <f t="shared" si="0"/>
        <v>-</v>
      </c>
      <c r="B40" s="22"/>
      <c r="C40" s="23"/>
      <c r="D40" s="22"/>
      <c r="E40" s="22"/>
      <c r="F40" s="22"/>
      <c r="G40" s="22"/>
      <c r="H40" s="22"/>
      <c r="I40" s="22"/>
      <c r="J40" s="22"/>
    </row>
    <row r="41" spans="1:10" x14ac:dyDescent="0.25">
      <c r="A41" s="8" t="str">
        <f t="shared" si="0"/>
        <v>-</v>
      </c>
      <c r="B41" s="22"/>
      <c r="C41" s="23"/>
      <c r="D41" s="22"/>
      <c r="E41" s="22"/>
      <c r="F41" s="22"/>
      <c r="G41" s="22"/>
      <c r="H41" s="22"/>
      <c r="I41" s="22"/>
      <c r="J41" s="22"/>
    </row>
    <row r="42" spans="1:10" x14ac:dyDescent="0.25">
      <c r="A42" s="8" t="str">
        <f t="shared" si="0"/>
        <v>-</v>
      </c>
      <c r="B42" s="22"/>
      <c r="C42" s="23"/>
      <c r="D42" s="22"/>
      <c r="E42" s="22"/>
      <c r="F42" s="22"/>
      <c r="G42" s="22"/>
      <c r="H42" s="22"/>
      <c r="I42" s="22"/>
      <c r="J42" s="22"/>
    </row>
    <row r="43" spans="1:10" x14ac:dyDescent="0.25">
      <c r="A43" s="8" t="str">
        <f t="shared" si="0"/>
        <v>-</v>
      </c>
      <c r="B43" s="22"/>
      <c r="C43" s="23"/>
      <c r="D43" s="22"/>
      <c r="E43" s="22"/>
      <c r="F43" s="22"/>
      <c r="G43" s="22"/>
      <c r="H43" s="22"/>
      <c r="I43" s="22"/>
      <c r="J43" s="22"/>
    </row>
    <row r="44" spans="1:10" x14ac:dyDescent="0.25">
      <c r="A44" s="8" t="str">
        <f t="shared" si="0"/>
        <v>-</v>
      </c>
      <c r="B44" s="22"/>
      <c r="C44" s="23"/>
      <c r="D44" s="22"/>
      <c r="E44" s="22"/>
      <c r="F44" s="22"/>
      <c r="G44" s="22"/>
      <c r="H44" s="22"/>
      <c r="I44" s="22"/>
      <c r="J44" s="22"/>
    </row>
    <row r="45" spans="1:10" x14ac:dyDescent="0.25">
      <c r="A45" s="8" t="str">
        <f t="shared" si="0"/>
        <v>-</v>
      </c>
      <c r="B45" s="22"/>
      <c r="C45" s="23"/>
      <c r="D45" s="22"/>
      <c r="E45" s="22"/>
      <c r="F45" s="22"/>
      <c r="G45" s="22"/>
      <c r="H45" s="22"/>
      <c r="I45" s="22"/>
      <c r="J45" s="22"/>
    </row>
    <row r="46" spans="1:10" x14ac:dyDescent="0.25">
      <c r="A46" s="8" t="str">
        <f t="shared" si="0"/>
        <v>-</v>
      </c>
      <c r="B46" s="22"/>
      <c r="C46" s="23"/>
      <c r="D46" s="22"/>
      <c r="E46" s="22"/>
      <c r="F46" s="22"/>
      <c r="G46" s="22"/>
      <c r="H46" s="22"/>
      <c r="I46" s="22"/>
      <c r="J46" s="22"/>
    </row>
    <row r="47" spans="1:10" x14ac:dyDescent="0.25">
      <c r="A47" s="8" t="str">
        <f t="shared" si="0"/>
        <v>-</v>
      </c>
      <c r="B47" s="22"/>
      <c r="C47" s="23"/>
      <c r="D47" s="22"/>
      <c r="E47" s="22"/>
      <c r="F47" s="22"/>
      <c r="G47" s="22"/>
      <c r="H47" s="22"/>
      <c r="I47" s="22"/>
      <c r="J47" s="22"/>
    </row>
    <row r="48" spans="1:10" x14ac:dyDescent="0.25">
      <c r="A48" s="8" t="str">
        <f t="shared" si="0"/>
        <v>-</v>
      </c>
      <c r="B48" s="22"/>
      <c r="C48" s="23"/>
      <c r="D48" s="22"/>
      <c r="E48" s="22"/>
      <c r="F48" s="22"/>
      <c r="G48" s="22"/>
      <c r="H48" s="22"/>
      <c r="I48" s="22"/>
      <c r="J48" s="22"/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zoomScale="70" zoomScaleNormal="70" workbookViewId="0">
      <selection activeCell="J2" sqref="J2"/>
    </sheetView>
  </sheetViews>
  <sheetFormatPr defaultRowHeight="16.5" x14ac:dyDescent="0.25"/>
  <cols>
    <col min="1" max="1" width="11.875" bestFit="1" customWidth="1"/>
    <col min="2" max="2" width="11.375" bestFit="1" customWidth="1"/>
    <col min="4" max="4" width="12.75" bestFit="1" customWidth="1"/>
    <col min="5" max="5" width="7" customWidth="1"/>
    <col min="6" max="6" width="7.5" customWidth="1"/>
    <col min="7" max="7" width="7.875" customWidth="1"/>
    <col min="8" max="8" width="7.5" customWidth="1"/>
    <col min="9" max="9" width="6" customWidth="1"/>
    <col min="11" max="12" width="12.25" bestFit="1" customWidth="1"/>
    <col min="13" max="13" width="10.125" bestFit="1" customWidth="1"/>
    <col min="14" max="15" width="12.25" bestFit="1" customWidth="1"/>
    <col min="16" max="16" width="17" bestFit="1" customWidth="1"/>
    <col min="17" max="17" width="20" bestFit="1" customWidth="1"/>
    <col min="18" max="18" width="14.5" bestFit="1" customWidth="1"/>
  </cols>
  <sheetData>
    <row r="1" spans="1:23" x14ac:dyDescent="0.25">
      <c r="A1" s="2" t="s">
        <v>15</v>
      </c>
      <c r="B1" s="2" t="s">
        <v>19</v>
      </c>
      <c r="C1" s="2" t="s">
        <v>32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6</v>
      </c>
      <c r="K1" s="1" t="s">
        <v>75</v>
      </c>
      <c r="L1" s="1" t="s">
        <v>7</v>
      </c>
      <c r="M1" s="1" t="s">
        <v>8</v>
      </c>
      <c r="N1" s="1" t="s">
        <v>16</v>
      </c>
      <c r="O1" s="1" t="s">
        <v>17</v>
      </c>
      <c r="P1" s="1" t="s">
        <v>18</v>
      </c>
      <c r="Q1" s="1" t="s">
        <v>26</v>
      </c>
      <c r="R1" s="1" t="s">
        <v>27</v>
      </c>
      <c r="S1" s="1" t="s">
        <v>28</v>
      </c>
      <c r="T1" s="1" t="s">
        <v>29</v>
      </c>
    </row>
    <row r="2" spans="1:23" ht="20.100000000000001" customHeight="1" x14ac:dyDescent="0.25">
      <c r="A2" s="11" t="str">
        <f t="shared" ref="A2:A49" si="0">IF(B2&lt;&gt;"","第" &amp; VLOOKUP(B2,$R$11:$T$18,3,FALSE) &amp; "道","")</f>
        <v/>
      </c>
      <c r="B2" s="11" t="str">
        <f t="shared" ref="B2:B49" si="1">IF(P2&lt;&gt;"",RANK(P2,$P$2:$P$49,1),"")</f>
        <v/>
      </c>
      <c r="C2" s="11" t="s">
        <v>80</v>
      </c>
      <c r="D2" s="11" t="s">
        <v>77</v>
      </c>
      <c r="E2" s="11">
        <v>1</v>
      </c>
      <c r="F2" s="11">
        <v>1</v>
      </c>
      <c r="G2" s="11" t="e">
        <f>VLOOKUP(E2 &amp; "-" &amp; F2,出賽名單!$A$2:$J$48,2,FALSE)</f>
        <v>#N/A</v>
      </c>
      <c r="H2" s="11" t="e">
        <f>VLOOKUP(E2 &amp; "-" &amp; F2,出賽名單!$A$2:$J$48,6,FALSE)</f>
        <v>#N/A</v>
      </c>
      <c r="I2" s="11" t="s">
        <v>76</v>
      </c>
      <c r="J2" s="16"/>
      <c r="K2" s="30">
        <f t="shared" ref="K2:K49" si="2">IF(J2="",999999,J2)</f>
        <v>999999</v>
      </c>
      <c r="L2" s="11" t="str">
        <f>IF(J2="","",RANK(J2,$J$2:$J$9,1))</f>
        <v/>
      </c>
      <c r="M2" s="11">
        <f t="shared" ref="M2:M49" si="3">RANK(K2,$K$3:$K$49,1)</f>
        <v>1</v>
      </c>
      <c r="N2" s="11">
        <f t="shared" ref="N2:N49" si="4">IF(L2&lt;&gt;1,K2,"")</f>
        <v>999999</v>
      </c>
      <c r="O2" s="11">
        <f t="shared" ref="O2:O49" si="5">IF(N2&lt;&gt;"",RANK(N2,$N$2:$N$49,1),"")</f>
        <v>1</v>
      </c>
      <c r="P2" s="11" t="str">
        <f t="shared" ref="P2:P49" si="6">IF(OR(O2&lt;=$S$3,L2&lt;=1),J2,"")</f>
        <v/>
      </c>
      <c r="R2" s="8" t="s">
        <v>20</v>
      </c>
      <c r="S2" s="8">
        <v>1</v>
      </c>
      <c r="T2" s="8" t="s">
        <v>21</v>
      </c>
    </row>
    <row r="3" spans="1:23" ht="20.100000000000001" customHeight="1" x14ac:dyDescent="0.25">
      <c r="A3" s="11" t="str">
        <f t="shared" si="0"/>
        <v/>
      </c>
      <c r="B3" s="11" t="str">
        <f t="shared" si="1"/>
        <v/>
      </c>
      <c r="C3" s="11" t="s">
        <v>80</v>
      </c>
      <c r="D3" s="11" t="s">
        <v>77</v>
      </c>
      <c r="E3" s="8">
        <v>1</v>
      </c>
      <c r="F3" s="12">
        <v>2</v>
      </c>
      <c r="G3" s="11" t="e">
        <f>VLOOKUP(E3 &amp; "-" &amp; F3,出賽名單!$A$2:$J$48,2,FALSE)</f>
        <v>#N/A</v>
      </c>
      <c r="H3" s="11" t="e">
        <f>VLOOKUP(E3 &amp; "-" &amp; F3,出賽名單!$A$2:$J$48,6,FALSE)</f>
        <v>#N/A</v>
      </c>
      <c r="I3" s="11" t="s">
        <v>76</v>
      </c>
      <c r="J3" s="15"/>
      <c r="K3" s="30">
        <f t="shared" si="2"/>
        <v>999999</v>
      </c>
      <c r="L3" s="11" t="str">
        <f t="shared" ref="L3:L9" si="7">IF(J3="","",RANK(J3,$J$2:$J$9,1))</f>
        <v/>
      </c>
      <c r="M3" s="11">
        <f t="shared" si="3"/>
        <v>1</v>
      </c>
      <c r="N3" s="11">
        <f t="shared" si="4"/>
        <v>999999</v>
      </c>
      <c r="O3" s="11">
        <f t="shared" si="5"/>
        <v>1</v>
      </c>
      <c r="P3" s="11" t="str">
        <f t="shared" si="6"/>
        <v/>
      </c>
      <c r="R3" s="8" t="s">
        <v>22</v>
      </c>
      <c r="S3" s="17">
        <v>0</v>
      </c>
      <c r="T3" s="8" t="s">
        <v>23</v>
      </c>
    </row>
    <row r="4" spans="1:23" ht="20.100000000000001" customHeight="1" x14ac:dyDescent="0.25">
      <c r="A4" s="11" t="str">
        <f t="shared" si="0"/>
        <v/>
      </c>
      <c r="B4" s="11" t="str">
        <f t="shared" si="1"/>
        <v/>
      </c>
      <c r="C4" s="11" t="s">
        <v>80</v>
      </c>
      <c r="D4" s="11" t="s">
        <v>77</v>
      </c>
      <c r="E4" s="8">
        <v>1</v>
      </c>
      <c r="F4" s="12">
        <v>3</v>
      </c>
      <c r="G4" s="11" t="e">
        <f>VLOOKUP(E4 &amp; "-" &amp; F4,出賽名單!$A$2:$J$48,2,FALSE)</f>
        <v>#N/A</v>
      </c>
      <c r="H4" s="11" t="e">
        <f>VLOOKUP(E4 &amp; "-" &amp; F4,出賽名單!$A$2:$J$48,6,FALSE)</f>
        <v>#N/A</v>
      </c>
      <c r="I4" s="11" t="s">
        <v>76</v>
      </c>
      <c r="J4" s="15"/>
      <c r="K4" s="30">
        <f t="shared" si="2"/>
        <v>999999</v>
      </c>
      <c r="L4" s="11" t="str">
        <f t="shared" si="7"/>
        <v/>
      </c>
      <c r="M4" s="11">
        <f t="shared" si="3"/>
        <v>1</v>
      </c>
      <c r="N4" s="11">
        <f t="shared" si="4"/>
        <v>999999</v>
      </c>
      <c r="O4" s="11">
        <f t="shared" si="5"/>
        <v>1</v>
      </c>
      <c r="P4" s="11" t="str">
        <f t="shared" si="6"/>
        <v/>
      </c>
    </row>
    <row r="5" spans="1:23" ht="20.100000000000001" customHeight="1" x14ac:dyDescent="0.25">
      <c r="A5" s="11" t="str">
        <f t="shared" si="0"/>
        <v/>
      </c>
      <c r="B5" s="11" t="str">
        <f t="shared" si="1"/>
        <v/>
      </c>
      <c r="C5" s="11" t="s">
        <v>80</v>
      </c>
      <c r="D5" s="11" t="s">
        <v>77</v>
      </c>
      <c r="E5" s="8">
        <v>1</v>
      </c>
      <c r="F5" s="12">
        <v>4</v>
      </c>
      <c r="G5" s="11" t="e">
        <f>VLOOKUP(E5 &amp; "-" &amp; F5,出賽名單!$A$2:$J$48,2,FALSE)</f>
        <v>#N/A</v>
      </c>
      <c r="H5" s="11" t="e">
        <f>VLOOKUP(E5 &amp; "-" &amp; F5,出賽名單!$A$2:$J$48,6,FALSE)</f>
        <v>#N/A</v>
      </c>
      <c r="I5" s="11" t="s">
        <v>76</v>
      </c>
      <c r="J5" s="15"/>
      <c r="K5" s="30">
        <f t="shared" si="2"/>
        <v>999999</v>
      </c>
      <c r="L5" s="11" t="str">
        <f t="shared" si="7"/>
        <v/>
      </c>
      <c r="M5" s="11">
        <f t="shared" si="3"/>
        <v>1</v>
      </c>
      <c r="N5" s="11">
        <f t="shared" si="4"/>
        <v>999999</v>
      </c>
      <c r="O5" s="11">
        <f t="shared" si="5"/>
        <v>1</v>
      </c>
      <c r="P5" s="11" t="str">
        <f t="shared" si="6"/>
        <v/>
      </c>
    </row>
    <row r="6" spans="1:23" ht="20.100000000000001" customHeight="1" x14ac:dyDescent="0.25">
      <c r="A6" s="11" t="str">
        <f t="shared" si="0"/>
        <v/>
      </c>
      <c r="B6" s="11" t="str">
        <f t="shared" si="1"/>
        <v/>
      </c>
      <c r="C6" s="11" t="s">
        <v>80</v>
      </c>
      <c r="D6" s="11" t="s">
        <v>77</v>
      </c>
      <c r="E6" s="8">
        <v>1</v>
      </c>
      <c r="F6" s="12">
        <v>5</v>
      </c>
      <c r="G6" s="11" t="e">
        <f>VLOOKUP(E6 &amp; "-" &amp; F6,出賽名單!$A$2:$J$48,2,FALSE)</f>
        <v>#N/A</v>
      </c>
      <c r="H6" s="11" t="e">
        <f>VLOOKUP(E6 &amp; "-" &amp; F6,出賽名單!$A$2:$J$48,6,FALSE)</f>
        <v>#N/A</v>
      </c>
      <c r="I6" s="11" t="s">
        <v>76</v>
      </c>
      <c r="J6" s="15"/>
      <c r="K6" s="30">
        <f t="shared" si="2"/>
        <v>999999</v>
      </c>
      <c r="L6" s="11" t="str">
        <f t="shared" si="7"/>
        <v/>
      </c>
      <c r="M6" s="11">
        <f t="shared" si="3"/>
        <v>1</v>
      </c>
      <c r="N6" s="11">
        <f t="shared" si="4"/>
        <v>999999</v>
      </c>
      <c r="O6" s="11">
        <f t="shared" si="5"/>
        <v>1</v>
      </c>
      <c r="P6" s="11" t="str">
        <f t="shared" si="6"/>
        <v/>
      </c>
    </row>
    <row r="7" spans="1:23" ht="20.100000000000001" customHeight="1" thickBot="1" x14ac:dyDescent="0.3">
      <c r="A7" s="11" t="str">
        <f t="shared" si="0"/>
        <v/>
      </c>
      <c r="B7" s="11" t="str">
        <f t="shared" si="1"/>
        <v/>
      </c>
      <c r="C7" s="11" t="s">
        <v>80</v>
      </c>
      <c r="D7" s="11" t="s">
        <v>77</v>
      </c>
      <c r="E7" s="8">
        <v>1</v>
      </c>
      <c r="F7" s="12">
        <v>6</v>
      </c>
      <c r="G7" s="11" t="e">
        <f>VLOOKUP(E7 &amp; "-" &amp; F7,出賽名單!$A$2:$J$48,2,FALSE)</f>
        <v>#N/A</v>
      </c>
      <c r="H7" s="11" t="e">
        <f>VLOOKUP(E7 &amp; "-" &amp; F7,出賽名單!$A$2:$J$48,6,FALSE)</f>
        <v>#N/A</v>
      </c>
      <c r="I7" s="11" t="s">
        <v>76</v>
      </c>
      <c r="J7" s="31"/>
      <c r="K7" s="30">
        <f t="shared" si="2"/>
        <v>999999</v>
      </c>
      <c r="L7" s="11" t="str">
        <f t="shared" si="7"/>
        <v/>
      </c>
      <c r="M7" s="11">
        <f t="shared" si="3"/>
        <v>1</v>
      </c>
      <c r="N7" s="11">
        <f t="shared" si="4"/>
        <v>999999</v>
      </c>
      <c r="O7" s="11">
        <f t="shared" si="5"/>
        <v>1</v>
      </c>
      <c r="P7" s="11" t="str">
        <f t="shared" si="6"/>
        <v/>
      </c>
    </row>
    <row r="8" spans="1:23" ht="20.100000000000001" customHeight="1" thickTop="1" x14ac:dyDescent="0.25">
      <c r="A8" s="11" t="str">
        <f t="shared" si="0"/>
        <v/>
      </c>
      <c r="B8" s="11" t="str">
        <f t="shared" si="1"/>
        <v/>
      </c>
      <c r="C8" s="11" t="s">
        <v>80</v>
      </c>
      <c r="D8" s="11" t="s">
        <v>77</v>
      </c>
      <c r="E8" s="8">
        <v>1</v>
      </c>
      <c r="F8" s="12">
        <v>7</v>
      </c>
      <c r="G8" s="11" t="e">
        <f>VLOOKUP(E8 &amp; "-" &amp; F8,出賽名單!$A$2:$J$48,2,FALSE)</f>
        <v>#N/A</v>
      </c>
      <c r="H8" s="11" t="e">
        <f>VLOOKUP(E8 &amp; "-" &amp; F8,出賽名單!$A$2:$J$48,6,FALSE)</f>
        <v>#N/A</v>
      </c>
      <c r="I8" s="11" t="s">
        <v>76</v>
      </c>
      <c r="J8" s="15"/>
      <c r="K8" s="30">
        <f t="shared" si="2"/>
        <v>999999</v>
      </c>
      <c r="L8" s="11" t="str">
        <f t="shared" si="7"/>
        <v/>
      </c>
      <c r="M8" s="11">
        <f t="shared" si="3"/>
        <v>1</v>
      </c>
      <c r="N8" s="11">
        <f t="shared" si="4"/>
        <v>999999</v>
      </c>
      <c r="O8" s="11">
        <f t="shared" si="5"/>
        <v>1</v>
      </c>
      <c r="P8" s="11" t="str">
        <f t="shared" si="6"/>
        <v/>
      </c>
    </row>
    <row r="9" spans="1:23" ht="20.100000000000001" customHeight="1" x14ac:dyDescent="0.25">
      <c r="A9" s="11" t="str">
        <f t="shared" si="0"/>
        <v/>
      </c>
      <c r="B9" s="11" t="str">
        <f t="shared" si="1"/>
        <v/>
      </c>
      <c r="C9" s="11" t="s">
        <v>80</v>
      </c>
      <c r="D9" s="11" t="s">
        <v>77</v>
      </c>
      <c r="E9" s="8">
        <v>1</v>
      </c>
      <c r="F9" s="12">
        <v>8</v>
      </c>
      <c r="G9" s="11" t="e">
        <f>VLOOKUP(E9 &amp; "-" &amp; F9,出賽名單!$A$2:$J$48,2,FALSE)</f>
        <v>#N/A</v>
      </c>
      <c r="H9" s="11" t="e">
        <f>VLOOKUP(E9 &amp; "-" &amp; F9,出賽名單!$A$2:$J$48,6,FALSE)</f>
        <v>#N/A</v>
      </c>
      <c r="I9" s="11" t="s">
        <v>76</v>
      </c>
      <c r="J9" s="15"/>
      <c r="K9" s="30">
        <f t="shared" si="2"/>
        <v>999999</v>
      </c>
      <c r="L9" s="11" t="str">
        <f t="shared" si="7"/>
        <v/>
      </c>
      <c r="M9" s="11">
        <f t="shared" si="3"/>
        <v>1</v>
      </c>
      <c r="N9" s="11">
        <f t="shared" si="4"/>
        <v>999999</v>
      </c>
      <c r="O9" s="11">
        <f t="shared" si="5"/>
        <v>1</v>
      </c>
      <c r="P9" s="11" t="str">
        <f t="shared" si="6"/>
        <v/>
      </c>
    </row>
    <row r="10" spans="1:23" ht="20.100000000000001" customHeight="1" x14ac:dyDescent="0.25">
      <c r="A10" s="11" t="str">
        <f t="shared" si="0"/>
        <v/>
      </c>
      <c r="B10" s="11" t="str">
        <f t="shared" si="1"/>
        <v/>
      </c>
      <c r="C10" s="11" t="s">
        <v>80</v>
      </c>
      <c r="D10" s="11" t="s">
        <v>77</v>
      </c>
      <c r="E10" s="8">
        <v>2</v>
      </c>
      <c r="F10" s="12">
        <v>1</v>
      </c>
      <c r="G10" s="11" t="e">
        <f>VLOOKUP(E10 &amp; "-" &amp; F10,出賽名單!$A$2:$J$48,2,FALSE)</f>
        <v>#N/A</v>
      </c>
      <c r="H10" s="11" t="e">
        <f>VLOOKUP(E10 &amp; "-" &amp; F10,出賽名單!$A$2:$J$48,6,FALSE)</f>
        <v>#N/A</v>
      </c>
      <c r="I10" s="11" t="s">
        <v>76</v>
      </c>
      <c r="J10" s="15"/>
      <c r="K10" s="30">
        <f t="shared" si="2"/>
        <v>999999</v>
      </c>
      <c r="L10" s="12" t="str">
        <f>IF(J10="","",RANK(J10,$J$10:$J$17,1))</f>
        <v/>
      </c>
      <c r="M10" s="11">
        <f t="shared" si="3"/>
        <v>1</v>
      </c>
      <c r="N10" s="11">
        <f t="shared" si="4"/>
        <v>999999</v>
      </c>
      <c r="O10" s="11">
        <f t="shared" si="5"/>
        <v>1</v>
      </c>
      <c r="P10" s="11" t="str">
        <f t="shared" si="6"/>
        <v/>
      </c>
      <c r="R10" s="9" t="s">
        <v>24</v>
      </c>
      <c r="S10" s="9" t="s">
        <v>25</v>
      </c>
      <c r="T10" s="9" t="s">
        <v>25</v>
      </c>
      <c r="U10" s="34"/>
      <c r="V10" s="24"/>
      <c r="W10" s="24"/>
    </row>
    <row r="11" spans="1:23" ht="20.100000000000001" customHeight="1" thickBot="1" x14ac:dyDescent="0.3">
      <c r="A11" s="11" t="str">
        <f t="shared" si="0"/>
        <v/>
      </c>
      <c r="B11" s="11" t="str">
        <f t="shared" si="1"/>
        <v/>
      </c>
      <c r="C11" s="11" t="s">
        <v>80</v>
      </c>
      <c r="D11" s="11" t="s">
        <v>77</v>
      </c>
      <c r="E11" s="8">
        <v>2</v>
      </c>
      <c r="F11" s="13">
        <v>2</v>
      </c>
      <c r="G11" s="11" t="e">
        <f>VLOOKUP(E11 &amp; "-" &amp; F11,出賽名單!$A$2:$J$48,2,FALSE)</f>
        <v>#N/A</v>
      </c>
      <c r="H11" s="11" t="e">
        <f>VLOOKUP(E11 &amp; "-" &amp; F11,出賽名單!$A$2:$J$48,6,FALSE)</f>
        <v>#N/A</v>
      </c>
      <c r="I11" s="11" t="s">
        <v>76</v>
      </c>
      <c r="J11" s="32"/>
      <c r="K11" s="30">
        <f t="shared" si="2"/>
        <v>999999</v>
      </c>
      <c r="L11" s="12" t="str">
        <f t="shared" ref="L11:L17" si="8">IF(J11="","",RANK(J11,$J$10:$J$17,1))</f>
        <v/>
      </c>
      <c r="M11" s="11">
        <f t="shared" si="3"/>
        <v>1</v>
      </c>
      <c r="N11" s="11">
        <f t="shared" si="4"/>
        <v>999999</v>
      </c>
      <c r="O11" s="11">
        <f t="shared" si="5"/>
        <v>1</v>
      </c>
      <c r="P11" s="11" t="str">
        <f t="shared" si="6"/>
        <v/>
      </c>
      <c r="R11" s="9">
        <v>1</v>
      </c>
      <c r="S11" s="9">
        <v>4</v>
      </c>
      <c r="T11" s="9" t="s">
        <v>49</v>
      </c>
      <c r="U11" s="34"/>
      <c r="V11" s="24"/>
      <c r="W11" s="24"/>
    </row>
    <row r="12" spans="1:23" ht="20.100000000000001" customHeight="1" thickTop="1" x14ac:dyDescent="0.25">
      <c r="A12" s="11" t="str">
        <f t="shared" si="0"/>
        <v/>
      </c>
      <c r="B12" s="11" t="str">
        <f t="shared" si="1"/>
        <v/>
      </c>
      <c r="C12" s="11" t="s">
        <v>80</v>
      </c>
      <c r="D12" s="11" t="s">
        <v>77</v>
      </c>
      <c r="E12" s="8">
        <v>2</v>
      </c>
      <c r="F12" s="7">
        <v>3</v>
      </c>
      <c r="G12" s="11" t="e">
        <f>VLOOKUP(E12 &amp; "-" &amp; F12,出賽名單!$A$2:$J$48,2,FALSE)</f>
        <v>#N/A</v>
      </c>
      <c r="H12" s="11" t="e">
        <f>VLOOKUP(E12 &amp; "-" &amp; F12,出賽名單!$A$2:$J$48,6,FALSE)</f>
        <v>#N/A</v>
      </c>
      <c r="I12" s="11" t="s">
        <v>76</v>
      </c>
      <c r="J12" s="15"/>
      <c r="K12" s="30">
        <f t="shared" si="2"/>
        <v>999999</v>
      </c>
      <c r="L12" s="12" t="str">
        <f t="shared" si="8"/>
        <v/>
      </c>
      <c r="M12" s="11">
        <f t="shared" si="3"/>
        <v>1</v>
      </c>
      <c r="N12" s="11">
        <f t="shared" si="4"/>
        <v>999999</v>
      </c>
      <c r="O12" s="11">
        <f t="shared" si="5"/>
        <v>1</v>
      </c>
      <c r="P12" s="11" t="str">
        <f t="shared" si="6"/>
        <v/>
      </c>
      <c r="R12" s="9">
        <v>2</v>
      </c>
      <c r="S12" s="9">
        <v>5</v>
      </c>
      <c r="T12" s="9" t="s">
        <v>50</v>
      </c>
      <c r="U12" s="34"/>
      <c r="V12" s="24"/>
      <c r="W12" s="24"/>
    </row>
    <row r="13" spans="1:23" ht="20.100000000000001" customHeight="1" x14ac:dyDescent="0.25">
      <c r="A13" s="11" t="str">
        <f t="shared" si="0"/>
        <v/>
      </c>
      <c r="B13" s="11" t="str">
        <f t="shared" si="1"/>
        <v/>
      </c>
      <c r="C13" s="11" t="s">
        <v>80</v>
      </c>
      <c r="D13" s="11" t="s">
        <v>77</v>
      </c>
      <c r="E13" s="8">
        <v>2</v>
      </c>
      <c r="F13" s="12">
        <v>4</v>
      </c>
      <c r="G13" s="11" t="e">
        <f>VLOOKUP(E13 &amp; "-" &amp; F13,出賽名單!$A$2:$J$48,2,FALSE)</f>
        <v>#N/A</v>
      </c>
      <c r="H13" s="11" t="e">
        <f>VLOOKUP(E13 &amp; "-" &amp; F13,出賽名單!$A$2:$J$48,6,FALSE)</f>
        <v>#N/A</v>
      </c>
      <c r="I13" s="11" t="s">
        <v>76</v>
      </c>
      <c r="J13" s="15"/>
      <c r="K13" s="30">
        <f t="shared" si="2"/>
        <v>999999</v>
      </c>
      <c r="L13" s="12" t="str">
        <f t="shared" si="8"/>
        <v/>
      </c>
      <c r="M13" s="11">
        <f t="shared" si="3"/>
        <v>1</v>
      </c>
      <c r="N13" s="11">
        <f t="shared" si="4"/>
        <v>999999</v>
      </c>
      <c r="O13" s="11">
        <f t="shared" si="5"/>
        <v>1</v>
      </c>
      <c r="P13" s="11" t="str">
        <f t="shared" si="6"/>
        <v/>
      </c>
      <c r="R13" s="9">
        <v>3</v>
      </c>
      <c r="S13" s="9">
        <v>3</v>
      </c>
      <c r="T13" s="9" t="s">
        <v>51</v>
      </c>
      <c r="U13" s="34"/>
      <c r="V13" s="24"/>
      <c r="W13" s="24"/>
    </row>
    <row r="14" spans="1:23" ht="20.100000000000001" customHeight="1" x14ac:dyDescent="0.25">
      <c r="A14" s="11" t="str">
        <f t="shared" si="0"/>
        <v/>
      </c>
      <c r="B14" s="11" t="str">
        <f t="shared" si="1"/>
        <v/>
      </c>
      <c r="C14" s="11" t="s">
        <v>80</v>
      </c>
      <c r="D14" s="11" t="s">
        <v>77</v>
      </c>
      <c r="E14" s="8">
        <v>2</v>
      </c>
      <c r="F14" s="12">
        <v>5</v>
      </c>
      <c r="G14" s="11" t="e">
        <f>VLOOKUP(E14 &amp; "-" &amp; F14,出賽名單!$A$2:$J$48,2,FALSE)</f>
        <v>#N/A</v>
      </c>
      <c r="H14" s="11" t="e">
        <f>VLOOKUP(E14 &amp; "-" &amp; F14,出賽名單!$A$2:$J$48,6,FALSE)</f>
        <v>#N/A</v>
      </c>
      <c r="I14" s="11" t="s">
        <v>76</v>
      </c>
      <c r="J14" s="15"/>
      <c r="K14" s="30">
        <f t="shared" si="2"/>
        <v>999999</v>
      </c>
      <c r="L14" s="12" t="str">
        <f t="shared" si="8"/>
        <v/>
      </c>
      <c r="M14" s="11">
        <f t="shared" si="3"/>
        <v>1</v>
      </c>
      <c r="N14" s="11">
        <f t="shared" si="4"/>
        <v>999999</v>
      </c>
      <c r="O14" s="11">
        <f t="shared" si="5"/>
        <v>1</v>
      </c>
      <c r="P14" s="11" t="str">
        <f t="shared" si="6"/>
        <v/>
      </c>
      <c r="R14" s="9">
        <v>4</v>
      </c>
      <c r="S14" s="9">
        <v>6</v>
      </c>
      <c r="T14" s="9" t="s">
        <v>52</v>
      </c>
      <c r="U14" s="34"/>
      <c r="V14" s="24"/>
      <c r="W14" s="24"/>
    </row>
    <row r="15" spans="1:23" ht="20.100000000000001" customHeight="1" thickBot="1" x14ac:dyDescent="0.3">
      <c r="A15" s="11" t="str">
        <f t="shared" si="0"/>
        <v/>
      </c>
      <c r="B15" s="11" t="str">
        <f t="shared" si="1"/>
        <v/>
      </c>
      <c r="C15" s="11" t="s">
        <v>80</v>
      </c>
      <c r="D15" s="11" t="s">
        <v>77</v>
      </c>
      <c r="E15" s="8">
        <v>2</v>
      </c>
      <c r="F15" s="12">
        <v>6</v>
      </c>
      <c r="G15" s="11" t="e">
        <f>VLOOKUP(E15 &amp; "-" &amp; F15,出賽名單!$A$2:$J$48,2,FALSE)</f>
        <v>#N/A</v>
      </c>
      <c r="H15" s="11" t="e">
        <f>VLOOKUP(E15 &amp; "-" &amp; F15,出賽名單!$A$2:$J$48,6,FALSE)</f>
        <v>#N/A</v>
      </c>
      <c r="I15" s="11" t="s">
        <v>76</v>
      </c>
      <c r="J15" s="31"/>
      <c r="K15" s="30">
        <f t="shared" si="2"/>
        <v>999999</v>
      </c>
      <c r="L15" s="12" t="str">
        <f t="shared" si="8"/>
        <v/>
      </c>
      <c r="M15" s="11">
        <f t="shared" si="3"/>
        <v>1</v>
      </c>
      <c r="N15" s="11">
        <f t="shared" si="4"/>
        <v>999999</v>
      </c>
      <c r="O15" s="11">
        <f t="shared" si="5"/>
        <v>1</v>
      </c>
      <c r="P15" s="11" t="str">
        <f t="shared" si="6"/>
        <v/>
      </c>
      <c r="R15" s="9">
        <v>5</v>
      </c>
      <c r="S15" s="9">
        <v>7</v>
      </c>
      <c r="T15" s="9" t="s">
        <v>53</v>
      </c>
      <c r="U15" s="34"/>
      <c r="V15" s="24"/>
      <c r="W15" s="24"/>
    </row>
    <row r="16" spans="1:23" ht="20.100000000000001" customHeight="1" thickTop="1" thickBot="1" x14ac:dyDescent="0.3">
      <c r="A16" s="11" t="str">
        <f t="shared" si="0"/>
        <v/>
      </c>
      <c r="B16" s="11" t="str">
        <f t="shared" si="1"/>
        <v/>
      </c>
      <c r="C16" s="11" t="s">
        <v>80</v>
      </c>
      <c r="D16" s="11" t="s">
        <v>77</v>
      </c>
      <c r="E16" s="8">
        <v>2</v>
      </c>
      <c r="F16" s="13">
        <v>7</v>
      </c>
      <c r="G16" s="11" t="e">
        <f>VLOOKUP(E16 &amp; "-" &amp; F16,出賽名單!$A$2:$J$48,2,FALSE)</f>
        <v>#N/A</v>
      </c>
      <c r="H16" s="11" t="e">
        <f>VLOOKUP(E16 &amp; "-" &amp; F16,出賽名單!$A$2:$J$48,6,FALSE)</f>
        <v>#N/A</v>
      </c>
      <c r="I16" s="11" t="s">
        <v>76</v>
      </c>
      <c r="J16" s="15"/>
      <c r="K16" s="30">
        <f t="shared" si="2"/>
        <v>999999</v>
      </c>
      <c r="L16" s="12" t="str">
        <f t="shared" si="8"/>
        <v/>
      </c>
      <c r="M16" s="11">
        <f t="shared" si="3"/>
        <v>1</v>
      </c>
      <c r="N16" s="11">
        <f t="shared" si="4"/>
        <v>999999</v>
      </c>
      <c r="O16" s="11">
        <f t="shared" si="5"/>
        <v>1</v>
      </c>
      <c r="P16" s="11" t="str">
        <f t="shared" si="6"/>
        <v/>
      </c>
      <c r="R16" s="9">
        <v>6</v>
      </c>
      <c r="S16" s="9">
        <v>2</v>
      </c>
      <c r="T16" s="9" t="s">
        <v>54</v>
      </c>
      <c r="U16" s="34"/>
      <c r="V16" s="24"/>
      <c r="W16" s="24"/>
    </row>
    <row r="17" spans="1:23" ht="20.100000000000001" customHeight="1" thickTop="1" x14ac:dyDescent="0.25">
      <c r="A17" s="11" t="str">
        <f t="shared" si="0"/>
        <v/>
      </c>
      <c r="B17" s="11" t="str">
        <f t="shared" si="1"/>
        <v/>
      </c>
      <c r="C17" s="11" t="s">
        <v>80</v>
      </c>
      <c r="D17" s="11" t="s">
        <v>77</v>
      </c>
      <c r="E17" s="8">
        <v>2</v>
      </c>
      <c r="F17" s="7">
        <v>8</v>
      </c>
      <c r="G17" s="11" t="e">
        <f>VLOOKUP(E17 &amp; "-" &amp; F17,出賽名單!$A$2:$J$48,2,FALSE)</f>
        <v>#N/A</v>
      </c>
      <c r="H17" s="11" t="e">
        <f>VLOOKUP(E17 &amp; "-" &amp; F17,出賽名單!$A$2:$J$48,6,FALSE)</f>
        <v>#N/A</v>
      </c>
      <c r="I17" s="11" t="s">
        <v>76</v>
      </c>
      <c r="J17" s="15"/>
      <c r="K17" s="30">
        <f t="shared" si="2"/>
        <v>999999</v>
      </c>
      <c r="L17" s="12" t="str">
        <f t="shared" si="8"/>
        <v/>
      </c>
      <c r="M17" s="11">
        <f t="shared" si="3"/>
        <v>1</v>
      </c>
      <c r="N17" s="11">
        <f t="shared" si="4"/>
        <v>999999</v>
      </c>
      <c r="O17" s="11">
        <f t="shared" si="5"/>
        <v>1</v>
      </c>
      <c r="P17" s="11" t="str">
        <f t="shared" si="6"/>
        <v/>
      </c>
      <c r="R17" s="9">
        <v>7</v>
      </c>
      <c r="S17" s="9"/>
      <c r="T17" s="9"/>
      <c r="U17" s="34"/>
      <c r="V17" s="24"/>
      <c r="W17" s="24"/>
    </row>
    <row r="18" spans="1:23" ht="20.100000000000001" customHeight="1" x14ac:dyDescent="0.25">
      <c r="A18" s="11" t="str">
        <f t="shared" si="0"/>
        <v/>
      </c>
      <c r="B18" s="11" t="str">
        <f t="shared" si="1"/>
        <v/>
      </c>
      <c r="C18" s="11" t="s">
        <v>80</v>
      </c>
      <c r="D18" s="11" t="s">
        <v>77</v>
      </c>
      <c r="E18" s="8">
        <v>3</v>
      </c>
      <c r="F18" s="12">
        <v>1</v>
      </c>
      <c r="G18" s="11" t="e">
        <f>VLOOKUP(E18 &amp; "-" &amp; F18,出賽名單!$A$2:$J$48,2,FALSE)</f>
        <v>#N/A</v>
      </c>
      <c r="H18" s="11" t="e">
        <f>VLOOKUP(E18 &amp; "-" &amp; F18,出賽名單!$A$2:$J$48,6,FALSE)</f>
        <v>#N/A</v>
      </c>
      <c r="I18" s="11" t="s">
        <v>76</v>
      </c>
      <c r="J18" s="15"/>
      <c r="K18" s="30">
        <f t="shared" si="2"/>
        <v>999999</v>
      </c>
      <c r="L18" s="12" t="str">
        <f>IF(J18="","",RANK(J18,$J$18:$J$25,1))</f>
        <v/>
      </c>
      <c r="M18" s="11">
        <f t="shared" si="3"/>
        <v>1</v>
      </c>
      <c r="N18" s="11">
        <f t="shared" si="4"/>
        <v>999999</v>
      </c>
      <c r="O18" s="11">
        <f t="shared" si="5"/>
        <v>1</v>
      </c>
      <c r="P18" s="11" t="str">
        <f t="shared" si="6"/>
        <v/>
      </c>
      <c r="R18" s="9">
        <v>8</v>
      </c>
      <c r="S18" s="9"/>
      <c r="T18" s="9"/>
      <c r="U18" s="34"/>
      <c r="V18" s="24"/>
      <c r="W18" s="24"/>
    </row>
    <row r="19" spans="1:23" ht="20.100000000000001" customHeight="1" thickBot="1" x14ac:dyDescent="0.3">
      <c r="A19" s="11" t="str">
        <f t="shared" si="0"/>
        <v/>
      </c>
      <c r="B19" s="11" t="str">
        <f t="shared" si="1"/>
        <v/>
      </c>
      <c r="C19" s="11" t="s">
        <v>80</v>
      </c>
      <c r="D19" s="11" t="s">
        <v>77</v>
      </c>
      <c r="E19" s="8">
        <v>3</v>
      </c>
      <c r="F19" s="13">
        <v>2</v>
      </c>
      <c r="G19" s="11" t="e">
        <f>VLOOKUP(E19 &amp; "-" &amp; F19,出賽名單!$A$2:$J$48,2,FALSE)</f>
        <v>#N/A</v>
      </c>
      <c r="H19" s="11" t="e">
        <f>VLOOKUP(E19 &amp; "-" &amp; F19,出賽名單!$A$2:$J$48,6,FALSE)</f>
        <v>#N/A</v>
      </c>
      <c r="I19" s="11" t="s">
        <v>76</v>
      </c>
      <c r="J19" s="32"/>
      <c r="K19" s="30">
        <f t="shared" si="2"/>
        <v>999999</v>
      </c>
      <c r="L19" s="12" t="str">
        <f t="shared" ref="L19:L25" si="9">IF(J19="","",RANK(J19,$J$18:$J$25,1))</f>
        <v/>
      </c>
      <c r="M19" s="11">
        <f t="shared" si="3"/>
        <v>1</v>
      </c>
      <c r="N19" s="11">
        <f t="shared" si="4"/>
        <v>999999</v>
      </c>
      <c r="O19" s="11">
        <f t="shared" si="5"/>
        <v>1</v>
      </c>
      <c r="P19" s="11" t="str">
        <f t="shared" si="6"/>
        <v/>
      </c>
    </row>
    <row r="20" spans="1:23" ht="20.100000000000001" customHeight="1" thickTop="1" x14ac:dyDescent="0.25">
      <c r="A20" s="11" t="str">
        <f t="shared" si="0"/>
        <v/>
      </c>
      <c r="B20" s="11" t="str">
        <f t="shared" si="1"/>
        <v/>
      </c>
      <c r="C20" s="11" t="s">
        <v>80</v>
      </c>
      <c r="D20" s="11" t="s">
        <v>77</v>
      </c>
      <c r="E20" s="8">
        <v>3</v>
      </c>
      <c r="F20" s="7">
        <v>3</v>
      </c>
      <c r="G20" s="11" t="e">
        <f>VLOOKUP(E20 &amp; "-" &amp; F20,出賽名單!$A$2:$J$48,2,FALSE)</f>
        <v>#N/A</v>
      </c>
      <c r="H20" s="11" t="e">
        <f>VLOOKUP(E20 &amp; "-" &amp; F20,出賽名單!$A$2:$J$48,6,FALSE)</f>
        <v>#N/A</v>
      </c>
      <c r="I20" s="11" t="s">
        <v>76</v>
      </c>
      <c r="J20" s="15"/>
      <c r="K20" s="30">
        <f t="shared" si="2"/>
        <v>999999</v>
      </c>
      <c r="L20" s="12" t="str">
        <f t="shared" si="9"/>
        <v/>
      </c>
      <c r="M20" s="11">
        <f t="shared" si="3"/>
        <v>1</v>
      </c>
      <c r="N20" s="11">
        <f t="shared" si="4"/>
        <v>999999</v>
      </c>
      <c r="O20" s="11">
        <f t="shared" si="5"/>
        <v>1</v>
      </c>
      <c r="P20" s="11" t="str">
        <f t="shared" si="6"/>
        <v/>
      </c>
    </row>
    <row r="21" spans="1:23" ht="20.100000000000001" customHeight="1" x14ac:dyDescent="0.25">
      <c r="A21" s="11" t="str">
        <f t="shared" si="0"/>
        <v/>
      </c>
      <c r="B21" s="11" t="str">
        <f t="shared" si="1"/>
        <v/>
      </c>
      <c r="C21" s="11" t="s">
        <v>80</v>
      </c>
      <c r="D21" s="11" t="s">
        <v>77</v>
      </c>
      <c r="E21" s="8">
        <v>3</v>
      </c>
      <c r="F21" s="12">
        <v>4</v>
      </c>
      <c r="G21" s="11" t="e">
        <f>VLOOKUP(E21 &amp; "-" &amp; F21,出賽名單!$A$2:$J$48,2,FALSE)</f>
        <v>#N/A</v>
      </c>
      <c r="H21" s="11" t="e">
        <f>VLOOKUP(E21 &amp; "-" &amp; F21,出賽名單!$A$2:$J$48,6,FALSE)</f>
        <v>#N/A</v>
      </c>
      <c r="I21" s="11" t="s">
        <v>76</v>
      </c>
      <c r="J21" s="15"/>
      <c r="K21" s="30">
        <f t="shared" si="2"/>
        <v>999999</v>
      </c>
      <c r="L21" s="12" t="str">
        <f t="shared" si="9"/>
        <v/>
      </c>
      <c r="M21" s="11">
        <f t="shared" si="3"/>
        <v>1</v>
      </c>
      <c r="N21" s="11">
        <f t="shared" si="4"/>
        <v>999999</v>
      </c>
      <c r="O21" s="11">
        <f t="shared" si="5"/>
        <v>1</v>
      </c>
      <c r="P21" s="11" t="str">
        <f t="shared" si="6"/>
        <v/>
      </c>
    </row>
    <row r="22" spans="1:23" ht="20.100000000000001" customHeight="1" x14ac:dyDescent="0.25">
      <c r="A22" s="11" t="str">
        <f t="shared" si="0"/>
        <v/>
      </c>
      <c r="B22" s="11" t="str">
        <f t="shared" si="1"/>
        <v/>
      </c>
      <c r="C22" s="11" t="s">
        <v>80</v>
      </c>
      <c r="D22" s="11" t="s">
        <v>77</v>
      </c>
      <c r="E22" s="8">
        <v>3</v>
      </c>
      <c r="F22" s="12">
        <v>5</v>
      </c>
      <c r="G22" s="11" t="e">
        <f>VLOOKUP(E22 &amp; "-" &amp; F22,出賽名單!$A$2:$J$48,2,FALSE)</f>
        <v>#N/A</v>
      </c>
      <c r="H22" s="11" t="e">
        <f>VLOOKUP(E22 &amp; "-" &amp; F22,出賽名單!$A$2:$J$48,6,FALSE)</f>
        <v>#N/A</v>
      </c>
      <c r="I22" s="11" t="s">
        <v>76</v>
      </c>
      <c r="J22" s="15"/>
      <c r="K22" s="30">
        <f t="shared" si="2"/>
        <v>999999</v>
      </c>
      <c r="L22" s="12" t="str">
        <f t="shared" si="9"/>
        <v/>
      </c>
      <c r="M22" s="11">
        <f t="shared" si="3"/>
        <v>1</v>
      </c>
      <c r="N22" s="11">
        <f t="shared" si="4"/>
        <v>999999</v>
      </c>
      <c r="O22" s="11">
        <f t="shared" si="5"/>
        <v>1</v>
      </c>
      <c r="P22" s="11" t="str">
        <f t="shared" si="6"/>
        <v/>
      </c>
    </row>
    <row r="23" spans="1:23" ht="20.100000000000001" customHeight="1" thickBot="1" x14ac:dyDescent="0.3">
      <c r="A23" s="11" t="str">
        <f t="shared" si="0"/>
        <v/>
      </c>
      <c r="B23" s="11" t="str">
        <f t="shared" si="1"/>
        <v/>
      </c>
      <c r="C23" s="11" t="s">
        <v>80</v>
      </c>
      <c r="D23" s="11" t="s">
        <v>77</v>
      </c>
      <c r="E23" s="8">
        <v>3</v>
      </c>
      <c r="F23" s="12">
        <v>6</v>
      </c>
      <c r="G23" s="11" t="e">
        <f>VLOOKUP(E23 &amp; "-" &amp; F23,出賽名單!$A$2:$J$48,2,FALSE)</f>
        <v>#N/A</v>
      </c>
      <c r="H23" s="11" t="e">
        <f>VLOOKUP(E23 &amp; "-" &amp; F23,出賽名單!$A$2:$J$48,6,FALSE)</f>
        <v>#N/A</v>
      </c>
      <c r="I23" s="11" t="s">
        <v>76</v>
      </c>
      <c r="J23" s="31"/>
      <c r="K23" s="30">
        <f t="shared" si="2"/>
        <v>999999</v>
      </c>
      <c r="L23" s="12" t="str">
        <f t="shared" si="9"/>
        <v/>
      </c>
      <c r="M23" s="11">
        <f t="shared" si="3"/>
        <v>1</v>
      </c>
      <c r="N23" s="11">
        <f t="shared" si="4"/>
        <v>999999</v>
      </c>
      <c r="O23" s="11">
        <f t="shared" si="5"/>
        <v>1</v>
      </c>
      <c r="P23" s="11" t="str">
        <f t="shared" si="6"/>
        <v/>
      </c>
    </row>
    <row r="24" spans="1:23" ht="20.100000000000001" customHeight="1" thickTop="1" thickBot="1" x14ac:dyDescent="0.3">
      <c r="A24" s="11" t="str">
        <f t="shared" si="0"/>
        <v/>
      </c>
      <c r="B24" s="11" t="str">
        <f t="shared" si="1"/>
        <v/>
      </c>
      <c r="C24" s="11" t="s">
        <v>80</v>
      </c>
      <c r="D24" s="11" t="s">
        <v>77</v>
      </c>
      <c r="E24" s="8">
        <v>3</v>
      </c>
      <c r="F24" s="13">
        <v>7</v>
      </c>
      <c r="G24" s="11" t="e">
        <f>VLOOKUP(E24 &amp; "-" &amp; F24,出賽名單!$A$2:$J$48,2,FALSE)</f>
        <v>#N/A</v>
      </c>
      <c r="H24" s="11" t="e">
        <f>VLOOKUP(E24 &amp; "-" &amp; F24,出賽名單!$A$2:$J$48,6,FALSE)</f>
        <v>#N/A</v>
      </c>
      <c r="I24" s="11" t="s">
        <v>76</v>
      </c>
      <c r="J24" s="15"/>
      <c r="K24" s="30">
        <f t="shared" si="2"/>
        <v>999999</v>
      </c>
      <c r="L24" s="12" t="str">
        <f t="shared" si="9"/>
        <v/>
      </c>
      <c r="M24" s="11">
        <f t="shared" si="3"/>
        <v>1</v>
      </c>
      <c r="N24" s="11">
        <f t="shared" si="4"/>
        <v>999999</v>
      </c>
      <c r="O24" s="11">
        <f t="shared" si="5"/>
        <v>1</v>
      </c>
      <c r="P24" s="11" t="str">
        <f t="shared" si="6"/>
        <v/>
      </c>
    </row>
    <row r="25" spans="1:23" ht="20.100000000000001" customHeight="1" thickTop="1" x14ac:dyDescent="0.25">
      <c r="A25" s="11" t="str">
        <f t="shared" si="0"/>
        <v/>
      </c>
      <c r="B25" s="11" t="str">
        <f t="shared" si="1"/>
        <v/>
      </c>
      <c r="C25" s="11" t="s">
        <v>80</v>
      </c>
      <c r="D25" s="11" t="s">
        <v>77</v>
      </c>
      <c r="E25" s="8">
        <v>3</v>
      </c>
      <c r="F25" s="7">
        <v>8</v>
      </c>
      <c r="G25" s="11" t="e">
        <f>VLOOKUP(E25 &amp; "-" &amp; F25,出賽名單!$A$2:$J$48,2,FALSE)</f>
        <v>#N/A</v>
      </c>
      <c r="H25" s="11" t="e">
        <f>VLOOKUP(E25 &amp; "-" &amp; F25,出賽名單!$A$2:$J$48,6,FALSE)</f>
        <v>#N/A</v>
      </c>
      <c r="I25" s="11" t="s">
        <v>76</v>
      </c>
      <c r="J25" s="15"/>
      <c r="K25" s="30">
        <f t="shared" si="2"/>
        <v>999999</v>
      </c>
      <c r="L25" s="12" t="str">
        <f t="shared" si="9"/>
        <v/>
      </c>
      <c r="M25" s="11">
        <f t="shared" si="3"/>
        <v>1</v>
      </c>
      <c r="N25" s="11">
        <f t="shared" si="4"/>
        <v>999999</v>
      </c>
      <c r="O25" s="11">
        <f t="shared" si="5"/>
        <v>1</v>
      </c>
      <c r="P25" s="11" t="str">
        <f t="shared" si="6"/>
        <v/>
      </c>
    </row>
    <row r="26" spans="1:23" ht="20.100000000000001" customHeight="1" x14ac:dyDescent="0.25">
      <c r="A26" s="11" t="str">
        <f t="shared" si="0"/>
        <v/>
      </c>
      <c r="B26" s="11" t="str">
        <f t="shared" si="1"/>
        <v/>
      </c>
      <c r="C26" s="11" t="s">
        <v>80</v>
      </c>
      <c r="D26" s="11" t="s">
        <v>77</v>
      </c>
      <c r="E26" s="8">
        <v>4</v>
      </c>
      <c r="F26" s="12">
        <v>1</v>
      </c>
      <c r="G26" s="11" t="e">
        <f>VLOOKUP(E26 &amp; "-" &amp; F26,出賽名單!$A$2:$J$48,2,FALSE)</f>
        <v>#N/A</v>
      </c>
      <c r="H26" s="11" t="e">
        <f>VLOOKUP(E26 &amp; "-" &amp; F26,出賽名單!$A$2:$J$48,6,FALSE)</f>
        <v>#N/A</v>
      </c>
      <c r="I26" s="11" t="s">
        <v>76</v>
      </c>
      <c r="J26" s="15"/>
      <c r="K26" s="30">
        <f t="shared" si="2"/>
        <v>999999</v>
      </c>
      <c r="L26" s="12" t="str">
        <f>IF(J26="","",RANK(J26,$J$26:$J$33,1))</f>
        <v/>
      </c>
      <c r="M26" s="11">
        <f t="shared" si="3"/>
        <v>1</v>
      </c>
      <c r="N26" s="11">
        <f t="shared" si="4"/>
        <v>999999</v>
      </c>
      <c r="O26" s="11">
        <f t="shared" si="5"/>
        <v>1</v>
      </c>
      <c r="P26" s="11" t="str">
        <f t="shared" si="6"/>
        <v/>
      </c>
    </row>
    <row r="27" spans="1:23" ht="20.100000000000001" customHeight="1" x14ac:dyDescent="0.25">
      <c r="A27" s="11" t="str">
        <f t="shared" si="0"/>
        <v/>
      </c>
      <c r="B27" s="11" t="str">
        <f t="shared" si="1"/>
        <v/>
      </c>
      <c r="C27" s="11" t="s">
        <v>80</v>
      </c>
      <c r="D27" s="11" t="s">
        <v>77</v>
      </c>
      <c r="E27" s="8">
        <v>4</v>
      </c>
      <c r="F27" s="12">
        <v>2</v>
      </c>
      <c r="G27" s="11" t="e">
        <f>VLOOKUP(E27 &amp; "-" &amp; F27,出賽名單!$A$2:$J$48,2,FALSE)</f>
        <v>#N/A</v>
      </c>
      <c r="H27" s="11" t="e">
        <f>VLOOKUP(E27 &amp; "-" &amp; F27,出賽名單!$A$2:$J$48,6,FALSE)</f>
        <v>#N/A</v>
      </c>
      <c r="I27" s="11" t="s">
        <v>76</v>
      </c>
      <c r="J27" s="32"/>
      <c r="K27" s="30">
        <f t="shared" si="2"/>
        <v>999999</v>
      </c>
      <c r="L27" s="12" t="str">
        <f t="shared" ref="L27:L33" si="10">IF(J27="","",RANK(J27,$J$26:$J$33,1))</f>
        <v/>
      </c>
      <c r="M27" s="11">
        <f t="shared" si="3"/>
        <v>1</v>
      </c>
      <c r="N27" s="11">
        <f t="shared" si="4"/>
        <v>999999</v>
      </c>
      <c r="O27" s="11">
        <f t="shared" si="5"/>
        <v>1</v>
      </c>
      <c r="P27" s="11" t="str">
        <f t="shared" si="6"/>
        <v/>
      </c>
    </row>
    <row r="28" spans="1:23" ht="20.100000000000001" customHeight="1" x14ac:dyDescent="0.25">
      <c r="A28" s="11" t="str">
        <f t="shared" si="0"/>
        <v/>
      </c>
      <c r="B28" s="11" t="str">
        <f t="shared" si="1"/>
        <v/>
      </c>
      <c r="C28" s="11" t="s">
        <v>80</v>
      </c>
      <c r="D28" s="11" t="s">
        <v>77</v>
      </c>
      <c r="E28" s="8">
        <v>4</v>
      </c>
      <c r="F28" s="12">
        <v>3</v>
      </c>
      <c r="G28" s="11" t="e">
        <f>VLOOKUP(E28 &amp; "-" &amp; F28,出賽名單!$A$2:$J$48,2,FALSE)</f>
        <v>#N/A</v>
      </c>
      <c r="H28" s="11" t="e">
        <f>VLOOKUP(E28 &amp; "-" &amp; F28,出賽名單!$A$2:$J$48,6,FALSE)</f>
        <v>#N/A</v>
      </c>
      <c r="I28" s="11" t="s">
        <v>76</v>
      </c>
      <c r="J28" s="15"/>
      <c r="K28" s="30">
        <f t="shared" si="2"/>
        <v>999999</v>
      </c>
      <c r="L28" s="12" t="str">
        <f t="shared" si="10"/>
        <v/>
      </c>
      <c r="M28" s="11">
        <f t="shared" si="3"/>
        <v>1</v>
      </c>
      <c r="N28" s="11">
        <f t="shared" si="4"/>
        <v>999999</v>
      </c>
      <c r="O28" s="11">
        <f t="shared" si="5"/>
        <v>1</v>
      </c>
      <c r="P28" s="11" t="str">
        <f t="shared" si="6"/>
        <v/>
      </c>
    </row>
    <row r="29" spans="1:23" ht="20.100000000000001" customHeight="1" x14ac:dyDescent="0.25">
      <c r="A29" s="11" t="str">
        <f t="shared" si="0"/>
        <v/>
      </c>
      <c r="B29" s="11" t="str">
        <f t="shared" si="1"/>
        <v/>
      </c>
      <c r="C29" s="11" t="s">
        <v>80</v>
      </c>
      <c r="D29" s="11" t="s">
        <v>77</v>
      </c>
      <c r="E29" s="8">
        <v>4</v>
      </c>
      <c r="F29" s="12">
        <v>4</v>
      </c>
      <c r="G29" s="11" t="e">
        <f>VLOOKUP(E29 &amp; "-" &amp; F29,出賽名單!$A$2:$J$48,2,FALSE)</f>
        <v>#N/A</v>
      </c>
      <c r="H29" s="11" t="e">
        <f>VLOOKUP(E29 &amp; "-" &amp; F29,出賽名單!$A$2:$J$48,6,FALSE)</f>
        <v>#N/A</v>
      </c>
      <c r="I29" s="11" t="s">
        <v>76</v>
      </c>
      <c r="J29" s="15"/>
      <c r="K29" s="30">
        <f t="shared" si="2"/>
        <v>999999</v>
      </c>
      <c r="L29" s="12" t="str">
        <f t="shared" si="10"/>
        <v/>
      </c>
      <c r="M29" s="11">
        <f t="shared" si="3"/>
        <v>1</v>
      </c>
      <c r="N29" s="11">
        <f t="shared" si="4"/>
        <v>999999</v>
      </c>
      <c r="O29" s="11">
        <f t="shared" si="5"/>
        <v>1</v>
      </c>
      <c r="P29" s="11" t="str">
        <f t="shared" si="6"/>
        <v/>
      </c>
    </row>
    <row r="30" spans="1:23" ht="20.100000000000001" customHeight="1" x14ac:dyDescent="0.25">
      <c r="A30" s="11" t="str">
        <f t="shared" si="0"/>
        <v/>
      </c>
      <c r="B30" s="11" t="str">
        <f t="shared" si="1"/>
        <v/>
      </c>
      <c r="C30" s="11" t="s">
        <v>80</v>
      </c>
      <c r="D30" s="11" t="s">
        <v>77</v>
      </c>
      <c r="E30" s="8">
        <v>4</v>
      </c>
      <c r="F30" s="12">
        <v>5</v>
      </c>
      <c r="G30" s="11" t="e">
        <f>VLOOKUP(E30 &amp; "-" &amp; F30,出賽名單!$A$2:$J$48,2,FALSE)</f>
        <v>#N/A</v>
      </c>
      <c r="H30" s="11" t="e">
        <f>VLOOKUP(E30 &amp; "-" &amp; F30,出賽名單!$A$2:$J$48,6,FALSE)</f>
        <v>#N/A</v>
      </c>
      <c r="I30" s="11" t="s">
        <v>76</v>
      </c>
      <c r="J30" s="15"/>
      <c r="K30" s="30">
        <f t="shared" si="2"/>
        <v>999999</v>
      </c>
      <c r="L30" s="12" t="str">
        <f t="shared" si="10"/>
        <v/>
      </c>
      <c r="M30" s="11">
        <f t="shared" si="3"/>
        <v>1</v>
      </c>
      <c r="N30" s="11">
        <f t="shared" si="4"/>
        <v>999999</v>
      </c>
      <c r="O30" s="11">
        <f t="shared" si="5"/>
        <v>1</v>
      </c>
      <c r="P30" s="11" t="str">
        <f t="shared" si="6"/>
        <v/>
      </c>
    </row>
    <row r="31" spans="1:23" ht="20.100000000000001" customHeight="1" thickBot="1" x14ac:dyDescent="0.3">
      <c r="A31" s="11" t="str">
        <f t="shared" si="0"/>
        <v/>
      </c>
      <c r="B31" s="11" t="str">
        <f t="shared" si="1"/>
        <v/>
      </c>
      <c r="C31" s="11" t="s">
        <v>80</v>
      </c>
      <c r="D31" s="11" t="s">
        <v>77</v>
      </c>
      <c r="E31" s="8">
        <v>4</v>
      </c>
      <c r="F31" s="12">
        <v>6</v>
      </c>
      <c r="G31" s="11" t="e">
        <f>VLOOKUP(E31 &amp; "-" &amp; F31,出賽名單!$A$2:$J$48,2,FALSE)</f>
        <v>#N/A</v>
      </c>
      <c r="H31" s="11" t="e">
        <f>VLOOKUP(E31 &amp; "-" &amp; F31,出賽名單!$A$2:$J$48,6,FALSE)</f>
        <v>#N/A</v>
      </c>
      <c r="I31" s="11" t="s">
        <v>76</v>
      </c>
      <c r="J31" s="31"/>
      <c r="K31" s="30">
        <f t="shared" si="2"/>
        <v>999999</v>
      </c>
      <c r="L31" s="12" t="str">
        <f t="shared" si="10"/>
        <v/>
      </c>
      <c r="M31" s="11">
        <f t="shared" si="3"/>
        <v>1</v>
      </c>
      <c r="N31" s="11">
        <f t="shared" si="4"/>
        <v>999999</v>
      </c>
      <c r="O31" s="11">
        <f t="shared" si="5"/>
        <v>1</v>
      </c>
      <c r="P31" s="11" t="str">
        <f t="shared" si="6"/>
        <v/>
      </c>
    </row>
    <row r="32" spans="1:23" ht="20.100000000000001" customHeight="1" thickTop="1" x14ac:dyDescent="0.25">
      <c r="A32" s="11" t="str">
        <f t="shared" si="0"/>
        <v/>
      </c>
      <c r="B32" s="11" t="str">
        <f t="shared" si="1"/>
        <v/>
      </c>
      <c r="C32" s="11" t="s">
        <v>80</v>
      </c>
      <c r="D32" s="11" t="s">
        <v>77</v>
      </c>
      <c r="E32" s="8">
        <v>4</v>
      </c>
      <c r="F32" s="12">
        <v>7</v>
      </c>
      <c r="G32" s="11" t="e">
        <f>VLOOKUP(E32 &amp; "-" &amp; F32,出賽名單!$A$2:$J$48,2,FALSE)</f>
        <v>#N/A</v>
      </c>
      <c r="H32" s="11" t="e">
        <f>VLOOKUP(E32 &amp; "-" &amp; F32,出賽名單!$A$2:$J$48,6,FALSE)</f>
        <v>#N/A</v>
      </c>
      <c r="I32" s="11" t="s">
        <v>76</v>
      </c>
      <c r="J32" s="15"/>
      <c r="K32" s="30">
        <f t="shared" si="2"/>
        <v>999999</v>
      </c>
      <c r="L32" s="12" t="str">
        <f t="shared" si="10"/>
        <v/>
      </c>
      <c r="M32" s="11">
        <f t="shared" si="3"/>
        <v>1</v>
      </c>
      <c r="N32" s="11">
        <f t="shared" si="4"/>
        <v>999999</v>
      </c>
      <c r="O32" s="11">
        <f t="shared" si="5"/>
        <v>1</v>
      </c>
      <c r="P32" s="11" t="str">
        <f t="shared" si="6"/>
        <v/>
      </c>
    </row>
    <row r="33" spans="1:16" ht="20.100000000000001" customHeight="1" x14ac:dyDescent="0.25">
      <c r="A33" s="11" t="str">
        <f t="shared" si="0"/>
        <v/>
      </c>
      <c r="B33" s="11" t="str">
        <f t="shared" si="1"/>
        <v/>
      </c>
      <c r="C33" s="11" t="s">
        <v>80</v>
      </c>
      <c r="D33" s="11" t="s">
        <v>77</v>
      </c>
      <c r="E33" s="8">
        <v>4</v>
      </c>
      <c r="F33" s="12">
        <v>8</v>
      </c>
      <c r="G33" s="11" t="e">
        <f>VLOOKUP(E33 &amp; "-" &amp; F33,出賽名單!$A$2:$J$48,2,FALSE)</f>
        <v>#N/A</v>
      </c>
      <c r="H33" s="11" t="e">
        <f>VLOOKUP(E33 &amp; "-" &amp; F33,出賽名單!$A$2:$J$48,6,FALSE)</f>
        <v>#N/A</v>
      </c>
      <c r="I33" s="11" t="s">
        <v>76</v>
      </c>
      <c r="J33" s="15"/>
      <c r="K33" s="30">
        <f t="shared" si="2"/>
        <v>999999</v>
      </c>
      <c r="L33" s="12" t="str">
        <f t="shared" si="10"/>
        <v/>
      </c>
      <c r="M33" s="11">
        <f t="shared" si="3"/>
        <v>1</v>
      </c>
      <c r="N33" s="11">
        <f t="shared" si="4"/>
        <v>999999</v>
      </c>
      <c r="O33" s="11">
        <f t="shared" si="5"/>
        <v>1</v>
      </c>
      <c r="P33" s="11" t="str">
        <f t="shared" si="6"/>
        <v/>
      </c>
    </row>
    <row r="34" spans="1:16" ht="20.100000000000001" customHeight="1" x14ac:dyDescent="0.25">
      <c r="A34" s="11" t="str">
        <f t="shared" si="0"/>
        <v/>
      </c>
      <c r="B34" s="11" t="str">
        <f t="shared" si="1"/>
        <v/>
      </c>
      <c r="C34" s="11" t="s">
        <v>80</v>
      </c>
      <c r="D34" s="11" t="s">
        <v>77</v>
      </c>
      <c r="E34" s="8">
        <v>5</v>
      </c>
      <c r="F34" s="12">
        <v>1</v>
      </c>
      <c r="G34" s="11" t="e">
        <f>VLOOKUP(E34 &amp; "-" &amp; F34,出賽名單!$A$2:$J$48,2,FALSE)</f>
        <v>#N/A</v>
      </c>
      <c r="H34" s="11" t="e">
        <f>VLOOKUP(E34 &amp; "-" &amp; F34,出賽名單!$A$2:$J$48,6,FALSE)</f>
        <v>#N/A</v>
      </c>
      <c r="I34" s="11" t="s">
        <v>76</v>
      </c>
      <c r="J34" s="15"/>
      <c r="K34" s="30">
        <f t="shared" si="2"/>
        <v>999999</v>
      </c>
      <c r="L34" s="12" t="str">
        <f>IF(J34="","",RANK(J34,$J$34:$J$41,1))</f>
        <v/>
      </c>
      <c r="M34" s="11">
        <f t="shared" si="3"/>
        <v>1</v>
      </c>
      <c r="N34" s="11">
        <f t="shared" si="4"/>
        <v>999999</v>
      </c>
      <c r="O34" s="11">
        <f t="shared" si="5"/>
        <v>1</v>
      </c>
      <c r="P34" s="11" t="str">
        <f t="shared" si="6"/>
        <v/>
      </c>
    </row>
    <row r="35" spans="1:16" ht="20.100000000000001" customHeight="1" x14ac:dyDescent="0.25">
      <c r="A35" s="11" t="str">
        <f t="shared" si="0"/>
        <v/>
      </c>
      <c r="B35" s="11" t="str">
        <f t="shared" si="1"/>
        <v/>
      </c>
      <c r="C35" s="11" t="s">
        <v>80</v>
      </c>
      <c r="D35" s="11" t="s">
        <v>77</v>
      </c>
      <c r="E35" s="8">
        <v>5</v>
      </c>
      <c r="F35" s="12">
        <v>2</v>
      </c>
      <c r="G35" s="11" t="e">
        <f>VLOOKUP(E35 &amp; "-" &amp; F35,出賽名單!$A$2:$J$48,2,FALSE)</f>
        <v>#N/A</v>
      </c>
      <c r="H35" s="11" t="e">
        <f>VLOOKUP(E35 &amp; "-" &amp; F35,出賽名單!$A$2:$J$48,6,FALSE)</f>
        <v>#N/A</v>
      </c>
      <c r="I35" s="11" t="s">
        <v>76</v>
      </c>
      <c r="J35" s="32"/>
      <c r="K35" s="30">
        <f t="shared" si="2"/>
        <v>999999</v>
      </c>
      <c r="L35" s="12" t="str">
        <f t="shared" ref="L35:L41" si="11">IF(J35="","",RANK(J35,$J$34:$J$41,1))</f>
        <v/>
      </c>
      <c r="M35" s="11">
        <f t="shared" si="3"/>
        <v>1</v>
      </c>
      <c r="N35" s="11">
        <f t="shared" si="4"/>
        <v>999999</v>
      </c>
      <c r="O35" s="11">
        <f t="shared" si="5"/>
        <v>1</v>
      </c>
      <c r="P35" s="11" t="str">
        <f t="shared" si="6"/>
        <v/>
      </c>
    </row>
    <row r="36" spans="1:16" ht="20.100000000000001" customHeight="1" x14ac:dyDescent="0.25">
      <c r="A36" s="11" t="str">
        <f t="shared" si="0"/>
        <v/>
      </c>
      <c r="B36" s="11" t="str">
        <f t="shared" si="1"/>
        <v/>
      </c>
      <c r="C36" s="11" t="s">
        <v>80</v>
      </c>
      <c r="D36" s="11" t="s">
        <v>77</v>
      </c>
      <c r="E36" s="8">
        <v>5</v>
      </c>
      <c r="F36" s="12">
        <v>3</v>
      </c>
      <c r="G36" s="11" t="e">
        <f>VLOOKUP(E36 &amp; "-" &amp; F36,出賽名單!$A$2:$J$48,2,FALSE)</f>
        <v>#N/A</v>
      </c>
      <c r="H36" s="11" t="e">
        <f>VLOOKUP(E36 &amp; "-" &amp; F36,出賽名單!$A$2:$J$48,6,FALSE)</f>
        <v>#N/A</v>
      </c>
      <c r="I36" s="11" t="s">
        <v>76</v>
      </c>
      <c r="J36" s="15"/>
      <c r="K36" s="30">
        <f t="shared" si="2"/>
        <v>999999</v>
      </c>
      <c r="L36" s="12" t="str">
        <f t="shared" si="11"/>
        <v/>
      </c>
      <c r="M36" s="11">
        <f t="shared" si="3"/>
        <v>1</v>
      </c>
      <c r="N36" s="11">
        <f t="shared" si="4"/>
        <v>999999</v>
      </c>
      <c r="O36" s="11">
        <f t="shared" si="5"/>
        <v>1</v>
      </c>
      <c r="P36" s="11" t="str">
        <f t="shared" si="6"/>
        <v/>
      </c>
    </row>
    <row r="37" spans="1:16" ht="20.100000000000001" customHeight="1" x14ac:dyDescent="0.25">
      <c r="A37" s="11" t="str">
        <f t="shared" si="0"/>
        <v/>
      </c>
      <c r="B37" s="11" t="str">
        <f t="shared" si="1"/>
        <v/>
      </c>
      <c r="C37" s="11" t="s">
        <v>80</v>
      </c>
      <c r="D37" s="11" t="s">
        <v>77</v>
      </c>
      <c r="E37" s="8">
        <v>5</v>
      </c>
      <c r="F37" s="12">
        <v>4</v>
      </c>
      <c r="G37" s="11" t="e">
        <f>VLOOKUP(E37 &amp; "-" &amp; F37,出賽名單!$A$2:$J$48,2,FALSE)</f>
        <v>#N/A</v>
      </c>
      <c r="H37" s="11" t="e">
        <f>VLOOKUP(E37 &amp; "-" &amp; F37,出賽名單!$A$2:$J$48,6,FALSE)</f>
        <v>#N/A</v>
      </c>
      <c r="I37" s="11" t="s">
        <v>76</v>
      </c>
      <c r="J37" s="15"/>
      <c r="K37" s="30">
        <f t="shared" si="2"/>
        <v>999999</v>
      </c>
      <c r="L37" s="12" t="str">
        <f t="shared" si="11"/>
        <v/>
      </c>
      <c r="M37" s="11">
        <f t="shared" si="3"/>
        <v>1</v>
      </c>
      <c r="N37" s="11">
        <f t="shared" si="4"/>
        <v>999999</v>
      </c>
      <c r="O37" s="11">
        <f t="shared" si="5"/>
        <v>1</v>
      </c>
      <c r="P37" s="11" t="str">
        <f t="shared" si="6"/>
        <v/>
      </c>
    </row>
    <row r="38" spans="1:16" ht="20.100000000000001" customHeight="1" x14ac:dyDescent="0.25">
      <c r="A38" s="11" t="str">
        <f t="shared" si="0"/>
        <v/>
      </c>
      <c r="B38" s="11" t="str">
        <f t="shared" si="1"/>
        <v/>
      </c>
      <c r="C38" s="11" t="s">
        <v>80</v>
      </c>
      <c r="D38" s="11" t="s">
        <v>77</v>
      </c>
      <c r="E38" s="8">
        <v>5</v>
      </c>
      <c r="F38" s="12">
        <v>5</v>
      </c>
      <c r="G38" s="11" t="e">
        <f>VLOOKUP(E38 &amp; "-" &amp; F38,出賽名單!$A$2:$J$48,2,FALSE)</f>
        <v>#N/A</v>
      </c>
      <c r="H38" s="11" t="e">
        <f>VLOOKUP(E38 &amp; "-" &amp; F38,出賽名單!$A$2:$J$48,6,FALSE)</f>
        <v>#N/A</v>
      </c>
      <c r="I38" s="11" t="s">
        <v>76</v>
      </c>
      <c r="J38" s="15"/>
      <c r="K38" s="30">
        <f t="shared" si="2"/>
        <v>999999</v>
      </c>
      <c r="L38" s="12" t="str">
        <f t="shared" si="11"/>
        <v/>
      </c>
      <c r="M38" s="11">
        <f t="shared" si="3"/>
        <v>1</v>
      </c>
      <c r="N38" s="11">
        <f t="shared" si="4"/>
        <v>999999</v>
      </c>
      <c r="O38" s="11">
        <f t="shared" si="5"/>
        <v>1</v>
      </c>
      <c r="P38" s="11" t="str">
        <f t="shared" si="6"/>
        <v/>
      </c>
    </row>
    <row r="39" spans="1:16" ht="20.100000000000001" customHeight="1" x14ac:dyDescent="0.25">
      <c r="A39" s="11" t="str">
        <f t="shared" si="0"/>
        <v/>
      </c>
      <c r="B39" s="11" t="str">
        <f t="shared" si="1"/>
        <v/>
      </c>
      <c r="C39" s="11" t="s">
        <v>80</v>
      </c>
      <c r="D39" s="11" t="s">
        <v>77</v>
      </c>
      <c r="E39" s="8">
        <v>5</v>
      </c>
      <c r="F39" s="12">
        <v>6</v>
      </c>
      <c r="G39" s="11" t="e">
        <f>VLOOKUP(E39 &amp; "-" &amp; F39,出賽名單!$A$2:$J$48,2,FALSE)</f>
        <v>#N/A</v>
      </c>
      <c r="H39" s="11" t="e">
        <f>VLOOKUP(E39 &amp; "-" &amp; F39,出賽名單!$A$2:$J$48,6,FALSE)</f>
        <v>#N/A</v>
      </c>
      <c r="I39" s="11" t="s">
        <v>76</v>
      </c>
      <c r="J39" s="15"/>
      <c r="K39" s="30">
        <f t="shared" si="2"/>
        <v>999999</v>
      </c>
      <c r="L39" s="12" t="str">
        <f t="shared" si="11"/>
        <v/>
      </c>
      <c r="M39" s="11">
        <f t="shared" si="3"/>
        <v>1</v>
      </c>
      <c r="N39" s="11">
        <f t="shared" si="4"/>
        <v>999999</v>
      </c>
      <c r="O39" s="11">
        <f t="shared" si="5"/>
        <v>1</v>
      </c>
      <c r="P39" s="11" t="str">
        <f t="shared" si="6"/>
        <v/>
      </c>
    </row>
    <row r="40" spans="1:16" ht="20.100000000000001" customHeight="1" x14ac:dyDescent="0.25">
      <c r="A40" s="11" t="str">
        <f t="shared" si="0"/>
        <v/>
      </c>
      <c r="B40" s="11" t="str">
        <f t="shared" si="1"/>
        <v/>
      </c>
      <c r="C40" s="11" t="s">
        <v>80</v>
      </c>
      <c r="D40" s="11" t="s">
        <v>77</v>
      </c>
      <c r="E40" s="8">
        <v>5</v>
      </c>
      <c r="F40" s="12">
        <v>7</v>
      </c>
      <c r="G40" s="11" t="e">
        <f>VLOOKUP(E40 &amp; "-" &amp; F40,出賽名單!$A$2:$J$48,2,FALSE)</f>
        <v>#N/A</v>
      </c>
      <c r="H40" s="11" t="e">
        <f>VLOOKUP(E40 &amp; "-" &amp; F40,出賽名單!$A$2:$J$48,6,FALSE)</f>
        <v>#N/A</v>
      </c>
      <c r="I40" s="11" t="s">
        <v>76</v>
      </c>
      <c r="J40" s="15"/>
      <c r="K40" s="30">
        <f t="shared" si="2"/>
        <v>999999</v>
      </c>
      <c r="L40" s="12" t="str">
        <f t="shared" si="11"/>
        <v/>
      </c>
      <c r="M40" s="11">
        <f t="shared" si="3"/>
        <v>1</v>
      </c>
      <c r="N40" s="11">
        <f t="shared" si="4"/>
        <v>999999</v>
      </c>
      <c r="O40" s="11">
        <f t="shared" si="5"/>
        <v>1</v>
      </c>
      <c r="P40" s="11" t="str">
        <f t="shared" si="6"/>
        <v/>
      </c>
    </row>
    <row r="41" spans="1:16" ht="20.100000000000001" customHeight="1" x14ac:dyDescent="0.25">
      <c r="A41" s="11" t="str">
        <f t="shared" si="0"/>
        <v/>
      </c>
      <c r="B41" s="11" t="str">
        <f t="shared" si="1"/>
        <v/>
      </c>
      <c r="C41" s="11" t="s">
        <v>80</v>
      </c>
      <c r="D41" s="11" t="s">
        <v>77</v>
      </c>
      <c r="E41" s="8">
        <v>5</v>
      </c>
      <c r="F41" s="12">
        <v>8</v>
      </c>
      <c r="G41" s="11" t="e">
        <f>VLOOKUP(E41 &amp; "-" &amp; F41,出賽名單!$A$2:$J$48,2,FALSE)</f>
        <v>#N/A</v>
      </c>
      <c r="H41" s="11" t="e">
        <f>VLOOKUP(E41 &amp; "-" &amp; F41,出賽名單!$A$2:$J$48,6,FALSE)</f>
        <v>#N/A</v>
      </c>
      <c r="I41" s="11" t="s">
        <v>76</v>
      </c>
      <c r="J41" s="15"/>
      <c r="K41" s="30">
        <f t="shared" si="2"/>
        <v>999999</v>
      </c>
      <c r="L41" s="12" t="str">
        <f t="shared" si="11"/>
        <v/>
      </c>
      <c r="M41" s="11">
        <f t="shared" si="3"/>
        <v>1</v>
      </c>
      <c r="N41" s="11">
        <f t="shared" si="4"/>
        <v>999999</v>
      </c>
      <c r="O41" s="11">
        <f t="shared" si="5"/>
        <v>1</v>
      </c>
      <c r="P41" s="11" t="str">
        <f t="shared" si="6"/>
        <v/>
      </c>
    </row>
    <row r="42" spans="1:16" ht="20.100000000000001" customHeight="1" x14ac:dyDescent="0.25">
      <c r="A42" s="11" t="str">
        <f t="shared" si="0"/>
        <v/>
      </c>
      <c r="B42" s="11" t="str">
        <f t="shared" si="1"/>
        <v/>
      </c>
      <c r="C42" s="11" t="s">
        <v>80</v>
      </c>
      <c r="D42" s="11" t="s">
        <v>77</v>
      </c>
      <c r="E42" s="8">
        <v>6</v>
      </c>
      <c r="F42" s="12">
        <v>1</v>
      </c>
      <c r="G42" s="11" t="e">
        <f>VLOOKUP(E42 &amp; "-" &amp; F42,出賽名單!$A$2:$J$48,2,FALSE)</f>
        <v>#N/A</v>
      </c>
      <c r="H42" s="11" t="e">
        <f>VLOOKUP(E42 &amp; "-" &amp; F42,出賽名單!$A$2:$J$48,6,FALSE)</f>
        <v>#N/A</v>
      </c>
      <c r="I42" s="11" t="s">
        <v>76</v>
      </c>
      <c r="J42" s="15"/>
      <c r="K42" s="30">
        <f t="shared" si="2"/>
        <v>999999</v>
      </c>
      <c r="L42" s="12" t="str">
        <f>IF(J42="","",RANK(J42,$J$42:$J$49,1))</f>
        <v/>
      </c>
      <c r="M42" s="11">
        <f t="shared" si="3"/>
        <v>1</v>
      </c>
      <c r="N42" s="11">
        <f t="shared" si="4"/>
        <v>999999</v>
      </c>
      <c r="O42" s="11">
        <f t="shared" si="5"/>
        <v>1</v>
      </c>
      <c r="P42" s="11" t="str">
        <f t="shared" si="6"/>
        <v/>
      </c>
    </row>
    <row r="43" spans="1:16" ht="20.100000000000001" customHeight="1" x14ac:dyDescent="0.25">
      <c r="A43" s="11" t="str">
        <f t="shared" si="0"/>
        <v/>
      </c>
      <c r="B43" s="11" t="str">
        <f t="shared" si="1"/>
        <v/>
      </c>
      <c r="C43" s="11" t="s">
        <v>80</v>
      </c>
      <c r="D43" s="11" t="s">
        <v>77</v>
      </c>
      <c r="E43" s="8">
        <v>6</v>
      </c>
      <c r="F43" s="14">
        <v>2</v>
      </c>
      <c r="G43" s="11" t="e">
        <f>VLOOKUP(E43 &amp; "-" &amp; F43,出賽名單!$A$2:$J$48,2,FALSE)</f>
        <v>#N/A</v>
      </c>
      <c r="H43" s="11" t="e">
        <f>VLOOKUP(E43 &amp; "-" &amp; F43,出賽名單!$A$2:$J$48,6,FALSE)</f>
        <v>#N/A</v>
      </c>
      <c r="I43" s="11" t="s">
        <v>76</v>
      </c>
      <c r="J43" s="33"/>
      <c r="K43" s="30">
        <f t="shared" si="2"/>
        <v>999999</v>
      </c>
      <c r="L43" s="12" t="str">
        <f t="shared" ref="L43:L49" si="12">IF(J43="","",RANK(J43,$J$42:$J$49,1))</f>
        <v/>
      </c>
      <c r="M43" s="11">
        <f t="shared" si="3"/>
        <v>1</v>
      </c>
      <c r="N43" s="11">
        <f t="shared" si="4"/>
        <v>999999</v>
      </c>
      <c r="O43" s="11">
        <f t="shared" si="5"/>
        <v>1</v>
      </c>
      <c r="P43" s="11" t="str">
        <f t="shared" si="6"/>
        <v/>
      </c>
    </row>
    <row r="44" spans="1:16" ht="20.100000000000001" customHeight="1" x14ac:dyDescent="0.25">
      <c r="A44" s="11" t="str">
        <f t="shared" si="0"/>
        <v/>
      </c>
      <c r="B44" s="11" t="str">
        <f t="shared" si="1"/>
        <v/>
      </c>
      <c r="C44" s="11" t="s">
        <v>80</v>
      </c>
      <c r="D44" s="11" t="s">
        <v>77</v>
      </c>
      <c r="E44" s="12">
        <v>6</v>
      </c>
      <c r="F44" s="12">
        <v>3</v>
      </c>
      <c r="G44" s="11" t="e">
        <f>VLOOKUP(E44 &amp; "-" &amp; F44,出賽名單!$A$2:$J$48,2,FALSE)</f>
        <v>#N/A</v>
      </c>
      <c r="H44" s="11" t="e">
        <f>VLOOKUP(E44 &amp; "-" &amp; F44,出賽名單!$A$2:$J$48,6,FALSE)</f>
        <v>#N/A</v>
      </c>
      <c r="I44" s="11" t="s">
        <v>76</v>
      </c>
      <c r="J44" s="15"/>
      <c r="K44" s="30">
        <f t="shared" si="2"/>
        <v>999999</v>
      </c>
      <c r="L44" s="12" t="str">
        <f t="shared" si="12"/>
        <v/>
      </c>
      <c r="M44" s="11">
        <f t="shared" si="3"/>
        <v>1</v>
      </c>
      <c r="N44" s="11">
        <f t="shared" si="4"/>
        <v>999999</v>
      </c>
      <c r="O44" s="11">
        <f t="shared" si="5"/>
        <v>1</v>
      </c>
      <c r="P44" s="11" t="str">
        <f t="shared" si="6"/>
        <v/>
      </c>
    </row>
    <row r="45" spans="1:16" ht="20.100000000000001" customHeight="1" x14ac:dyDescent="0.25">
      <c r="A45" s="11" t="str">
        <f t="shared" si="0"/>
        <v/>
      </c>
      <c r="B45" s="11" t="str">
        <f t="shared" si="1"/>
        <v/>
      </c>
      <c r="C45" s="11" t="s">
        <v>80</v>
      </c>
      <c r="D45" s="11" t="s">
        <v>77</v>
      </c>
      <c r="E45" s="12">
        <v>6</v>
      </c>
      <c r="F45" s="12">
        <v>4</v>
      </c>
      <c r="G45" s="11" t="e">
        <f>VLOOKUP(E45 &amp; "-" &amp; F45,出賽名單!$A$2:$J$48,2,FALSE)</f>
        <v>#N/A</v>
      </c>
      <c r="H45" s="11" t="e">
        <f>VLOOKUP(E45 &amp; "-" &amp; F45,出賽名單!$A$2:$J$48,6,FALSE)</f>
        <v>#N/A</v>
      </c>
      <c r="I45" s="11" t="s">
        <v>76</v>
      </c>
      <c r="J45" s="15"/>
      <c r="K45" s="30">
        <f t="shared" si="2"/>
        <v>999999</v>
      </c>
      <c r="L45" s="12" t="str">
        <f t="shared" si="12"/>
        <v/>
      </c>
      <c r="M45" s="11">
        <f t="shared" si="3"/>
        <v>1</v>
      </c>
      <c r="N45" s="11">
        <f t="shared" si="4"/>
        <v>999999</v>
      </c>
      <c r="O45" s="11">
        <f t="shared" si="5"/>
        <v>1</v>
      </c>
      <c r="P45" s="11" t="str">
        <f t="shared" si="6"/>
        <v/>
      </c>
    </row>
    <row r="46" spans="1:16" ht="20.100000000000001" customHeight="1" x14ac:dyDescent="0.25">
      <c r="A46" s="11" t="str">
        <f t="shared" si="0"/>
        <v/>
      </c>
      <c r="B46" s="11" t="str">
        <f t="shared" si="1"/>
        <v/>
      </c>
      <c r="C46" s="11" t="s">
        <v>80</v>
      </c>
      <c r="D46" s="11" t="s">
        <v>77</v>
      </c>
      <c r="E46" s="12">
        <v>6</v>
      </c>
      <c r="F46" s="12">
        <v>5</v>
      </c>
      <c r="G46" s="11" t="e">
        <f>VLOOKUP(E46 &amp; "-" &amp; F46,出賽名單!$A$2:$J$48,2,FALSE)</f>
        <v>#N/A</v>
      </c>
      <c r="H46" s="11" t="e">
        <f>VLOOKUP(E46 &amp; "-" &amp; F46,出賽名單!$A$2:$J$48,6,FALSE)</f>
        <v>#N/A</v>
      </c>
      <c r="I46" s="11" t="s">
        <v>76</v>
      </c>
      <c r="J46" s="15"/>
      <c r="K46" s="30">
        <f t="shared" si="2"/>
        <v>999999</v>
      </c>
      <c r="L46" s="12" t="str">
        <f t="shared" si="12"/>
        <v/>
      </c>
      <c r="M46" s="11">
        <f t="shared" si="3"/>
        <v>1</v>
      </c>
      <c r="N46" s="11">
        <f t="shared" si="4"/>
        <v>999999</v>
      </c>
      <c r="O46" s="11">
        <f t="shared" si="5"/>
        <v>1</v>
      </c>
      <c r="P46" s="11" t="str">
        <f t="shared" si="6"/>
        <v/>
      </c>
    </row>
    <row r="47" spans="1:16" ht="20.100000000000001" customHeight="1" x14ac:dyDescent="0.25">
      <c r="A47" s="11" t="str">
        <f t="shared" si="0"/>
        <v/>
      </c>
      <c r="B47" s="11" t="str">
        <f t="shared" si="1"/>
        <v/>
      </c>
      <c r="C47" s="11" t="s">
        <v>80</v>
      </c>
      <c r="D47" s="11" t="s">
        <v>77</v>
      </c>
      <c r="E47" s="12">
        <v>6</v>
      </c>
      <c r="F47" s="12">
        <v>6</v>
      </c>
      <c r="G47" s="11" t="e">
        <f>VLOOKUP(E47 &amp; "-" &amp; F47,出賽名單!$A$2:$J$48,2,FALSE)</f>
        <v>#N/A</v>
      </c>
      <c r="H47" s="11" t="e">
        <f>VLOOKUP(E47 &amp; "-" &amp; F47,出賽名單!$A$2:$J$48,6,FALSE)</f>
        <v>#N/A</v>
      </c>
      <c r="I47" s="11" t="s">
        <v>76</v>
      </c>
      <c r="J47" s="15"/>
      <c r="K47" s="30">
        <f t="shared" si="2"/>
        <v>999999</v>
      </c>
      <c r="L47" s="12" t="str">
        <f t="shared" si="12"/>
        <v/>
      </c>
      <c r="M47" s="11">
        <f t="shared" si="3"/>
        <v>1</v>
      </c>
      <c r="N47" s="11">
        <f t="shared" si="4"/>
        <v>999999</v>
      </c>
      <c r="O47" s="11">
        <f t="shared" si="5"/>
        <v>1</v>
      </c>
      <c r="P47" s="11" t="str">
        <f t="shared" si="6"/>
        <v/>
      </c>
    </row>
    <row r="48" spans="1:16" ht="20.100000000000001" customHeight="1" x14ac:dyDescent="0.25">
      <c r="A48" s="11" t="str">
        <f t="shared" si="0"/>
        <v/>
      </c>
      <c r="B48" s="11" t="str">
        <f t="shared" si="1"/>
        <v/>
      </c>
      <c r="C48" s="11" t="s">
        <v>80</v>
      </c>
      <c r="D48" s="11" t="s">
        <v>77</v>
      </c>
      <c r="E48" s="12">
        <v>6</v>
      </c>
      <c r="F48" s="12">
        <v>7</v>
      </c>
      <c r="G48" s="11" t="e">
        <f>VLOOKUP(E48 &amp; "-" &amp; F48,出賽名單!$A$2:$J$48,2,FALSE)</f>
        <v>#N/A</v>
      </c>
      <c r="H48" s="11" t="e">
        <f>VLOOKUP(E48 &amp; "-" &amp; F48,出賽名單!$A$2:$J$48,6,FALSE)</f>
        <v>#N/A</v>
      </c>
      <c r="I48" s="11" t="s">
        <v>76</v>
      </c>
      <c r="J48" s="15"/>
      <c r="K48" s="30">
        <f t="shared" si="2"/>
        <v>999999</v>
      </c>
      <c r="L48" s="12" t="str">
        <f t="shared" si="12"/>
        <v/>
      </c>
      <c r="M48" s="11">
        <f t="shared" si="3"/>
        <v>1</v>
      </c>
      <c r="N48" s="11">
        <f t="shared" si="4"/>
        <v>999999</v>
      </c>
      <c r="O48" s="11">
        <f t="shared" si="5"/>
        <v>1</v>
      </c>
      <c r="P48" s="11" t="str">
        <f t="shared" si="6"/>
        <v/>
      </c>
    </row>
    <row r="49" spans="1:16" ht="20.100000000000001" customHeight="1" x14ac:dyDescent="0.25">
      <c r="A49" s="11" t="str">
        <f t="shared" si="0"/>
        <v/>
      </c>
      <c r="B49" s="11" t="str">
        <f t="shared" si="1"/>
        <v/>
      </c>
      <c r="C49" s="11" t="s">
        <v>80</v>
      </c>
      <c r="D49" s="11" t="s">
        <v>77</v>
      </c>
      <c r="E49" s="12">
        <v>6</v>
      </c>
      <c r="F49" s="12">
        <v>8</v>
      </c>
      <c r="G49" s="11" t="e">
        <f>VLOOKUP(E49 &amp; "-" &amp; F49,出賽名單!$A$2:$J$48,2,FALSE)</f>
        <v>#N/A</v>
      </c>
      <c r="H49" s="11" t="e">
        <f>VLOOKUP(E49 &amp; "-" &amp; F49,出賽名單!$A$2:$J$48,6,FALSE)</f>
        <v>#N/A</v>
      </c>
      <c r="I49" s="11" t="s">
        <v>76</v>
      </c>
      <c r="J49" s="15"/>
      <c r="K49" s="30">
        <f t="shared" si="2"/>
        <v>999999</v>
      </c>
      <c r="L49" s="12" t="str">
        <f t="shared" si="12"/>
        <v/>
      </c>
      <c r="M49" s="11">
        <f t="shared" si="3"/>
        <v>1</v>
      </c>
      <c r="N49" s="11">
        <f t="shared" si="4"/>
        <v>999999</v>
      </c>
      <c r="O49" s="11">
        <f t="shared" si="5"/>
        <v>1</v>
      </c>
      <c r="P49" s="11" t="str">
        <f t="shared" si="6"/>
        <v/>
      </c>
    </row>
  </sheetData>
  <sheetProtection sheet="1" selectLockedCells="1"/>
  <mergeCells count="1">
    <mergeCell ref="U10:U18"/>
  </mergeCells>
  <phoneticPr fontId="2" type="noConversion"/>
  <conditionalFormatting sqref="L2:L49">
    <cfRule type="cellIs" dxfId="0" priority="2" operator="equal">
      <formula>1</formula>
    </cfRule>
  </conditionalFormatting>
  <dataValidations count="1">
    <dataValidation type="whole" showInputMessage="1" showErrorMessage="1" errorTitle="輸入人數錯誤" error="請輸入0~6人數。" promptTitle="擇優人數輸入" prompt="請輸入0~6_x000a_假設有4組，需要擇優2名_x000a_注意如果有組別的第一名沒進決賽，請重新抓取檔案。" sqref="S3" xr:uid="{F339533B-1B8E-448C-A9B2-EA9676F54F3B}">
      <formula1>0</formula1>
      <formula2>6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"/>
  <sheetViews>
    <sheetView workbookViewId="0">
      <selection activeCell="H2" sqref="H2"/>
    </sheetView>
  </sheetViews>
  <sheetFormatPr defaultRowHeight="16.5" x14ac:dyDescent="0.25"/>
  <cols>
    <col min="3" max="3" width="13.75" bestFit="1" customWidth="1"/>
  </cols>
  <sheetData>
    <row r="1" spans="1:12" x14ac:dyDescent="0.25">
      <c r="A1" s="2" t="s">
        <v>34</v>
      </c>
      <c r="B1" s="2" t="s">
        <v>32</v>
      </c>
      <c r="C1" s="1" t="s">
        <v>3</v>
      </c>
      <c r="D1" s="1" t="s">
        <v>5</v>
      </c>
      <c r="E1" s="1" t="s">
        <v>0</v>
      </c>
      <c r="F1" s="1" t="s">
        <v>1</v>
      </c>
      <c r="G1" s="1" t="s">
        <v>2</v>
      </c>
      <c r="H1" s="1" t="s">
        <v>6</v>
      </c>
      <c r="I1" s="1" t="s">
        <v>33</v>
      </c>
      <c r="K1" s="21" t="s">
        <v>24</v>
      </c>
      <c r="L1" s="21" t="s">
        <v>65</v>
      </c>
    </row>
    <row r="2" spans="1:12" x14ac:dyDescent="0.25">
      <c r="A2" s="8" t="e">
        <f>"第"&amp;VLOOKUP(I2,$K$2:$L$9,2,FALSE)&amp;"名"</f>
        <v>#N/A</v>
      </c>
      <c r="B2" s="8" t="s">
        <v>80</v>
      </c>
      <c r="C2" s="8" t="str">
        <f>決賽報告單!$D$3</f>
        <v>女子100公尺</v>
      </c>
      <c r="D2" s="8">
        <v>2</v>
      </c>
      <c r="E2" s="8" t="e">
        <f>決賽報告單!D6</f>
        <v>#N/A</v>
      </c>
      <c r="F2" s="8" t="e">
        <f>決賽報告單!B6</f>
        <v>#N/A</v>
      </c>
      <c r="G2" s="8" t="s">
        <v>79</v>
      </c>
      <c r="H2" s="15"/>
      <c r="I2" s="8" t="e">
        <f>RANK(H2,$H$2:$H$7,1)</f>
        <v>#N/A</v>
      </c>
      <c r="K2" s="21">
        <v>1</v>
      </c>
      <c r="L2" s="21" t="s">
        <v>61</v>
      </c>
    </row>
    <row r="3" spans="1:12" x14ac:dyDescent="0.25">
      <c r="A3" s="8" t="e">
        <f t="shared" ref="A3:A7" si="0">"第"&amp;VLOOKUP(I3,$K$2:$L$9,2,FALSE)&amp;"名"</f>
        <v>#N/A</v>
      </c>
      <c r="B3" s="8" t="s">
        <v>80</v>
      </c>
      <c r="C3" s="8" t="str">
        <f>決賽報告單!$D$3</f>
        <v>女子100公尺</v>
      </c>
      <c r="D3" s="8">
        <v>3</v>
      </c>
      <c r="E3" s="8" t="e">
        <f>決賽報告單!D7</f>
        <v>#N/A</v>
      </c>
      <c r="F3" s="8" t="e">
        <f>決賽報告單!B7</f>
        <v>#N/A</v>
      </c>
      <c r="G3" s="8" t="s">
        <v>79</v>
      </c>
      <c r="H3" s="15"/>
      <c r="I3" s="8" t="e">
        <f t="shared" ref="I3:I7" si="1">RANK(H3,$H$2:$H$7,1)</f>
        <v>#N/A</v>
      </c>
      <c r="K3" s="21">
        <v>2</v>
      </c>
      <c r="L3" s="21" t="s">
        <v>54</v>
      </c>
    </row>
    <row r="4" spans="1:12" x14ac:dyDescent="0.25">
      <c r="A4" s="8" t="e">
        <f t="shared" si="0"/>
        <v>#N/A</v>
      </c>
      <c r="B4" s="8" t="s">
        <v>80</v>
      </c>
      <c r="C4" s="8" t="str">
        <f>決賽報告單!$D$3</f>
        <v>女子100公尺</v>
      </c>
      <c r="D4" s="8">
        <v>4</v>
      </c>
      <c r="E4" s="8" t="e">
        <f>決賽報告單!D8</f>
        <v>#N/A</v>
      </c>
      <c r="F4" s="8" t="e">
        <f>決賽報告單!B8</f>
        <v>#N/A</v>
      </c>
      <c r="G4" s="8" t="s">
        <v>79</v>
      </c>
      <c r="H4" s="15"/>
      <c r="I4" s="8" t="e">
        <f t="shared" si="1"/>
        <v>#N/A</v>
      </c>
      <c r="K4" s="21">
        <v>3</v>
      </c>
      <c r="L4" s="21" t="s">
        <v>51</v>
      </c>
    </row>
    <row r="5" spans="1:12" x14ac:dyDescent="0.25">
      <c r="A5" s="8" t="e">
        <f t="shared" si="0"/>
        <v>#N/A</v>
      </c>
      <c r="B5" s="8" t="s">
        <v>80</v>
      </c>
      <c r="C5" s="8" t="str">
        <f>決賽報告單!$D$3</f>
        <v>女子100公尺</v>
      </c>
      <c r="D5" s="8">
        <v>5</v>
      </c>
      <c r="E5" s="8" t="e">
        <f>決賽報告單!D9</f>
        <v>#N/A</v>
      </c>
      <c r="F5" s="8" t="e">
        <f>決賽報告單!B9</f>
        <v>#N/A</v>
      </c>
      <c r="G5" s="8" t="s">
        <v>79</v>
      </c>
      <c r="H5" s="15"/>
      <c r="I5" s="8" t="e">
        <f t="shared" si="1"/>
        <v>#N/A</v>
      </c>
      <c r="K5" s="21">
        <v>4</v>
      </c>
      <c r="L5" s="21" t="s">
        <v>49</v>
      </c>
    </row>
    <row r="6" spans="1:12" x14ac:dyDescent="0.25">
      <c r="A6" s="8" t="e">
        <f t="shared" si="0"/>
        <v>#N/A</v>
      </c>
      <c r="B6" s="8" t="s">
        <v>80</v>
      </c>
      <c r="C6" s="8" t="str">
        <f>決賽報告單!$D$3</f>
        <v>女子100公尺</v>
      </c>
      <c r="D6" s="8">
        <v>6</v>
      </c>
      <c r="E6" s="8" t="e">
        <f>決賽報告單!D10</f>
        <v>#N/A</v>
      </c>
      <c r="F6" s="8" t="e">
        <f>決賽報告單!B10</f>
        <v>#N/A</v>
      </c>
      <c r="G6" s="8" t="s">
        <v>79</v>
      </c>
      <c r="H6" s="15"/>
      <c r="I6" s="8" t="e">
        <f t="shared" si="1"/>
        <v>#N/A</v>
      </c>
      <c r="K6" s="21">
        <v>5</v>
      </c>
      <c r="L6" s="21" t="s">
        <v>62</v>
      </c>
    </row>
    <row r="7" spans="1:12" x14ac:dyDescent="0.25">
      <c r="A7" s="8" t="e">
        <f t="shared" si="0"/>
        <v>#N/A</v>
      </c>
      <c r="B7" s="8" t="s">
        <v>80</v>
      </c>
      <c r="C7" s="8" t="str">
        <f>決賽報告單!$D$3</f>
        <v>女子100公尺</v>
      </c>
      <c r="D7" s="8">
        <v>7</v>
      </c>
      <c r="E7" s="8" t="e">
        <f>決賽報告單!D11</f>
        <v>#N/A</v>
      </c>
      <c r="F7" s="8" t="e">
        <f>決賽報告單!B11</f>
        <v>#N/A</v>
      </c>
      <c r="G7" s="8" t="s">
        <v>79</v>
      </c>
      <c r="H7" s="15"/>
      <c r="I7" s="8" t="e">
        <f t="shared" si="1"/>
        <v>#N/A</v>
      </c>
      <c r="K7" s="21">
        <v>6</v>
      </c>
      <c r="L7" s="21" t="s">
        <v>63</v>
      </c>
    </row>
    <row r="8" spans="1:12" x14ac:dyDescent="0.25">
      <c r="K8" s="21">
        <v>7</v>
      </c>
      <c r="L8" s="21" t="s">
        <v>53</v>
      </c>
    </row>
    <row r="9" spans="1:12" x14ac:dyDescent="0.25">
      <c r="K9" s="21">
        <v>8</v>
      </c>
      <c r="L9" s="21" t="s">
        <v>64</v>
      </c>
    </row>
  </sheetData>
  <sheetProtection sheet="1" selectLockedCells="1"/>
  <phoneticPr fontId="2" type="noConversion"/>
  <pageMargins left="0.7" right="0.7" top="0.75" bottom="0.75" header="0.3" footer="0.3"/>
  <pageSetup paperSize="9" orientation="portrait" copies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topLeftCell="A16" workbookViewId="0">
      <selection activeCell="J11" sqref="J11"/>
    </sheetView>
  </sheetViews>
  <sheetFormatPr defaultRowHeight="16.5" x14ac:dyDescent="0.2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 x14ac:dyDescent="0.25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3"/>
      <c r="K1" s="3"/>
    </row>
    <row r="2" spans="1:11" ht="20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 x14ac:dyDescent="0.25">
      <c r="A3" s="43" t="s">
        <v>81</v>
      </c>
      <c r="B3" s="44"/>
      <c r="C3" s="45"/>
      <c r="D3" s="49" t="s">
        <v>78</v>
      </c>
      <c r="E3" s="50"/>
      <c r="F3" s="50"/>
      <c r="G3" s="53" t="s">
        <v>31</v>
      </c>
      <c r="H3" s="55" t="s">
        <v>11</v>
      </c>
      <c r="I3" s="56"/>
    </row>
    <row r="4" spans="1:11" ht="17.25" customHeight="1" thickBot="1" x14ac:dyDescent="0.3">
      <c r="A4" s="46"/>
      <c r="B4" s="47"/>
      <c r="C4" s="48"/>
      <c r="D4" s="51"/>
      <c r="E4" s="52"/>
      <c r="F4" s="52"/>
      <c r="G4" s="54"/>
      <c r="H4" s="57"/>
      <c r="I4" s="58"/>
    </row>
    <row r="5" spans="1:11" ht="30" customHeight="1" thickBot="1" x14ac:dyDescent="0.3">
      <c r="A5" s="10" t="s">
        <v>25</v>
      </c>
      <c r="B5" s="35" t="s">
        <v>1</v>
      </c>
      <c r="C5" s="41"/>
      <c r="D5" s="35" t="s">
        <v>13</v>
      </c>
      <c r="E5" s="41"/>
      <c r="F5" s="35" t="s">
        <v>12</v>
      </c>
      <c r="G5" s="41"/>
      <c r="H5" s="35" t="s">
        <v>14</v>
      </c>
      <c r="I5" s="41"/>
    </row>
    <row r="6" spans="1:11" ht="42" customHeight="1" thickBot="1" x14ac:dyDescent="0.3">
      <c r="A6" s="5" t="s">
        <v>55</v>
      </c>
      <c r="B6" s="35" t="e">
        <f>VLOOKUP(A6,預賽成績!$A$2:$H$49,8,FALSE)</f>
        <v>#N/A</v>
      </c>
      <c r="C6" s="36"/>
      <c r="D6" s="35" t="e">
        <f>VLOOKUP(A6,預賽成績!$A$2:$H$49,7,FALSE)</f>
        <v>#N/A</v>
      </c>
      <c r="E6" s="36"/>
      <c r="F6" s="37"/>
      <c r="G6" s="38"/>
      <c r="H6" s="39"/>
      <c r="I6" s="40"/>
    </row>
    <row r="7" spans="1:11" ht="42" customHeight="1" thickBot="1" x14ac:dyDescent="0.3">
      <c r="A7" s="5" t="s">
        <v>56</v>
      </c>
      <c r="B7" s="35" t="e">
        <f>VLOOKUP(A7,預賽成績!$A$2:$H$49,8,FALSE)</f>
        <v>#N/A</v>
      </c>
      <c r="C7" s="36"/>
      <c r="D7" s="35" t="e">
        <f>VLOOKUP(A7,預賽成績!$A$2:$H$49,7,FALSE)</f>
        <v>#N/A</v>
      </c>
      <c r="E7" s="36"/>
      <c r="F7" s="37"/>
      <c r="G7" s="38"/>
      <c r="H7" s="39"/>
      <c r="I7" s="40"/>
    </row>
    <row r="8" spans="1:11" ht="42" customHeight="1" thickBot="1" x14ac:dyDescent="0.3">
      <c r="A8" s="5" t="s">
        <v>57</v>
      </c>
      <c r="B8" s="35" t="e">
        <f>VLOOKUP(A8,預賽成績!$A$2:$H$49,8,FALSE)</f>
        <v>#N/A</v>
      </c>
      <c r="C8" s="36"/>
      <c r="D8" s="35" t="e">
        <f>VLOOKUP(A8,預賽成績!$A$2:$H$49,7,FALSE)</f>
        <v>#N/A</v>
      </c>
      <c r="E8" s="36"/>
      <c r="F8" s="37"/>
      <c r="G8" s="38"/>
      <c r="H8" s="39"/>
      <c r="I8" s="40"/>
    </row>
    <row r="9" spans="1:11" ht="42" customHeight="1" thickBot="1" x14ac:dyDescent="0.3">
      <c r="A9" s="5" t="s">
        <v>58</v>
      </c>
      <c r="B9" s="35" t="e">
        <f>VLOOKUP(A9,預賽成績!$A$2:$H$49,8,FALSE)</f>
        <v>#N/A</v>
      </c>
      <c r="C9" s="36"/>
      <c r="D9" s="35" t="e">
        <f>VLOOKUP(A9,預賽成績!$A$2:$H$49,7,FALSE)</f>
        <v>#N/A</v>
      </c>
      <c r="E9" s="36"/>
      <c r="F9" s="37"/>
      <c r="G9" s="38"/>
      <c r="H9" s="39"/>
      <c r="I9" s="40"/>
    </row>
    <row r="10" spans="1:11" ht="42" customHeight="1" thickBot="1" x14ac:dyDescent="0.3">
      <c r="A10" s="5" t="s">
        <v>59</v>
      </c>
      <c r="B10" s="35" t="e">
        <f>VLOOKUP(A10,預賽成績!$A$2:$H$49,8,FALSE)</f>
        <v>#N/A</v>
      </c>
      <c r="C10" s="36"/>
      <c r="D10" s="35" t="e">
        <f>VLOOKUP(A10,預賽成績!$A$2:$H$49,7,FALSE)</f>
        <v>#N/A</v>
      </c>
      <c r="E10" s="36"/>
      <c r="F10" s="37"/>
      <c r="G10" s="38"/>
      <c r="H10" s="39"/>
      <c r="I10" s="40"/>
    </row>
    <row r="11" spans="1:11" ht="42" customHeight="1" thickBot="1" x14ac:dyDescent="0.3">
      <c r="A11" s="5" t="s">
        <v>60</v>
      </c>
      <c r="B11" s="35" t="e">
        <f>VLOOKUP(A11,預賽成績!$A$2:$H$49,8,FALSE)</f>
        <v>#N/A</v>
      </c>
      <c r="C11" s="36"/>
      <c r="D11" s="35" t="e">
        <f>VLOOKUP(A11,預賽成績!$A$2:$H$49,7,FALSE)</f>
        <v>#N/A</v>
      </c>
      <c r="E11" s="36"/>
      <c r="F11" s="37"/>
      <c r="G11" s="38"/>
      <c r="H11" s="39"/>
      <c r="I11" s="40"/>
    </row>
    <row r="12" spans="1:11" ht="54.95" customHeight="1" x14ac:dyDescent="0.25">
      <c r="A12" s="25"/>
      <c r="B12" s="26"/>
      <c r="C12" s="26"/>
      <c r="D12" s="26"/>
      <c r="E12" s="26"/>
      <c r="F12" s="29"/>
      <c r="G12" s="29"/>
      <c r="H12" s="28"/>
      <c r="I12" s="28"/>
    </row>
    <row r="13" spans="1:11" ht="50.25" x14ac:dyDescent="0.25">
      <c r="A13" s="42" t="s">
        <v>30</v>
      </c>
      <c r="B13" s="42"/>
      <c r="C13" s="42"/>
      <c r="D13" s="42"/>
      <c r="E13" s="42"/>
      <c r="F13" s="42"/>
      <c r="G13" s="42"/>
      <c r="H13" s="42"/>
      <c r="I13" s="42"/>
      <c r="J13" s="3"/>
      <c r="K13" s="3"/>
    </row>
    <row r="14" spans="1:11" ht="20.25" customHeight="1" thickBot="1" x14ac:dyDescent="0.3">
      <c r="A14" s="6"/>
      <c r="B14" s="6"/>
      <c r="C14" s="6"/>
      <c r="D14" s="6"/>
      <c r="E14" s="6"/>
      <c r="F14" s="6"/>
      <c r="G14" s="6"/>
      <c r="H14" s="6"/>
      <c r="I14" s="6"/>
      <c r="J14" s="3"/>
      <c r="K14" s="3"/>
    </row>
    <row r="15" spans="1:11" ht="16.5" customHeight="1" x14ac:dyDescent="0.25">
      <c r="A15" s="43" t="s">
        <v>81</v>
      </c>
      <c r="B15" s="44"/>
      <c r="C15" s="45"/>
      <c r="D15" s="49" t="s">
        <v>78</v>
      </c>
      <c r="E15" s="50"/>
      <c r="F15" s="50"/>
      <c r="G15" s="53" t="s">
        <v>31</v>
      </c>
      <c r="H15" s="55" t="s">
        <v>11</v>
      </c>
      <c r="I15" s="56"/>
    </row>
    <row r="16" spans="1:11" ht="17.25" customHeight="1" thickBot="1" x14ac:dyDescent="0.3">
      <c r="A16" s="46"/>
      <c r="B16" s="47"/>
      <c r="C16" s="48"/>
      <c r="D16" s="51"/>
      <c r="E16" s="52"/>
      <c r="F16" s="52"/>
      <c r="G16" s="54"/>
      <c r="H16" s="57"/>
      <c r="I16" s="58"/>
    </row>
    <row r="17" spans="1:9" ht="30" customHeight="1" thickBot="1" x14ac:dyDescent="0.3">
      <c r="A17" s="10" t="s">
        <v>25</v>
      </c>
      <c r="B17" s="35" t="s">
        <v>1</v>
      </c>
      <c r="C17" s="41"/>
      <c r="D17" s="35" t="s">
        <v>13</v>
      </c>
      <c r="E17" s="41"/>
      <c r="F17" s="35" t="s">
        <v>12</v>
      </c>
      <c r="G17" s="41"/>
      <c r="H17" s="35" t="s">
        <v>14</v>
      </c>
      <c r="I17" s="41"/>
    </row>
    <row r="18" spans="1:9" ht="42" customHeight="1" thickBot="1" x14ac:dyDescent="0.3">
      <c r="A18" s="5" t="s">
        <v>55</v>
      </c>
      <c r="B18" s="35" t="e">
        <f>VLOOKUP(A18,預賽成績!$A$2:$H$49,8,FALSE)</f>
        <v>#N/A</v>
      </c>
      <c r="C18" s="36"/>
      <c r="D18" s="35" t="e">
        <f>VLOOKUP(A18,預賽成績!$A$2:$H$49,7,FALSE)</f>
        <v>#N/A</v>
      </c>
      <c r="E18" s="36"/>
      <c r="F18" s="37"/>
      <c r="G18" s="38"/>
      <c r="H18" s="39"/>
      <c r="I18" s="40"/>
    </row>
    <row r="19" spans="1:9" ht="42" customHeight="1" thickBot="1" x14ac:dyDescent="0.3">
      <c r="A19" s="5" t="s">
        <v>56</v>
      </c>
      <c r="B19" s="35" t="e">
        <f>VLOOKUP(A19,預賽成績!$A$2:$H$49,8,FALSE)</f>
        <v>#N/A</v>
      </c>
      <c r="C19" s="36"/>
      <c r="D19" s="35" t="e">
        <f>VLOOKUP(A19,預賽成績!$A$2:$H$49,7,FALSE)</f>
        <v>#N/A</v>
      </c>
      <c r="E19" s="36"/>
      <c r="F19" s="37"/>
      <c r="G19" s="38"/>
      <c r="H19" s="39"/>
      <c r="I19" s="40"/>
    </row>
    <row r="20" spans="1:9" ht="42" customHeight="1" thickBot="1" x14ac:dyDescent="0.3">
      <c r="A20" s="5" t="s">
        <v>57</v>
      </c>
      <c r="B20" s="35" t="e">
        <f>VLOOKUP(A20,預賽成績!$A$2:$H$49,8,FALSE)</f>
        <v>#N/A</v>
      </c>
      <c r="C20" s="36"/>
      <c r="D20" s="35" t="e">
        <f>VLOOKUP(A20,預賽成績!$A$2:$H$49,7,FALSE)</f>
        <v>#N/A</v>
      </c>
      <c r="E20" s="36"/>
      <c r="F20" s="37"/>
      <c r="G20" s="38"/>
      <c r="H20" s="39"/>
      <c r="I20" s="40"/>
    </row>
    <row r="21" spans="1:9" ht="42" customHeight="1" thickBot="1" x14ac:dyDescent="0.3">
      <c r="A21" s="5" t="s">
        <v>58</v>
      </c>
      <c r="B21" s="35" t="e">
        <f>VLOOKUP(A21,預賽成績!$A$2:$H$49,8,FALSE)</f>
        <v>#N/A</v>
      </c>
      <c r="C21" s="36"/>
      <c r="D21" s="35" t="e">
        <f>VLOOKUP(A21,預賽成績!$A$2:$H$49,7,FALSE)</f>
        <v>#N/A</v>
      </c>
      <c r="E21" s="36"/>
      <c r="F21" s="37"/>
      <c r="G21" s="38"/>
      <c r="H21" s="39"/>
      <c r="I21" s="40"/>
    </row>
    <row r="22" spans="1:9" ht="42" customHeight="1" thickBot="1" x14ac:dyDescent="0.3">
      <c r="A22" s="5" t="s">
        <v>59</v>
      </c>
      <c r="B22" s="35" t="e">
        <f>VLOOKUP(A22,預賽成績!$A$2:$H$49,8,FALSE)</f>
        <v>#N/A</v>
      </c>
      <c r="C22" s="36"/>
      <c r="D22" s="35" t="e">
        <f>VLOOKUP(A22,預賽成績!$A$2:$H$49,7,FALSE)</f>
        <v>#N/A</v>
      </c>
      <c r="E22" s="36"/>
      <c r="F22" s="37"/>
      <c r="G22" s="38"/>
      <c r="H22" s="39"/>
      <c r="I22" s="40"/>
    </row>
    <row r="23" spans="1:9" ht="42" customHeight="1" thickBot="1" x14ac:dyDescent="0.3">
      <c r="A23" s="5" t="s">
        <v>60</v>
      </c>
      <c r="B23" s="35" t="e">
        <f>VLOOKUP(A23,預賽成績!$A$2:$H$49,8,FALSE)</f>
        <v>#N/A</v>
      </c>
      <c r="C23" s="36"/>
      <c r="D23" s="35" t="e">
        <f>VLOOKUP(A23,預賽成績!$A$2:$H$49,7,FALSE)</f>
        <v>#N/A</v>
      </c>
      <c r="E23" s="36"/>
      <c r="F23" s="37"/>
      <c r="G23" s="38"/>
      <c r="H23" s="39"/>
      <c r="I23" s="40"/>
    </row>
  </sheetData>
  <sheetProtection sheet="1" selectLockedCells="1"/>
  <mergeCells count="66">
    <mergeCell ref="B10:C10"/>
    <mergeCell ref="D10:E10"/>
    <mergeCell ref="F10:G10"/>
    <mergeCell ref="H10:I10"/>
    <mergeCell ref="B11:C11"/>
    <mergeCell ref="D11:E11"/>
    <mergeCell ref="F11:G11"/>
    <mergeCell ref="H11:I11"/>
    <mergeCell ref="B8:C8"/>
    <mergeCell ref="D8:E8"/>
    <mergeCell ref="F8:G8"/>
    <mergeCell ref="H8:I8"/>
    <mergeCell ref="B9:C9"/>
    <mergeCell ref="D9:E9"/>
    <mergeCell ref="F9:G9"/>
    <mergeCell ref="H9:I9"/>
    <mergeCell ref="B6:C6"/>
    <mergeCell ref="D6:E6"/>
    <mergeCell ref="F6:G6"/>
    <mergeCell ref="H6:I6"/>
    <mergeCell ref="B7:C7"/>
    <mergeCell ref="D7:E7"/>
    <mergeCell ref="F7:G7"/>
    <mergeCell ref="H7:I7"/>
    <mergeCell ref="B5:C5"/>
    <mergeCell ref="D5:E5"/>
    <mergeCell ref="F5:G5"/>
    <mergeCell ref="H5:I5"/>
    <mergeCell ref="A1:I1"/>
    <mergeCell ref="A3:C4"/>
    <mergeCell ref="D3:F4"/>
    <mergeCell ref="G3:G4"/>
    <mergeCell ref="H3:I4"/>
    <mergeCell ref="A13:I13"/>
    <mergeCell ref="A15:C16"/>
    <mergeCell ref="D15:F16"/>
    <mergeCell ref="G15:G16"/>
    <mergeCell ref="H15:I16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</mergeCells>
  <phoneticPr fontId="2" type="noConversion"/>
  <pageMargins left="0.70866141732283461" right="0.70866141732283461" top="0.3543307086614173" bottom="0.354330708661417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zoomScaleNormal="100" workbookViewId="0">
      <selection activeCell="F6" sqref="F6:G6"/>
    </sheetView>
  </sheetViews>
  <sheetFormatPr defaultRowHeight="16.5" x14ac:dyDescent="0.2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 x14ac:dyDescent="0.25">
      <c r="A1" s="42" t="s">
        <v>9</v>
      </c>
      <c r="B1" s="42"/>
      <c r="C1" s="42"/>
      <c r="D1" s="42"/>
      <c r="E1" s="42"/>
      <c r="F1" s="42"/>
      <c r="G1" s="42"/>
      <c r="H1" s="42"/>
      <c r="I1" s="42"/>
      <c r="J1" s="3"/>
      <c r="K1" s="3"/>
    </row>
    <row r="2" spans="1:11" ht="20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 x14ac:dyDescent="0.25">
      <c r="A3" s="43" t="s">
        <v>81</v>
      </c>
      <c r="B3" s="44"/>
      <c r="C3" s="45"/>
      <c r="D3" s="49" t="s">
        <v>78</v>
      </c>
      <c r="E3" s="50"/>
      <c r="F3" s="50"/>
      <c r="G3" s="53" t="s">
        <v>10</v>
      </c>
      <c r="H3" s="55" t="s">
        <v>11</v>
      </c>
      <c r="I3" s="56"/>
    </row>
    <row r="4" spans="1:11" ht="17.25" customHeight="1" thickBot="1" x14ac:dyDescent="0.3">
      <c r="A4" s="46"/>
      <c r="B4" s="47"/>
      <c r="C4" s="48"/>
      <c r="D4" s="51"/>
      <c r="E4" s="52"/>
      <c r="F4" s="52"/>
      <c r="G4" s="54"/>
      <c r="H4" s="57"/>
      <c r="I4" s="58"/>
    </row>
    <row r="5" spans="1:11" ht="30" customHeight="1" thickBot="1" x14ac:dyDescent="0.3">
      <c r="A5" s="4"/>
      <c r="B5" s="35" t="s">
        <v>1</v>
      </c>
      <c r="C5" s="41"/>
      <c r="D5" s="35" t="s">
        <v>44</v>
      </c>
      <c r="E5" s="41"/>
      <c r="F5" s="35" t="s">
        <v>12</v>
      </c>
      <c r="G5" s="41"/>
      <c r="H5" s="35" t="s">
        <v>14</v>
      </c>
      <c r="I5" s="41"/>
    </row>
    <row r="6" spans="1:11" ht="42" customHeight="1" thickBot="1" x14ac:dyDescent="0.3">
      <c r="A6" s="5" t="s">
        <v>66</v>
      </c>
      <c r="B6" s="35" t="e">
        <f>VLOOKUP(A6,決賽成績!$A$2:$H$7,6,FALSE)</f>
        <v>#N/A</v>
      </c>
      <c r="C6" s="36"/>
      <c r="D6" s="35" t="e">
        <f>VLOOKUP(A6,決賽成績!$A$2:$H$7,5,FALSE)</f>
        <v>#N/A</v>
      </c>
      <c r="E6" s="36"/>
      <c r="F6" s="59" t="e">
        <f>VLOOKUP(A6,決賽成績!$A$2:$H$7,8,FALSE)</f>
        <v>#N/A</v>
      </c>
      <c r="G6" s="60"/>
      <c r="H6" s="39"/>
      <c r="I6" s="40"/>
    </row>
    <row r="7" spans="1:11" ht="42" customHeight="1" thickBot="1" x14ac:dyDescent="0.3">
      <c r="A7" s="5" t="s">
        <v>67</v>
      </c>
      <c r="B7" s="35" t="e">
        <f>VLOOKUP(A7,決賽成績!$A$2:$H$7,6,FALSE)</f>
        <v>#N/A</v>
      </c>
      <c r="C7" s="36"/>
      <c r="D7" s="35" t="e">
        <f>VLOOKUP(A7,決賽成績!$A$2:$H$7,5,FALSE)</f>
        <v>#N/A</v>
      </c>
      <c r="E7" s="36"/>
      <c r="F7" s="59" t="e">
        <f>VLOOKUP(A7,決賽成績!$A$2:$H$7,8,FALSE)</f>
        <v>#N/A</v>
      </c>
      <c r="G7" s="60"/>
      <c r="H7" s="39"/>
      <c r="I7" s="40"/>
    </row>
    <row r="8" spans="1:11" ht="42" customHeight="1" thickBot="1" x14ac:dyDescent="0.3">
      <c r="A8" s="5" t="s">
        <v>68</v>
      </c>
      <c r="B8" s="35" t="e">
        <f>VLOOKUP(A8,決賽成績!$A$2:$H$7,6,FALSE)</f>
        <v>#N/A</v>
      </c>
      <c r="C8" s="36"/>
      <c r="D8" s="35" t="e">
        <f>VLOOKUP(A8,決賽成績!$A$2:$H$7,5,FALSE)</f>
        <v>#N/A</v>
      </c>
      <c r="E8" s="36"/>
      <c r="F8" s="59" t="e">
        <f>VLOOKUP(A8,決賽成績!$A$2:$H$7,8,FALSE)</f>
        <v>#N/A</v>
      </c>
      <c r="G8" s="60"/>
      <c r="H8" s="39"/>
      <c r="I8" s="40"/>
    </row>
    <row r="9" spans="1:11" ht="42" customHeight="1" thickBot="1" x14ac:dyDescent="0.3">
      <c r="A9" s="5" t="s">
        <v>69</v>
      </c>
      <c r="B9" s="35" t="e">
        <f>VLOOKUP(A9,決賽成績!$A$2:$H$7,6,FALSE)</f>
        <v>#N/A</v>
      </c>
      <c r="C9" s="36"/>
      <c r="D9" s="35" t="e">
        <f>VLOOKUP(A9,決賽成績!$A$2:$H$7,5,FALSE)</f>
        <v>#N/A</v>
      </c>
      <c r="E9" s="36"/>
      <c r="F9" s="59" t="e">
        <f>VLOOKUP(A9,決賽成績!$A$2:$H$7,8,FALSE)</f>
        <v>#N/A</v>
      </c>
      <c r="G9" s="60"/>
      <c r="H9" s="39"/>
      <c r="I9" s="40"/>
    </row>
    <row r="10" spans="1:11" ht="42" customHeight="1" thickBot="1" x14ac:dyDescent="0.3">
      <c r="A10" s="5" t="s">
        <v>70</v>
      </c>
      <c r="B10" s="35" t="e">
        <f>VLOOKUP(A10,決賽成績!$A$2:$H$7,6,FALSE)</f>
        <v>#N/A</v>
      </c>
      <c r="C10" s="36"/>
      <c r="D10" s="35" t="e">
        <f>VLOOKUP(A10,決賽成績!$A$2:$H$7,5,FALSE)</f>
        <v>#N/A</v>
      </c>
      <c r="E10" s="36"/>
      <c r="F10" s="59" t="e">
        <f>VLOOKUP(A10,決賽成績!$A$2:$H$7,8,FALSE)</f>
        <v>#N/A</v>
      </c>
      <c r="G10" s="60"/>
      <c r="H10" s="39"/>
      <c r="I10" s="40"/>
    </row>
    <row r="11" spans="1:11" ht="42" customHeight="1" thickBot="1" x14ac:dyDescent="0.3">
      <c r="A11" s="5" t="s">
        <v>71</v>
      </c>
      <c r="B11" s="35" t="e">
        <f>VLOOKUP(A11,決賽成績!$A$2:$H$7,6,FALSE)</f>
        <v>#N/A</v>
      </c>
      <c r="C11" s="36"/>
      <c r="D11" s="35" t="e">
        <f>VLOOKUP(A11,決賽成績!$A$2:$H$7,5,FALSE)</f>
        <v>#N/A</v>
      </c>
      <c r="E11" s="36"/>
      <c r="F11" s="59" t="e">
        <f>VLOOKUP(A11,決賽成績!$A$2:$H$7,8,FALSE)</f>
        <v>#N/A</v>
      </c>
      <c r="G11" s="60"/>
      <c r="H11" s="39"/>
      <c r="I11" s="40"/>
    </row>
    <row r="12" spans="1:11" ht="54.95" customHeight="1" x14ac:dyDescent="0.25">
      <c r="A12" s="25"/>
      <c r="B12" s="26"/>
      <c r="C12" s="26"/>
      <c r="D12" s="26"/>
      <c r="E12" s="26"/>
      <c r="F12" s="27"/>
      <c r="G12" s="27"/>
      <c r="H12" s="28"/>
      <c r="I12" s="28"/>
    </row>
    <row r="13" spans="1:11" ht="50.25" customHeight="1" x14ac:dyDescent="0.25">
      <c r="A13" s="42" t="s">
        <v>9</v>
      </c>
      <c r="B13" s="42"/>
      <c r="C13" s="42"/>
      <c r="D13" s="42"/>
      <c r="E13" s="42"/>
      <c r="F13" s="42"/>
      <c r="G13" s="42"/>
      <c r="H13" s="42"/>
      <c r="I13" s="42"/>
    </row>
    <row r="14" spans="1:11" ht="20.25" customHeight="1" thickBot="1" x14ac:dyDescent="0.3">
      <c r="A14" s="6"/>
      <c r="B14" s="6"/>
      <c r="C14" s="6"/>
      <c r="D14" s="6"/>
      <c r="E14" s="6"/>
      <c r="F14" s="6"/>
      <c r="G14" s="6"/>
      <c r="H14" s="6"/>
      <c r="I14" s="6"/>
    </row>
    <row r="15" spans="1:11" ht="16.5" customHeight="1" x14ac:dyDescent="0.25">
      <c r="A15" s="43" t="s">
        <v>81</v>
      </c>
      <c r="B15" s="44"/>
      <c r="C15" s="45"/>
      <c r="D15" s="49" t="s">
        <v>78</v>
      </c>
      <c r="E15" s="50"/>
      <c r="F15" s="50"/>
      <c r="G15" s="53" t="s">
        <v>10</v>
      </c>
      <c r="H15" s="55" t="s">
        <v>11</v>
      </c>
      <c r="I15" s="56"/>
    </row>
    <row r="16" spans="1:11" ht="16.5" customHeight="1" thickBot="1" x14ac:dyDescent="0.3">
      <c r="A16" s="46"/>
      <c r="B16" s="47"/>
      <c r="C16" s="48"/>
      <c r="D16" s="51"/>
      <c r="E16" s="52"/>
      <c r="F16" s="52"/>
      <c r="G16" s="54"/>
      <c r="H16" s="57"/>
      <c r="I16" s="58"/>
    </row>
    <row r="17" spans="1:9" ht="30" customHeight="1" thickBot="1" x14ac:dyDescent="0.3">
      <c r="A17" s="4"/>
      <c r="B17" s="35" t="s">
        <v>1</v>
      </c>
      <c r="C17" s="41"/>
      <c r="D17" s="35" t="s">
        <v>44</v>
      </c>
      <c r="E17" s="41"/>
      <c r="F17" s="35" t="s">
        <v>12</v>
      </c>
      <c r="G17" s="41"/>
      <c r="H17" s="35" t="s">
        <v>14</v>
      </c>
      <c r="I17" s="41"/>
    </row>
    <row r="18" spans="1:9" ht="42" customHeight="1" thickBot="1" x14ac:dyDescent="0.3">
      <c r="A18" s="5" t="s">
        <v>66</v>
      </c>
      <c r="B18" s="35" t="e">
        <f>VLOOKUP(A18,決賽成績!$A$2:$H$7,6,FALSE)</f>
        <v>#N/A</v>
      </c>
      <c r="C18" s="36"/>
      <c r="D18" s="35" t="e">
        <f>VLOOKUP(A18,決賽成績!$A$2:$H$7,5,FALSE)</f>
        <v>#N/A</v>
      </c>
      <c r="E18" s="36"/>
      <c r="F18" s="59" t="e">
        <f>VLOOKUP(A18,決賽成績!$A$2:$H$7,8,FALSE)</f>
        <v>#N/A</v>
      </c>
      <c r="G18" s="60"/>
      <c r="H18" s="39"/>
      <c r="I18" s="40"/>
    </row>
    <row r="19" spans="1:9" ht="42" customHeight="1" thickBot="1" x14ac:dyDescent="0.3">
      <c r="A19" s="5" t="s">
        <v>67</v>
      </c>
      <c r="B19" s="35" t="e">
        <f>VLOOKUP(A19,決賽成績!$A$2:$H$7,6,FALSE)</f>
        <v>#N/A</v>
      </c>
      <c r="C19" s="36"/>
      <c r="D19" s="35" t="e">
        <f>VLOOKUP(A19,決賽成績!$A$2:$H$7,5,FALSE)</f>
        <v>#N/A</v>
      </c>
      <c r="E19" s="36"/>
      <c r="F19" s="59" t="e">
        <f>VLOOKUP(A19,決賽成績!$A$2:$H$7,8,FALSE)</f>
        <v>#N/A</v>
      </c>
      <c r="G19" s="60"/>
      <c r="H19" s="39"/>
      <c r="I19" s="40"/>
    </row>
    <row r="20" spans="1:9" ht="42" customHeight="1" thickBot="1" x14ac:dyDescent="0.3">
      <c r="A20" s="5" t="s">
        <v>68</v>
      </c>
      <c r="B20" s="35" t="e">
        <f>VLOOKUP(A20,決賽成績!$A$2:$H$7,6,FALSE)</f>
        <v>#N/A</v>
      </c>
      <c r="C20" s="36"/>
      <c r="D20" s="35" t="e">
        <f>VLOOKUP(A20,決賽成績!$A$2:$H$7,5,FALSE)</f>
        <v>#N/A</v>
      </c>
      <c r="E20" s="36"/>
      <c r="F20" s="59" t="e">
        <f>VLOOKUP(A20,決賽成績!$A$2:$H$7,8,FALSE)</f>
        <v>#N/A</v>
      </c>
      <c r="G20" s="60"/>
      <c r="H20" s="39"/>
      <c r="I20" s="40"/>
    </row>
    <row r="21" spans="1:9" ht="42" customHeight="1" thickBot="1" x14ac:dyDescent="0.3">
      <c r="A21" s="5" t="s">
        <v>69</v>
      </c>
      <c r="B21" s="35" t="e">
        <f>VLOOKUP(A21,決賽成績!$A$2:$H$7,6,FALSE)</f>
        <v>#N/A</v>
      </c>
      <c r="C21" s="36"/>
      <c r="D21" s="35" t="e">
        <f>VLOOKUP(A21,決賽成績!$A$2:$H$7,5,FALSE)</f>
        <v>#N/A</v>
      </c>
      <c r="E21" s="36"/>
      <c r="F21" s="59" t="e">
        <f>VLOOKUP(A21,決賽成績!$A$2:$H$7,8,FALSE)</f>
        <v>#N/A</v>
      </c>
      <c r="G21" s="60"/>
      <c r="H21" s="39"/>
      <c r="I21" s="40"/>
    </row>
    <row r="22" spans="1:9" ht="42" customHeight="1" thickBot="1" x14ac:dyDescent="0.3">
      <c r="A22" s="5" t="s">
        <v>70</v>
      </c>
      <c r="B22" s="35" t="e">
        <f>VLOOKUP(A22,決賽成績!$A$2:$H$7,6,FALSE)</f>
        <v>#N/A</v>
      </c>
      <c r="C22" s="36"/>
      <c r="D22" s="35" t="e">
        <f>VLOOKUP(A22,決賽成績!$A$2:$H$7,5,FALSE)</f>
        <v>#N/A</v>
      </c>
      <c r="E22" s="36"/>
      <c r="F22" s="59" t="e">
        <f>VLOOKUP(A22,決賽成績!$A$2:$H$7,8,FALSE)</f>
        <v>#N/A</v>
      </c>
      <c r="G22" s="60"/>
      <c r="H22" s="39"/>
      <c r="I22" s="40"/>
    </row>
    <row r="23" spans="1:9" ht="42" customHeight="1" thickBot="1" x14ac:dyDescent="0.3">
      <c r="A23" s="5" t="s">
        <v>71</v>
      </c>
      <c r="B23" s="35" t="e">
        <f>VLOOKUP(A23,決賽成績!$A$2:$H$7,6,FALSE)</f>
        <v>#N/A</v>
      </c>
      <c r="C23" s="36"/>
      <c r="D23" s="35" t="e">
        <f>VLOOKUP(A23,決賽成績!$A$2:$H$7,5,FALSE)</f>
        <v>#N/A</v>
      </c>
      <c r="E23" s="36"/>
      <c r="F23" s="59" t="e">
        <f>VLOOKUP(A23,決賽成績!$A$2:$H$7,8,FALSE)</f>
        <v>#N/A</v>
      </c>
      <c r="G23" s="60"/>
      <c r="H23" s="39"/>
      <c r="I23" s="40"/>
    </row>
  </sheetData>
  <sheetProtection sheet="1" selectLockedCells="1"/>
  <mergeCells count="66">
    <mergeCell ref="H11:I11"/>
    <mergeCell ref="H9:I9"/>
    <mergeCell ref="B10:C10"/>
    <mergeCell ref="D10:E10"/>
    <mergeCell ref="F10:G10"/>
    <mergeCell ref="H10:I10"/>
    <mergeCell ref="B9:C9"/>
    <mergeCell ref="D9:E9"/>
    <mergeCell ref="F9:G9"/>
    <mergeCell ref="B11:C11"/>
    <mergeCell ref="D11:E11"/>
    <mergeCell ref="F11:G11"/>
    <mergeCell ref="H6:I6"/>
    <mergeCell ref="F7:G7"/>
    <mergeCell ref="H7:I7"/>
    <mergeCell ref="B8:C8"/>
    <mergeCell ref="D8:E8"/>
    <mergeCell ref="F8:G8"/>
    <mergeCell ref="H8:I8"/>
    <mergeCell ref="B6:C6"/>
    <mergeCell ref="B7:C7"/>
    <mergeCell ref="D6:E6"/>
    <mergeCell ref="D7:E7"/>
    <mergeCell ref="F6:G6"/>
    <mergeCell ref="H5:I5"/>
    <mergeCell ref="F5:G5"/>
    <mergeCell ref="D5:E5"/>
    <mergeCell ref="B5:C5"/>
    <mergeCell ref="A1:I1"/>
    <mergeCell ref="G3:G4"/>
    <mergeCell ref="H3:I4"/>
    <mergeCell ref="D3:F4"/>
    <mergeCell ref="A3:C4"/>
    <mergeCell ref="A13:I13"/>
    <mergeCell ref="A15:C16"/>
    <mergeCell ref="D15:F16"/>
    <mergeCell ref="G15:G16"/>
    <mergeCell ref="H15:I16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</mergeCells>
  <phoneticPr fontId="2" type="noConversion"/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D12" sqref="D12"/>
    </sheetView>
  </sheetViews>
  <sheetFormatPr defaultRowHeight="16.5" x14ac:dyDescent="0.25"/>
  <cols>
    <col min="1" max="2" width="7.5" bestFit="1" customWidth="1"/>
    <col min="4" max="4" width="12.75" bestFit="1" customWidth="1"/>
    <col min="6" max="6" width="8.625" bestFit="1" customWidth="1"/>
  </cols>
  <sheetData>
    <row r="1" spans="1:9" x14ac:dyDescent="0.25">
      <c r="A1" s="19" t="s">
        <v>45</v>
      </c>
      <c r="B1" s="19" t="s">
        <v>46</v>
      </c>
      <c r="C1" s="19" t="s">
        <v>32</v>
      </c>
      <c r="D1" s="19" t="s">
        <v>43</v>
      </c>
      <c r="E1" s="20" t="s">
        <v>48</v>
      </c>
      <c r="F1" s="19" t="s">
        <v>47</v>
      </c>
      <c r="G1" s="20" t="s">
        <v>72</v>
      </c>
      <c r="H1" s="20" t="s">
        <v>73</v>
      </c>
      <c r="I1" s="20" t="s">
        <v>74</v>
      </c>
    </row>
    <row r="2" spans="1:9" x14ac:dyDescent="0.25">
      <c r="A2" t="e">
        <f>決賽成績報告單!$D$6</f>
        <v>#N/A</v>
      </c>
      <c r="B2" t="e">
        <f>決賽成績報告單!$B$6</f>
        <v>#N/A</v>
      </c>
      <c r="C2" t="s">
        <v>80</v>
      </c>
      <c r="D2" t="str">
        <f>決賽成績報告單!$D$3</f>
        <v>女子100公尺</v>
      </c>
      <c r="E2" t="str">
        <f>決賽成績報告單!$A$6</f>
        <v>第一名</v>
      </c>
      <c r="F2" t="e">
        <f>決賽成績報告單!$F$6</f>
        <v>#N/A</v>
      </c>
      <c r="G2" t="e">
        <f>IF(LEN(F2)=6,MID(F2,1,2),"00")</f>
        <v>#N/A</v>
      </c>
      <c r="H2" t="e">
        <f>IF(LEN(F2)=6,MID(F2,3,2),IF(LEN(F2)=4,MID(F2,1,2),"404"))</f>
        <v>#N/A</v>
      </c>
      <c r="I2" t="e">
        <f>IF(LEN(F2)=6,MID(F2,5,2),IF(LEN(F2)=4,MID(F2,3,2),"404"))</f>
        <v>#N/A</v>
      </c>
    </row>
    <row r="3" spans="1:9" x14ac:dyDescent="0.25">
      <c r="A3" t="e">
        <f>決賽成績報告單!$D$7</f>
        <v>#N/A</v>
      </c>
      <c r="B3" t="e">
        <f>決賽成績報告單!$B$7</f>
        <v>#N/A</v>
      </c>
      <c r="C3" t="s">
        <v>80</v>
      </c>
      <c r="D3" t="str">
        <f>決賽成績報告單!$D$3</f>
        <v>女子100公尺</v>
      </c>
      <c r="E3" t="str">
        <f>決賽成績報告單!$A$7</f>
        <v>第二名</v>
      </c>
      <c r="F3" t="e">
        <f>決賽成績報告單!$F$7</f>
        <v>#N/A</v>
      </c>
      <c r="G3" t="e">
        <f t="shared" ref="G3:G7" si="0">IF(LEN(F3)=6,MID(F3,1,2),"00")</f>
        <v>#N/A</v>
      </c>
      <c r="H3" t="e">
        <f t="shared" ref="H3:H7" si="1">IF(LEN(F3)=6,MID(F3,3,2),IF(LEN(F3)=4,MID(F3,1,2),"404"))</f>
        <v>#N/A</v>
      </c>
      <c r="I3" t="e">
        <f t="shared" ref="I3:I7" si="2">IF(LEN(F3)=6,MID(F3,5,2),IF(LEN(F3)=4,MID(F3,3,2),"404"))</f>
        <v>#N/A</v>
      </c>
    </row>
    <row r="4" spans="1:9" x14ac:dyDescent="0.25">
      <c r="A4" t="e">
        <f>決賽成績報告單!$D$8</f>
        <v>#N/A</v>
      </c>
      <c r="B4" t="e">
        <f>決賽成績報告單!$B$8</f>
        <v>#N/A</v>
      </c>
      <c r="C4" t="s">
        <v>80</v>
      </c>
      <c r="D4" t="str">
        <f>決賽成績報告單!$D$3</f>
        <v>女子100公尺</v>
      </c>
      <c r="E4" t="str">
        <f>決賽成績報告單!$A$8</f>
        <v>第三名</v>
      </c>
      <c r="F4" t="e">
        <f>決賽成績報告單!$F$8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</row>
    <row r="5" spans="1:9" x14ac:dyDescent="0.25">
      <c r="A5" t="e">
        <f>決賽成績報告單!$D$9</f>
        <v>#N/A</v>
      </c>
      <c r="B5" t="e">
        <f>決賽成績報告單!$B$9</f>
        <v>#N/A</v>
      </c>
      <c r="C5" t="s">
        <v>80</v>
      </c>
      <c r="D5" t="str">
        <f>決賽成績報告單!$D$3</f>
        <v>女子100公尺</v>
      </c>
      <c r="E5" t="str">
        <f>決賽成績報告單!$A$9</f>
        <v>第四名</v>
      </c>
      <c r="F5" t="e">
        <f>決賽成績報告單!$F$9</f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</row>
    <row r="6" spans="1:9" x14ac:dyDescent="0.25">
      <c r="A6" t="e">
        <f>決賽成績報告單!$D$10</f>
        <v>#N/A</v>
      </c>
      <c r="B6" t="e">
        <f>決賽成績報告單!$B$10</f>
        <v>#N/A</v>
      </c>
      <c r="C6" t="s">
        <v>80</v>
      </c>
      <c r="D6" t="str">
        <f>決賽成績報告單!$D$3</f>
        <v>女子100公尺</v>
      </c>
      <c r="E6" t="str">
        <f>決賽成績報告單!$A$10</f>
        <v>第五名</v>
      </c>
      <c r="F6" t="e">
        <f>決賽成績報告單!$F$10</f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</row>
    <row r="7" spans="1:9" x14ac:dyDescent="0.25">
      <c r="A7" t="e">
        <f>決賽成績報告單!$D$11</f>
        <v>#N/A</v>
      </c>
      <c r="B7" t="e">
        <f>決賽成績報告單!$B$11</f>
        <v>#N/A</v>
      </c>
      <c r="C7" t="s">
        <v>80</v>
      </c>
      <c r="D7" t="str">
        <f>決賽成績報告單!$D$3</f>
        <v>女子100公尺</v>
      </c>
      <c r="E7" t="str">
        <f>決賽成績報告單!$A$11</f>
        <v>第六名</v>
      </c>
      <c r="F7" t="e">
        <f>決賽成績報告單!$F$11</f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出賽名單</vt:lpstr>
      <vt:lpstr>預賽成績</vt:lpstr>
      <vt:lpstr>決賽成績</vt:lpstr>
      <vt:lpstr>決賽報告單</vt:lpstr>
      <vt:lpstr>決賽成績報告單</vt:lpstr>
      <vt:lpstr>獎狀組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oscarosc</cp:lastModifiedBy>
  <cp:lastPrinted>2024-01-17T14:02:40Z</cp:lastPrinted>
  <dcterms:created xsi:type="dcterms:W3CDTF">2023-11-29T07:56:41Z</dcterms:created>
  <dcterms:modified xsi:type="dcterms:W3CDTF">2024-02-15T13:06:04Z</dcterms:modified>
</cp:coreProperties>
</file>