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男\"/>
    </mc:Choice>
  </mc:AlternateContent>
  <bookViews>
    <workbookView xWindow="0" yWindow="0" windowWidth="28800" windowHeight="12165" activeTab="1"/>
  </bookViews>
  <sheets>
    <sheet name="出賽名單" sheetId="10" r:id="rId1"/>
    <sheet name="決賽檢錄單" sheetId="12" r:id="rId2"/>
    <sheet name="決賽成績" sheetId="1" r:id="rId3"/>
    <sheet name="決賽成績報告單" sheetId="7" r:id="rId4"/>
    <sheet name="獎狀組" sheetId="11" r:id="rId5"/>
  </sheets>
  <externalReferences>
    <externalReference r:id="rId6"/>
  </externalReferences>
  <definedNames>
    <definedName name="_xlnm._FilterDatabase" localSheetId="2" hidden="1">決賽成績!$E$1:$I$49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12" l="1"/>
  <c r="V26" i="12"/>
  <c r="U26" i="12"/>
  <c r="T26" i="12"/>
  <c r="S26" i="12"/>
  <c r="R26" i="12"/>
  <c r="Q26" i="12"/>
  <c r="P26" i="12"/>
  <c r="W8" i="12"/>
  <c r="V8" i="12"/>
  <c r="U8" i="12"/>
  <c r="T8" i="12"/>
  <c r="S8" i="12"/>
  <c r="R8" i="12"/>
  <c r="Q8" i="12"/>
  <c r="P8" i="12"/>
  <c r="K44" i="12"/>
  <c r="J44" i="12"/>
  <c r="I44" i="12"/>
  <c r="H44" i="12"/>
  <c r="G44" i="12"/>
  <c r="F44" i="12"/>
  <c r="E44" i="12"/>
  <c r="D44" i="12"/>
  <c r="K26" i="12"/>
  <c r="J26" i="12"/>
  <c r="J29" i="12" s="1"/>
  <c r="I26" i="12"/>
  <c r="I29" i="12" s="1"/>
  <c r="H26" i="12"/>
  <c r="H29" i="12" s="1"/>
  <c r="G26" i="12"/>
  <c r="G29" i="12" s="1"/>
  <c r="F26" i="12"/>
  <c r="F29" i="12" s="1"/>
  <c r="E26" i="12"/>
  <c r="E29" i="12" s="1"/>
  <c r="D26" i="12"/>
  <c r="D29" i="12" s="1"/>
  <c r="U6" i="12"/>
  <c r="U24" i="12"/>
  <c r="U42" i="12"/>
  <c r="I42" i="12"/>
  <c r="I24" i="12"/>
  <c r="I6" i="12"/>
  <c r="K29" i="12"/>
  <c r="D8" i="12"/>
  <c r="E8" i="12"/>
  <c r="F8" i="12"/>
  <c r="G8" i="12"/>
  <c r="H8" i="12"/>
  <c r="I8" i="12"/>
  <c r="J8" i="12"/>
  <c r="K8" i="12"/>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 r="W44" i="12"/>
  <c r="W47" i="12" s="1"/>
  <c r="V44" i="12"/>
  <c r="V47" i="12" s="1"/>
  <c r="U44" i="12"/>
  <c r="U47" i="12" s="1"/>
  <c r="T44" i="12"/>
  <c r="T47" i="12" s="1"/>
  <c r="S44" i="12"/>
  <c r="S47" i="12" s="1"/>
  <c r="R44" i="12"/>
  <c r="R47" i="12" s="1"/>
  <c r="Q44" i="12"/>
  <c r="Q47" i="12" s="1"/>
  <c r="P44" i="12"/>
  <c r="P47" i="12" s="1"/>
  <c r="K47" i="12"/>
  <c r="J47" i="12"/>
  <c r="I47" i="12"/>
  <c r="H47" i="12"/>
  <c r="G47" i="12"/>
  <c r="F47" i="12"/>
  <c r="E47" i="12"/>
  <c r="D47" i="12"/>
  <c r="W29" i="12"/>
  <c r="V29" i="12"/>
  <c r="U29" i="12"/>
  <c r="T29" i="12"/>
  <c r="S29" i="12"/>
  <c r="R29" i="12"/>
  <c r="Q29" i="12"/>
  <c r="P29" i="12"/>
  <c r="W11" i="12"/>
  <c r="V11" i="12"/>
  <c r="U11" i="12"/>
  <c r="T11" i="12"/>
  <c r="S11" i="12"/>
  <c r="R11" i="12"/>
  <c r="Q11" i="12"/>
  <c r="P11" i="12"/>
  <c r="A4" i="1" l="1"/>
  <c r="A5" i="1"/>
  <c r="A6" i="1"/>
  <c r="A8" i="1"/>
  <c r="A10" i="1"/>
  <c r="A11" i="1"/>
  <c r="A13" i="1"/>
  <c r="A15" i="1"/>
  <c r="A16" i="1"/>
  <c r="A17" i="1"/>
  <c r="A18" i="1"/>
  <c r="A19" i="1"/>
  <c r="A20" i="1"/>
  <c r="A21" i="1"/>
  <c r="A22" i="1"/>
  <c r="A23" i="1"/>
  <c r="A24" i="1"/>
  <c r="A25" i="1"/>
  <c r="A26" i="1"/>
  <c r="A29" i="1"/>
  <c r="A30" i="1"/>
  <c r="A35" i="1"/>
  <c r="A37" i="1"/>
  <c r="A39" i="1"/>
  <c r="A40" i="1"/>
  <c r="A41" i="1"/>
  <c r="A42" i="1"/>
  <c r="A43" i="1"/>
  <c r="A44" i="1"/>
  <c r="A45" i="1"/>
  <c r="A46" i="1"/>
  <c r="A47" i="1"/>
  <c r="A48" i="1"/>
  <c r="A49" i="1"/>
  <c r="A3" i="1"/>
  <c r="A12" i="1"/>
  <c r="A27" i="1"/>
  <c r="A28" i="1"/>
  <c r="A32" i="1"/>
  <c r="A36" i="1"/>
  <c r="A9" i="1"/>
  <c r="A7" i="1"/>
  <c r="A14" i="1"/>
  <c r="A31" i="1"/>
  <c r="A33" i="1"/>
  <c r="A34" i="1"/>
  <c r="A38" i="1"/>
  <c r="A2" i="1"/>
  <c r="F19" i="7" l="1"/>
  <c r="B23" i="7"/>
  <c r="B9" i="7"/>
  <c r="F7" i="7"/>
  <c r="B6" i="7"/>
  <c r="F20" i="7"/>
  <c r="B18" i="7"/>
  <c r="B10" i="7"/>
  <c r="F21" i="7"/>
  <c r="B11" i="7"/>
  <c r="B20" i="7"/>
  <c r="B7" i="7"/>
  <c r="F22" i="7"/>
  <c r="F8" i="7"/>
  <c r="F23" i="7"/>
  <c r="F9" i="7"/>
  <c r="D7" i="7"/>
  <c r="B19" i="7"/>
  <c r="B21" i="7"/>
  <c r="B22" i="7"/>
  <c r="F18" i="7"/>
  <c r="F10" i="7"/>
  <c r="F6" i="7"/>
  <c r="D23" i="7"/>
  <c r="D10" i="7"/>
  <c r="D19" i="7"/>
  <c r="F11" i="7"/>
  <c r="D11" i="7"/>
  <c r="B8" i="7"/>
  <c r="D20" i="7"/>
  <c r="D18" i="7"/>
  <c r="D6" i="7"/>
  <c r="D21" i="7"/>
  <c r="D22" i="7"/>
  <c r="D8" i="7"/>
  <c r="D9" i="7"/>
  <c r="E7" i="1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2" i="1" l="1"/>
  <c r="H18" i="1"/>
  <c r="H34" i="1"/>
  <c r="G2" i="1"/>
  <c r="H3" i="1"/>
  <c r="H19" i="1"/>
  <c r="H35" i="1"/>
  <c r="G3" i="1"/>
  <c r="E11" i="12" s="1"/>
  <c r="G19" i="1"/>
  <c r="G35" i="1"/>
  <c r="G31" i="1"/>
  <c r="H4" i="1"/>
  <c r="H20" i="1"/>
  <c r="H36" i="1"/>
  <c r="G4" i="1"/>
  <c r="F11" i="12" s="1"/>
  <c r="G20" i="1"/>
  <c r="G36" i="1"/>
  <c r="G33" i="1"/>
  <c r="H5" i="1"/>
  <c r="H21" i="1"/>
  <c r="H37" i="1"/>
  <c r="G5" i="1"/>
  <c r="G11" i="12" s="1"/>
  <c r="G21" i="1"/>
  <c r="G37" i="1"/>
  <c r="H47" i="1"/>
  <c r="H6" i="1"/>
  <c r="H22" i="1"/>
  <c r="H38" i="1"/>
  <c r="G6" i="1"/>
  <c r="H11" i="12" s="1"/>
  <c r="G22" i="1"/>
  <c r="G38" i="1"/>
  <c r="G15" i="1"/>
  <c r="G34" i="1"/>
  <c r="H7" i="1"/>
  <c r="H23" i="1"/>
  <c r="H39" i="1"/>
  <c r="G7" i="1"/>
  <c r="I11" i="12" s="1"/>
  <c r="G23" i="1"/>
  <c r="G39" i="1"/>
  <c r="G17" i="1"/>
  <c r="H8" i="1"/>
  <c r="H24" i="1"/>
  <c r="H40" i="1"/>
  <c r="G8" i="1"/>
  <c r="J11" i="12" s="1"/>
  <c r="G24" i="1"/>
  <c r="G40" i="1"/>
  <c r="G49" i="1"/>
  <c r="H9" i="1"/>
  <c r="H25" i="1"/>
  <c r="H41" i="1"/>
  <c r="G9" i="1"/>
  <c r="K11" i="12" s="1"/>
  <c r="G25" i="1"/>
  <c r="G41" i="1"/>
  <c r="H10" i="1"/>
  <c r="H26" i="1"/>
  <c r="H42" i="1"/>
  <c r="G10" i="1"/>
  <c r="G26" i="1"/>
  <c r="G42" i="1"/>
  <c r="G48" i="1"/>
  <c r="H11" i="1"/>
  <c r="H27" i="1"/>
  <c r="H43" i="1"/>
  <c r="G11" i="1"/>
  <c r="G27" i="1"/>
  <c r="G43" i="1"/>
  <c r="G47" i="1"/>
  <c r="G18" i="1"/>
  <c r="H12" i="1"/>
  <c r="H28" i="1"/>
  <c r="H44" i="1"/>
  <c r="G12" i="1"/>
  <c r="G28" i="1"/>
  <c r="G44" i="1"/>
  <c r="H33" i="1"/>
  <c r="H13" i="1"/>
  <c r="H29" i="1"/>
  <c r="H45" i="1"/>
  <c r="G13" i="1"/>
  <c r="G29" i="1"/>
  <c r="G45" i="1"/>
  <c r="H31" i="1"/>
  <c r="H14" i="1"/>
  <c r="H30" i="1"/>
  <c r="H46" i="1"/>
  <c r="G14" i="1"/>
  <c r="G30" i="1"/>
  <c r="G46" i="1"/>
  <c r="H49" i="1"/>
  <c r="H15" i="1"/>
  <c r="H16" i="1"/>
  <c r="H32" i="1"/>
  <c r="H48" i="1"/>
  <c r="G16" i="1"/>
  <c r="G32" i="1"/>
  <c r="H17" i="1"/>
  <c r="F3" i="11"/>
  <c r="F4" i="11"/>
  <c r="F5" i="11"/>
  <c r="F6" i="11"/>
  <c r="F7" i="11"/>
  <c r="F2" i="11"/>
  <c r="B2" i="11"/>
  <c r="B6" i="11"/>
  <c r="B4" i="11"/>
  <c r="A5" i="11"/>
  <c r="B5" i="11"/>
  <c r="B7" i="11"/>
  <c r="A3" i="11"/>
  <c r="A6" i="11"/>
  <c r="M8" i="1" l="1"/>
  <c r="M6" i="1"/>
  <c r="M4" i="1"/>
  <c r="M5" i="1"/>
  <c r="M3" i="1"/>
  <c r="D11" i="12"/>
  <c r="M7" i="1"/>
  <c r="I6" i="11"/>
  <c r="H6" i="11"/>
  <c r="G6" i="11"/>
  <c r="H5" i="11"/>
  <c r="I5" i="11"/>
  <c r="G5" i="11"/>
  <c r="H4" i="11"/>
  <c r="G4" i="11"/>
  <c r="I4" i="11"/>
  <c r="I7" i="11"/>
  <c r="H7" i="11"/>
  <c r="G7" i="11"/>
  <c r="H3" i="11"/>
  <c r="G3" i="11"/>
  <c r="I3" i="11"/>
  <c r="G2" i="11"/>
  <c r="I2" i="11"/>
  <c r="H2" i="11"/>
  <c r="A2" i="11"/>
  <c r="A7" i="11"/>
  <c r="A4" i="11"/>
  <c r="B3" i="11"/>
  <c r="M2" i="1" l="1"/>
</calcChain>
</file>

<file path=xl/sharedStrings.xml><?xml version="1.0" encoding="utf-8"?>
<sst xmlns="http://schemas.openxmlformats.org/spreadsheetml/2006/main" count="393" uniqueCount="132">
  <si>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</si>
  <si>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</si>
  <si>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</si>
  <si>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</si>
  <si>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</si>
  <si>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</si>
  <si>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</si>
  <si>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</si>
  <si>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</si>
  <si>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</si>
  <si>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</si>
  <si>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</si>
  <si>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</si>
  <si>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</si>
  <si>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</si>
  <si>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</si>
  <si>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</si>
  <si>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</si>
  <si>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</si>
  <si>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</si>
  <si>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</si>
  <si>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</si>
  <si>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</si>
  <si>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</si>
  <si>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</si>
  <si>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</si>
  <si>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</si>
  <si>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</si>
  <si>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</si>
  <si>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</si>
  <si>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</si>
  <si>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</si>
  <si>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</si>
  <si>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</si>
  <si>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</si>
  <si>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</si>
  <si>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</si>
  <si>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</si>
  <si>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</si>
  <si>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</si>
  <si>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</si>
  <si>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</si>
  <si>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</si>
  <si>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</si>
  <si>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</si>
  <si>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</si>
  <si>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</si>
  <si>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</si>
  <si>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</si>
  <si>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</si>
  <si>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</si>
  <si>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高男</t>
    <phoneticPr fontId="2" type="noConversion"/>
  </si>
  <si>
    <t>總名次(秒數)</t>
    <phoneticPr fontId="2" type="noConversion"/>
  </si>
  <si>
    <t>男子800公尺</t>
    <phoneticPr fontId="2" type="noConversion"/>
  </si>
  <si>
    <t>徑　賽　檢　錄　表</t>
  </si>
  <si>
    <t>組</t>
    <phoneticPr fontId="2" type="noConversion"/>
  </si>
  <si>
    <t>組</t>
    <phoneticPr fontId="2" type="noConversion"/>
  </si>
  <si>
    <t>項</t>
    <phoneticPr fontId="2" type="noConversion"/>
  </si>
  <si>
    <t>決</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</si>
  <si>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</si>
  <si>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</si>
  <si>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</si>
  <si>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</si>
  <si>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</si>
  <si>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</si>
  <si>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</si>
  <si>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取六名</t>
    <phoneticPr fontId="2" type="noConversion"/>
  </si>
  <si>
    <t>組    別</t>
    <phoneticPr fontId="2" type="noConversion"/>
  </si>
  <si>
    <t>一</t>
    <phoneticPr fontId="2" type="noConversion"/>
  </si>
  <si>
    <t>二</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</si>
  <si>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</si>
  <si>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</si>
  <si>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</si>
  <si>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</si>
  <si>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</si>
  <si>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七</t>
    <phoneticPr fontId="2" type="noConversion"/>
  </si>
  <si>
    <t>八</t>
    <phoneticPr fontId="2" type="noConversion"/>
  </si>
  <si>
    <t>組    別</t>
    <phoneticPr fontId="2" type="noConversion"/>
  </si>
  <si>
    <t>班    級</t>
    <phoneticPr fontId="2" type="noConversion"/>
  </si>
  <si>
    <t>班    級</t>
    <phoneticPr fontId="2" type="noConversion"/>
  </si>
  <si>
    <t>班    級</t>
    <phoneticPr fontId="2" type="noConversion"/>
  </si>
  <si>
    <t>名    次</t>
    <phoneticPr fontId="2" type="noConversion"/>
  </si>
  <si>
    <t>名    次</t>
    <phoneticPr fontId="2" type="noConversion"/>
  </si>
  <si>
    <t>成    績</t>
    <phoneticPr fontId="2" type="noConversion"/>
  </si>
  <si>
    <t>備    註</t>
    <phoneticPr fontId="2" type="noConversion"/>
  </si>
  <si>
    <t>備    註</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</si>
  <si>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</si>
  <si>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</si>
  <si>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</si>
  <si>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</si>
  <si>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 xml:space="preserve">2.終點記錄經登記成績名次送交總記錄一份留一份存查，共四份 </t>
    <phoneticPr fontId="2" type="noConversion"/>
  </si>
  <si>
    <t>組</t>
    <phoneticPr fontId="2" type="noConversion"/>
  </si>
  <si>
    <t>第二組</t>
    <phoneticPr fontId="2" type="noConversion"/>
  </si>
  <si>
    <t>第五組</t>
    <phoneticPr fontId="2" type="noConversion"/>
  </si>
  <si>
    <t>別</t>
    <phoneticPr fontId="2" type="noConversion"/>
  </si>
  <si>
    <t>取六名</t>
    <phoneticPr fontId="2" type="noConversion"/>
  </si>
  <si>
    <t>一</t>
    <phoneticPr fontId="2" type="noConversion"/>
  </si>
  <si>
    <t>四</t>
    <phoneticPr fontId="2" type="noConversion"/>
  </si>
  <si>
    <t>組    別</t>
    <phoneticPr fontId="2" type="noConversion"/>
  </si>
  <si>
    <t>五</t>
    <phoneticPr fontId="2" type="noConversion"/>
  </si>
  <si>
    <t>八</t>
    <phoneticPr fontId="2" type="noConversion"/>
  </si>
  <si>
    <t>名    次</t>
    <phoneticPr fontId="2" type="noConversion"/>
  </si>
  <si>
    <t>成    績</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</si>
  <si>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</si>
  <si>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</si>
  <si>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</si>
  <si>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</si>
  <si>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</si>
  <si>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phoneticPr fontId="2" type="noConversion"/>
  </si>
  <si>
    <t>第三組</t>
    <phoneticPr fontId="2" type="noConversion"/>
  </si>
  <si>
    <t>第六組</t>
    <phoneticPr fontId="2" type="noConversion"/>
  </si>
  <si>
    <t>別</t>
    <phoneticPr fontId="2" type="noConversion"/>
  </si>
  <si>
    <t>取六名</t>
    <phoneticPr fontId="2" type="noConversion"/>
  </si>
  <si>
    <t>三</t>
    <phoneticPr fontId="2" type="noConversion"/>
  </si>
  <si>
    <t>四</t>
    <phoneticPr fontId="2" type="noConversion"/>
  </si>
  <si>
    <t>成    績</t>
    <phoneticPr fontId="2" type="noConversion"/>
  </si>
  <si>
    <t>備    註</t>
    <phoneticPr fontId="2" type="noConversion"/>
  </si>
  <si>
    <t>　</t>
    <phoneticPr fontId="2" type="noConversion"/>
  </si>
  <si>
    <t>欄2</t>
    <phoneticPr fontId="2" type="noConversion"/>
  </si>
  <si>
    <t>欄3</t>
    <phoneticPr fontId="2" type="noConversion"/>
  </si>
  <si>
    <t>欄4</t>
    <phoneticPr fontId="2" type="noConversion"/>
  </si>
  <si>
    <t>共</t>
    <phoneticPr fontId="2" type="noConversion"/>
  </si>
  <si>
    <t>組</t>
    <phoneticPr fontId="2" type="noConversion"/>
  </si>
  <si>
    <t>第一組</t>
    <phoneticPr fontId="2" type="noConversion"/>
  </si>
  <si>
    <t>人</t>
    <phoneticPr fontId="2" type="noConversion"/>
  </si>
  <si>
    <t>第二組</t>
    <phoneticPr fontId="2" type="noConversion"/>
  </si>
  <si>
    <t>人</t>
    <phoneticPr fontId="2" type="noConversion"/>
  </si>
  <si>
    <t>第三組</t>
    <phoneticPr fontId="2" type="noConversion"/>
  </si>
  <si>
    <t>人</t>
    <phoneticPr fontId="2" type="noConversion"/>
  </si>
  <si>
    <t>第四組</t>
    <phoneticPr fontId="2" type="noConversion"/>
  </si>
  <si>
    <t>第五組</t>
    <phoneticPr fontId="2" type="noConversion"/>
  </si>
  <si>
    <t>第六組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</si>
</sst>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4"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1" fillId="0" borderId="0">
      <alignment vertical="center"/>
    </xf>
  </cellStyleXfs>
  <cellXfs count="73">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176" fontId="0" fillId="0" borderId="18" xfId="0" applyNumberFormat="1" applyBorder="1" applyProtection="1">
      <alignment vertical="center"/>
      <protection locked="0"/>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2" fillId="0" borderId="0" xfId="2" applyFont="1" applyAlignment="1">
      <alignment horizontal="center" vertical="center"/>
    </xf>
    <xf numFmtId="0" fontId="11" fillId="0" borderId="0" xfId="2">
      <alignment vertical="center"/>
    </xf>
    <xf numFmtId="0" fontId="11" fillId="0" borderId="19" xfId="2" applyBorder="1">
      <alignment vertical="center"/>
    </xf>
    <xf numFmtId="0" fontId="4" fillId="0" borderId="20" xfId="2" applyFont="1" applyBorder="1" applyAlignment="1">
      <alignment horizontal="center" vertical="center"/>
    </xf>
    <xf numFmtId="0" fontId="11" fillId="0" borderId="20" xfId="2" applyBorder="1">
      <alignment vertical="center"/>
    </xf>
    <xf numFmtId="0" fontId="11" fillId="0" borderId="20" xfId="2" applyBorder="1" applyAlignment="1">
      <alignment horizontal="left" vertical="center"/>
    </xf>
    <xf numFmtId="0" fontId="5" fillId="0" borderId="20" xfId="2" applyFont="1" applyBorder="1" applyAlignment="1">
      <alignment horizontal="center" vertical="center"/>
    </xf>
    <xf numFmtId="0" fontId="11" fillId="0" borderId="21" xfId="2" applyBorder="1">
      <alignment vertical="center"/>
    </xf>
    <xf numFmtId="0" fontId="11" fillId="0" borderId="22" xfId="2" applyBorder="1">
      <alignment vertical="center"/>
    </xf>
    <xf numFmtId="0" fontId="4" fillId="0" borderId="23" xfId="2" applyFont="1" applyBorder="1" applyAlignment="1">
      <alignment horizontal="center" vertical="center"/>
    </xf>
    <xf numFmtId="0" fontId="11" fillId="0" borderId="23" xfId="2" applyBorder="1">
      <alignment vertical="center"/>
    </xf>
    <xf numFmtId="0" fontId="11" fillId="0" borderId="23" xfId="2" applyBorder="1" applyAlignment="1">
      <alignment horizontal="center" vertical="center"/>
    </xf>
    <xf numFmtId="0" fontId="11" fillId="0" borderId="24" xfId="2"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5" fillId="0" borderId="2" xfId="2" applyFont="1" applyBorder="1" applyAlignment="1">
      <alignment horizontal="center" vertical="center"/>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4" fillId="0" borderId="1" xfId="2" applyFont="1" applyBorder="1" applyAlignment="1">
      <alignment horizontal="center" vertical="center"/>
    </xf>
    <xf numFmtId="0" fontId="11" fillId="0" borderId="1" xfId="2" applyBorder="1" applyAlignment="1">
      <alignment horizontal="center" vertical="center"/>
    </xf>
    <xf numFmtId="0" fontId="13" fillId="0" borderId="19" xfId="2" applyFont="1" applyBorder="1" applyAlignment="1">
      <alignment horizontal="center" vertical="center"/>
    </xf>
    <xf numFmtId="0" fontId="13" fillId="0" borderId="20" xfId="2" applyFont="1" applyBorder="1" applyAlignment="1">
      <alignment horizontal="center" vertical="center"/>
    </xf>
    <xf numFmtId="0" fontId="13" fillId="0" borderId="21" xfId="2" applyFont="1" applyBorder="1" applyAlignment="1">
      <alignment horizontal="center" vertical="center"/>
    </xf>
    <xf numFmtId="0" fontId="13" fillId="0" borderId="22" xfId="2" applyFont="1" applyBorder="1" applyAlignment="1">
      <alignment horizontal="center" vertical="center"/>
    </xf>
    <xf numFmtId="0" fontId="13" fillId="0" borderId="23" xfId="2" applyFont="1" applyBorder="1" applyAlignment="1">
      <alignment horizontal="center" vertical="center"/>
    </xf>
    <xf numFmtId="0" fontId="13" fillId="0" borderId="24" xfId="2" applyFont="1" applyBorder="1" applyAlignment="1">
      <alignment horizontal="center" vertical="center"/>
    </xf>
    <xf numFmtId="0" fontId="12" fillId="0" borderId="23" xfId="2" applyFont="1" applyBorder="1" applyAlignment="1">
      <alignment horizontal="center" vertical="center"/>
    </xf>
    <xf numFmtId="0" fontId="0" fillId="3" borderId="0" xfId="0" applyFill="1" applyAlignment="1">
      <alignment horizontal="center" vertical="center"/>
    </xf>
  </cellXfs>
  <cellStyles count="3">
    <cellStyle name="一般" xfId="0" builtinId="0"/>
    <cellStyle name="一般 2 2" xfId="2"/>
    <cellStyle name="輔色1" xfId="1" builtinId="29"/>
  </cellStyles>
  <dxfs count="8">
    <dxf>
      <font>
        <color rgb="FF9C6500"/>
      </font>
      <fill>
        <patternFill>
          <bgColor rgb="FFFFEB9C"/>
        </patternFill>
      </fill>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3" name="文字方塊 2">
          <a:extLst>
            <a:ext uri="{FF2B5EF4-FFF2-40B4-BE49-F238E27FC236}">
              <a16:creationId xmlns:a16="http://schemas.microsoft.com/office/drawing/2014/main" id="{AA06205D-B226-4A3C-84D1-5ABE65454FF2}"/>
            </a:ext>
          </a:extLst>
        </xdr:cNvPr>
        <xdr:cNvSpPr txBox="1"/>
      </xdr:nvSpPr>
      <xdr:spPr>
        <a:xfrm>
          <a:off x="120349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397474</xdr:colOff>
      <xdr:row>4</xdr:row>
      <xdr:rowOff>100836</xdr:rowOff>
    </xdr:from>
    <xdr:to>
      <xdr:col>6</xdr:col>
      <xdr:colOff>851647</xdr:colOff>
      <xdr:row>5</xdr:row>
      <xdr:rowOff>319654</xdr:rowOff>
    </xdr:to>
    <xdr:sp macro="" textlink="">
      <xdr:nvSpPr>
        <xdr:cNvPr id="4" name="文字方塊 3">
          <a:extLst>
            <a:ext uri="{FF2B5EF4-FFF2-40B4-BE49-F238E27FC236}">
              <a16:creationId xmlns:a16="http://schemas.microsoft.com/office/drawing/2014/main" id="{225FEA55-34A5-4842-B226-87C9CE059E98}"/>
            </a:ext>
          </a:extLst>
        </xdr:cNvPr>
        <xdr:cNvSpPr txBox="1"/>
      </xdr:nvSpPr>
      <xdr:spPr>
        <a:xfrm>
          <a:off x="3893709" y="1154189"/>
          <a:ext cx="1373056"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53F349B3-FD65-423C-9F3A-F0438AD47A56}"/>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3BD80E77-6E71-4B9A-BCD8-1AB6C2D9480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99087A17-00BC-47EC-9A96-F0716F6BE1F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8F4296EE-5D57-489A-A34D-D93270FA3520}"/>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1D80C698-19E8-4604-841E-698BF3543EF8}"/>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69EE07BC-F5D6-4833-B926-800F0469A10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AD1C9E8E-055C-4401-B122-61A96E104AB0}"/>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9ECAB3A5-B51B-4E36-B5B8-06F784EC3F52}"/>
            </a:ext>
          </a:extLst>
        </xdr:cNvPr>
        <xdr:cNvSpPr txBox="1"/>
      </xdr:nvSpPr>
      <xdr:spPr>
        <a:xfrm>
          <a:off x="66932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6" name="文字方塊 15">
          <a:extLst>
            <a:ext uri="{FF2B5EF4-FFF2-40B4-BE49-F238E27FC236}">
              <a16:creationId xmlns:a16="http://schemas.microsoft.com/office/drawing/2014/main" id="{00060C5D-9AFF-45F9-A4EA-426B5C11FFB6}"/>
            </a:ext>
          </a:extLst>
        </xdr:cNvPr>
        <xdr:cNvSpPr txBox="1"/>
      </xdr:nvSpPr>
      <xdr:spPr>
        <a:xfrm>
          <a:off x="120349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TW" altLang="en-US" sz="3200"/>
            <a:t>高男</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8" name="文字方塊 17">
          <a:extLst>
            <a:ext uri="{FF2B5EF4-FFF2-40B4-BE49-F238E27FC236}">
              <a16:creationId xmlns:a16="http://schemas.microsoft.com/office/drawing/2014/main" id="{827DF087-EDE8-4944-908E-DB0198016062}"/>
            </a:ext>
          </a:extLst>
        </xdr:cNvPr>
        <xdr:cNvSpPr txBox="1"/>
      </xdr:nvSpPr>
      <xdr:spPr>
        <a:xfrm>
          <a:off x="3447018" y="1072154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9" name="文字方塊 18">
          <a:extLst>
            <a:ext uri="{FF2B5EF4-FFF2-40B4-BE49-F238E27FC236}">
              <a16:creationId xmlns:a16="http://schemas.microsoft.com/office/drawing/2014/main" id="{5EB94328-196D-4905-8268-7C98161DB0A6}"/>
            </a:ext>
          </a:extLst>
        </xdr:cNvPr>
        <xdr:cNvSpPr txBox="1"/>
      </xdr:nvSpPr>
      <xdr:spPr>
        <a:xfrm>
          <a:off x="637093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20" name="文字方塊 19">
          <a:extLst>
            <a:ext uri="{FF2B5EF4-FFF2-40B4-BE49-F238E27FC236}">
              <a16:creationId xmlns:a16="http://schemas.microsoft.com/office/drawing/2014/main" id="{3E28D86C-8FE1-4B07-B9F0-4219FB22EF3A}"/>
            </a:ext>
          </a:extLst>
        </xdr:cNvPr>
        <xdr:cNvSpPr txBox="1"/>
      </xdr:nvSpPr>
      <xdr:spPr>
        <a:xfrm>
          <a:off x="66932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21" name="文字方塊 20">
          <a:extLst>
            <a:ext uri="{FF2B5EF4-FFF2-40B4-BE49-F238E27FC236}">
              <a16:creationId xmlns:a16="http://schemas.microsoft.com/office/drawing/2014/main" id="{B643A1AB-4F17-46F6-BE6C-4E9B857583F3}"/>
            </a:ext>
          </a:extLst>
        </xdr:cNvPr>
        <xdr:cNvSpPr txBox="1"/>
      </xdr:nvSpPr>
      <xdr:spPr>
        <a:xfrm>
          <a:off x="1203495" y="137489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2" name="文字方塊 21">
          <a:extLst>
            <a:ext uri="{FF2B5EF4-FFF2-40B4-BE49-F238E27FC236}">
              <a16:creationId xmlns:a16="http://schemas.microsoft.com/office/drawing/2014/main" id="{D53B3430-08FF-449B-9299-4D546B41B753}"/>
            </a:ext>
          </a:extLst>
        </xdr:cNvPr>
        <xdr:cNvSpPr txBox="1"/>
      </xdr:nvSpPr>
      <xdr:spPr>
        <a:xfrm>
          <a:off x="3447018" y="170270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3" name="文字方塊 22">
          <a:extLst>
            <a:ext uri="{FF2B5EF4-FFF2-40B4-BE49-F238E27FC236}">
              <a16:creationId xmlns:a16="http://schemas.microsoft.com/office/drawing/2014/main" id="{82413528-27B1-4FF0-9284-2BC35A6BFF08}"/>
            </a:ext>
          </a:extLst>
        </xdr:cNvPr>
        <xdr:cNvSpPr txBox="1"/>
      </xdr:nvSpPr>
      <xdr:spPr>
        <a:xfrm>
          <a:off x="637093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4" name="文字方塊 23">
          <a:extLst>
            <a:ext uri="{FF2B5EF4-FFF2-40B4-BE49-F238E27FC236}">
              <a16:creationId xmlns:a16="http://schemas.microsoft.com/office/drawing/2014/main" id="{759B4739-DEB0-4BD8-81F0-617B16E2B5EE}"/>
            </a:ext>
          </a:extLst>
        </xdr:cNvPr>
        <xdr:cNvSpPr txBox="1"/>
      </xdr:nvSpPr>
      <xdr:spPr>
        <a:xfrm>
          <a:off x="1032767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5" name="文字方塊 24">
          <a:extLst>
            <a:ext uri="{FF2B5EF4-FFF2-40B4-BE49-F238E27FC236}">
              <a16:creationId xmlns:a16="http://schemas.microsoft.com/office/drawing/2014/main" id="{A8A7F3A3-7B2A-46C9-ACC7-09DAAC06F8D0}"/>
            </a:ext>
          </a:extLst>
        </xdr:cNvPr>
        <xdr:cNvSpPr txBox="1"/>
      </xdr:nvSpPr>
      <xdr:spPr>
        <a:xfrm>
          <a:off x="1086184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6" name="文字方塊 25">
          <a:extLst>
            <a:ext uri="{FF2B5EF4-FFF2-40B4-BE49-F238E27FC236}">
              <a16:creationId xmlns:a16="http://schemas.microsoft.com/office/drawing/2014/main" id="{0D85AB79-5774-499C-B957-CD7D340D3952}"/>
            </a:ext>
          </a:extLst>
        </xdr:cNvPr>
        <xdr:cNvSpPr txBox="1"/>
      </xdr:nvSpPr>
      <xdr:spPr>
        <a:xfrm>
          <a:off x="13105368" y="44159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7" name="文字方塊 26">
          <a:extLst>
            <a:ext uri="{FF2B5EF4-FFF2-40B4-BE49-F238E27FC236}">
              <a16:creationId xmlns:a16="http://schemas.microsoft.com/office/drawing/2014/main" id="{A6EAAA7A-682F-4805-B18A-0A06966CFF6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8" name="文字方塊 27">
          <a:extLst>
            <a:ext uri="{FF2B5EF4-FFF2-40B4-BE49-F238E27FC236}">
              <a16:creationId xmlns:a16="http://schemas.microsoft.com/office/drawing/2014/main" id="{5C0AC4B4-58DB-4CEC-8609-FF148CF660A3}"/>
            </a:ext>
          </a:extLst>
        </xdr:cNvPr>
        <xdr:cNvSpPr txBox="1"/>
      </xdr:nvSpPr>
      <xdr:spPr>
        <a:xfrm>
          <a:off x="10327673" y="1072154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29" name="文字方塊 28">
          <a:extLst>
            <a:ext uri="{FF2B5EF4-FFF2-40B4-BE49-F238E27FC236}">
              <a16:creationId xmlns:a16="http://schemas.microsoft.com/office/drawing/2014/main" id="{8685A86F-C716-47FF-81E4-21908C9B0DBE}"/>
            </a:ext>
          </a:extLst>
        </xdr:cNvPr>
        <xdr:cNvSpPr txBox="1"/>
      </xdr:nvSpPr>
      <xdr:spPr>
        <a:xfrm>
          <a:off x="10861845" y="744340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30" name="文字方塊 29">
          <a:extLst>
            <a:ext uri="{FF2B5EF4-FFF2-40B4-BE49-F238E27FC236}">
              <a16:creationId xmlns:a16="http://schemas.microsoft.com/office/drawing/2014/main" id="{FCB45424-709A-4AE3-BE0A-FAFB292167FD}"/>
            </a:ext>
          </a:extLst>
        </xdr:cNvPr>
        <xdr:cNvSpPr txBox="1"/>
      </xdr:nvSpPr>
      <xdr:spPr>
        <a:xfrm>
          <a:off x="13105368" y="1072154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1" name="文字方塊 30">
          <a:extLst>
            <a:ext uri="{FF2B5EF4-FFF2-40B4-BE49-F238E27FC236}">
              <a16:creationId xmlns:a16="http://schemas.microsoft.com/office/drawing/2014/main" id="{37D437A8-CB21-44BC-864F-54FF149F19F8}"/>
            </a:ext>
          </a:extLst>
        </xdr:cNvPr>
        <xdr:cNvSpPr txBox="1"/>
      </xdr:nvSpPr>
      <xdr:spPr>
        <a:xfrm>
          <a:off x="16029287" y="1072154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2" name="文字方塊 31">
          <a:extLst>
            <a:ext uri="{FF2B5EF4-FFF2-40B4-BE49-F238E27FC236}">
              <a16:creationId xmlns:a16="http://schemas.microsoft.com/office/drawing/2014/main" id="{5FA6F71F-3DE2-4278-9C18-CA4F2BA410C4}"/>
            </a:ext>
          </a:extLst>
        </xdr:cNvPr>
        <xdr:cNvSpPr txBox="1"/>
      </xdr:nvSpPr>
      <xdr:spPr>
        <a:xfrm>
          <a:off x="10327673" y="170270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33" name="文字方塊 32">
          <a:extLst>
            <a:ext uri="{FF2B5EF4-FFF2-40B4-BE49-F238E27FC236}">
              <a16:creationId xmlns:a16="http://schemas.microsoft.com/office/drawing/2014/main" id="{ED5C89FB-CA4C-4B8C-AA5B-2BE1934367C8}"/>
            </a:ext>
          </a:extLst>
        </xdr:cNvPr>
        <xdr:cNvSpPr txBox="1"/>
      </xdr:nvSpPr>
      <xdr:spPr>
        <a:xfrm>
          <a:off x="10861845" y="137489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4" name="文字方塊 33">
          <a:extLst>
            <a:ext uri="{FF2B5EF4-FFF2-40B4-BE49-F238E27FC236}">
              <a16:creationId xmlns:a16="http://schemas.microsoft.com/office/drawing/2014/main" id="{81FBB13F-0D1B-49DE-9567-8AEFD70E2E76}"/>
            </a:ext>
          </a:extLst>
        </xdr:cNvPr>
        <xdr:cNvSpPr txBox="1"/>
      </xdr:nvSpPr>
      <xdr:spPr>
        <a:xfrm>
          <a:off x="13105368" y="170270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5" name="文字方塊 34">
          <a:extLst>
            <a:ext uri="{FF2B5EF4-FFF2-40B4-BE49-F238E27FC236}">
              <a16:creationId xmlns:a16="http://schemas.microsoft.com/office/drawing/2014/main" id="{90F66019-5607-47D2-8B21-3C39EC2D9E2E}"/>
            </a:ext>
          </a:extLst>
        </xdr:cNvPr>
        <xdr:cNvSpPr txBox="1"/>
      </xdr:nvSpPr>
      <xdr:spPr>
        <a:xfrm>
          <a:off x="16029287" y="170270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397474</xdr:colOff>
      <xdr:row>22</xdr:row>
      <xdr:rowOff>100836</xdr:rowOff>
    </xdr:from>
    <xdr:to>
      <xdr:col>6</xdr:col>
      <xdr:colOff>851647</xdr:colOff>
      <xdr:row>23</xdr:row>
      <xdr:rowOff>319654</xdr:rowOff>
    </xdr:to>
    <xdr:sp macro="" textlink="">
      <xdr:nvSpPr>
        <xdr:cNvPr id="55" name="文字方塊 54">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xdr:row>
      <xdr:rowOff>100836</xdr:rowOff>
    </xdr:from>
    <xdr:to>
      <xdr:col>18</xdr:col>
      <xdr:colOff>851647</xdr:colOff>
      <xdr:row>5</xdr:row>
      <xdr:rowOff>319654</xdr:rowOff>
    </xdr:to>
    <xdr:sp macro="" textlink="">
      <xdr:nvSpPr>
        <xdr:cNvPr id="56" name="文字方塊 55">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22</xdr:row>
      <xdr:rowOff>100836</xdr:rowOff>
    </xdr:from>
    <xdr:to>
      <xdr:col>18</xdr:col>
      <xdr:colOff>851647</xdr:colOff>
      <xdr:row>23</xdr:row>
      <xdr:rowOff>319654</xdr:rowOff>
    </xdr:to>
    <xdr:sp macro="" textlink="">
      <xdr:nvSpPr>
        <xdr:cNvPr id="57" name="文字方塊 56">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5</xdr:col>
      <xdr:colOff>397474</xdr:colOff>
      <xdr:row>40</xdr:row>
      <xdr:rowOff>100836</xdr:rowOff>
    </xdr:from>
    <xdr:to>
      <xdr:col>6</xdr:col>
      <xdr:colOff>851647</xdr:colOff>
      <xdr:row>41</xdr:row>
      <xdr:rowOff>319654</xdr:rowOff>
    </xdr:to>
    <xdr:sp macro="" textlink="">
      <xdr:nvSpPr>
        <xdr:cNvPr id="58" name="文字方塊 57">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40</xdr:row>
      <xdr:rowOff>100836</xdr:rowOff>
    </xdr:from>
    <xdr:to>
      <xdr:col>18</xdr:col>
      <xdr:colOff>851647</xdr:colOff>
      <xdr:row>41</xdr:row>
      <xdr:rowOff>319654</xdr:rowOff>
    </xdr:to>
    <xdr:sp macro="" textlink="">
      <xdr:nvSpPr>
        <xdr:cNvPr id="59" name="文字方塊 58">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9640;&#30007;400M&#30064;&#31243;&#25509;&#21147;%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出賽名單"/>
      <sheetName val="決賽檢錄單"/>
      <sheetName val="決賽成績"/>
      <sheetName val="決賽成績報告單"/>
      <sheetName val="獎狀組"/>
    </sheetNames>
    <sheetDataSet>
      <sheetData sheetId="0" refreshError="1"/>
      <sheetData sheetId="1" refreshError="1"/>
      <sheetData sheetId="2">
        <row r="2">
          <cell r="L2">
            <v>0</v>
          </cell>
        </row>
        <row r="42">
          <cell r="G42" t="str">
            <v/>
          </cell>
        </row>
        <row r="43">
          <cell r="G43" t="str">
            <v/>
          </cell>
        </row>
        <row r="44">
          <cell r="G44" t="str">
            <v/>
          </cell>
        </row>
        <row r="45">
          <cell r="G45" t="str">
            <v/>
          </cell>
        </row>
        <row r="46">
          <cell r="G46" t="str">
            <v/>
          </cell>
        </row>
        <row r="47">
          <cell r="G47" t="str">
            <v/>
          </cell>
        </row>
        <row r="48">
          <cell r="G48" t="str">
            <v/>
          </cell>
        </row>
        <row r="49">
          <cell r="G49" t="str">
            <v/>
          </cell>
        </row>
      </sheetData>
      <sheetData sheetId="3" refreshError="1"/>
      <sheetData sheetId="4" refreshError="1"/>
    </sheetDataSet>
  </externalBook>
</externalLink>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7"/>
    <tableColumn id="1" name="分組" dataDxfId="6"/>
    <tableColumn id="2" name="道次" dataDxfId="5"/>
    <tableColumn id="3" name="班級" dataDxfId="2">
      <calculatedColumnFormula>IFERROR(VLOOKUP(E2 &amp; "-" &amp; F2,出賽名單!$A$2:$J$48,2,FALSE),"")</calculatedColumnFormula>
    </tableColumn>
    <tableColumn id="4" name="姓名" dataDxfId="1">
      <calculatedColumnFormula>IFERROR(VLOOKUP(E2 &amp; "-" &amp; F2,出賽名單!$A$2:$J$48,6,FALSE),"")</calculatedColumnFormula>
    </tableColumn>
    <tableColumn id="5" name="性別" dataDxfId="4"/>
    <tableColumn id="7" name="秒數" dataDxfId="3"/>
    <tableColumn id="15" name="欄1"/>
    <tableColumn id="8" name="欄2"/>
    <tableColumn id="16" name="欄3"/>
    <tableColumn id="17"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70" zoomScaleNormal="70" workbookViewId="0">
      <selection activeCell="J21" sqref="J21"/>
    </sheetView>
  </sheetViews>
  <sheetFormatPr defaultRowHeight="16.5" x14ac:dyDescent="0.25"/>
  <cols>
    <col min="3" max="3" width="9" style="16"/>
    <col min="8" max="8" width="12.75" bestFit="1" customWidth="1"/>
  </cols>
  <sheetData>
    <row r="1" spans="1:11" x14ac:dyDescent="0.25">
      <c r="A1" s="2" t="s">
        <v>20</v>
      </c>
      <c r="B1" s="2" t="s">
        <v>21</v>
      </c>
      <c r="C1" s="2" t="s">
        <v>22</v>
      </c>
      <c r="D1" s="2" t="s">
        <v>23</v>
      </c>
      <c r="E1" s="2" t="s">
        <v>24</v>
      </c>
      <c r="F1" s="2" t="s">
        <v>25</v>
      </c>
      <c r="G1" s="2" t="s">
        <v>26</v>
      </c>
      <c r="H1" s="2" t="s">
        <v>27</v>
      </c>
      <c r="I1" s="2" t="s">
        <v>19</v>
      </c>
      <c r="J1" s="2" t="s">
        <v>15</v>
      </c>
    </row>
    <row r="2" spans="1:11" x14ac:dyDescent="0.25">
      <c r="A2" s="8" t="str">
        <f>I2 &amp; "-" &amp; J2</f>
        <v>-</v>
      </c>
      <c r="B2" s="19"/>
      <c r="C2" s="19"/>
      <c r="D2" s="19"/>
      <c r="E2" s="19"/>
      <c r="F2" s="19"/>
      <c r="G2" s="19"/>
      <c r="H2" s="19"/>
      <c r="I2" s="19"/>
      <c r="J2" s="19"/>
      <c r="K2" s="19"/>
    </row>
    <row r="3" spans="1:11" x14ac:dyDescent="0.25">
      <c r="A3" s="8" t="str">
        <f t="shared" ref="A3:A48" si="0">I3 &amp; "-" &amp; J3</f>
        <v>-</v>
      </c>
      <c r="B3" s="19"/>
      <c r="C3" s="19"/>
      <c r="D3" s="19"/>
      <c r="E3" s="19"/>
      <c r="F3" s="19"/>
      <c r="G3" s="19"/>
      <c r="H3" s="19"/>
      <c r="I3" s="19"/>
      <c r="J3" s="19"/>
      <c r="K3" s="19"/>
    </row>
    <row r="4" spans="1:11" x14ac:dyDescent="0.25">
      <c r="A4" s="8" t="str">
        <f t="shared" si="0"/>
        <v>-</v>
      </c>
      <c r="B4" s="19"/>
      <c r="C4" s="19"/>
      <c r="D4" s="19"/>
      <c r="E4" s="19"/>
      <c r="F4" s="19"/>
      <c r="G4" s="19"/>
      <c r="H4" s="19"/>
      <c r="I4" s="19"/>
      <c r="J4" s="19"/>
      <c r="K4" s="19"/>
    </row>
    <row r="5" spans="1:11" x14ac:dyDescent="0.25">
      <c r="A5" s="8" t="str">
        <f t="shared" si="0"/>
        <v>-</v>
      </c>
      <c r="B5" s="19"/>
      <c r="C5" s="19"/>
      <c r="D5" s="19"/>
      <c r="E5" s="19"/>
      <c r="F5" s="19"/>
      <c r="G5" s="19"/>
      <c r="H5" s="19"/>
      <c r="I5" s="19"/>
      <c r="J5" s="19"/>
      <c r="K5" s="19"/>
    </row>
    <row r="6" spans="1:11" x14ac:dyDescent="0.25">
      <c r="A6" s="8" t="str">
        <f t="shared" si="0"/>
        <v>-</v>
      </c>
      <c r="B6" s="19"/>
      <c r="C6" s="19"/>
      <c r="D6" s="19"/>
      <c r="E6" s="19"/>
      <c r="F6" s="19"/>
      <c r="G6" s="19"/>
      <c r="H6" s="19"/>
      <c r="I6" s="19"/>
      <c r="J6" s="19"/>
      <c r="K6" s="19"/>
    </row>
    <row r="7" spans="1:11" x14ac:dyDescent="0.25">
      <c r="A7" s="8" t="str">
        <f t="shared" si="0"/>
        <v>-</v>
      </c>
      <c r="B7" s="19"/>
      <c r="C7" s="19"/>
      <c r="D7" s="19"/>
      <c r="E7" s="19"/>
      <c r="F7" s="19"/>
      <c r="G7" s="19"/>
      <c r="H7" s="19"/>
      <c r="I7" s="19"/>
      <c r="J7" s="19"/>
      <c r="K7" s="19"/>
    </row>
    <row r="8" spans="1:11" x14ac:dyDescent="0.25">
      <c r="A8" s="8" t="str">
        <f t="shared" si="0"/>
        <v>-</v>
      </c>
      <c r="B8" s="19"/>
      <c r="C8" s="19"/>
      <c r="D8" s="19"/>
      <c r="E8" s="19"/>
      <c r="F8" s="19"/>
      <c r="G8" s="19"/>
      <c r="H8" s="19"/>
      <c r="I8" s="19"/>
      <c r="J8" s="19"/>
      <c r="K8" s="19"/>
    </row>
    <row r="9" spans="1:11" x14ac:dyDescent="0.25">
      <c r="A9" s="8" t="str">
        <f t="shared" si="0"/>
        <v>-</v>
      </c>
      <c r="B9" s="19"/>
      <c r="C9" s="19"/>
      <c r="D9" s="19"/>
      <c r="E9" s="19"/>
      <c r="F9" s="19"/>
      <c r="G9" s="19"/>
      <c r="H9" s="19"/>
      <c r="I9" s="19"/>
      <c r="J9" s="19"/>
      <c r="K9" s="19"/>
    </row>
    <row r="10" spans="1:11" x14ac:dyDescent="0.25">
      <c r="A10" s="8" t="str">
        <f t="shared" si="0"/>
        <v>-</v>
      </c>
      <c r="B10" s="19"/>
      <c r="C10" s="19"/>
      <c r="D10" s="19"/>
      <c r="E10" s="19"/>
      <c r="F10" s="19"/>
      <c r="G10" s="19"/>
      <c r="H10" s="19"/>
      <c r="I10" s="19"/>
      <c r="J10" s="19"/>
      <c r="K10" s="19"/>
    </row>
    <row r="11" spans="1:11" x14ac:dyDescent="0.25">
      <c r="A11" s="8" t="str">
        <f t="shared" si="0"/>
        <v>-</v>
      </c>
      <c r="B11" s="19"/>
      <c r="C11" s="19"/>
      <c r="D11" s="19"/>
      <c r="E11" s="19"/>
      <c r="F11" s="19"/>
      <c r="G11" s="19"/>
      <c r="H11" s="19"/>
      <c r="I11" s="19"/>
      <c r="J11" s="19"/>
      <c r="K11" s="19"/>
    </row>
    <row r="12" spans="1:11" x14ac:dyDescent="0.25">
      <c r="A12" s="8" t="str">
        <f t="shared" si="0"/>
        <v>-</v>
      </c>
      <c r="B12" s="19"/>
      <c r="C12" s="19"/>
      <c r="D12" s="19"/>
      <c r="E12" s="19"/>
      <c r="F12" s="19"/>
      <c r="G12" s="19"/>
      <c r="H12" s="19"/>
      <c r="I12" s="19"/>
      <c r="J12" s="19"/>
      <c r="K12" s="19"/>
    </row>
    <row r="13" spans="1:11" x14ac:dyDescent="0.25">
      <c r="A13" s="8" t="str">
        <f t="shared" si="0"/>
        <v>-</v>
      </c>
      <c r="B13" s="19"/>
      <c r="C13" s="19"/>
      <c r="D13" s="19"/>
      <c r="E13" s="19"/>
      <c r="F13" s="19"/>
      <c r="G13" s="19"/>
      <c r="H13" s="19"/>
      <c r="I13" s="19"/>
      <c r="J13" s="19"/>
      <c r="K13" s="19"/>
    </row>
    <row r="14" spans="1:11" x14ac:dyDescent="0.25">
      <c r="A14" s="8" t="str">
        <f t="shared" si="0"/>
        <v>-</v>
      </c>
      <c r="B14" s="19"/>
      <c r="C14" s="19"/>
      <c r="D14" s="19"/>
      <c r="E14" s="19"/>
      <c r="F14" s="19"/>
      <c r="G14" s="19"/>
      <c r="H14" s="19"/>
      <c r="I14" s="19"/>
      <c r="J14" s="19"/>
      <c r="K14" s="19"/>
    </row>
    <row r="15" spans="1:11" x14ac:dyDescent="0.25">
      <c r="A15" s="8" t="str">
        <f t="shared" si="0"/>
        <v>-</v>
      </c>
      <c r="B15" s="19"/>
      <c r="C15" s="19"/>
      <c r="D15" s="19"/>
      <c r="E15" s="19"/>
      <c r="F15" s="19"/>
      <c r="G15" s="19"/>
      <c r="H15" s="19"/>
      <c r="I15" s="19"/>
      <c r="J15" s="19"/>
      <c r="K15" s="19"/>
    </row>
    <row r="16" spans="1:11" x14ac:dyDescent="0.25">
      <c r="A16" s="8" t="str">
        <f t="shared" si="0"/>
        <v>-</v>
      </c>
      <c r="B16" s="19"/>
      <c r="C16" s="19"/>
      <c r="D16" s="19"/>
      <c r="E16" s="19"/>
      <c r="F16" s="19"/>
      <c r="G16" s="19"/>
      <c r="H16" s="19"/>
      <c r="I16" s="19"/>
      <c r="J16" s="19"/>
      <c r="K16" s="19"/>
    </row>
    <row r="17" spans="1:11" x14ac:dyDescent="0.25">
      <c r="A17" s="8" t="str">
        <f t="shared" si="0"/>
        <v>-</v>
      </c>
      <c r="B17" s="19"/>
      <c r="C17" s="19"/>
      <c r="D17" s="19"/>
      <c r="E17" s="19"/>
      <c r="F17" s="19"/>
      <c r="G17" s="19"/>
      <c r="H17" s="19"/>
      <c r="I17" s="19"/>
      <c r="J17" s="19"/>
      <c r="K17" s="19"/>
    </row>
    <row r="18" spans="1:11" x14ac:dyDescent="0.25">
      <c r="A18" s="8" t="str">
        <f t="shared" si="0"/>
        <v>-</v>
      </c>
      <c r="B18" s="19"/>
      <c r="C18" s="19"/>
      <c r="D18" s="19"/>
      <c r="E18" s="19"/>
      <c r="F18" s="19"/>
      <c r="G18" s="19"/>
      <c r="H18" s="19"/>
      <c r="I18" s="19"/>
      <c r="J18" s="19"/>
      <c r="K18" s="19"/>
    </row>
    <row r="19" spans="1:11" x14ac:dyDescent="0.25">
      <c r="A19" s="8" t="str">
        <f t="shared" si="0"/>
        <v>-</v>
      </c>
      <c r="B19" s="19"/>
      <c r="C19" s="19"/>
      <c r="D19" s="19"/>
      <c r="E19" s="19"/>
      <c r="F19" s="19"/>
      <c r="G19" s="19"/>
      <c r="H19" s="19"/>
      <c r="I19" s="19"/>
      <c r="J19" s="19"/>
      <c r="K19" s="19"/>
    </row>
    <row r="20" spans="1:11" x14ac:dyDescent="0.25">
      <c r="A20" s="8" t="str">
        <f t="shared" si="0"/>
        <v>-</v>
      </c>
      <c r="B20" s="19"/>
      <c r="C20" s="19"/>
      <c r="D20" s="19"/>
      <c r="E20" s="19"/>
      <c r="F20" s="19"/>
      <c r="G20" s="19"/>
      <c r="H20" s="19"/>
      <c r="I20" s="19"/>
      <c r="J20" s="19"/>
      <c r="K20" s="19"/>
    </row>
    <row r="21" spans="1:11" x14ac:dyDescent="0.25">
      <c r="A21" s="8" t="str">
        <f t="shared" si="0"/>
        <v>-</v>
      </c>
      <c r="B21" s="19"/>
      <c r="C21" s="19"/>
      <c r="D21" s="19"/>
      <c r="E21" s="19"/>
      <c r="F21" s="19"/>
      <c r="G21" s="19"/>
      <c r="H21" s="19"/>
      <c r="I21" s="19"/>
      <c r="J21" s="19"/>
      <c r="K21" s="19"/>
    </row>
    <row r="22" spans="1:11" x14ac:dyDescent="0.25">
      <c r="A22" s="8" t="str">
        <f t="shared" si="0"/>
        <v>-</v>
      </c>
      <c r="B22" s="19"/>
      <c r="C22" s="19"/>
      <c r="D22" s="19"/>
      <c r="E22" s="19"/>
      <c r="F22" s="19"/>
      <c r="G22" s="19"/>
      <c r="H22" s="19"/>
      <c r="I22" s="19"/>
      <c r="J22" s="19"/>
      <c r="K22" s="19"/>
    </row>
    <row r="23" spans="1:11" x14ac:dyDescent="0.25">
      <c r="A23" s="8" t="str">
        <f t="shared" si="0"/>
        <v>-</v>
      </c>
      <c r="B23" s="19"/>
      <c r="C23" s="19"/>
      <c r="D23" s="19"/>
      <c r="E23" s="19"/>
      <c r="F23" s="19"/>
      <c r="G23" s="19"/>
      <c r="H23" s="19"/>
      <c r="I23" s="19"/>
      <c r="J23" s="19"/>
      <c r="K23" s="19"/>
    </row>
    <row r="24" spans="1:11" x14ac:dyDescent="0.25">
      <c r="A24" s="8" t="str">
        <f t="shared" si="0"/>
        <v>-</v>
      </c>
      <c r="B24" s="19"/>
      <c r="C24" s="19"/>
      <c r="D24" s="19"/>
      <c r="E24" s="19"/>
      <c r="F24" s="19"/>
      <c r="G24" s="19"/>
      <c r="H24" s="19"/>
      <c r="I24" s="19"/>
      <c r="J24" s="19"/>
      <c r="K24" s="19"/>
    </row>
    <row r="25" spans="1:11" x14ac:dyDescent="0.25">
      <c r="A25" s="8" t="str">
        <f t="shared" si="0"/>
        <v>-</v>
      </c>
      <c r="B25" s="19"/>
      <c r="C25" s="19"/>
      <c r="D25" s="19"/>
      <c r="E25" s="19"/>
      <c r="F25" s="19"/>
      <c r="G25" s="19"/>
      <c r="H25" s="19"/>
      <c r="I25" s="19"/>
      <c r="J25" s="19"/>
      <c r="K25" s="19"/>
    </row>
    <row r="26" spans="1:11" x14ac:dyDescent="0.25">
      <c r="A26" s="8" t="str">
        <f t="shared" si="0"/>
        <v>-</v>
      </c>
      <c r="B26" s="19"/>
      <c r="C26" s="19"/>
      <c r="D26" s="19"/>
      <c r="E26" s="19"/>
      <c r="F26" s="19"/>
      <c r="G26" s="19"/>
      <c r="H26" s="19"/>
      <c r="I26" s="19"/>
      <c r="J26" s="19"/>
      <c r="K26" s="19"/>
    </row>
    <row r="27" spans="1:11" x14ac:dyDescent="0.25">
      <c r="A27" s="8" t="str">
        <f t="shared" si="0"/>
        <v>-</v>
      </c>
      <c r="B27" s="19"/>
      <c r="C27" s="19"/>
      <c r="D27" s="19"/>
      <c r="E27" s="19"/>
      <c r="F27" s="19"/>
      <c r="G27" s="19"/>
      <c r="H27" s="19"/>
      <c r="I27" s="19"/>
      <c r="J27" s="19"/>
      <c r="K27" s="19"/>
    </row>
    <row r="28" spans="1:11" x14ac:dyDescent="0.25">
      <c r="A28" s="8" t="str">
        <f t="shared" si="0"/>
        <v>-</v>
      </c>
      <c r="B28" s="19"/>
      <c r="C28" s="19"/>
      <c r="D28" s="19"/>
      <c r="E28" s="19"/>
      <c r="F28" s="19"/>
      <c r="G28" s="19"/>
      <c r="H28" s="19"/>
      <c r="I28" s="19"/>
      <c r="J28" s="19"/>
      <c r="K28" s="19"/>
    </row>
    <row r="29" spans="1:11" x14ac:dyDescent="0.25">
      <c r="A29" s="8" t="str">
        <f t="shared" si="0"/>
        <v>-</v>
      </c>
      <c r="B29" s="19"/>
      <c r="C29" s="19"/>
      <c r="D29" s="19"/>
      <c r="E29" s="19"/>
      <c r="F29" s="19"/>
      <c r="G29" s="19"/>
      <c r="H29" s="19"/>
      <c r="I29" s="19"/>
      <c r="J29" s="19"/>
      <c r="K29" s="19"/>
    </row>
    <row r="30" spans="1:11" x14ac:dyDescent="0.25">
      <c r="A30" s="8" t="str">
        <f t="shared" si="0"/>
        <v>-</v>
      </c>
      <c r="B30" s="19"/>
      <c r="C30" s="19"/>
      <c r="D30" s="19"/>
      <c r="E30" s="19"/>
      <c r="F30" s="19"/>
      <c r="G30" s="19"/>
      <c r="H30" s="19"/>
      <c r="I30" s="19"/>
      <c r="J30" s="19"/>
      <c r="K30" s="19"/>
    </row>
    <row r="31" spans="1:11" x14ac:dyDescent="0.25">
      <c r="A31" s="8" t="str">
        <f t="shared" si="0"/>
        <v>-</v>
      </c>
      <c r="B31" s="19"/>
      <c r="C31" s="19"/>
      <c r="D31" s="19"/>
      <c r="E31" s="19"/>
      <c r="F31" s="19"/>
      <c r="G31" s="19"/>
      <c r="H31" s="19"/>
      <c r="I31" s="19"/>
      <c r="J31" s="19"/>
      <c r="K31" s="19"/>
    </row>
    <row r="32" spans="1:11" x14ac:dyDescent="0.25">
      <c r="A32" s="8" t="str">
        <f t="shared" si="0"/>
        <v>-</v>
      </c>
      <c r="B32" s="19"/>
      <c r="C32" s="19"/>
      <c r="D32" s="19"/>
      <c r="E32" s="19"/>
      <c r="F32" s="19"/>
      <c r="G32" s="19"/>
      <c r="H32" s="19"/>
      <c r="I32" s="19"/>
      <c r="J32" s="19"/>
      <c r="K32" s="19"/>
    </row>
    <row r="33" spans="1:11" x14ac:dyDescent="0.25">
      <c r="A33" s="8" t="str">
        <f t="shared" si="0"/>
        <v>-</v>
      </c>
      <c r="B33" s="19"/>
      <c r="C33" s="19"/>
      <c r="D33" s="19"/>
      <c r="E33" s="19"/>
      <c r="F33" s="19"/>
      <c r="G33" s="19"/>
      <c r="H33" s="19"/>
      <c r="I33" s="19"/>
      <c r="J33" s="19"/>
      <c r="K33" s="19"/>
    </row>
    <row r="34" spans="1:11" x14ac:dyDescent="0.25">
      <c r="A34" s="8" t="str">
        <f t="shared" si="0"/>
        <v>-</v>
      </c>
      <c r="B34" s="19"/>
      <c r="C34" s="19"/>
      <c r="D34" s="19"/>
      <c r="E34" s="19"/>
      <c r="F34" s="19"/>
      <c r="G34" s="19"/>
      <c r="H34" s="19"/>
      <c r="I34" s="19"/>
      <c r="J34" s="19"/>
      <c r="K34" s="19"/>
    </row>
    <row r="35" spans="1:11" x14ac:dyDescent="0.25">
      <c r="A35" s="8" t="str">
        <f t="shared" si="0"/>
        <v>-</v>
      </c>
      <c r="B35" s="19"/>
      <c r="C35" s="19"/>
      <c r="D35" s="19"/>
      <c r="E35" s="19"/>
      <c r="F35" s="19"/>
      <c r="G35" s="19"/>
      <c r="H35" s="19"/>
      <c r="I35" s="19"/>
      <c r="J35" s="19"/>
      <c r="K35" s="19"/>
    </row>
    <row r="36" spans="1:11" x14ac:dyDescent="0.25">
      <c r="A36" s="8" t="str">
        <f t="shared" si="0"/>
        <v>-</v>
      </c>
      <c r="B36" s="19"/>
      <c r="C36" s="19"/>
      <c r="D36" s="19"/>
      <c r="E36" s="19"/>
      <c r="F36" s="19"/>
      <c r="G36" s="19"/>
      <c r="H36" s="19"/>
      <c r="I36" s="19"/>
      <c r="J36" s="19"/>
      <c r="K36" s="19"/>
    </row>
    <row r="37" spans="1:11" x14ac:dyDescent="0.25">
      <c r="A37" s="8" t="str">
        <f t="shared" si="0"/>
        <v>-</v>
      </c>
      <c r="B37" s="19"/>
      <c r="C37" s="19"/>
      <c r="D37" s="19"/>
      <c r="E37" s="19"/>
      <c r="F37" s="19"/>
      <c r="G37" s="19"/>
      <c r="H37" s="19"/>
      <c r="I37" s="19"/>
      <c r="J37" s="19"/>
      <c r="K37" s="19"/>
    </row>
    <row r="38" spans="1:11" x14ac:dyDescent="0.25">
      <c r="A38" s="8" t="str">
        <f t="shared" si="0"/>
        <v>-</v>
      </c>
      <c r="B38" s="19"/>
      <c r="C38" s="19"/>
      <c r="D38" s="19"/>
      <c r="E38" s="19"/>
      <c r="F38" s="19"/>
      <c r="G38" s="19"/>
      <c r="H38" s="19"/>
      <c r="I38" s="19"/>
      <c r="J38" s="19"/>
      <c r="K38" s="19"/>
    </row>
    <row r="39" spans="1:11" x14ac:dyDescent="0.25">
      <c r="A39" s="8" t="str">
        <f t="shared" si="0"/>
        <v>-</v>
      </c>
      <c r="B39" s="19"/>
      <c r="C39" s="19"/>
      <c r="D39" s="19"/>
      <c r="E39" s="19"/>
      <c r="F39" s="19"/>
      <c r="G39" s="19"/>
      <c r="H39" s="19"/>
      <c r="I39" s="19"/>
      <c r="J39" s="19"/>
      <c r="K39" s="19"/>
    </row>
    <row r="40" spans="1:11" x14ac:dyDescent="0.25">
      <c r="A40" s="8" t="str">
        <f t="shared" si="0"/>
        <v>-</v>
      </c>
      <c r="B40" s="19"/>
      <c r="C40" s="19"/>
      <c r="D40" s="19"/>
      <c r="E40" s="19"/>
      <c r="F40" s="19"/>
      <c r="G40" s="19"/>
      <c r="H40" s="19"/>
      <c r="I40" s="19"/>
      <c r="J40" s="19"/>
      <c r="K40" s="19"/>
    </row>
    <row r="41" spans="1:11" x14ac:dyDescent="0.25">
      <c r="A41" s="8" t="str">
        <f t="shared" si="0"/>
        <v>-</v>
      </c>
      <c r="B41" s="19"/>
      <c r="C41" s="19"/>
      <c r="D41" s="19"/>
      <c r="E41" s="19"/>
      <c r="F41" s="19"/>
      <c r="G41" s="19"/>
      <c r="H41" s="19"/>
      <c r="I41" s="19"/>
      <c r="J41" s="19"/>
      <c r="K41" s="19"/>
    </row>
    <row r="42" spans="1:11" x14ac:dyDescent="0.25">
      <c r="A42" s="8" t="str">
        <f t="shared" si="0"/>
        <v>-</v>
      </c>
      <c r="B42" s="19"/>
      <c r="C42" s="19"/>
      <c r="D42" s="19"/>
      <c r="E42" s="19"/>
      <c r="F42" s="19"/>
      <c r="G42" s="19"/>
      <c r="H42" s="19"/>
      <c r="I42" s="19"/>
      <c r="J42" s="19"/>
      <c r="K42" s="19"/>
    </row>
    <row r="43" spans="1:11" x14ac:dyDescent="0.25">
      <c r="A43" s="8" t="str">
        <f t="shared" si="0"/>
        <v>-</v>
      </c>
      <c r="B43" s="19"/>
      <c r="C43" s="19"/>
      <c r="D43" s="19"/>
      <c r="E43" s="19"/>
      <c r="F43" s="19"/>
      <c r="G43" s="19"/>
      <c r="H43" s="19"/>
      <c r="I43" s="19"/>
      <c r="J43" s="19"/>
      <c r="K43" s="19"/>
    </row>
    <row r="44" spans="1:11" x14ac:dyDescent="0.25">
      <c r="A44" s="8" t="str">
        <f t="shared" si="0"/>
        <v>-</v>
      </c>
      <c r="B44" s="19"/>
      <c r="C44" s="19"/>
      <c r="D44" s="19"/>
      <c r="E44" s="19"/>
      <c r="F44" s="19"/>
      <c r="G44" s="19"/>
      <c r="H44" s="19"/>
      <c r="I44" s="19"/>
      <c r="J44" s="19"/>
      <c r="K44" s="19"/>
    </row>
    <row r="45" spans="1:11" x14ac:dyDescent="0.25">
      <c r="A45" s="8" t="str">
        <f t="shared" si="0"/>
        <v>-</v>
      </c>
      <c r="B45" s="19"/>
      <c r="C45" s="19"/>
      <c r="D45" s="19"/>
      <c r="E45" s="19"/>
      <c r="F45" s="19"/>
      <c r="G45" s="19"/>
      <c r="H45" s="19"/>
      <c r="I45" s="19"/>
      <c r="J45" s="19"/>
      <c r="K45" s="19"/>
    </row>
    <row r="46" spans="1:11" x14ac:dyDescent="0.25">
      <c r="A46" s="8" t="str">
        <f t="shared" si="0"/>
        <v>-</v>
      </c>
      <c r="B46" s="19"/>
      <c r="C46" s="19"/>
      <c r="D46" s="19"/>
      <c r="E46" s="19"/>
      <c r="F46" s="19"/>
      <c r="G46" s="19"/>
      <c r="H46" s="19"/>
      <c r="I46" s="19"/>
      <c r="J46" s="19"/>
      <c r="K46" s="19"/>
    </row>
    <row r="47" spans="1:11" x14ac:dyDescent="0.25">
      <c r="A47" s="8" t="str">
        <f t="shared" si="0"/>
        <v>-</v>
      </c>
      <c r="B47" s="19"/>
      <c r="C47" s="19"/>
      <c r="D47" s="19"/>
      <c r="E47" s="19"/>
      <c r="F47" s="19"/>
      <c r="G47" s="19"/>
      <c r="H47" s="19"/>
      <c r="I47" s="19"/>
      <c r="J47" s="19"/>
      <c r="K47" s="19"/>
    </row>
    <row r="48" spans="1:11" x14ac:dyDescent="0.25">
      <c r="A48" s="8" t="str">
        <f t="shared" si="0"/>
        <v>-</v>
      </c>
      <c r="B48" s="19"/>
      <c r="C48" s="19"/>
      <c r="D48" s="19"/>
      <c r="E48" s="19"/>
      <c r="F48" s="19"/>
      <c r="G48" s="19"/>
      <c r="H48" s="19"/>
      <c r="I48" s="19"/>
      <c r="J48" s="19"/>
      <c r="K48" s="19"/>
    </row>
  </sheetData>
  <sheetProtection algorithmName="SHA-512" hashValue="qWrYS0I/p6zcmOo3I1rFYxt/HFx2+4mZ97gi5e0rpuigopisCJzsEDd4FdfjVzJEmuNnYByKZrGnBDXKt7X8HA==" saltValue="LdFuqMqHyXvwHsUZgiQWr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topLeftCell="C16" zoomScaleNormal="100" zoomScalePageLayoutView="53" workbookViewId="0">
      <selection activeCell="Q26" sqref="Q26"/>
    </sheetView>
  </sheetViews>
  <sheetFormatPr defaultRowHeight="16.5" x14ac:dyDescent="0.25"/>
  <cols>
    <col min="1" max="1" width="9" style="46" customWidth="1"/>
    <col min="2" max="2" width="6.625" style="46" customWidth="1"/>
    <col min="3" max="3" width="6.125" style="46" customWidth="1"/>
    <col min="4" max="11" width="12" style="46" customWidth="1"/>
    <col min="12" max="12" width="9" style="46" customWidth="1"/>
    <col min="13" max="13" width="9" style="46"/>
    <col min="14" max="14" width="6.625" style="46" customWidth="1"/>
    <col min="15" max="15" width="6.125" style="46" customWidth="1"/>
    <col min="16" max="23" width="12" style="46" customWidth="1"/>
    <col min="24" max="16384" width="9" style="46"/>
  </cols>
  <sheetData>
    <row r="2" spans="2:23" ht="16.5" customHeight="1" x14ac:dyDescent="0.25">
      <c r="B2" s="45" t="s">
        <v>54</v>
      </c>
      <c r="C2" s="45"/>
      <c r="D2" s="45"/>
      <c r="E2" s="45"/>
      <c r="F2" s="45"/>
      <c r="G2" s="45"/>
      <c r="H2" s="45"/>
      <c r="I2" s="45"/>
      <c r="J2" s="45"/>
      <c r="K2" s="45"/>
      <c r="N2" s="45" t="s">
        <v>54</v>
      </c>
      <c r="O2" s="45"/>
      <c r="P2" s="45"/>
      <c r="Q2" s="45"/>
      <c r="R2" s="45"/>
      <c r="S2" s="45"/>
      <c r="T2" s="45"/>
      <c r="U2" s="45"/>
      <c r="V2" s="45"/>
      <c r="W2" s="45"/>
    </row>
    <row r="3" spans="2:23" ht="16.5" customHeight="1" x14ac:dyDescent="0.25">
      <c r="B3" s="45"/>
      <c r="C3" s="45"/>
      <c r="D3" s="45"/>
      <c r="E3" s="45"/>
      <c r="F3" s="45"/>
      <c r="G3" s="45"/>
      <c r="H3" s="45"/>
      <c r="I3" s="45"/>
      <c r="J3" s="45"/>
      <c r="K3" s="45"/>
      <c r="N3" s="45"/>
      <c r="O3" s="45"/>
      <c r="P3" s="45"/>
      <c r="Q3" s="45"/>
      <c r="R3" s="45"/>
      <c r="S3" s="45"/>
      <c r="T3" s="45"/>
      <c r="U3" s="45"/>
      <c r="V3" s="45"/>
      <c r="W3" s="45"/>
    </row>
    <row r="4" spans="2:23" ht="33" customHeight="1" x14ac:dyDescent="0.25">
      <c r="B4" s="45"/>
      <c r="C4" s="45"/>
      <c r="D4" s="45"/>
      <c r="E4" s="45"/>
      <c r="F4" s="45"/>
      <c r="G4" s="45"/>
      <c r="H4" s="45"/>
      <c r="I4" s="45"/>
      <c r="J4" s="45"/>
      <c r="K4" s="45"/>
      <c r="N4" s="45"/>
      <c r="O4" s="45"/>
      <c r="P4" s="45"/>
      <c r="Q4" s="45"/>
      <c r="R4" s="45"/>
      <c r="S4" s="45"/>
      <c r="T4" s="45"/>
      <c r="U4" s="45"/>
      <c r="V4" s="45"/>
      <c r="W4" s="45"/>
    </row>
    <row r="5" spans="2:23" ht="30" customHeight="1" x14ac:dyDescent="0.25">
      <c r="B5" s="47" t="s">
        <v>56</v>
      </c>
      <c r="C5" s="48"/>
      <c r="D5" s="48"/>
      <c r="E5" s="49"/>
      <c r="F5" s="50" t="s">
        <v>57</v>
      </c>
      <c r="G5" s="49"/>
      <c r="H5" s="51" t="s">
        <v>58</v>
      </c>
      <c r="I5" s="49"/>
      <c r="J5" s="48" t="s">
        <v>59</v>
      </c>
      <c r="K5" s="52"/>
      <c r="N5" s="47" t="s">
        <v>55</v>
      </c>
      <c r="O5" s="48"/>
      <c r="P5" s="48"/>
      <c r="Q5" s="49"/>
      <c r="R5" s="50" t="s">
        <v>57</v>
      </c>
      <c r="S5" s="49"/>
      <c r="T5" s="51" t="s">
        <v>58</v>
      </c>
      <c r="U5" s="49"/>
      <c r="V5" s="48" t="s">
        <v>60</v>
      </c>
      <c r="W5" s="52"/>
    </row>
    <row r="6" spans="2:23" ht="30" customHeight="1" x14ac:dyDescent="0.25">
      <c r="B6" s="53" t="s">
        <v>61</v>
      </c>
      <c r="C6" s="54"/>
      <c r="D6" s="54"/>
      <c r="E6" s="55" t="s">
        <v>62</v>
      </c>
      <c r="F6" s="55" t="s">
        <v>63</v>
      </c>
      <c r="G6" s="55"/>
      <c r="H6" s="56" t="s">
        <v>64</v>
      </c>
      <c r="I6" s="56" t="str">
        <f>"分"&amp;決賽成績!$M$2&amp;"組"</f>
        <v>分0組</v>
      </c>
      <c r="J6" s="54"/>
      <c r="K6" s="57" t="s">
        <v>66</v>
      </c>
      <c r="N6" s="53" t="s">
        <v>61</v>
      </c>
      <c r="O6" s="54"/>
      <c r="P6" s="54"/>
      <c r="Q6" s="55" t="s">
        <v>62</v>
      </c>
      <c r="R6" s="55" t="s">
        <v>63</v>
      </c>
      <c r="S6" s="55"/>
      <c r="T6" s="56" t="s">
        <v>64</v>
      </c>
      <c r="U6" s="56" t="str">
        <f>"分"&amp;決賽成績!$M$2&amp;"組"</f>
        <v>分0組</v>
      </c>
      <c r="V6" s="54"/>
      <c r="W6" s="57" t="s">
        <v>65</v>
      </c>
    </row>
    <row r="7" spans="2:23" ht="38.1" customHeight="1" x14ac:dyDescent="0.25">
      <c r="B7" s="58" t="s">
        <v>67</v>
      </c>
      <c r="C7" s="59"/>
      <c r="D7" s="60" t="s">
        <v>68</v>
      </c>
      <c r="E7" s="60" t="s">
        <v>70</v>
      </c>
      <c r="F7" s="60" t="s">
        <v>71</v>
      </c>
      <c r="G7" s="60" t="s">
        <v>72</v>
      </c>
      <c r="H7" s="60" t="s">
        <v>73</v>
      </c>
      <c r="I7" s="60" t="s">
        <v>74</v>
      </c>
      <c r="J7" s="60" t="s">
        <v>75</v>
      </c>
      <c r="K7" s="60" t="s">
        <v>76</v>
      </c>
      <c r="N7" s="58" t="s">
        <v>77</v>
      </c>
      <c r="O7" s="59"/>
      <c r="P7" s="60" t="s">
        <v>68</v>
      </c>
      <c r="Q7" s="60" t="s">
        <v>70</v>
      </c>
      <c r="R7" s="60" t="s">
        <v>71</v>
      </c>
      <c r="S7" s="60" t="s">
        <v>72</v>
      </c>
      <c r="T7" s="60" t="s">
        <v>73</v>
      </c>
      <c r="U7" s="60" t="s">
        <v>74</v>
      </c>
      <c r="V7" s="60" t="s">
        <v>75</v>
      </c>
      <c r="W7" s="60" t="s">
        <v>76</v>
      </c>
    </row>
    <row r="8" spans="2:23" ht="38.1" customHeight="1" x14ac:dyDescent="0.25">
      <c r="B8" s="61" t="s">
        <v>79</v>
      </c>
      <c r="C8" s="62"/>
      <c r="D8" s="63" t="str">
        <f>決賽成績!$G$2</f>
        <v/>
      </c>
      <c r="E8" s="63" t="str">
        <f>決賽成績!$G$3</f>
        <v/>
      </c>
      <c r="F8" s="63" t="str">
        <f>決賽成績!$G$4</f>
        <v/>
      </c>
      <c r="G8" s="63" t="str">
        <f>決賽成績!$G$5</f>
        <v/>
      </c>
      <c r="H8" s="63" t="str">
        <f>決賽成績!$G$6</f>
        <v/>
      </c>
      <c r="I8" s="63" t="str">
        <f>決賽成績!$G$7</f>
        <v/>
      </c>
      <c r="J8" s="63" t="str">
        <f>決賽成績!$G$8</f>
        <v/>
      </c>
      <c r="K8" s="63" t="str">
        <f>決賽成績!$G$9</f>
        <v/>
      </c>
      <c r="N8" s="61" t="s">
        <v>80</v>
      </c>
      <c r="O8" s="62"/>
      <c r="P8" s="63" t="str">
        <f>決賽成績!$G$26</f>
        <v/>
      </c>
      <c r="Q8" s="63" t="str">
        <f>決賽成績!$G$27</f>
        <v/>
      </c>
      <c r="R8" s="63" t="str">
        <f>決賽成績!$G$28</f>
        <v/>
      </c>
      <c r="S8" s="63" t="str">
        <f>決賽成績!$G$29</f>
        <v/>
      </c>
      <c r="T8" s="63" t="str">
        <f>決賽成績!$G$30</f>
        <v/>
      </c>
      <c r="U8" s="63" t="str">
        <f>決賽成績!$G$31</f>
        <v/>
      </c>
      <c r="V8" s="63" t="str">
        <f>決賽成績!$G$32</f>
        <v/>
      </c>
      <c r="W8" s="63" t="str">
        <f>決賽成績!$G$33</f>
        <v/>
      </c>
    </row>
    <row r="9" spans="2:23" ht="39" customHeight="1" x14ac:dyDescent="0.25">
      <c r="B9" s="61" t="s">
        <v>81</v>
      </c>
      <c r="C9" s="62"/>
      <c r="D9" s="64"/>
      <c r="E9" s="64"/>
      <c r="F9" s="64"/>
      <c r="G9" s="64"/>
      <c r="H9" s="64"/>
      <c r="I9" s="64"/>
      <c r="J9" s="64"/>
      <c r="K9" s="64"/>
      <c r="N9" s="61" t="s">
        <v>82</v>
      </c>
      <c r="O9" s="62"/>
      <c r="P9" s="64"/>
      <c r="Q9" s="64"/>
      <c r="R9" s="64"/>
      <c r="S9" s="64"/>
      <c r="T9" s="64"/>
      <c r="U9" s="64"/>
      <c r="V9" s="64"/>
      <c r="W9" s="64"/>
    </row>
    <row r="10" spans="2:23" ht="38.1" customHeight="1" x14ac:dyDescent="0.25">
      <c r="B10" s="61" t="s">
        <v>83</v>
      </c>
      <c r="C10" s="62"/>
      <c r="D10" s="64"/>
      <c r="E10" s="64"/>
      <c r="F10" s="64"/>
      <c r="G10" s="64"/>
      <c r="H10" s="64"/>
      <c r="I10" s="64"/>
      <c r="J10" s="64"/>
      <c r="K10" s="64"/>
      <c r="N10" s="61" t="s">
        <v>83</v>
      </c>
      <c r="O10" s="62"/>
      <c r="P10" s="64"/>
      <c r="Q10" s="64"/>
      <c r="R10" s="64"/>
      <c r="S10" s="64"/>
      <c r="T10" s="64"/>
      <c r="U10" s="64"/>
      <c r="V10" s="64"/>
      <c r="W10" s="64"/>
    </row>
    <row r="11" spans="2:23" ht="38.1" customHeight="1" x14ac:dyDescent="0.25">
      <c r="B11" s="61" t="s">
        <v>84</v>
      </c>
      <c r="C11" s="62"/>
      <c r="D11" s="63" t="str">
        <f>IF($D$8="","","金")</f>
        <v/>
      </c>
      <c r="E11" s="63" t="str">
        <f>IF($E$8="","","紅")</f>
        <v/>
      </c>
      <c r="F11" s="63" t="str">
        <f>IF($F$8="","","藍")</f>
        <v/>
      </c>
      <c r="G11" s="63" t="str">
        <f>IF($G$8="","","銀")</f>
        <v/>
      </c>
      <c r="H11" s="63" t="str">
        <f>IF($H$8="","","綠")</f>
        <v/>
      </c>
      <c r="I11" s="63" t="str">
        <f>IF($I$8="","","紫")</f>
        <v/>
      </c>
      <c r="J11" s="63" t="str">
        <f>IF($J$8="","","香檳金")</f>
        <v/>
      </c>
      <c r="K11" s="63" t="str">
        <f>IF($K$8="","","黑")</f>
        <v/>
      </c>
      <c r="N11" s="61" t="s">
        <v>85</v>
      </c>
      <c r="O11" s="62"/>
      <c r="P11" s="63" t="str">
        <f>IF($P$8="","","金")</f>
        <v/>
      </c>
      <c r="Q11" s="63" t="str">
        <f>IF($Q$8="","","紅")</f>
        <v/>
      </c>
      <c r="R11" s="63" t="str">
        <f>IF($R$8="","","藍")</f>
        <v/>
      </c>
      <c r="S11" s="63" t="str">
        <f>IF($S$8="","","銀")</f>
        <v/>
      </c>
      <c r="T11" s="63" t="str">
        <f>IF($T$8="","","綠")</f>
        <v/>
      </c>
      <c r="U11" s="63" t="str">
        <f>IF($U$8="","","紫")</f>
        <v/>
      </c>
      <c r="V11" s="63" t="str">
        <f>IF($V$8="","","香檳金")</f>
        <v/>
      </c>
      <c r="W11" s="63" t="str">
        <f>IF($W$8="","","黑")</f>
        <v/>
      </c>
    </row>
    <row r="12" spans="2:23" ht="42" customHeight="1" x14ac:dyDescent="0.25">
      <c r="B12" s="65" t="s">
        <v>86</v>
      </c>
      <c r="C12" s="66"/>
      <c r="D12" s="66"/>
      <c r="E12" s="66"/>
      <c r="F12" s="66"/>
      <c r="G12" s="66"/>
      <c r="H12" s="66"/>
      <c r="I12" s="66"/>
      <c r="J12" s="66"/>
      <c r="K12" s="67"/>
      <c r="N12" s="65" t="s">
        <v>87</v>
      </c>
      <c r="O12" s="66"/>
      <c r="P12" s="66"/>
      <c r="Q12" s="66"/>
      <c r="R12" s="66"/>
      <c r="S12" s="66"/>
      <c r="T12" s="66"/>
      <c r="U12" s="66"/>
      <c r="V12" s="66"/>
      <c r="W12" s="67"/>
    </row>
    <row r="13" spans="2:23" ht="17.25" customHeight="1" x14ac:dyDescent="0.25">
      <c r="B13" s="68"/>
      <c r="C13" s="69"/>
      <c r="D13" s="69"/>
      <c r="E13" s="69"/>
      <c r="F13" s="69"/>
      <c r="G13" s="69"/>
      <c r="H13" s="69"/>
      <c r="I13" s="69"/>
      <c r="J13" s="69"/>
      <c r="K13" s="70"/>
      <c r="N13" s="68"/>
      <c r="O13" s="69"/>
      <c r="P13" s="69"/>
      <c r="Q13" s="69"/>
      <c r="R13" s="69"/>
      <c r="S13" s="69"/>
      <c r="T13" s="69"/>
      <c r="U13" s="69"/>
      <c r="V13" s="69"/>
      <c r="W13" s="70"/>
    </row>
    <row r="14" spans="2:23" ht="27.95" customHeight="1" x14ac:dyDescent="0.25">
      <c r="B14" s="46" t="s">
        <v>88</v>
      </c>
      <c r="N14" s="46" t="s">
        <v>88</v>
      </c>
    </row>
    <row r="15" spans="2:23" ht="27.75" customHeight="1" x14ac:dyDescent="0.25">
      <c r="B15" s="46" t="s">
        <v>90</v>
      </c>
      <c r="N15" s="46" t="s">
        <v>89</v>
      </c>
    </row>
    <row r="16" spans="2:23" ht="17.25" customHeight="1" x14ac:dyDescent="0.25"/>
    <row r="20" spans="2:23" ht="16.5" customHeight="1" x14ac:dyDescent="0.25">
      <c r="B20" s="45" t="s">
        <v>54</v>
      </c>
      <c r="C20" s="45"/>
      <c r="D20" s="45"/>
      <c r="E20" s="45"/>
      <c r="F20" s="45"/>
      <c r="G20" s="45"/>
      <c r="H20" s="45"/>
      <c r="I20" s="45"/>
      <c r="J20" s="45"/>
      <c r="K20" s="45"/>
      <c r="N20" s="45" t="s">
        <v>54</v>
      </c>
      <c r="O20" s="45"/>
      <c r="P20" s="45"/>
      <c r="Q20" s="45"/>
      <c r="R20" s="45"/>
      <c r="S20" s="45"/>
      <c r="T20" s="45"/>
      <c r="U20" s="45"/>
      <c r="V20" s="45"/>
      <c r="W20" s="45"/>
    </row>
    <row r="21" spans="2:23" ht="16.5" customHeight="1" x14ac:dyDescent="0.25">
      <c r="B21" s="45"/>
      <c r="C21" s="45"/>
      <c r="D21" s="45"/>
      <c r="E21" s="45"/>
      <c r="F21" s="45"/>
      <c r="G21" s="45"/>
      <c r="H21" s="45"/>
      <c r="I21" s="45"/>
      <c r="J21" s="45"/>
      <c r="K21" s="45"/>
      <c r="N21" s="45"/>
      <c r="O21" s="45"/>
      <c r="P21" s="45"/>
      <c r="Q21" s="45"/>
      <c r="R21" s="45"/>
      <c r="S21" s="45"/>
      <c r="T21" s="45"/>
      <c r="U21" s="45"/>
      <c r="V21" s="45"/>
      <c r="W21" s="45"/>
    </row>
    <row r="22" spans="2:23" ht="33" customHeight="1" x14ac:dyDescent="0.25">
      <c r="B22" s="71"/>
      <c r="C22" s="71"/>
      <c r="D22" s="71"/>
      <c r="E22" s="71"/>
      <c r="F22" s="71"/>
      <c r="G22" s="71"/>
      <c r="H22" s="71"/>
      <c r="I22" s="71"/>
      <c r="J22" s="71"/>
      <c r="K22" s="71"/>
      <c r="N22" s="45"/>
      <c r="O22" s="45"/>
      <c r="P22" s="45"/>
      <c r="Q22" s="45"/>
      <c r="R22" s="45"/>
      <c r="S22" s="45"/>
      <c r="T22" s="45"/>
      <c r="U22" s="45"/>
      <c r="V22" s="45"/>
      <c r="W22" s="45"/>
    </row>
    <row r="23" spans="2:23" ht="30" customHeight="1" x14ac:dyDescent="0.25">
      <c r="B23" s="47" t="s">
        <v>91</v>
      </c>
      <c r="C23" s="48"/>
      <c r="D23" s="48"/>
      <c r="E23" s="49"/>
      <c r="F23" s="50" t="s">
        <v>57</v>
      </c>
      <c r="G23" s="49"/>
      <c r="H23" s="51" t="s">
        <v>58</v>
      </c>
      <c r="I23" s="49"/>
      <c r="J23" s="48" t="s">
        <v>92</v>
      </c>
      <c r="K23" s="52"/>
      <c r="N23" s="47" t="s">
        <v>55</v>
      </c>
      <c r="O23" s="48"/>
      <c r="P23" s="48"/>
      <c r="Q23" s="49"/>
      <c r="R23" s="50" t="s">
        <v>57</v>
      </c>
      <c r="S23" s="49"/>
      <c r="T23" s="51" t="s">
        <v>58</v>
      </c>
      <c r="U23" s="49"/>
      <c r="V23" s="48" t="s">
        <v>93</v>
      </c>
      <c r="W23" s="52"/>
    </row>
    <row r="24" spans="2:23" ht="30" customHeight="1" x14ac:dyDescent="0.25">
      <c r="B24" s="53" t="s">
        <v>94</v>
      </c>
      <c r="C24" s="54"/>
      <c r="D24" s="54"/>
      <c r="E24" s="55" t="s">
        <v>62</v>
      </c>
      <c r="F24" s="55" t="s">
        <v>63</v>
      </c>
      <c r="G24" s="55"/>
      <c r="H24" s="56" t="s">
        <v>64</v>
      </c>
      <c r="I24" s="56" t="str">
        <f>"分"&amp;決賽成績!$M$2&amp;"組"</f>
        <v>分0組</v>
      </c>
      <c r="J24" s="54"/>
      <c r="K24" s="57" t="s">
        <v>65</v>
      </c>
      <c r="N24" s="53" t="s">
        <v>61</v>
      </c>
      <c r="O24" s="54"/>
      <c r="P24" s="54"/>
      <c r="Q24" s="55" t="s">
        <v>62</v>
      </c>
      <c r="R24" s="55" t="s">
        <v>63</v>
      </c>
      <c r="S24" s="55"/>
      <c r="T24" s="56" t="s">
        <v>64</v>
      </c>
      <c r="U24" s="56" t="str">
        <f>"分"&amp;決賽成績!$M$2&amp;"組"</f>
        <v>分0組</v>
      </c>
      <c r="V24" s="54"/>
      <c r="W24" s="57" t="s">
        <v>95</v>
      </c>
    </row>
    <row r="25" spans="2:23" ht="38.1" customHeight="1" x14ac:dyDescent="0.25">
      <c r="B25" s="58" t="s">
        <v>77</v>
      </c>
      <c r="C25" s="59"/>
      <c r="D25" s="60" t="s">
        <v>96</v>
      </c>
      <c r="E25" s="60" t="s">
        <v>69</v>
      </c>
      <c r="F25" s="60" t="s">
        <v>71</v>
      </c>
      <c r="G25" s="60" t="s">
        <v>97</v>
      </c>
      <c r="H25" s="60" t="s">
        <v>73</v>
      </c>
      <c r="I25" s="60" t="s">
        <v>74</v>
      </c>
      <c r="J25" s="60" t="s">
        <v>34</v>
      </c>
      <c r="K25" s="60" t="s">
        <v>50</v>
      </c>
      <c r="N25" s="58" t="s">
        <v>98</v>
      </c>
      <c r="O25" s="59"/>
      <c r="P25" s="60" t="s">
        <v>45</v>
      </c>
      <c r="Q25" s="60" t="s">
        <v>70</v>
      </c>
      <c r="R25" s="60" t="s">
        <v>47</v>
      </c>
      <c r="S25" s="60" t="s">
        <v>33</v>
      </c>
      <c r="T25" s="60" t="s">
        <v>99</v>
      </c>
      <c r="U25" s="60" t="s">
        <v>49</v>
      </c>
      <c r="V25" s="60" t="s">
        <v>34</v>
      </c>
      <c r="W25" s="60" t="s">
        <v>100</v>
      </c>
    </row>
    <row r="26" spans="2:23" ht="38.1" customHeight="1" x14ac:dyDescent="0.25">
      <c r="B26" s="61" t="s">
        <v>79</v>
      </c>
      <c r="C26" s="62"/>
      <c r="D26" s="63" t="str">
        <f>決賽成績!$G$10</f>
        <v/>
      </c>
      <c r="E26" s="63" t="str">
        <f>決賽成績!$G$11</f>
        <v/>
      </c>
      <c r="F26" s="63" t="str">
        <f>決賽成績!$G$12</f>
        <v/>
      </c>
      <c r="G26" s="63" t="str">
        <f>決賽成績!$G$13</f>
        <v/>
      </c>
      <c r="H26" s="63" t="str">
        <f>決賽成績!$G$14</f>
        <v/>
      </c>
      <c r="I26" s="63" t="str">
        <f>決賽成績!$G$15</f>
        <v/>
      </c>
      <c r="J26" s="63" t="str">
        <f>決賽成績!$G$16</f>
        <v/>
      </c>
      <c r="K26" s="63" t="str">
        <f>決賽成績!$G$17</f>
        <v/>
      </c>
      <c r="N26" s="61" t="s">
        <v>78</v>
      </c>
      <c r="O26" s="62"/>
      <c r="P26" s="63" t="str">
        <f>決賽成績!$G$34</f>
        <v/>
      </c>
      <c r="Q26" s="63" t="str">
        <f>決賽成績!$G$35</f>
        <v/>
      </c>
      <c r="R26" s="63" t="str">
        <f>決賽成績!$G$36</f>
        <v/>
      </c>
      <c r="S26" s="63" t="str">
        <f>決賽成績!$G$37</f>
        <v/>
      </c>
      <c r="T26" s="63" t="str">
        <f>決賽成績!$G$38</f>
        <v/>
      </c>
      <c r="U26" s="63" t="str">
        <f>決賽成績!$G$39</f>
        <v/>
      </c>
      <c r="V26" s="63" t="str">
        <f>決賽成績!$G$40</f>
        <v/>
      </c>
      <c r="W26" s="63" t="str">
        <f>決賽成績!$G$41</f>
        <v/>
      </c>
    </row>
    <row r="27" spans="2:23" ht="39" customHeight="1" x14ac:dyDescent="0.25">
      <c r="B27" s="61" t="s">
        <v>81</v>
      </c>
      <c r="C27" s="62"/>
      <c r="D27" s="64"/>
      <c r="E27" s="64"/>
      <c r="F27" s="64"/>
      <c r="G27" s="64"/>
      <c r="H27" s="64"/>
      <c r="I27" s="64"/>
      <c r="J27" s="64"/>
      <c r="K27" s="64"/>
      <c r="N27" s="61" t="s">
        <v>101</v>
      </c>
      <c r="O27" s="62"/>
      <c r="P27" s="64"/>
      <c r="Q27" s="64"/>
      <c r="R27" s="64"/>
      <c r="S27" s="64"/>
      <c r="T27" s="64"/>
      <c r="U27" s="64"/>
      <c r="V27" s="64"/>
      <c r="W27" s="64"/>
    </row>
    <row r="28" spans="2:23" ht="38.1" customHeight="1" x14ac:dyDescent="0.25">
      <c r="B28" s="61" t="s">
        <v>102</v>
      </c>
      <c r="C28" s="62"/>
      <c r="D28" s="64"/>
      <c r="E28" s="64"/>
      <c r="F28" s="64"/>
      <c r="G28" s="64"/>
      <c r="H28" s="64"/>
      <c r="I28" s="64"/>
      <c r="J28" s="64"/>
      <c r="K28" s="64"/>
      <c r="N28" s="61" t="s">
        <v>83</v>
      </c>
      <c r="O28" s="62"/>
      <c r="P28" s="64"/>
      <c r="Q28" s="64"/>
      <c r="R28" s="64"/>
      <c r="S28" s="64"/>
      <c r="T28" s="64"/>
      <c r="U28" s="64"/>
      <c r="V28" s="64"/>
      <c r="W28" s="64"/>
    </row>
    <row r="29" spans="2:23" ht="38.1" customHeight="1" x14ac:dyDescent="0.25">
      <c r="B29" s="61" t="s">
        <v>85</v>
      </c>
      <c r="C29" s="62"/>
      <c r="D29" s="63" t="str">
        <f>IF($D$26="","","金")</f>
        <v/>
      </c>
      <c r="E29" s="63" t="str">
        <f>IF($E$26="","","紅")</f>
        <v/>
      </c>
      <c r="F29" s="63" t="str">
        <f>IF($F$26="","","藍")</f>
        <v/>
      </c>
      <c r="G29" s="63" t="str">
        <f>IF($G$26="","","銀")</f>
        <v/>
      </c>
      <c r="H29" s="63" t="str">
        <f>IF($H$26="","","綠")</f>
        <v/>
      </c>
      <c r="I29" s="63" t="str">
        <f>IF($I$26="","","紫")</f>
        <v/>
      </c>
      <c r="J29" s="63" t="str">
        <f>IF($J$26="","","香檳金")</f>
        <v/>
      </c>
      <c r="K29" s="63" t="str">
        <f>IF($K$26="","","黑")</f>
        <v/>
      </c>
      <c r="N29" s="61" t="s">
        <v>84</v>
      </c>
      <c r="O29" s="62"/>
      <c r="P29" s="63" t="str">
        <f>IF($P$26="","","金")</f>
        <v/>
      </c>
      <c r="Q29" s="63" t="str">
        <f>IF($Q$26="","","紅")</f>
        <v/>
      </c>
      <c r="R29" s="63" t="str">
        <f>IF($R$26="","","藍")</f>
        <v/>
      </c>
      <c r="S29" s="63" t="str">
        <f>IF($S$26="","","銀")</f>
        <v/>
      </c>
      <c r="T29" s="63" t="str">
        <f>IF($T$26="","","綠")</f>
        <v/>
      </c>
      <c r="U29" s="63" t="str">
        <f>IF($U$26="","","紫")</f>
        <v/>
      </c>
      <c r="V29" s="63" t="str">
        <f>IF($V$26="","","香檳金")</f>
        <v/>
      </c>
      <c r="W29" s="63" t="str">
        <f>IF($W$26="","","黑")</f>
        <v/>
      </c>
    </row>
    <row r="30" spans="2:23" ht="42" customHeight="1" x14ac:dyDescent="0.25">
      <c r="B30" s="65" t="s">
        <v>103</v>
      </c>
      <c r="C30" s="66"/>
      <c r="D30" s="66"/>
      <c r="E30" s="66"/>
      <c r="F30" s="66"/>
      <c r="G30" s="66"/>
      <c r="H30" s="66"/>
      <c r="I30" s="66"/>
      <c r="J30" s="66"/>
      <c r="K30" s="67"/>
      <c r="N30" s="65" t="s">
        <v>104</v>
      </c>
      <c r="O30" s="66"/>
      <c r="P30" s="66"/>
      <c r="Q30" s="66"/>
      <c r="R30" s="66"/>
      <c r="S30" s="66"/>
      <c r="T30" s="66"/>
      <c r="U30" s="66"/>
      <c r="V30" s="66"/>
      <c r="W30" s="67"/>
    </row>
    <row r="31" spans="2:23" ht="17.25" customHeight="1" x14ac:dyDescent="0.25">
      <c r="B31" s="68"/>
      <c r="C31" s="69"/>
      <c r="D31" s="69"/>
      <c r="E31" s="69"/>
      <c r="F31" s="69"/>
      <c r="G31" s="69"/>
      <c r="H31" s="69"/>
      <c r="I31" s="69"/>
      <c r="J31" s="69"/>
      <c r="K31" s="70"/>
      <c r="N31" s="68"/>
      <c r="O31" s="69"/>
      <c r="P31" s="69"/>
      <c r="Q31" s="69"/>
      <c r="R31" s="69"/>
      <c r="S31" s="69"/>
      <c r="T31" s="69"/>
      <c r="U31" s="69"/>
      <c r="V31" s="69"/>
      <c r="W31" s="70"/>
    </row>
    <row r="32" spans="2:23" ht="27.95" customHeight="1" x14ac:dyDescent="0.25">
      <c r="B32" s="46" t="s">
        <v>105</v>
      </c>
      <c r="N32" s="46" t="s">
        <v>106</v>
      </c>
    </row>
    <row r="33" spans="2:23" ht="27.75" customHeight="1" x14ac:dyDescent="0.25">
      <c r="B33" s="46" t="s">
        <v>89</v>
      </c>
      <c r="N33" s="46" t="s">
        <v>107</v>
      </c>
    </row>
    <row r="34" spans="2:23" ht="17.25" customHeight="1" x14ac:dyDescent="0.25"/>
    <row r="38" spans="2:23" ht="16.5" customHeight="1" x14ac:dyDescent="0.25">
      <c r="B38" s="45" t="s">
        <v>54</v>
      </c>
      <c r="C38" s="45"/>
      <c r="D38" s="45"/>
      <c r="E38" s="45"/>
      <c r="F38" s="45"/>
      <c r="G38" s="45"/>
      <c r="H38" s="45"/>
      <c r="I38" s="45"/>
      <c r="J38" s="45"/>
      <c r="K38" s="45"/>
      <c r="N38" s="45" t="s">
        <v>54</v>
      </c>
      <c r="O38" s="45"/>
      <c r="P38" s="45"/>
      <c r="Q38" s="45"/>
      <c r="R38" s="45"/>
      <c r="S38" s="45"/>
      <c r="T38" s="45"/>
      <c r="U38" s="45"/>
      <c r="V38" s="45"/>
      <c r="W38" s="45"/>
    </row>
    <row r="39" spans="2:23" ht="16.5" customHeight="1" x14ac:dyDescent="0.25">
      <c r="B39" s="45"/>
      <c r="C39" s="45"/>
      <c r="D39" s="45"/>
      <c r="E39" s="45"/>
      <c r="F39" s="45"/>
      <c r="G39" s="45"/>
      <c r="H39" s="45"/>
      <c r="I39" s="45"/>
      <c r="J39" s="45"/>
      <c r="K39" s="45"/>
      <c r="N39" s="45"/>
      <c r="O39" s="45"/>
      <c r="P39" s="45"/>
      <c r="Q39" s="45"/>
      <c r="R39" s="45"/>
      <c r="S39" s="45"/>
      <c r="T39" s="45"/>
      <c r="U39" s="45"/>
      <c r="V39" s="45"/>
      <c r="W39" s="45"/>
    </row>
    <row r="40" spans="2:23" ht="33" customHeight="1" x14ac:dyDescent="0.25">
      <c r="B40" s="45"/>
      <c r="C40" s="45"/>
      <c r="D40" s="45"/>
      <c r="E40" s="45"/>
      <c r="F40" s="45"/>
      <c r="G40" s="45"/>
      <c r="H40" s="45"/>
      <c r="I40" s="45"/>
      <c r="J40" s="45"/>
      <c r="K40" s="45"/>
      <c r="N40" s="45"/>
      <c r="O40" s="45"/>
      <c r="P40" s="45"/>
      <c r="Q40" s="45"/>
      <c r="R40" s="45"/>
      <c r="S40" s="45"/>
      <c r="T40" s="45"/>
      <c r="U40" s="45"/>
      <c r="V40" s="45"/>
      <c r="W40" s="45"/>
    </row>
    <row r="41" spans="2:23" ht="30" customHeight="1" x14ac:dyDescent="0.25">
      <c r="B41" s="47" t="s">
        <v>108</v>
      </c>
      <c r="C41" s="48"/>
      <c r="D41" s="48"/>
      <c r="E41" s="49"/>
      <c r="F41" s="50" t="s">
        <v>57</v>
      </c>
      <c r="G41" s="49"/>
      <c r="H41" s="51" t="s">
        <v>58</v>
      </c>
      <c r="I41" s="49"/>
      <c r="J41" s="48" t="s">
        <v>109</v>
      </c>
      <c r="K41" s="52"/>
      <c r="N41" s="47" t="s">
        <v>91</v>
      </c>
      <c r="O41" s="48"/>
      <c r="P41" s="48"/>
      <c r="Q41" s="49"/>
      <c r="R41" s="50" t="s">
        <v>57</v>
      </c>
      <c r="S41" s="49"/>
      <c r="T41" s="51" t="s">
        <v>58</v>
      </c>
      <c r="U41" s="49"/>
      <c r="V41" s="48" t="s">
        <v>110</v>
      </c>
      <c r="W41" s="52"/>
    </row>
    <row r="42" spans="2:23" ht="30" customHeight="1" x14ac:dyDescent="0.25">
      <c r="B42" s="53" t="s">
        <v>61</v>
      </c>
      <c r="C42" s="54"/>
      <c r="D42" s="54"/>
      <c r="E42" s="55" t="s">
        <v>62</v>
      </c>
      <c r="F42" s="55" t="s">
        <v>63</v>
      </c>
      <c r="G42" s="55"/>
      <c r="H42" s="56" t="s">
        <v>64</v>
      </c>
      <c r="I42" s="56" t="str">
        <f>"分"&amp;決賽成績!$M$2&amp;"組"</f>
        <v>分0組</v>
      </c>
      <c r="J42" s="54"/>
      <c r="K42" s="57" t="s">
        <v>66</v>
      </c>
      <c r="N42" s="53" t="s">
        <v>111</v>
      </c>
      <c r="O42" s="54"/>
      <c r="P42" s="54"/>
      <c r="Q42" s="55" t="s">
        <v>62</v>
      </c>
      <c r="R42" s="55" t="s">
        <v>63</v>
      </c>
      <c r="S42" s="55"/>
      <c r="T42" s="56" t="s">
        <v>64</v>
      </c>
      <c r="U42" s="56" t="str">
        <f>"分"&amp;決賽成績!$M$2&amp;"組"</f>
        <v>分0組</v>
      </c>
      <c r="V42" s="54"/>
      <c r="W42" s="57" t="s">
        <v>112</v>
      </c>
    </row>
    <row r="43" spans="2:23" ht="38.1" customHeight="1" x14ac:dyDescent="0.25">
      <c r="B43" s="58" t="s">
        <v>77</v>
      </c>
      <c r="C43" s="59"/>
      <c r="D43" s="60" t="s">
        <v>68</v>
      </c>
      <c r="E43" s="60" t="s">
        <v>70</v>
      </c>
      <c r="F43" s="60" t="s">
        <v>113</v>
      </c>
      <c r="G43" s="60" t="s">
        <v>72</v>
      </c>
      <c r="H43" s="60" t="s">
        <v>73</v>
      </c>
      <c r="I43" s="60" t="s">
        <v>74</v>
      </c>
      <c r="J43" s="60" t="s">
        <v>75</v>
      </c>
      <c r="K43" s="60" t="s">
        <v>76</v>
      </c>
      <c r="N43" s="58" t="s">
        <v>77</v>
      </c>
      <c r="O43" s="59"/>
      <c r="P43" s="60" t="s">
        <v>68</v>
      </c>
      <c r="Q43" s="60" t="s">
        <v>70</v>
      </c>
      <c r="R43" s="60" t="s">
        <v>71</v>
      </c>
      <c r="S43" s="60" t="s">
        <v>114</v>
      </c>
      <c r="T43" s="60" t="s">
        <v>73</v>
      </c>
      <c r="U43" s="60" t="s">
        <v>74</v>
      </c>
      <c r="V43" s="60" t="s">
        <v>75</v>
      </c>
      <c r="W43" s="60" t="s">
        <v>76</v>
      </c>
    </row>
    <row r="44" spans="2:23" ht="38.1" customHeight="1" x14ac:dyDescent="0.25">
      <c r="B44" s="61" t="s">
        <v>79</v>
      </c>
      <c r="C44" s="62"/>
      <c r="D44" s="63" t="str">
        <f>決賽成績!$G$18</f>
        <v/>
      </c>
      <c r="E44" s="63" t="str">
        <f>決賽成績!$G$19</f>
        <v/>
      </c>
      <c r="F44" s="63" t="str">
        <f>決賽成績!$G$20</f>
        <v/>
      </c>
      <c r="G44" s="63" t="str">
        <f>決賽成績!$G$21</f>
        <v/>
      </c>
      <c r="H44" s="63" t="str">
        <f>決賽成績!$G$22</f>
        <v/>
      </c>
      <c r="I44" s="63" t="str">
        <f>決賽成績!$G$23</f>
        <v/>
      </c>
      <c r="J44" s="63" t="str">
        <f>決賽成績!$G$24</f>
        <v/>
      </c>
      <c r="K44" s="63" t="str">
        <f>決賽成績!$G$25</f>
        <v/>
      </c>
      <c r="N44" s="61" t="s">
        <v>79</v>
      </c>
      <c r="O44" s="62"/>
      <c r="P44" s="63" t="str">
        <f>[1]決賽成績!$G$42</f>
        <v/>
      </c>
      <c r="Q44" s="63" t="str">
        <f>[1]決賽成績!$G$43</f>
        <v/>
      </c>
      <c r="R44" s="63" t="str">
        <f>[1]決賽成績!$G$44</f>
        <v/>
      </c>
      <c r="S44" s="63" t="str">
        <f>[1]決賽成績!$G$45</f>
        <v/>
      </c>
      <c r="T44" s="63" t="str">
        <f>[1]決賽成績!$G$46</f>
        <v/>
      </c>
      <c r="U44" s="63" t="str">
        <f>[1]決賽成績!$G$47</f>
        <v/>
      </c>
      <c r="V44" s="63" t="str">
        <f>[1]決賽成績!$G$48</f>
        <v/>
      </c>
      <c r="W44" s="63" t="str">
        <f>[1]決賽成績!$G$49</f>
        <v/>
      </c>
    </row>
    <row r="45" spans="2:23" ht="39" customHeight="1" x14ac:dyDescent="0.25">
      <c r="B45" s="61" t="s">
        <v>101</v>
      </c>
      <c r="C45" s="62"/>
      <c r="D45" s="64"/>
      <c r="E45" s="64"/>
      <c r="F45" s="64"/>
      <c r="G45" s="64"/>
      <c r="H45" s="64"/>
      <c r="I45" s="64"/>
      <c r="J45" s="64"/>
      <c r="K45" s="64"/>
      <c r="N45" s="61" t="s">
        <v>101</v>
      </c>
      <c r="O45" s="62"/>
      <c r="P45" s="64"/>
      <c r="Q45" s="64"/>
      <c r="R45" s="64"/>
      <c r="S45" s="64"/>
      <c r="T45" s="64"/>
      <c r="U45" s="64"/>
      <c r="V45" s="64"/>
      <c r="W45" s="64"/>
    </row>
    <row r="46" spans="2:23" ht="38.1" customHeight="1" x14ac:dyDescent="0.25">
      <c r="B46" s="61" t="s">
        <v>115</v>
      </c>
      <c r="C46" s="62"/>
      <c r="D46" s="64"/>
      <c r="E46" s="64"/>
      <c r="F46" s="64"/>
      <c r="G46" s="64"/>
      <c r="H46" s="64"/>
      <c r="I46" s="64"/>
      <c r="J46" s="64"/>
      <c r="K46" s="64"/>
      <c r="N46" s="61" t="s">
        <v>115</v>
      </c>
      <c r="O46" s="62"/>
      <c r="P46" s="64"/>
      <c r="Q46" s="64"/>
      <c r="R46" s="64"/>
      <c r="S46" s="64"/>
      <c r="T46" s="64"/>
      <c r="U46" s="64"/>
      <c r="V46" s="64"/>
      <c r="W46" s="64"/>
    </row>
    <row r="47" spans="2:23" ht="38.1" customHeight="1" x14ac:dyDescent="0.25">
      <c r="B47" s="61" t="s">
        <v>116</v>
      </c>
      <c r="C47" s="62"/>
      <c r="D47" s="63" t="str">
        <f>IF($D$44="","","金")</f>
        <v/>
      </c>
      <c r="E47" s="63" t="str">
        <f>IF($E$44="","","紅")</f>
        <v/>
      </c>
      <c r="F47" s="63" t="str">
        <f>IF($F$44="","","藍")</f>
        <v/>
      </c>
      <c r="G47" s="63" t="str">
        <f>IF($G$44="","","銀")</f>
        <v/>
      </c>
      <c r="H47" s="63" t="str">
        <f>IF($H$44="","","綠")</f>
        <v/>
      </c>
      <c r="I47" s="63" t="str">
        <f>IF($I$44="","","紫")</f>
        <v/>
      </c>
      <c r="J47" s="63" t="str">
        <f>IF($J$44="","","香檳金")</f>
        <v/>
      </c>
      <c r="K47" s="63" t="str">
        <f>IF($K$44="","","黑")</f>
        <v/>
      </c>
      <c r="N47" s="61" t="s">
        <v>116</v>
      </c>
      <c r="O47" s="62"/>
      <c r="P47" s="63" t="str">
        <f>IF($P$44="","","金")</f>
        <v/>
      </c>
      <c r="Q47" s="63" t="str">
        <f>IF($Q$44="","","紅")</f>
        <v/>
      </c>
      <c r="R47" s="63" t="str">
        <f>IF($R$44="","","藍")</f>
        <v/>
      </c>
      <c r="S47" s="63" t="str">
        <f>IF($S$44="","","銀")</f>
        <v/>
      </c>
      <c r="T47" s="63" t="str">
        <f>IF($T$44="","","綠")</f>
        <v/>
      </c>
      <c r="U47" s="63" t="str">
        <f>IF($U$44="","","紫")</f>
        <v/>
      </c>
      <c r="V47" s="63" t="str">
        <f>IF($V$44="","","香檳金")</f>
        <v/>
      </c>
      <c r="W47" s="63" t="str">
        <f>IF($W$44="","","黑")</f>
        <v/>
      </c>
    </row>
    <row r="48" spans="2:23" ht="42" customHeight="1" x14ac:dyDescent="0.25">
      <c r="B48" s="65" t="s">
        <v>117</v>
      </c>
      <c r="C48" s="66"/>
      <c r="D48" s="66"/>
      <c r="E48" s="66"/>
      <c r="F48" s="66"/>
      <c r="G48" s="66"/>
      <c r="H48" s="66"/>
      <c r="I48" s="66"/>
      <c r="J48" s="66"/>
      <c r="K48" s="67"/>
      <c r="N48" s="65" t="s">
        <v>117</v>
      </c>
      <c r="O48" s="66"/>
      <c r="P48" s="66"/>
      <c r="Q48" s="66"/>
      <c r="R48" s="66"/>
      <c r="S48" s="66"/>
      <c r="T48" s="66"/>
      <c r="U48" s="66"/>
      <c r="V48" s="66"/>
      <c r="W48" s="67"/>
    </row>
    <row r="49" spans="2:23" ht="17.25" customHeight="1" x14ac:dyDescent="0.25">
      <c r="B49" s="68"/>
      <c r="C49" s="69"/>
      <c r="D49" s="69"/>
      <c r="E49" s="69"/>
      <c r="F49" s="69"/>
      <c r="G49" s="69"/>
      <c r="H49" s="69"/>
      <c r="I49" s="69"/>
      <c r="J49" s="69"/>
      <c r="K49" s="70"/>
      <c r="N49" s="68"/>
      <c r="O49" s="69"/>
      <c r="P49" s="69"/>
      <c r="Q49" s="69"/>
      <c r="R49" s="69"/>
      <c r="S49" s="69"/>
      <c r="T49" s="69"/>
      <c r="U49" s="69"/>
      <c r="V49" s="69"/>
      <c r="W49" s="70"/>
    </row>
    <row r="50" spans="2:23" ht="27.95" customHeight="1" x14ac:dyDescent="0.25">
      <c r="B50" s="46" t="s">
        <v>105</v>
      </c>
      <c r="N50" s="46" t="s">
        <v>105</v>
      </c>
    </row>
    <row r="51" spans="2:23" ht="27.75" customHeight="1" x14ac:dyDescent="0.25">
      <c r="B51" s="46" t="s">
        <v>107</v>
      </c>
      <c r="N51" s="46" t="s">
        <v>107</v>
      </c>
    </row>
    <row r="52" spans="2:23" ht="17.25" customHeight="1" x14ac:dyDescent="0.25"/>
  </sheetData>
  <sheetProtection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115" zoomScaleNormal="115" workbookViewId="0">
      <selection activeCell="K3" sqref="K3"/>
    </sheetView>
  </sheetViews>
  <sheetFormatPr defaultRowHeight="16.5" x14ac:dyDescent="0.2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8.125" customWidth="1"/>
    <col min="13" max="13" width="14.5" bestFit="1" customWidth="1"/>
  </cols>
  <sheetData>
    <row r="1" spans="1:14" x14ac:dyDescent="0.25">
      <c r="A1" s="2" t="s">
        <v>44</v>
      </c>
      <c r="B1" s="2" t="s">
        <v>52</v>
      </c>
      <c r="C1" s="2" t="s">
        <v>17</v>
      </c>
      <c r="D1" s="1" t="s">
        <v>3</v>
      </c>
      <c r="E1" s="1" t="s">
        <v>4</v>
      </c>
      <c r="F1" s="1" t="s">
        <v>5</v>
      </c>
      <c r="G1" s="1" t="s">
        <v>0</v>
      </c>
      <c r="H1" s="1" t="s">
        <v>1</v>
      </c>
      <c r="I1" s="1" t="s">
        <v>2</v>
      </c>
      <c r="J1" s="1" t="s">
        <v>6</v>
      </c>
      <c r="K1" s="1" t="s">
        <v>16</v>
      </c>
      <c r="L1" s="1" t="s">
        <v>118</v>
      </c>
      <c r="M1" s="1" t="s">
        <v>119</v>
      </c>
      <c r="N1" s="1" t="s">
        <v>120</v>
      </c>
    </row>
    <row r="2" spans="1:14" ht="20.100000000000001" customHeight="1" x14ac:dyDescent="0.25">
      <c r="A2" s="9" t="str">
        <f>IF(B2&lt;7,"第" &amp; VLOOKUP(B2,$M$11:$N$18,2,FALSE) &amp; "名","")</f>
        <v/>
      </c>
      <c r="B2" s="9" t="str">
        <f>IFERROR(RANK(J2,$J$2:$J$49,1),"")</f>
        <v/>
      </c>
      <c r="C2" s="8" t="s">
        <v>18</v>
      </c>
      <c r="D2" s="9" t="s">
        <v>53</v>
      </c>
      <c r="E2" s="8">
        <v>1</v>
      </c>
      <c r="F2" s="8">
        <v>1</v>
      </c>
      <c r="G2" s="9" t="str">
        <f>IFERROR(VLOOKUP(E2 &amp; "-" &amp; F2,出賽名單!$A$2:$J$48,2,FALSE),"")</f>
        <v/>
      </c>
      <c r="H2" s="9" t="str">
        <f>IFERROR(VLOOKUP(E2 &amp; "-" &amp; F2,出賽名單!$A$2:$J$48,6,FALSE),"")</f>
        <v/>
      </c>
      <c r="I2" s="9" t="s">
        <v>13</v>
      </c>
      <c r="J2" s="12"/>
      <c r="L2" s="72" t="s">
        <v>121</v>
      </c>
      <c r="M2" s="72">
        <f>IFERROR(VLOOKUP(SUMPRODUCT(--(M3:M8&gt;0)),$M$11:$N$18,2,FALSE),0)</f>
        <v>0</v>
      </c>
      <c r="N2" s="72" t="s">
        <v>122</v>
      </c>
    </row>
    <row r="3" spans="1:14" ht="20.100000000000001" customHeight="1" x14ac:dyDescent="0.25">
      <c r="A3" s="9" t="str">
        <f>IF(B3&lt;7,"第" &amp; VLOOKUP(B3,$M$11:$N$18,2,FALSE) &amp; "名","")</f>
        <v/>
      </c>
      <c r="B3" s="9" t="str">
        <f t="shared" ref="B3:B49" si="0">IFERROR(RANK(J3,$J$2:$J$49,1),"")</f>
        <v/>
      </c>
      <c r="C3" s="8" t="s">
        <v>18</v>
      </c>
      <c r="D3" s="9" t="s">
        <v>53</v>
      </c>
      <c r="E3" s="8">
        <v>1</v>
      </c>
      <c r="F3" s="9">
        <v>2</v>
      </c>
      <c r="G3" s="9" t="str">
        <f>IFERROR(VLOOKUP(E3 &amp; "-" &amp; F3,出賽名單!$A$2:$J$48,2,FALSE),"")</f>
        <v/>
      </c>
      <c r="H3" s="9" t="str">
        <f>IFERROR(VLOOKUP(E3 &amp; "-" &amp; F3,出賽名單!$A$2:$J$48,6,FALSE),"")</f>
        <v/>
      </c>
      <c r="I3" s="9" t="s">
        <v>13</v>
      </c>
      <c r="J3" s="12"/>
      <c r="L3" s="72" t="s">
        <v>123</v>
      </c>
      <c r="M3" s="72">
        <f>SUMPRODUCT(--(LEN($G$2:$G$9)&gt;0))</f>
        <v>0</v>
      </c>
      <c r="N3" s="72" t="s">
        <v>124</v>
      </c>
    </row>
    <row r="4" spans="1:14" ht="20.100000000000001" customHeight="1" x14ac:dyDescent="0.25">
      <c r="A4" s="9" t="str">
        <f>IF(B4&lt;7,"第" &amp; VLOOKUP(B4,$M$11:$N$18,2,FALSE) &amp; "名","")</f>
        <v/>
      </c>
      <c r="B4" s="9" t="str">
        <f t="shared" si="0"/>
        <v/>
      </c>
      <c r="C4" s="8" t="s">
        <v>18</v>
      </c>
      <c r="D4" s="9" t="s">
        <v>53</v>
      </c>
      <c r="E4" s="8">
        <v>1</v>
      </c>
      <c r="F4" s="9">
        <v>3</v>
      </c>
      <c r="G4" s="9" t="str">
        <f>IFERROR(VLOOKUP(E4 &amp; "-" &amp; F4,出賽名單!$A$2:$J$48,2,FALSE),"")</f>
        <v/>
      </c>
      <c r="H4" s="9" t="str">
        <f>IFERROR(VLOOKUP(E4 &amp; "-" &amp; F4,出賽名單!$A$2:$J$48,6,FALSE),"")</f>
        <v/>
      </c>
      <c r="I4" s="9" t="s">
        <v>13</v>
      </c>
      <c r="J4" s="12"/>
      <c r="L4" s="72" t="s">
        <v>125</v>
      </c>
      <c r="M4" s="72">
        <f>SUMPRODUCT(--(LEN($G$10:$G$17)&gt;0))</f>
        <v>0</v>
      </c>
      <c r="N4" s="72" t="s">
        <v>126</v>
      </c>
    </row>
    <row r="5" spans="1:14" ht="20.100000000000001" customHeight="1" x14ac:dyDescent="0.25">
      <c r="A5" s="9" t="str">
        <f>IF(B5&lt;7,"第" &amp; VLOOKUP(B5,$M$11:$N$18,2,FALSE) &amp; "名","")</f>
        <v/>
      </c>
      <c r="B5" s="9" t="str">
        <f t="shared" si="0"/>
        <v/>
      </c>
      <c r="C5" s="8" t="s">
        <v>18</v>
      </c>
      <c r="D5" s="9" t="s">
        <v>53</v>
      </c>
      <c r="E5" s="8">
        <v>1</v>
      </c>
      <c r="F5" s="9">
        <v>4</v>
      </c>
      <c r="G5" s="9" t="str">
        <f>IFERROR(VLOOKUP(E5 &amp; "-" &amp; F5,出賽名單!$A$2:$J$48,2,FALSE),"")</f>
        <v/>
      </c>
      <c r="H5" s="9" t="str">
        <f>IFERROR(VLOOKUP(E5 &amp; "-" &amp; F5,出賽名單!$A$2:$J$48,6,FALSE),"")</f>
        <v/>
      </c>
      <c r="I5" s="9" t="s">
        <v>13</v>
      </c>
      <c r="J5" s="12"/>
      <c r="L5" s="72" t="s">
        <v>127</v>
      </c>
      <c r="M5" s="72">
        <f>SUMPRODUCT(--(LEN($G$18:$G$25)&gt;0))</f>
        <v>0</v>
      </c>
      <c r="N5" s="72" t="s">
        <v>128</v>
      </c>
    </row>
    <row r="6" spans="1:14" ht="20.100000000000001" customHeight="1" thickBot="1" x14ac:dyDescent="0.3">
      <c r="A6" s="9" t="str">
        <f>IF(B6&lt;7,"第" &amp; VLOOKUP(B6,$M$11:$N$18,2,FALSE) &amp; "名","")</f>
        <v/>
      </c>
      <c r="B6" s="9" t="str">
        <f t="shared" si="0"/>
        <v/>
      </c>
      <c r="C6" s="8" t="s">
        <v>18</v>
      </c>
      <c r="D6" s="9" t="s">
        <v>53</v>
      </c>
      <c r="E6" s="8">
        <v>1</v>
      </c>
      <c r="F6" s="9">
        <v>5</v>
      </c>
      <c r="G6" s="9" t="str">
        <f>IFERROR(VLOOKUP(E6 &amp; "-" &amp; F6,出賽名單!$A$2:$J$48,2,FALSE),"")</f>
        <v/>
      </c>
      <c r="H6" s="9" t="str">
        <f>IFERROR(VLOOKUP(E6 &amp; "-" &amp; F6,出賽名單!$A$2:$J$48,6,FALSE),"")</f>
        <v/>
      </c>
      <c r="I6" s="9" t="s">
        <v>13</v>
      </c>
      <c r="J6" s="13"/>
      <c r="L6" s="72" t="s">
        <v>129</v>
      </c>
      <c r="M6" s="72">
        <f>SUMPRODUCT(--(LEN($G$26:$G$33)&gt;0))</f>
        <v>0</v>
      </c>
      <c r="N6" s="72" t="s">
        <v>124</v>
      </c>
    </row>
    <row r="7" spans="1:14" ht="20.100000000000001" customHeight="1" thickTop="1" x14ac:dyDescent="0.25">
      <c r="A7" s="9" t="str">
        <f>IF(B7&lt;7,"第" &amp; VLOOKUP(B7,$M$11:$N$18,2,FALSE) &amp; "名","")</f>
        <v/>
      </c>
      <c r="B7" s="9" t="str">
        <f t="shared" si="0"/>
        <v/>
      </c>
      <c r="C7" s="8" t="s">
        <v>18</v>
      </c>
      <c r="D7" s="9" t="s">
        <v>53</v>
      </c>
      <c r="E7" s="8">
        <v>1</v>
      </c>
      <c r="F7" s="9">
        <v>6</v>
      </c>
      <c r="G7" s="9" t="str">
        <f>IFERROR(VLOOKUP(E7 &amp; "-" &amp; F7,出賽名單!$A$2:$J$48,2,FALSE),"")</f>
        <v/>
      </c>
      <c r="H7" s="9" t="str">
        <f>IFERROR(VLOOKUP(E7 &amp; "-" &amp; F7,出賽名單!$A$2:$J$48,6,FALSE),"")</f>
        <v/>
      </c>
      <c r="I7" s="9" t="s">
        <v>13</v>
      </c>
      <c r="J7" s="20"/>
      <c r="L7" s="72" t="s">
        <v>130</v>
      </c>
      <c r="M7" s="72">
        <f>SUMPRODUCT(--(LEN($G$34:$G$41)&gt;0))</f>
        <v>0</v>
      </c>
      <c r="N7" s="72" t="s">
        <v>128</v>
      </c>
    </row>
    <row r="8" spans="1:14" ht="20.100000000000001" customHeight="1" x14ac:dyDescent="0.25">
      <c r="A8" s="9" t="str">
        <f>IF(B8&lt;7,"第" &amp; VLOOKUP(B8,$M$11:$N$18,2,FALSE) &amp; "名","")</f>
        <v/>
      </c>
      <c r="B8" s="9" t="str">
        <f t="shared" si="0"/>
        <v/>
      </c>
      <c r="C8" s="8" t="s">
        <v>18</v>
      </c>
      <c r="D8" s="9" t="s">
        <v>53</v>
      </c>
      <c r="E8" s="8">
        <v>1</v>
      </c>
      <c r="F8" s="9">
        <v>7</v>
      </c>
      <c r="G8" s="9" t="str">
        <f>IFERROR(VLOOKUP(E8 &amp; "-" &amp; F8,出賽名單!$A$2:$J$48,2,FALSE),"")</f>
        <v/>
      </c>
      <c r="H8" s="9" t="str">
        <f>IFERROR(VLOOKUP(E8 &amp; "-" &amp; F8,出賽名單!$A$2:$J$48,6,FALSE),"")</f>
        <v/>
      </c>
      <c r="I8" s="9" t="s">
        <v>13</v>
      </c>
      <c r="J8" s="12"/>
      <c r="L8" s="72" t="s">
        <v>131</v>
      </c>
      <c r="M8" s="72">
        <f>SUMPRODUCT(--(LEN($G$42:$G$49)&gt;0))</f>
        <v>0</v>
      </c>
      <c r="N8" s="72" t="s">
        <v>128</v>
      </c>
    </row>
    <row r="9" spans="1:14" ht="20.100000000000001" customHeight="1" x14ac:dyDescent="0.25">
      <c r="A9" s="9" t="str">
        <f>IF(B9&lt;7,"第" &amp; VLOOKUP(B9,$M$11:$N$18,2,FALSE) &amp; "名","")</f>
        <v/>
      </c>
      <c r="B9" s="9" t="str">
        <f t="shared" si="0"/>
        <v/>
      </c>
      <c r="C9" s="8" t="s">
        <v>18</v>
      </c>
      <c r="D9" s="9" t="s">
        <v>53</v>
      </c>
      <c r="E9" s="8">
        <v>1</v>
      </c>
      <c r="F9" s="9">
        <v>8</v>
      </c>
      <c r="G9" s="9" t="str">
        <f>IFERROR(VLOOKUP(E9 &amp; "-" &amp; F9,出賽名單!$A$2:$J$48,2,FALSE),"")</f>
        <v/>
      </c>
      <c r="H9" s="9" t="str">
        <f>IFERROR(VLOOKUP(E9 &amp; "-" &amp; F9,出賽名單!$A$2:$J$48,6,FALSE),"")</f>
        <v/>
      </c>
      <c r="I9" s="9" t="s">
        <v>13</v>
      </c>
      <c r="J9" s="12"/>
    </row>
    <row r="10" spans="1:14" ht="20.100000000000001" customHeight="1" x14ac:dyDescent="0.25">
      <c r="A10" s="9" t="str">
        <f>IF(B10&lt;7,"第" &amp; VLOOKUP(B10,$M$11:$N$18,2,FALSE) &amp; "名","")</f>
        <v/>
      </c>
      <c r="B10" s="9" t="str">
        <f t="shared" si="0"/>
        <v/>
      </c>
      <c r="C10" s="8" t="s">
        <v>18</v>
      </c>
      <c r="D10" s="9" t="s">
        <v>53</v>
      </c>
      <c r="E10" s="8">
        <v>2</v>
      </c>
      <c r="F10" s="9">
        <v>1</v>
      </c>
      <c r="G10" s="9" t="str">
        <f>IFERROR(VLOOKUP(E10 &amp; "-" &amp; F10,出賽名單!$A$2:$J$48,2,FALSE),"")</f>
        <v/>
      </c>
      <c r="H10" s="9" t="str">
        <f>IFERROR(VLOOKUP(E10 &amp; "-" &amp; F10,出賽名單!$A$2:$J$48,6,FALSE),"")</f>
        <v/>
      </c>
      <c r="I10" s="9" t="s">
        <v>13</v>
      </c>
      <c r="J10" s="12"/>
      <c r="M10" s="9" t="s">
        <v>14</v>
      </c>
      <c r="N10" s="9" t="s">
        <v>15</v>
      </c>
    </row>
    <row r="11" spans="1:14" ht="20.100000000000001" customHeight="1" thickBot="1" x14ac:dyDescent="0.3">
      <c r="A11" s="9" t="str">
        <f>IF(B11&lt;7,"第" &amp; VLOOKUP(B11,$M$11:$N$18,2,FALSE) &amp; "名","")</f>
        <v/>
      </c>
      <c r="B11" s="9" t="str">
        <f t="shared" si="0"/>
        <v/>
      </c>
      <c r="C11" s="8" t="s">
        <v>18</v>
      </c>
      <c r="D11" s="9" t="s">
        <v>53</v>
      </c>
      <c r="E11" s="8">
        <v>2</v>
      </c>
      <c r="F11" s="10">
        <v>2</v>
      </c>
      <c r="G11" s="9" t="str">
        <f>IFERROR(VLOOKUP(E11 &amp; "-" &amp; F11,出賽名單!$A$2:$J$48,2,FALSE),"")</f>
        <v/>
      </c>
      <c r="H11" s="9" t="str">
        <f>IFERROR(VLOOKUP(E11 &amp; "-" &amp; F11,出賽名單!$A$2:$J$48,6,FALSE),"")</f>
        <v/>
      </c>
      <c r="I11" s="9" t="s">
        <v>13</v>
      </c>
      <c r="J11" s="12"/>
      <c r="M11" s="9">
        <v>1</v>
      </c>
      <c r="N11" s="9" t="s">
        <v>45</v>
      </c>
    </row>
    <row r="12" spans="1:14" ht="20.100000000000001" customHeight="1" thickTop="1" x14ac:dyDescent="0.25">
      <c r="A12" s="9" t="str">
        <f>IF(B12&lt;7,"第" &amp; VLOOKUP(B12,$M$11:$N$18,2,FALSE) &amp; "名","")</f>
        <v/>
      </c>
      <c r="B12" s="9" t="str">
        <f t="shared" si="0"/>
        <v/>
      </c>
      <c r="C12" s="8" t="s">
        <v>18</v>
      </c>
      <c r="D12" s="9" t="s">
        <v>53</v>
      </c>
      <c r="E12" s="8">
        <v>2</v>
      </c>
      <c r="F12" s="7">
        <v>3</v>
      </c>
      <c r="G12" s="9" t="str">
        <f>IFERROR(VLOOKUP(E12 &amp; "-" &amp; F12,出賽名單!$A$2:$J$48,2,FALSE),"")</f>
        <v/>
      </c>
      <c r="H12" s="9" t="str">
        <f>IFERROR(VLOOKUP(E12 &amp; "-" &amp; F12,出賽名單!$A$2:$J$48,6,FALSE),"")</f>
        <v/>
      </c>
      <c r="I12" s="9" t="s">
        <v>13</v>
      </c>
      <c r="J12" s="12"/>
      <c r="M12" s="9">
        <v>2</v>
      </c>
      <c r="N12" s="9" t="s">
        <v>46</v>
      </c>
    </row>
    <row r="13" spans="1:14" ht="20.100000000000001" customHeight="1" x14ac:dyDescent="0.25">
      <c r="A13" s="9" t="str">
        <f>IF(B13&lt;7,"第" &amp; VLOOKUP(B13,$M$11:$N$18,2,FALSE) &amp; "名","")</f>
        <v/>
      </c>
      <c r="B13" s="9" t="str">
        <f t="shared" si="0"/>
        <v/>
      </c>
      <c r="C13" s="8" t="s">
        <v>18</v>
      </c>
      <c r="D13" s="9" t="s">
        <v>53</v>
      </c>
      <c r="E13" s="8">
        <v>2</v>
      </c>
      <c r="F13" s="9">
        <v>4</v>
      </c>
      <c r="G13" s="9" t="str">
        <f>IFERROR(VLOOKUP(E13 &amp; "-" &amp; F13,出賽名單!$A$2:$J$48,2,FALSE),"")</f>
        <v/>
      </c>
      <c r="H13" s="9" t="str">
        <f>IFERROR(VLOOKUP(E13 &amp; "-" &amp; F13,出賽名單!$A$2:$J$48,6,FALSE),"")</f>
        <v/>
      </c>
      <c r="I13" s="9" t="s">
        <v>13</v>
      </c>
      <c r="J13" s="12"/>
      <c r="M13" s="9">
        <v>3</v>
      </c>
      <c r="N13" s="9" t="s">
        <v>47</v>
      </c>
    </row>
    <row r="14" spans="1:14" ht="20.100000000000001" customHeight="1" x14ac:dyDescent="0.25">
      <c r="A14" s="9" t="str">
        <f>IF(B14&lt;7,"第" &amp; VLOOKUP(B14,$M$11:$N$18,2,FALSE) &amp; "名","")</f>
        <v/>
      </c>
      <c r="B14" s="9" t="str">
        <f t="shared" si="0"/>
        <v/>
      </c>
      <c r="C14" s="8" t="s">
        <v>18</v>
      </c>
      <c r="D14" s="9" t="s">
        <v>53</v>
      </c>
      <c r="E14" s="8">
        <v>2</v>
      </c>
      <c r="F14" s="9">
        <v>5</v>
      </c>
      <c r="G14" s="9" t="str">
        <f>IFERROR(VLOOKUP(E14 &amp; "-" &amp; F14,出賽名單!$A$2:$J$48,2,FALSE),"")</f>
        <v/>
      </c>
      <c r="H14" s="9" t="str">
        <f>IFERROR(VLOOKUP(E14 &amp; "-" &amp; F14,出賽名單!$A$2:$J$48,6,FALSE),"")</f>
        <v/>
      </c>
      <c r="I14" s="9" t="s">
        <v>13</v>
      </c>
      <c r="J14" s="12"/>
      <c r="M14" s="9">
        <v>4</v>
      </c>
      <c r="N14" s="9" t="s">
        <v>33</v>
      </c>
    </row>
    <row r="15" spans="1:14" ht="20.100000000000001" customHeight="1" x14ac:dyDescent="0.25">
      <c r="A15" s="9" t="str">
        <f>IF(B15&lt;7,"第" &amp; VLOOKUP(B15,$M$11:$N$18,2,FALSE) &amp; "名","")</f>
        <v/>
      </c>
      <c r="B15" s="9" t="str">
        <f t="shared" si="0"/>
        <v/>
      </c>
      <c r="C15" s="8" t="s">
        <v>18</v>
      </c>
      <c r="D15" s="9" t="s">
        <v>53</v>
      </c>
      <c r="E15" s="8">
        <v>2</v>
      </c>
      <c r="F15" s="9">
        <v>6</v>
      </c>
      <c r="G15" s="9" t="str">
        <f>IFERROR(VLOOKUP(E15 &amp; "-" &amp; F15,出賽名單!$A$2:$J$48,2,FALSE),"")</f>
        <v/>
      </c>
      <c r="H15" s="9" t="str">
        <f>IFERROR(VLOOKUP(E15 &amp; "-" &amp; F15,出賽名單!$A$2:$J$48,6,FALSE),"")</f>
        <v/>
      </c>
      <c r="I15" s="9" t="s">
        <v>13</v>
      </c>
      <c r="J15" s="12"/>
      <c r="M15" s="9">
        <v>5</v>
      </c>
      <c r="N15" s="9" t="s">
        <v>48</v>
      </c>
    </row>
    <row r="16" spans="1:14" ht="20.100000000000001" customHeight="1" thickBot="1" x14ac:dyDescent="0.3">
      <c r="A16" s="9" t="str">
        <f>IF(B16&lt;7,"第" &amp; VLOOKUP(B16,$M$11:$N$18,2,FALSE) &amp; "名","")</f>
        <v/>
      </c>
      <c r="B16" s="9" t="str">
        <f t="shared" si="0"/>
        <v/>
      </c>
      <c r="C16" s="8" t="s">
        <v>18</v>
      </c>
      <c r="D16" s="9" t="s">
        <v>53</v>
      </c>
      <c r="E16" s="8">
        <v>2</v>
      </c>
      <c r="F16" s="10">
        <v>7</v>
      </c>
      <c r="G16" s="9" t="str">
        <f>IFERROR(VLOOKUP(E16 &amp; "-" &amp; F16,出賽名單!$A$2:$J$48,2,FALSE),"")</f>
        <v/>
      </c>
      <c r="H16" s="9" t="str">
        <f>IFERROR(VLOOKUP(E16 &amp; "-" &amp; F16,出賽名單!$A$2:$J$48,6,FALSE),"")</f>
        <v/>
      </c>
      <c r="I16" s="9" t="s">
        <v>13</v>
      </c>
      <c r="J16" s="12"/>
      <c r="M16" s="9">
        <v>6</v>
      </c>
      <c r="N16" s="9" t="s">
        <v>49</v>
      </c>
    </row>
    <row r="17" spans="1:14" ht="20.100000000000001" customHeight="1" thickTop="1" x14ac:dyDescent="0.25">
      <c r="A17" s="9" t="str">
        <f>IF(B17&lt;7,"第" &amp; VLOOKUP(B17,$M$11:$N$18,2,FALSE) &amp; "名","")</f>
        <v/>
      </c>
      <c r="B17" s="9" t="str">
        <f t="shared" si="0"/>
        <v/>
      </c>
      <c r="C17" s="8" t="s">
        <v>18</v>
      </c>
      <c r="D17" s="9" t="s">
        <v>53</v>
      </c>
      <c r="E17" s="8">
        <v>2</v>
      </c>
      <c r="F17" s="7">
        <v>8</v>
      </c>
      <c r="G17" s="9" t="str">
        <f>IFERROR(VLOOKUP(E17 &amp; "-" &amp; F17,出賽名單!$A$2:$J$48,2,FALSE),"")</f>
        <v/>
      </c>
      <c r="H17" s="9" t="str">
        <f>IFERROR(VLOOKUP(E17 &amp; "-" &amp; F17,出賽名單!$A$2:$J$48,6,FALSE),"")</f>
        <v/>
      </c>
      <c r="I17" s="9" t="s">
        <v>13</v>
      </c>
      <c r="J17" s="12"/>
      <c r="M17" s="9">
        <v>7</v>
      </c>
      <c r="N17" s="9" t="s">
        <v>34</v>
      </c>
    </row>
    <row r="18" spans="1:14" ht="20.100000000000001" customHeight="1" x14ac:dyDescent="0.25">
      <c r="A18" s="9" t="str">
        <f>IF(B18&lt;7,"第" &amp; VLOOKUP(B18,$M$11:$N$18,2,FALSE) &amp; "名","")</f>
        <v/>
      </c>
      <c r="B18" s="9" t="str">
        <f t="shared" si="0"/>
        <v/>
      </c>
      <c r="C18" s="8" t="s">
        <v>18</v>
      </c>
      <c r="D18" s="9" t="s">
        <v>53</v>
      </c>
      <c r="E18" s="8">
        <v>3</v>
      </c>
      <c r="F18" s="9">
        <v>1</v>
      </c>
      <c r="G18" s="9" t="str">
        <f>IFERROR(VLOOKUP(E18 &amp; "-" &amp; F18,出賽名單!$A$2:$J$48,2,FALSE),"")</f>
        <v/>
      </c>
      <c r="H18" s="9" t="str">
        <f>IFERROR(VLOOKUP(E18 &amp; "-" &amp; F18,出賽名單!$A$2:$J$48,6,FALSE),"")</f>
        <v/>
      </c>
      <c r="I18" s="9" t="s">
        <v>13</v>
      </c>
      <c r="J18" s="12"/>
      <c r="M18" s="9">
        <v>8</v>
      </c>
      <c r="N18" s="9" t="s">
        <v>50</v>
      </c>
    </row>
    <row r="19" spans="1:14" ht="20.100000000000001" customHeight="1" thickBot="1" x14ac:dyDescent="0.3">
      <c r="A19" s="9" t="str">
        <f>IF(B19&lt;7,"第" &amp; VLOOKUP(B19,$M$11:$N$18,2,FALSE) &amp; "名","")</f>
        <v/>
      </c>
      <c r="B19" s="9" t="str">
        <f t="shared" si="0"/>
        <v/>
      </c>
      <c r="C19" s="8" t="s">
        <v>18</v>
      </c>
      <c r="D19" s="9" t="s">
        <v>53</v>
      </c>
      <c r="E19" s="8">
        <v>3</v>
      </c>
      <c r="F19" s="10">
        <v>2</v>
      </c>
      <c r="G19" s="9" t="str">
        <f>IFERROR(VLOOKUP(E19 &amp; "-" &amp; F19,出賽名單!$A$2:$J$48,2,FALSE),"")</f>
        <v/>
      </c>
      <c r="H19" s="9" t="str">
        <f>IFERROR(VLOOKUP(E19 &amp; "-" &amp; F19,出賽名單!$A$2:$J$48,6,FALSE),"")</f>
        <v/>
      </c>
      <c r="I19" s="9" t="s">
        <v>13</v>
      </c>
      <c r="J19" s="12"/>
    </row>
    <row r="20" spans="1:14" ht="20.100000000000001" customHeight="1" thickTop="1" x14ac:dyDescent="0.25">
      <c r="A20" s="9" t="str">
        <f>IF(B20&lt;7,"第" &amp; VLOOKUP(B20,$M$11:$N$18,2,FALSE) &amp; "名","")</f>
        <v/>
      </c>
      <c r="B20" s="9" t="str">
        <f t="shared" si="0"/>
        <v/>
      </c>
      <c r="C20" s="8" t="s">
        <v>18</v>
      </c>
      <c r="D20" s="9" t="s">
        <v>53</v>
      </c>
      <c r="E20" s="8">
        <v>3</v>
      </c>
      <c r="F20" s="7">
        <v>3</v>
      </c>
      <c r="G20" s="9" t="str">
        <f>IFERROR(VLOOKUP(E20 &amp; "-" &amp; F20,出賽名單!$A$2:$J$48,2,FALSE),"")</f>
        <v/>
      </c>
      <c r="H20" s="9" t="str">
        <f>IFERROR(VLOOKUP(E20 &amp; "-" &amp; F20,出賽名單!$A$2:$J$48,6,FALSE),"")</f>
        <v/>
      </c>
      <c r="I20" s="9" t="s">
        <v>13</v>
      </c>
      <c r="J20" s="12"/>
    </row>
    <row r="21" spans="1:14" ht="20.100000000000001" customHeight="1" x14ac:dyDescent="0.25">
      <c r="A21" s="9" t="str">
        <f>IF(B21&lt;7,"第" &amp; VLOOKUP(B21,$M$11:$N$18,2,FALSE) &amp; "名","")</f>
        <v/>
      </c>
      <c r="B21" s="9" t="str">
        <f t="shared" si="0"/>
        <v/>
      </c>
      <c r="C21" s="8" t="s">
        <v>18</v>
      </c>
      <c r="D21" s="9" t="s">
        <v>53</v>
      </c>
      <c r="E21" s="8">
        <v>3</v>
      </c>
      <c r="F21" s="9">
        <v>4</v>
      </c>
      <c r="G21" s="9" t="str">
        <f>IFERROR(VLOOKUP(E21 &amp; "-" &amp; F21,出賽名單!$A$2:$J$48,2,FALSE),"")</f>
        <v/>
      </c>
      <c r="H21" s="9" t="str">
        <f>IFERROR(VLOOKUP(E21 &amp; "-" &amp; F21,出賽名單!$A$2:$J$48,6,FALSE),"")</f>
        <v/>
      </c>
      <c r="I21" s="9" t="s">
        <v>13</v>
      </c>
      <c r="J21" s="20"/>
    </row>
    <row r="22" spans="1:14" ht="20.100000000000001" customHeight="1" x14ac:dyDescent="0.25">
      <c r="A22" s="9" t="str">
        <f>IF(B22&lt;7,"第" &amp; VLOOKUP(B22,$M$11:$N$18,2,FALSE) &amp; "名","")</f>
        <v/>
      </c>
      <c r="B22" s="9" t="str">
        <f t="shared" si="0"/>
        <v/>
      </c>
      <c r="C22" s="8" t="s">
        <v>18</v>
      </c>
      <c r="D22" s="9" t="s">
        <v>53</v>
      </c>
      <c r="E22" s="8">
        <v>3</v>
      </c>
      <c r="F22" s="9">
        <v>5</v>
      </c>
      <c r="G22" s="9" t="str">
        <f>IFERROR(VLOOKUP(E22 &amp; "-" &amp; F22,出賽名單!$A$2:$J$48,2,FALSE),"")</f>
        <v/>
      </c>
      <c r="H22" s="9" t="str">
        <f>IFERROR(VLOOKUP(E22 &amp; "-" &amp; F22,出賽名單!$A$2:$J$48,6,FALSE),"")</f>
        <v/>
      </c>
      <c r="I22" s="9" t="s">
        <v>13</v>
      </c>
      <c r="J22" s="12"/>
    </row>
    <row r="23" spans="1:14" ht="20.100000000000001" customHeight="1" thickBot="1" x14ac:dyDescent="0.3">
      <c r="A23" s="9" t="str">
        <f>IF(B23&lt;7,"第" &amp; VLOOKUP(B23,$M$11:$N$18,2,FALSE) &amp; "名","")</f>
        <v/>
      </c>
      <c r="B23" s="9" t="str">
        <f t="shared" si="0"/>
        <v/>
      </c>
      <c r="C23" s="8" t="s">
        <v>18</v>
      </c>
      <c r="D23" s="9" t="s">
        <v>53</v>
      </c>
      <c r="E23" s="8">
        <v>3</v>
      </c>
      <c r="F23" s="9">
        <v>6</v>
      </c>
      <c r="G23" s="9" t="str">
        <f>IFERROR(VLOOKUP(E23 &amp; "-" &amp; F23,出賽名單!$A$2:$J$48,2,FALSE),"")</f>
        <v/>
      </c>
      <c r="H23" s="9" t="str">
        <f>IFERROR(VLOOKUP(E23 &amp; "-" &amp; F23,出賽名單!$A$2:$J$48,6,FALSE),"")</f>
        <v/>
      </c>
      <c r="I23" s="9" t="s">
        <v>13</v>
      </c>
      <c r="J23" s="13"/>
    </row>
    <row r="24" spans="1:14" ht="20.100000000000001" customHeight="1" thickTop="1" thickBot="1" x14ac:dyDescent="0.3">
      <c r="A24" s="9" t="str">
        <f>IF(B24&lt;7,"第" &amp; VLOOKUP(B24,$M$11:$N$18,2,FALSE) &amp; "名","")</f>
        <v/>
      </c>
      <c r="B24" s="9" t="str">
        <f t="shared" si="0"/>
        <v/>
      </c>
      <c r="C24" s="8" t="s">
        <v>18</v>
      </c>
      <c r="D24" s="9" t="s">
        <v>53</v>
      </c>
      <c r="E24" s="8">
        <v>3</v>
      </c>
      <c r="F24" s="10">
        <v>7</v>
      </c>
      <c r="G24" s="9" t="str">
        <f>IFERROR(VLOOKUP(E24 &amp; "-" &amp; F24,出賽名單!$A$2:$J$48,2,FALSE),"")</f>
        <v/>
      </c>
      <c r="H24" s="9" t="str">
        <f>IFERROR(VLOOKUP(E24 &amp; "-" &amp; F24,出賽名單!$A$2:$J$48,6,FALSE),"")</f>
        <v/>
      </c>
      <c r="I24" s="9" t="s">
        <v>13</v>
      </c>
      <c r="J24" s="12"/>
    </row>
    <row r="25" spans="1:14" ht="20.100000000000001" customHeight="1" thickTop="1" x14ac:dyDescent="0.25">
      <c r="A25" s="9" t="str">
        <f>IF(B25&lt;7,"第" &amp; VLOOKUP(B25,$M$11:$N$18,2,FALSE) &amp; "名","")</f>
        <v/>
      </c>
      <c r="B25" s="9" t="str">
        <f t="shared" si="0"/>
        <v/>
      </c>
      <c r="C25" s="8" t="s">
        <v>18</v>
      </c>
      <c r="D25" s="9" t="s">
        <v>53</v>
      </c>
      <c r="E25" s="8">
        <v>3</v>
      </c>
      <c r="F25" s="7">
        <v>8</v>
      </c>
      <c r="G25" s="9" t="str">
        <f>IFERROR(VLOOKUP(E25 &amp; "-" &amp; F25,出賽名單!$A$2:$J$48,2,FALSE),"")</f>
        <v/>
      </c>
      <c r="H25" s="9" t="str">
        <f>IFERROR(VLOOKUP(E25 &amp; "-" &amp; F25,出賽名單!$A$2:$J$48,6,FALSE),"")</f>
        <v/>
      </c>
      <c r="I25" s="9" t="s">
        <v>13</v>
      </c>
      <c r="J25" s="12"/>
    </row>
    <row r="26" spans="1:14" ht="20.100000000000001" customHeight="1" x14ac:dyDescent="0.25">
      <c r="A26" s="9" t="str">
        <f>IF(B26&lt;7,"第" &amp; VLOOKUP(B26,$M$11:$N$18,2,FALSE) &amp; "名","")</f>
        <v/>
      </c>
      <c r="B26" s="9" t="str">
        <f t="shared" si="0"/>
        <v/>
      </c>
      <c r="C26" s="8" t="s">
        <v>18</v>
      </c>
      <c r="D26" s="9" t="s">
        <v>53</v>
      </c>
      <c r="E26" s="8">
        <v>4</v>
      </c>
      <c r="F26" s="9">
        <v>1</v>
      </c>
      <c r="G26" s="9" t="str">
        <f>IFERROR(VLOOKUP(E26 &amp; "-" &amp; F26,出賽名單!$A$2:$J$48,2,FALSE),"")</f>
        <v/>
      </c>
      <c r="H26" s="9" t="str">
        <f>IFERROR(VLOOKUP(E26 &amp; "-" &amp; F26,出賽名單!$A$2:$J$48,6,FALSE),"")</f>
        <v/>
      </c>
      <c r="I26" s="9" t="s">
        <v>13</v>
      </c>
      <c r="J26" s="12"/>
    </row>
    <row r="27" spans="1:14" ht="20.100000000000001" customHeight="1" x14ac:dyDescent="0.25">
      <c r="A27" s="9" t="str">
        <f>IF(B27&lt;7,"第" &amp; VLOOKUP(B27,$M$11:$N$18,2,FALSE) &amp; "名","")</f>
        <v/>
      </c>
      <c r="B27" s="9" t="str">
        <f t="shared" si="0"/>
        <v/>
      </c>
      <c r="C27" s="8" t="s">
        <v>18</v>
      </c>
      <c r="D27" s="9" t="s">
        <v>53</v>
      </c>
      <c r="E27" s="8">
        <v>4</v>
      </c>
      <c r="F27" s="9">
        <v>2</v>
      </c>
      <c r="G27" s="9" t="str">
        <f>IFERROR(VLOOKUP(E27 &amp; "-" &amp; F27,出賽名單!$A$2:$J$48,2,FALSE),"")</f>
        <v/>
      </c>
      <c r="H27" s="9" t="str">
        <f>IFERROR(VLOOKUP(E27 &amp; "-" &amp; F27,出賽名單!$A$2:$J$48,6,FALSE),"")</f>
        <v/>
      </c>
      <c r="I27" s="9" t="s">
        <v>13</v>
      </c>
      <c r="J27" s="14"/>
    </row>
    <row r="28" spans="1:14" ht="20.100000000000001" customHeight="1" x14ac:dyDescent="0.25">
      <c r="A28" s="9" t="str">
        <f>IF(B28&lt;7,"第" &amp; VLOOKUP(B28,$M$11:$N$18,2,FALSE) &amp; "名","")</f>
        <v/>
      </c>
      <c r="B28" s="9" t="str">
        <f t="shared" si="0"/>
        <v/>
      </c>
      <c r="C28" s="8" t="s">
        <v>18</v>
      </c>
      <c r="D28" s="9" t="s">
        <v>53</v>
      </c>
      <c r="E28" s="8">
        <v>4</v>
      </c>
      <c r="F28" s="9">
        <v>3</v>
      </c>
      <c r="G28" s="9" t="str">
        <f>IFERROR(VLOOKUP(E28 &amp; "-" &amp; F28,出賽名單!$A$2:$J$48,2,FALSE),"")</f>
        <v/>
      </c>
      <c r="H28" s="9" t="str">
        <f>IFERROR(VLOOKUP(E28 &amp; "-" &amp; F28,出賽名單!$A$2:$J$48,6,FALSE),"")</f>
        <v/>
      </c>
      <c r="I28" s="9" t="s">
        <v>13</v>
      </c>
      <c r="J28" s="12"/>
    </row>
    <row r="29" spans="1:14" ht="20.100000000000001" customHeight="1" x14ac:dyDescent="0.25">
      <c r="A29" s="9" t="str">
        <f>IF(B29&lt;7,"第" &amp; VLOOKUP(B29,$M$11:$N$18,2,FALSE) &amp; "名","")</f>
        <v/>
      </c>
      <c r="B29" s="9" t="str">
        <f t="shared" si="0"/>
        <v/>
      </c>
      <c r="C29" s="8" t="s">
        <v>18</v>
      </c>
      <c r="D29" s="9" t="s">
        <v>53</v>
      </c>
      <c r="E29" s="8">
        <v>4</v>
      </c>
      <c r="F29" s="9">
        <v>4</v>
      </c>
      <c r="G29" s="9" t="str">
        <f>IFERROR(VLOOKUP(E29 &amp; "-" &amp; F29,出賽名單!$A$2:$J$48,2,FALSE),"")</f>
        <v/>
      </c>
      <c r="H29" s="9" t="str">
        <f>IFERROR(VLOOKUP(E29 &amp; "-" &amp; F29,出賽名單!$A$2:$J$48,6,FALSE),"")</f>
        <v/>
      </c>
      <c r="I29" s="9" t="s">
        <v>13</v>
      </c>
      <c r="J29" s="12"/>
    </row>
    <row r="30" spans="1:14" ht="20.100000000000001" customHeight="1" x14ac:dyDescent="0.25">
      <c r="A30" s="9" t="str">
        <f>IF(B30&lt;7,"第" &amp; VLOOKUP(B30,$M$11:$N$18,2,FALSE) &amp; "名","")</f>
        <v/>
      </c>
      <c r="B30" s="9" t="str">
        <f t="shared" si="0"/>
        <v/>
      </c>
      <c r="C30" s="8" t="s">
        <v>18</v>
      </c>
      <c r="D30" s="9" t="s">
        <v>53</v>
      </c>
      <c r="E30" s="8">
        <v>4</v>
      </c>
      <c r="F30" s="9">
        <v>5</v>
      </c>
      <c r="G30" s="9" t="str">
        <f>IFERROR(VLOOKUP(E30 &amp; "-" &amp; F30,出賽名單!$A$2:$J$48,2,FALSE),"")</f>
        <v/>
      </c>
      <c r="H30" s="9" t="str">
        <f>IFERROR(VLOOKUP(E30 &amp; "-" &amp; F30,出賽名單!$A$2:$J$48,6,FALSE),"")</f>
        <v/>
      </c>
      <c r="I30" s="9" t="s">
        <v>13</v>
      </c>
      <c r="J30" s="12"/>
    </row>
    <row r="31" spans="1:14" ht="20.100000000000001" customHeight="1" thickBot="1" x14ac:dyDescent="0.3">
      <c r="A31" s="9" t="str">
        <f>IF(B31&lt;7,"第" &amp; VLOOKUP(B31,$M$11:$N$18,2,FALSE) &amp; "名","")</f>
        <v/>
      </c>
      <c r="B31" s="9" t="str">
        <f t="shared" si="0"/>
        <v/>
      </c>
      <c r="C31" s="8" t="s">
        <v>18</v>
      </c>
      <c r="D31" s="9" t="s">
        <v>53</v>
      </c>
      <c r="E31" s="8">
        <v>4</v>
      </c>
      <c r="F31" s="9">
        <v>6</v>
      </c>
      <c r="G31" s="9" t="str">
        <f>IFERROR(VLOOKUP(E31 &amp; "-" &amp; F31,出賽名單!$A$2:$J$48,2,FALSE),"")</f>
        <v/>
      </c>
      <c r="H31" s="9" t="str">
        <f>IFERROR(VLOOKUP(E31 &amp; "-" &amp; F31,出賽名單!$A$2:$J$48,6,FALSE),"")</f>
        <v/>
      </c>
      <c r="I31" s="9" t="s">
        <v>13</v>
      </c>
      <c r="J31" s="13"/>
    </row>
    <row r="32" spans="1:14" ht="20.100000000000001" customHeight="1" thickTop="1" x14ac:dyDescent="0.25">
      <c r="A32" s="9" t="str">
        <f>IF(B32&lt;7,"第" &amp; VLOOKUP(B32,$M$11:$N$18,2,FALSE) &amp; "名","")</f>
        <v/>
      </c>
      <c r="B32" s="9" t="str">
        <f t="shared" si="0"/>
        <v/>
      </c>
      <c r="C32" s="8" t="s">
        <v>18</v>
      </c>
      <c r="D32" s="9" t="s">
        <v>53</v>
      </c>
      <c r="E32" s="8">
        <v>4</v>
      </c>
      <c r="F32" s="9">
        <v>7</v>
      </c>
      <c r="G32" s="9" t="str">
        <f>IFERROR(VLOOKUP(E32 &amp; "-" &amp; F32,出賽名單!$A$2:$J$48,2,FALSE),"")</f>
        <v/>
      </c>
      <c r="H32" s="9" t="str">
        <f>IFERROR(VLOOKUP(E32 &amp; "-" &amp; F32,出賽名單!$A$2:$J$48,6,FALSE),"")</f>
        <v/>
      </c>
      <c r="I32" s="9" t="s">
        <v>13</v>
      </c>
      <c r="J32" s="12"/>
    </row>
    <row r="33" spans="1:10" ht="20.100000000000001" customHeight="1" x14ac:dyDescent="0.25">
      <c r="A33" s="9" t="str">
        <f>IF(B33&lt;7,"第" &amp; VLOOKUP(B33,$M$11:$N$18,2,FALSE) &amp; "名","")</f>
        <v/>
      </c>
      <c r="B33" s="9" t="str">
        <f t="shared" si="0"/>
        <v/>
      </c>
      <c r="C33" s="8" t="s">
        <v>18</v>
      </c>
      <c r="D33" s="9" t="s">
        <v>53</v>
      </c>
      <c r="E33" s="8">
        <v>4</v>
      </c>
      <c r="F33" s="9">
        <v>8</v>
      </c>
      <c r="G33" s="9" t="str">
        <f>IFERROR(VLOOKUP(E33 &amp; "-" &amp; F33,出賽名單!$A$2:$J$48,2,FALSE),"")</f>
        <v/>
      </c>
      <c r="H33" s="9" t="str">
        <f>IFERROR(VLOOKUP(E33 &amp; "-" &amp; F33,出賽名單!$A$2:$J$48,6,FALSE),"")</f>
        <v/>
      </c>
      <c r="I33" s="9" t="s">
        <v>13</v>
      </c>
      <c r="J33" s="12"/>
    </row>
    <row r="34" spans="1:10" ht="20.100000000000001" customHeight="1" x14ac:dyDescent="0.25">
      <c r="A34" s="9" t="str">
        <f>IF(B34&lt;7,"第" &amp; VLOOKUP(B34,$M$11:$N$18,2,FALSE) &amp; "名","")</f>
        <v/>
      </c>
      <c r="B34" s="9" t="str">
        <f t="shared" si="0"/>
        <v/>
      </c>
      <c r="C34" s="8" t="s">
        <v>18</v>
      </c>
      <c r="D34" s="9" t="s">
        <v>53</v>
      </c>
      <c r="E34" s="8">
        <v>5</v>
      </c>
      <c r="F34" s="9">
        <v>1</v>
      </c>
      <c r="G34" s="9" t="str">
        <f>IFERROR(VLOOKUP(E34 &amp; "-" &amp; F34,出賽名單!$A$2:$J$48,2,FALSE),"")</f>
        <v/>
      </c>
      <c r="H34" s="9" t="str">
        <f>IFERROR(VLOOKUP(E34 &amp; "-" &amp; F34,出賽名單!$A$2:$J$48,6,FALSE),"")</f>
        <v/>
      </c>
      <c r="I34" s="9" t="s">
        <v>13</v>
      </c>
      <c r="J34" s="12"/>
    </row>
    <row r="35" spans="1:10" ht="20.100000000000001" customHeight="1" x14ac:dyDescent="0.25">
      <c r="A35" s="9" t="str">
        <f>IF(B35&lt;7,"第" &amp; VLOOKUP(B35,$M$11:$N$18,2,FALSE) &amp; "名","")</f>
        <v/>
      </c>
      <c r="B35" s="9" t="str">
        <f t="shared" si="0"/>
        <v/>
      </c>
      <c r="C35" s="8" t="s">
        <v>18</v>
      </c>
      <c r="D35" s="9" t="s">
        <v>53</v>
      </c>
      <c r="E35" s="8">
        <v>5</v>
      </c>
      <c r="F35" s="9">
        <v>2</v>
      </c>
      <c r="G35" s="9" t="str">
        <f>IFERROR(VLOOKUP(E35 &amp; "-" &amp; F35,出賽名單!$A$2:$J$48,2,FALSE),"")</f>
        <v/>
      </c>
      <c r="H35" s="9" t="str">
        <f>IFERROR(VLOOKUP(E35 &amp; "-" &amp; F35,出賽名單!$A$2:$J$48,6,FALSE),"")</f>
        <v/>
      </c>
      <c r="I35" s="9" t="s">
        <v>13</v>
      </c>
      <c r="J35" s="14"/>
    </row>
    <row r="36" spans="1:10" ht="20.100000000000001" customHeight="1" x14ac:dyDescent="0.25">
      <c r="A36" s="9" t="str">
        <f>IF(B36&lt;7,"第" &amp; VLOOKUP(B36,$M$11:$N$18,2,FALSE) &amp; "名","")</f>
        <v/>
      </c>
      <c r="B36" s="9" t="str">
        <f t="shared" si="0"/>
        <v/>
      </c>
      <c r="C36" s="8" t="s">
        <v>18</v>
      </c>
      <c r="D36" s="9" t="s">
        <v>53</v>
      </c>
      <c r="E36" s="8">
        <v>5</v>
      </c>
      <c r="F36" s="9">
        <v>3</v>
      </c>
      <c r="G36" s="9" t="str">
        <f>IFERROR(VLOOKUP(E36 &amp; "-" &amp; F36,出賽名單!$A$2:$J$48,2,FALSE),"")</f>
        <v/>
      </c>
      <c r="H36" s="9" t="str">
        <f>IFERROR(VLOOKUP(E36 &amp; "-" &amp; F36,出賽名單!$A$2:$J$48,6,FALSE),"")</f>
        <v/>
      </c>
      <c r="I36" s="9" t="s">
        <v>13</v>
      </c>
      <c r="J36" s="12"/>
    </row>
    <row r="37" spans="1:10" ht="20.100000000000001" customHeight="1" x14ac:dyDescent="0.25">
      <c r="A37" s="9" t="str">
        <f>IF(B37&lt;7,"第" &amp; VLOOKUP(B37,$M$11:$N$18,2,FALSE) &amp; "名","")</f>
        <v/>
      </c>
      <c r="B37" s="9" t="str">
        <f t="shared" si="0"/>
        <v/>
      </c>
      <c r="C37" s="8" t="s">
        <v>18</v>
      </c>
      <c r="D37" s="9" t="s">
        <v>53</v>
      </c>
      <c r="E37" s="8">
        <v>5</v>
      </c>
      <c r="F37" s="9">
        <v>4</v>
      </c>
      <c r="G37" s="9" t="str">
        <f>IFERROR(VLOOKUP(E37 &amp; "-" &amp; F37,出賽名單!$A$2:$J$48,2,FALSE),"")</f>
        <v/>
      </c>
      <c r="H37" s="9" t="str">
        <f>IFERROR(VLOOKUP(E37 &amp; "-" &amp; F37,出賽名單!$A$2:$J$48,6,FALSE),"")</f>
        <v/>
      </c>
      <c r="I37" s="9" t="s">
        <v>13</v>
      </c>
      <c r="J37" s="12"/>
    </row>
    <row r="38" spans="1:10" ht="20.100000000000001" customHeight="1" x14ac:dyDescent="0.25">
      <c r="A38" s="9" t="str">
        <f>IF(B38&lt;7,"第" &amp; VLOOKUP(B38,$M$11:$N$18,2,FALSE) &amp; "名","")</f>
        <v/>
      </c>
      <c r="B38" s="9" t="str">
        <f t="shared" si="0"/>
        <v/>
      </c>
      <c r="C38" s="8" t="s">
        <v>18</v>
      </c>
      <c r="D38" s="9" t="s">
        <v>53</v>
      </c>
      <c r="E38" s="8">
        <v>5</v>
      </c>
      <c r="F38" s="9">
        <v>5</v>
      </c>
      <c r="G38" s="9" t="str">
        <f>IFERROR(VLOOKUP(E38 &amp; "-" &amp; F38,出賽名單!$A$2:$J$48,2,FALSE),"")</f>
        <v/>
      </c>
      <c r="H38" s="9" t="str">
        <f>IFERROR(VLOOKUP(E38 &amp; "-" &amp; F38,出賽名單!$A$2:$J$48,6,FALSE),"")</f>
        <v/>
      </c>
      <c r="I38" s="9" t="s">
        <v>13</v>
      </c>
      <c r="J38" s="12"/>
    </row>
    <row r="39" spans="1:10" ht="20.100000000000001" customHeight="1" x14ac:dyDescent="0.25">
      <c r="A39" s="9" t="str">
        <f>IF(B39&lt;7,"第" &amp; VLOOKUP(B39,$M$11:$N$18,2,FALSE) &amp; "名","")</f>
        <v/>
      </c>
      <c r="B39" s="9" t="str">
        <f t="shared" si="0"/>
        <v/>
      </c>
      <c r="C39" s="8" t="s">
        <v>18</v>
      </c>
      <c r="D39" s="9" t="s">
        <v>53</v>
      </c>
      <c r="E39" s="8">
        <v>5</v>
      </c>
      <c r="F39" s="9">
        <v>6</v>
      </c>
      <c r="G39" s="9" t="str">
        <f>IFERROR(VLOOKUP(E39 &amp; "-" &amp; F39,出賽名單!$A$2:$J$48,2,FALSE),"")</f>
        <v/>
      </c>
      <c r="H39" s="9" t="str">
        <f>IFERROR(VLOOKUP(E39 &amp; "-" &amp; F39,出賽名單!$A$2:$J$48,6,FALSE),"")</f>
        <v/>
      </c>
      <c r="I39" s="9" t="s">
        <v>13</v>
      </c>
      <c r="J39" s="12"/>
    </row>
    <row r="40" spans="1:10" ht="20.100000000000001" customHeight="1" x14ac:dyDescent="0.25">
      <c r="A40" s="9" t="str">
        <f>IF(B40&lt;7,"第" &amp; VLOOKUP(B40,$M$11:$N$18,2,FALSE) &amp; "名","")</f>
        <v/>
      </c>
      <c r="B40" s="9" t="str">
        <f t="shared" si="0"/>
        <v/>
      </c>
      <c r="C40" s="8" t="s">
        <v>18</v>
      </c>
      <c r="D40" s="9" t="s">
        <v>53</v>
      </c>
      <c r="E40" s="8">
        <v>5</v>
      </c>
      <c r="F40" s="9">
        <v>7</v>
      </c>
      <c r="G40" s="9" t="str">
        <f>IFERROR(VLOOKUP(E40 &amp; "-" &amp; F40,出賽名單!$A$2:$J$48,2,FALSE),"")</f>
        <v/>
      </c>
      <c r="H40" s="9" t="str">
        <f>IFERROR(VLOOKUP(E40 &amp; "-" &amp; F40,出賽名單!$A$2:$J$48,6,FALSE),"")</f>
        <v/>
      </c>
      <c r="I40" s="9" t="s">
        <v>13</v>
      </c>
      <c r="J40" s="12"/>
    </row>
    <row r="41" spans="1:10" ht="20.100000000000001" customHeight="1" x14ac:dyDescent="0.25">
      <c r="A41" s="9" t="str">
        <f>IF(B41&lt;7,"第" &amp; VLOOKUP(B41,$M$11:$N$18,2,FALSE) &amp; "名","")</f>
        <v/>
      </c>
      <c r="B41" s="9" t="str">
        <f t="shared" si="0"/>
        <v/>
      </c>
      <c r="C41" s="8" t="s">
        <v>18</v>
      </c>
      <c r="D41" s="9" t="s">
        <v>53</v>
      </c>
      <c r="E41" s="8">
        <v>5</v>
      </c>
      <c r="F41" s="9">
        <v>8</v>
      </c>
      <c r="G41" s="9" t="str">
        <f>IFERROR(VLOOKUP(E41 &amp; "-" &amp; F41,出賽名單!$A$2:$J$48,2,FALSE),"")</f>
        <v/>
      </c>
      <c r="H41" s="9" t="str">
        <f>IFERROR(VLOOKUP(E41 &amp; "-" &amp; F41,出賽名單!$A$2:$J$48,6,FALSE),"")</f>
        <v/>
      </c>
      <c r="I41" s="9" t="s">
        <v>13</v>
      </c>
      <c r="J41" s="12"/>
    </row>
    <row r="42" spans="1:10" ht="20.100000000000001" customHeight="1" x14ac:dyDescent="0.25">
      <c r="A42" s="9" t="str">
        <f>IF(B42&lt;7,"第" &amp; VLOOKUP(B42,$M$11:$N$18,2,FALSE) &amp; "名","")</f>
        <v/>
      </c>
      <c r="B42" s="9" t="str">
        <f t="shared" si="0"/>
        <v/>
      </c>
      <c r="C42" s="8" t="s">
        <v>18</v>
      </c>
      <c r="D42" s="9" t="s">
        <v>53</v>
      </c>
      <c r="E42" s="8">
        <v>6</v>
      </c>
      <c r="F42" s="9">
        <v>1</v>
      </c>
      <c r="G42" s="9" t="str">
        <f>IFERROR(VLOOKUP(E42 &amp; "-" &amp; F42,出賽名單!$A$2:$J$48,2,FALSE),"")</f>
        <v/>
      </c>
      <c r="H42" s="9" t="str">
        <f>IFERROR(VLOOKUP(E42 &amp; "-" &amp; F42,出賽名單!$A$2:$J$48,6,FALSE),"")</f>
        <v/>
      </c>
      <c r="I42" s="9" t="s">
        <v>13</v>
      </c>
      <c r="J42" s="12"/>
    </row>
    <row r="43" spans="1:10" ht="20.100000000000001" customHeight="1" x14ac:dyDescent="0.25">
      <c r="A43" s="9" t="str">
        <f>IF(B43&lt;7,"第" &amp; VLOOKUP(B43,$M$11:$N$18,2,FALSE) &amp; "名","")</f>
        <v/>
      </c>
      <c r="B43" s="9" t="str">
        <f t="shared" si="0"/>
        <v/>
      </c>
      <c r="C43" s="8" t="s">
        <v>18</v>
      </c>
      <c r="D43" s="9" t="s">
        <v>53</v>
      </c>
      <c r="E43" s="8">
        <v>6</v>
      </c>
      <c r="F43" s="11">
        <v>2</v>
      </c>
      <c r="G43" s="9" t="str">
        <f>IFERROR(VLOOKUP(E43 &amp; "-" &amp; F43,出賽名單!$A$2:$J$48,2,FALSE),"")</f>
        <v/>
      </c>
      <c r="H43" s="9" t="str">
        <f>IFERROR(VLOOKUP(E43 &amp; "-" &amp; F43,出賽名單!$A$2:$J$48,6,FALSE),"")</f>
        <v/>
      </c>
      <c r="I43" s="9" t="s">
        <v>13</v>
      </c>
      <c r="J43" s="15"/>
    </row>
    <row r="44" spans="1:10" ht="20.100000000000001" customHeight="1" x14ac:dyDescent="0.25">
      <c r="A44" s="9" t="str">
        <f>IF(B44&lt;7,"第" &amp; VLOOKUP(B44,$M$11:$N$18,2,FALSE) &amp; "名","")</f>
        <v/>
      </c>
      <c r="B44" s="9" t="str">
        <f t="shared" si="0"/>
        <v/>
      </c>
      <c r="C44" s="8" t="s">
        <v>18</v>
      </c>
      <c r="D44" s="9" t="s">
        <v>53</v>
      </c>
      <c r="E44" s="9">
        <v>6</v>
      </c>
      <c r="F44" s="9">
        <v>3</v>
      </c>
      <c r="G44" s="9" t="str">
        <f>IFERROR(VLOOKUP(E44 &amp; "-" &amp; F44,出賽名單!$A$2:$J$48,2,FALSE),"")</f>
        <v/>
      </c>
      <c r="H44" s="9" t="str">
        <f>IFERROR(VLOOKUP(E44 &amp; "-" &amp; F44,出賽名單!$A$2:$J$48,6,FALSE),"")</f>
        <v/>
      </c>
      <c r="I44" s="9" t="s">
        <v>13</v>
      </c>
      <c r="J44" s="12"/>
    </row>
    <row r="45" spans="1:10" ht="20.100000000000001" customHeight="1" x14ac:dyDescent="0.25">
      <c r="A45" s="9" t="str">
        <f>IF(B45&lt;7,"第" &amp; VLOOKUP(B45,$M$11:$N$18,2,FALSE) &amp; "名","")</f>
        <v/>
      </c>
      <c r="B45" s="9" t="str">
        <f t="shared" si="0"/>
        <v/>
      </c>
      <c r="C45" s="8" t="s">
        <v>18</v>
      </c>
      <c r="D45" s="9" t="s">
        <v>53</v>
      </c>
      <c r="E45" s="9">
        <v>6</v>
      </c>
      <c r="F45" s="9">
        <v>4</v>
      </c>
      <c r="G45" s="9" t="str">
        <f>IFERROR(VLOOKUP(E45 &amp; "-" &amp; F45,出賽名單!$A$2:$J$48,2,FALSE),"")</f>
        <v/>
      </c>
      <c r="H45" s="9" t="str">
        <f>IFERROR(VLOOKUP(E45 &amp; "-" &amp; F45,出賽名單!$A$2:$J$48,6,FALSE),"")</f>
        <v/>
      </c>
      <c r="I45" s="9" t="s">
        <v>13</v>
      </c>
      <c r="J45" s="12"/>
    </row>
    <row r="46" spans="1:10" ht="20.100000000000001" customHeight="1" x14ac:dyDescent="0.25">
      <c r="A46" s="9" t="str">
        <f>IF(B46&lt;7,"第" &amp; VLOOKUP(B46,$M$11:$N$18,2,FALSE) &amp; "名","")</f>
        <v/>
      </c>
      <c r="B46" s="9" t="str">
        <f t="shared" si="0"/>
        <v/>
      </c>
      <c r="C46" s="8" t="s">
        <v>18</v>
      </c>
      <c r="D46" s="9" t="s">
        <v>53</v>
      </c>
      <c r="E46" s="9">
        <v>6</v>
      </c>
      <c r="F46" s="9">
        <v>5</v>
      </c>
      <c r="G46" s="9" t="str">
        <f>IFERROR(VLOOKUP(E46 &amp; "-" &amp; F46,出賽名單!$A$2:$J$48,2,FALSE),"")</f>
        <v/>
      </c>
      <c r="H46" s="9" t="str">
        <f>IFERROR(VLOOKUP(E46 &amp; "-" &amp; F46,出賽名單!$A$2:$J$48,6,FALSE),"")</f>
        <v/>
      </c>
      <c r="I46" s="9" t="s">
        <v>13</v>
      </c>
      <c r="J46" s="12"/>
    </row>
    <row r="47" spans="1:10" ht="20.100000000000001" customHeight="1" x14ac:dyDescent="0.25">
      <c r="A47" s="9" t="str">
        <f>IF(B47&lt;7,"第" &amp; VLOOKUP(B47,$M$11:$N$18,2,FALSE) &amp; "名","")</f>
        <v/>
      </c>
      <c r="B47" s="9" t="str">
        <f t="shared" si="0"/>
        <v/>
      </c>
      <c r="C47" s="8" t="s">
        <v>18</v>
      </c>
      <c r="D47" s="9" t="s">
        <v>53</v>
      </c>
      <c r="E47" s="9">
        <v>6</v>
      </c>
      <c r="F47" s="9">
        <v>6</v>
      </c>
      <c r="G47" s="9" t="str">
        <f>IFERROR(VLOOKUP(E47 &amp; "-" &amp; F47,出賽名單!$A$2:$J$48,2,FALSE),"")</f>
        <v/>
      </c>
      <c r="H47" s="9" t="str">
        <f>IFERROR(VLOOKUP(E47 &amp; "-" &amp; F47,出賽名單!$A$2:$J$48,6,FALSE),"")</f>
        <v/>
      </c>
      <c r="I47" s="9" t="s">
        <v>13</v>
      </c>
      <c r="J47" s="12"/>
    </row>
    <row r="48" spans="1:10" ht="20.100000000000001" customHeight="1" x14ac:dyDescent="0.25">
      <c r="A48" s="9" t="str">
        <f>IF(B48&lt;7,"第" &amp; VLOOKUP(B48,$M$11:$N$18,2,FALSE) &amp; "名","")</f>
        <v/>
      </c>
      <c r="B48" s="9" t="str">
        <f t="shared" si="0"/>
        <v/>
      </c>
      <c r="C48" s="8" t="s">
        <v>18</v>
      </c>
      <c r="D48" s="9" t="s">
        <v>53</v>
      </c>
      <c r="E48" s="9">
        <v>6</v>
      </c>
      <c r="F48" s="9">
        <v>7</v>
      </c>
      <c r="G48" s="9" t="str">
        <f>IFERROR(VLOOKUP(E48 &amp; "-" &amp; F48,出賽名單!$A$2:$J$48,2,FALSE),"")</f>
        <v/>
      </c>
      <c r="H48" s="9" t="str">
        <f>IFERROR(VLOOKUP(E48 &amp; "-" &amp; F48,出賽名單!$A$2:$J$48,6,FALSE),"")</f>
        <v/>
      </c>
      <c r="I48" s="9" t="s">
        <v>13</v>
      </c>
      <c r="J48" s="12"/>
    </row>
    <row r="49" spans="1:10" ht="20.100000000000001" customHeight="1" x14ac:dyDescent="0.25">
      <c r="A49" s="9" t="str">
        <f>IF(B49&lt;7,"第" &amp; VLOOKUP(B49,$M$11:$N$18,2,FALSE) &amp; "名","")</f>
        <v/>
      </c>
      <c r="B49" s="9" t="str">
        <f t="shared" si="0"/>
        <v/>
      </c>
      <c r="C49" s="8" t="s">
        <v>18</v>
      </c>
      <c r="D49" s="9" t="s">
        <v>53</v>
      </c>
      <c r="E49" s="9">
        <v>6</v>
      </c>
      <c r="F49" s="9">
        <v>8</v>
      </c>
      <c r="G49" s="9" t="str">
        <f>IFERROR(VLOOKUP(E49 &amp; "-" &amp; F49,出賽名單!$A$2:$J$48,2,FALSE),"")</f>
        <v/>
      </c>
      <c r="H49" s="9" t="str">
        <f>IFERROR(VLOOKUP(E49 &amp; "-" &amp; F49,出賽名單!$A$2:$J$48,6,FALSE),"")</f>
        <v/>
      </c>
      <c r="I49" s="9" t="s">
        <v>13</v>
      </c>
      <c r="J49" s="12"/>
    </row>
  </sheetData>
  <sheetProtection selectLockedCells="1"/>
  <phoneticPr fontId="2" type="noConversion"/>
  <conditionalFormatting sqref="A2:B49">
    <cfRule type="cellIs" dxfId="0"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10" zoomScaleNormal="100" workbookViewId="0">
      <selection activeCell="H23" sqref="H23:I23"/>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28" t="s">
        <v>7</v>
      </c>
      <c r="B1" s="28"/>
      <c r="C1" s="28"/>
      <c r="D1" s="28"/>
      <c r="E1" s="28"/>
      <c r="F1" s="28"/>
      <c r="G1" s="28"/>
      <c r="H1" s="28"/>
      <c r="I1" s="28"/>
      <c r="J1" s="3"/>
      <c r="K1" s="3"/>
    </row>
    <row r="2" spans="1:11" ht="20.25" customHeight="1" thickBot="1" x14ac:dyDescent="0.3">
      <c r="A2" s="6"/>
      <c r="B2" s="6"/>
      <c r="C2" s="6"/>
      <c r="D2" s="6"/>
      <c r="E2" s="6"/>
      <c r="F2" s="6"/>
      <c r="G2" s="6"/>
      <c r="H2" s="6"/>
      <c r="I2" s="6"/>
      <c r="J2" s="3"/>
      <c r="K2" s="3"/>
    </row>
    <row r="3" spans="1:11" ht="16.5" customHeight="1" x14ac:dyDescent="0.25">
      <c r="A3" s="29" t="s">
        <v>12</v>
      </c>
      <c r="B3" s="30"/>
      <c r="C3" s="31"/>
      <c r="D3" s="35" t="s">
        <v>53</v>
      </c>
      <c r="E3" s="36"/>
      <c r="F3" s="36"/>
      <c r="G3" s="39" t="s">
        <v>8</v>
      </c>
      <c r="H3" s="41" t="s">
        <v>9</v>
      </c>
      <c r="I3" s="42"/>
    </row>
    <row r="4" spans="1:11" ht="17.25" customHeight="1" thickBot="1" x14ac:dyDescent="0.3">
      <c r="A4" s="32"/>
      <c r="B4" s="33"/>
      <c r="C4" s="34"/>
      <c r="D4" s="37"/>
      <c r="E4" s="38"/>
      <c r="F4" s="38"/>
      <c r="G4" s="40"/>
      <c r="H4" s="43"/>
      <c r="I4" s="44"/>
    </row>
    <row r="5" spans="1:11" ht="30" customHeight="1" thickBot="1" x14ac:dyDescent="0.3">
      <c r="A5" s="4"/>
      <c r="B5" s="21" t="s">
        <v>1</v>
      </c>
      <c r="C5" s="27"/>
      <c r="D5" s="21" t="s">
        <v>28</v>
      </c>
      <c r="E5" s="27"/>
      <c r="F5" s="21" t="s">
        <v>10</v>
      </c>
      <c r="G5" s="27"/>
      <c r="H5" s="21" t="s">
        <v>11</v>
      </c>
      <c r="I5" s="27"/>
    </row>
    <row r="6" spans="1:11" ht="42" customHeight="1" thickBot="1" x14ac:dyDescent="0.3">
      <c r="A6" s="5" t="s">
        <v>35</v>
      </c>
      <c r="B6" s="21" t="str">
        <f>IFERROR(VLOOKUP(A6,決賽成績!$A$2:$J$49,8,FALSE),"")</f>
        <v/>
      </c>
      <c r="C6" s="22"/>
      <c r="D6" s="21" t="str">
        <f>IFERROR(VLOOKUP(A6,決賽成績!$A$2:$J$49,7,FALSE),"")</f>
        <v/>
      </c>
      <c r="E6" s="22"/>
      <c r="F6" s="23" t="str">
        <f>IFERROR(VLOOKUP(A6,決賽成績!$A$2:$J$49,10,FALSE),"")</f>
        <v/>
      </c>
      <c r="G6" s="24"/>
      <c r="H6" s="25"/>
      <c r="I6" s="26"/>
    </row>
    <row r="7" spans="1:11" ht="42" customHeight="1" thickBot="1" x14ac:dyDescent="0.3">
      <c r="A7" s="5" t="s">
        <v>36</v>
      </c>
      <c r="B7" s="21" t="str">
        <f>IFERROR(VLOOKUP(A7,決賽成績!$A$2:$J$49,8,FALSE),"")</f>
        <v/>
      </c>
      <c r="C7" s="22"/>
      <c r="D7" s="21" t="str">
        <f>IFERROR(VLOOKUP(A7,決賽成績!$A$2:$J$49,7,FALSE),"")</f>
        <v/>
      </c>
      <c r="E7" s="22"/>
      <c r="F7" s="23" t="str">
        <f>IFERROR(VLOOKUP(A7,決賽成績!$A$2:$J$49,10,FALSE),"")</f>
        <v/>
      </c>
      <c r="G7" s="24"/>
      <c r="H7" s="25"/>
      <c r="I7" s="26"/>
    </row>
    <row r="8" spans="1:11" ht="42" customHeight="1" thickBot="1" x14ac:dyDescent="0.3">
      <c r="A8" s="5" t="s">
        <v>37</v>
      </c>
      <c r="B8" s="21" t="str">
        <f>IFERROR(VLOOKUP(A8,決賽成績!$A$2:$J$49,8,FALSE),"")</f>
        <v/>
      </c>
      <c r="C8" s="22"/>
      <c r="D8" s="21" t="str">
        <f>IFERROR(VLOOKUP(A8,決賽成績!$A$2:$J$49,7,FALSE),"")</f>
        <v/>
      </c>
      <c r="E8" s="22"/>
      <c r="F8" s="23" t="str">
        <f>IFERROR(VLOOKUP(A8,決賽成績!$A$2:$J$49,10,FALSE),"")</f>
        <v/>
      </c>
      <c r="G8" s="24"/>
      <c r="H8" s="25"/>
      <c r="I8" s="26"/>
    </row>
    <row r="9" spans="1:11" ht="42" customHeight="1" thickBot="1" x14ac:dyDescent="0.3">
      <c r="A9" s="5" t="s">
        <v>38</v>
      </c>
      <c r="B9" s="21" t="str">
        <f>IFERROR(VLOOKUP(A9,決賽成績!$A$2:$J$49,8,FALSE),"")</f>
        <v/>
      </c>
      <c r="C9" s="22"/>
      <c r="D9" s="21" t="str">
        <f>IFERROR(VLOOKUP(A9,決賽成績!$A$2:$J$49,7,FALSE),"")</f>
        <v/>
      </c>
      <c r="E9" s="22"/>
      <c r="F9" s="23" t="str">
        <f>IFERROR(VLOOKUP(A9,決賽成績!$A$2:$J$49,10,FALSE),"")</f>
        <v/>
      </c>
      <c r="G9" s="24"/>
      <c r="H9" s="25"/>
      <c r="I9" s="26"/>
    </row>
    <row r="10" spans="1:11" ht="42" customHeight="1" thickBot="1" x14ac:dyDescent="0.3">
      <c r="A10" s="5" t="s">
        <v>39</v>
      </c>
      <c r="B10" s="21" t="str">
        <f>IFERROR(VLOOKUP(A10,決賽成績!$A$2:$J$49,8,FALSE),"")</f>
        <v/>
      </c>
      <c r="C10" s="22"/>
      <c r="D10" s="21" t="str">
        <f>IFERROR(VLOOKUP(A10,決賽成績!$A$2:$J$49,7,FALSE),"")</f>
        <v/>
      </c>
      <c r="E10" s="22"/>
      <c r="F10" s="23" t="str">
        <f>IFERROR(VLOOKUP(A10,決賽成績!$A$2:$J$49,10,FALSE),"")</f>
        <v/>
      </c>
      <c r="G10" s="24"/>
      <c r="H10" s="25"/>
      <c r="I10" s="26"/>
    </row>
    <row r="11" spans="1:11" ht="42" customHeight="1" thickBot="1" x14ac:dyDescent="0.3">
      <c r="A11" s="5" t="s">
        <v>40</v>
      </c>
      <c r="B11" s="21" t="str">
        <f>IFERROR(VLOOKUP(A11,決賽成績!$A$2:$J$49,8,FALSE),"")</f>
        <v/>
      </c>
      <c r="C11" s="22"/>
      <c r="D11" s="21" t="str">
        <f>IFERROR(VLOOKUP(A11,決賽成績!$A$2:$J$49,7,FALSE),"")</f>
        <v/>
      </c>
      <c r="E11" s="22"/>
      <c r="F11" s="23" t="str">
        <f>IFERROR(VLOOKUP(A11,決賽成績!$A$2:$J$49,10,FALSE),"")</f>
        <v/>
      </c>
      <c r="G11" s="24"/>
      <c r="H11" s="25"/>
      <c r="I11" s="26"/>
    </row>
    <row r="12" spans="1:11" ht="54.95" customHeight="1" x14ac:dyDescent="0.25"/>
    <row r="13" spans="1:11" ht="50.25" x14ac:dyDescent="0.25">
      <c r="A13" s="28" t="s">
        <v>7</v>
      </c>
      <c r="B13" s="28"/>
      <c r="C13" s="28"/>
      <c r="D13" s="28"/>
      <c r="E13" s="28"/>
      <c r="F13" s="28"/>
      <c r="G13" s="28"/>
      <c r="H13" s="28"/>
      <c r="I13" s="28"/>
      <c r="J13" s="3"/>
      <c r="K13" s="3"/>
    </row>
    <row r="14" spans="1:11" ht="20.25" customHeight="1" thickBot="1" x14ac:dyDescent="0.3">
      <c r="A14" s="6"/>
      <c r="B14" s="6"/>
      <c r="C14" s="6"/>
      <c r="D14" s="6"/>
      <c r="E14" s="6"/>
      <c r="F14" s="6"/>
      <c r="G14" s="6"/>
      <c r="H14" s="6"/>
      <c r="I14" s="6"/>
      <c r="J14" s="3"/>
      <c r="K14" s="3"/>
    </row>
    <row r="15" spans="1:11" ht="16.5" customHeight="1" x14ac:dyDescent="0.25">
      <c r="A15" s="29" t="s">
        <v>12</v>
      </c>
      <c r="B15" s="30"/>
      <c r="C15" s="31"/>
      <c r="D15" s="35" t="s">
        <v>53</v>
      </c>
      <c r="E15" s="36"/>
      <c r="F15" s="36"/>
      <c r="G15" s="39" t="s">
        <v>8</v>
      </c>
      <c r="H15" s="41" t="s">
        <v>9</v>
      </c>
      <c r="I15" s="42"/>
    </row>
    <row r="16" spans="1:11" ht="17.25" customHeight="1" thickBot="1" x14ac:dyDescent="0.3">
      <c r="A16" s="32"/>
      <c r="B16" s="33"/>
      <c r="C16" s="34"/>
      <c r="D16" s="37"/>
      <c r="E16" s="38"/>
      <c r="F16" s="38"/>
      <c r="G16" s="40"/>
      <c r="H16" s="43"/>
      <c r="I16" s="44"/>
    </row>
    <row r="17" spans="1:9" ht="30" customHeight="1" thickBot="1" x14ac:dyDescent="0.3">
      <c r="A17" s="4"/>
      <c r="B17" s="21" t="s">
        <v>1</v>
      </c>
      <c r="C17" s="27"/>
      <c r="D17" s="21" t="s">
        <v>28</v>
      </c>
      <c r="E17" s="27"/>
      <c r="F17" s="21" t="s">
        <v>10</v>
      </c>
      <c r="G17" s="27"/>
      <c r="H17" s="21" t="s">
        <v>11</v>
      </c>
      <c r="I17" s="27"/>
    </row>
    <row r="18" spans="1:9" ht="42" customHeight="1" thickBot="1" x14ac:dyDescent="0.3">
      <c r="A18" s="5" t="s">
        <v>35</v>
      </c>
      <c r="B18" s="21" t="str">
        <f>IFERROR(VLOOKUP(A18,決賽成績!$A$2:$J$49,8,FALSE),"")</f>
        <v/>
      </c>
      <c r="C18" s="22"/>
      <c r="D18" s="21" t="str">
        <f>IFERROR(VLOOKUP(A18,決賽成績!$A$2:$J$49,7,FALSE),"")</f>
        <v/>
      </c>
      <c r="E18" s="22"/>
      <c r="F18" s="23" t="str">
        <f>IFERROR(VLOOKUP(A18,決賽成績!$A$2:$J$49,10,FALSE),"")</f>
        <v/>
      </c>
      <c r="G18" s="24"/>
      <c r="H18" s="25"/>
      <c r="I18" s="26"/>
    </row>
    <row r="19" spans="1:9" ht="42" customHeight="1" thickBot="1" x14ac:dyDescent="0.3">
      <c r="A19" s="5" t="s">
        <v>36</v>
      </c>
      <c r="B19" s="21" t="str">
        <f>IFERROR(VLOOKUP(A19,決賽成績!$A$2:$J$49,8,FALSE),"")</f>
        <v/>
      </c>
      <c r="C19" s="22"/>
      <c r="D19" s="21" t="str">
        <f>IFERROR(VLOOKUP(A19,決賽成績!$A$2:$J$49,7,FALSE),"")</f>
        <v/>
      </c>
      <c r="E19" s="22"/>
      <c r="F19" s="23" t="str">
        <f>IFERROR(VLOOKUP(A19,決賽成績!$A$2:$J$49,10,FALSE),"")</f>
        <v/>
      </c>
      <c r="G19" s="24"/>
      <c r="H19" s="25"/>
      <c r="I19" s="26"/>
    </row>
    <row r="20" spans="1:9" ht="42" customHeight="1" thickBot="1" x14ac:dyDescent="0.3">
      <c r="A20" s="5" t="s">
        <v>37</v>
      </c>
      <c r="B20" s="21" t="str">
        <f>IFERROR(VLOOKUP(A20,決賽成績!$A$2:$J$49,8,FALSE),"")</f>
        <v/>
      </c>
      <c r="C20" s="22"/>
      <c r="D20" s="21" t="str">
        <f>IFERROR(VLOOKUP(A20,決賽成績!$A$2:$J$49,7,FALSE),"")</f>
        <v/>
      </c>
      <c r="E20" s="22"/>
      <c r="F20" s="23" t="str">
        <f>IFERROR(VLOOKUP(A20,決賽成績!$A$2:$J$49,10,FALSE),"")</f>
        <v/>
      </c>
      <c r="G20" s="24"/>
      <c r="H20" s="25"/>
      <c r="I20" s="26"/>
    </row>
    <row r="21" spans="1:9" ht="42" customHeight="1" thickBot="1" x14ac:dyDescent="0.3">
      <c r="A21" s="5" t="s">
        <v>38</v>
      </c>
      <c r="B21" s="21" t="str">
        <f>IFERROR(VLOOKUP(A21,決賽成績!$A$2:$J$49,8,FALSE),"")</f>
        <v/>
      </c>
      <c r="C21" s="22"/>
      <c r="D21" s="21" t="str">
        <f>IFERROR(VLOOKUP(A21,決賽成績!$A$2:$J$49,7,FALSE),"")</f>
        <v/>
      </c>
      <c r="E21" s="22"/>
      <c r="F21" s="23" t="str">
        <f>IFERROR(VLOOKUP(A21,決賽成績!$A$2:$J$49,10,FALSE),"")</f>
        <v/>
      </c>
      <c r="G21" s="24"/>
      <c r="H21" s="25"/>
      <c r="I21" s="26"/>
    </row>
    <row r="22" spans="1:9" ht="42" customHeight="1" thickBot="1" x14ac:dyDescent="0.3">
      <c r="A22" s="5" t="s">
        <v>39</v>
      </c>
      <c r="B22" s="21" t="str">
        <f>IFERROR(VLOOKUP(A22,決賽成績!$A$2:$J$49,8,FALSE),"")</f>
        <v/>
      </c>
      <c r="C22" s="22"/>
      <c r="D22" s="21" t="str">
        <f>IFERROR(VLOOKUP(A22,決賽成績!$A$2:$J$49,7,FALSE),"")</f>
        <v/>
      </c>
      <c r="E22" s="22"/>
      <c r="F22" s="23" t="str">
        <f>IFERROR(VLOOKUP(A22,決賽成績!$A$2:$J$49,10,FALSE),"")</f>
        <v/>
      </c>
      <c r="G22" s="24"/>
      <c r="H22" s="25"/>
      <c r="I22" s="26"/>
    </row>
    <row r="23" spans="1:9" ht="42" customHeight="1" thickBot="1" x14ac:dyDescent="0.3">
      <c r="A23" s="5" t="s">
        <v>40</v>
      </c>
      <c r="B23" s="21" t="str">
        <f>IFERROR(VLOOKUP(A23,決賽成績!$A$2:$J$49,8,FALSE),"")</f>
        <v/>
      </c>
      <c r="C23" s="22"/>
      <c r="D23" s="21" t="str">
        <f>IFERROR(VLOOKUP(A23,決賽成績!$A$2:$J$49,7,FALSE),"")</f>
        <v/>
      </c>
      <c r="E23" s="22"/>
      <c r="F23" s="23" t="str">
        <f>IFERROR(VLOOKUP(A23,決賽成績!$A$2:$J$49,10,FALSE),"")</f>
        <v/>
      </c>
      <c r="G23" s="24"/>
      <c r="H23" s="25"/>
      <c r="I23" s="26"/>
    </row>
  </sheetData>
  <sheetProtection algorithmName="SHA-512" hashValue="cwn50pFaT1Jq6sPbkPxhn4fF92cR27WNqjnZx8K2IC1BSYHdDREkx3aYPFIiW1F+DAdTmc/WfcqcCN+C/N/BOQ==" saltValue="75QGxl/3L69wh21AzDYr1w==" spinCount="100000" sheet="1" selectLockedCells="1"/>
  <mergeCells count="6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K10" sqref="K10"/>
    </sheetView>
  </sheetViews>
  <sheetFormatPr defaultRowHeight="16.5" x14ac:dyDescent="0.25"/>
  <cols>
    <col min="1" max="2" width="7.5" bestFit="1" customWidth="1"/>
    <col min="4" max="4" width="12.75" bestFit="1" customWidth="1"/>
    <col min="6" max="6" width="8.625" bestFit="1" customWidth="1"/>
  </cols>
  <sheetData>
    <row r="1" spans="1:9" x14ac:dyDescent="0.25">
      <c r="A1" s="17" t="s">
        <v>29</v>
      </c>
      <c r="B1" s="17" t="s">
        <v>30</v>
      </c>
      <c r="C1" s="17" t="s">
        <v>17</v>
      </c>
      <c r="D1" s="17" t="s">
        <v>27</v>
      </c>
      <c r="E1" s="18" t="s">
        <v>32</v>
      </c>
      <c r="F1" s="17" t="s">
        <v>31</v>
      </c>
      <c r="G1" s="18" t="s">
        <v>41</v>
      </c>
      <c r="H1" s="18" t="s">
        <v>42</v>
      </c>
      <c r="I1" s="18" t="s">
        <v>43</v>
      </c>
    </row>
    <row r="2" spans="1:9" x14ac:dyDescent="0.25">
      <c r="A2" t="str">
        <f>決賽成績報告單!$D$6</f>
        <v/>
      </c>
      <c r="B2" t="str">
        <f>決賽成績報告單!$B$6</f>
        <v/>
      </c>
      <c r="C2" t="s">
        <v>51</v>
      </c>
      <c r="D2" t="str">
        <f>決賽成績報告單!$D$3</f>
        <v>男子800公尺</v>
      </c>
      <c r="E2" t="str">
        <f>決賽成績報告單!$A$6</f>
        <v>第一名</v>
      </c>
      <c r="F2" t="str">
        <f>決賽成績報告單!$F$6</f>
        <v/>
      </c>
      <c r="G2" t="str">
        <f>IFERROR(IF(LEN(F2)=6,MID(F2,1,2),"00"),"")</f>
        <v>00</v>
      </c>
      <c r="H2" t="str">
        <f>IFERROR(IF(LEN(F2)=6,MID(F2,3,2),IF(LEN(F2)=4,MID(F2,1,2),"404")),"")</f>
        <v>404</v>
      </c>
      <c r="I2" t="str">
        <f>IFERROR(IF(LEN(F2)=6,MID(F2,5,2),IF(LEN(F2)=4,MID(F2,3,2),"404")),"")</f>
        <v>404</v>
      </c>
    </row>
    <row r="3" spans="1:9" x14ac:dyDescent="0.25">
      <c r="A3" t="str">
        <f>決賽成績報告單!$D$7</f>
        <v/>
      </c>
      <c r="B3" t="str">
        <f>決賽成績報告單!$B$7</f>
        <v/>
      </c>
      <c r="C3" t="s">
        <v>51</v>
      </c>
      <c r="D3" t="str">
        <f>決賽成績報告單!$D$3</f>
        <v>男子800公尺</v>
      </c>
      <c r="E3" t="str">
        <f>決賽成績報告單!$A$7</f>
        <v>第二名</v>
      </c>
      <c r="F3" t="str">
        <f>決賽成績報告單!$F$7</f>
        <v/>
      </c>
      <c r="G3" t="str">
        <f t="shared" ref="G3:G7" si="0">IFERROR(IF(LEN(F3)=6,MID(F3,1,2),"00"),"")</f>
        <v>00</v>
      </c>
      <c r="H3" t="str">
        <f t="shared" ref="H3:H7" si="1">IFERROR(IF(LEN(F3)=6,MID(F3,3,2),IF(LEN(F3)=4,MID(F3,1,2),"404")),"")</f>
        <v>404</v>
      </c>
      <c r="I3" t="str">
        <f t="shared" ref="I3:I7" si="2">IFERROR(IF(LEN(F3)=6,MID(F3,5,2),IF(LEN(F3)=4,MID(F3,3,2),"404")),"")</f>
        <v>404</v>
      </c>
    </row>
    <row r="4" spans="1:9" x14ac:dyDescent="0.25">
      <c r="A4" t="str">
        <f>決賽成績報告單!$D$8</f>
        <v/>
      </c>
      <c r="B4" t="str">
        <f>決賽成績報告單!$B$8</f>
        <v/>
      </c>
      <c r="C4" t="s">
        <v>51</v>
      </c>
      <c r="D4" t="str">
        <f>決賽成績報告單!$D$3</f>
        <v>男子800公尺</v>
      </c>
      <c r="E4" t="str">
        <f>決賽成績報告單!$A$8</f>
        <v>第三名</v>
      </c>
      <c r="F4" t="str">
        <f>決賽成績報告單!$F$8</f>
        <v/>
      </c>
      <c r="G4" t="str">
        <f t="shared" si="0"/>
        <v>00</v>
      </c>
      <c r="H4" t="str">
        <f t="shared" si="1"/>
        <v>404</v>
      </c>
      <c r="I4" t="str">
        <f t="shared" si="2"/>
        <v>404</v>
      </c>
    </row>
    <row r="5" spans="1:9" x14ac:dyDescent="0.25">
      <c r="A5" t="str">
        <f>決賽成績報告單!$D$9</f>
        <v/>
      </c>
      <c r="B5" t="str">
        <f>決賽成績報告單!$B$9</f>
        <v/>
      </c>
      <c r="C5" t="s">
        <v>51</v>
      </c>
      <c r="D5" t="str">
        <f>決賽成績報告單!$D$3</f>
        <v>男子800公尺</v>
      </c>
      <c r="E5" t="str">
        <f>決賽成績報告單!$A$9</f>
        <v>第四名</v>
      </c>
      <c r="F5" t="str">
        <f>決賽成績報告單!$F$9</f>
        <v/>
      </c>
      <c r="G5" t="str">
        <f t="shared" si="0"/>
        <v>00</v>
      </c>
      <c r="H5" t="str">
        <f t="shared" si="1"/>
        <v>404</v>
      </c>
      <c r="I5" t="str">
        <f t="shared" si="2"/>
        <v>404</v>
      </c>
    </row>
    <row r="6" spans="1:9" x14ac:dyDescent="0.25">
      <c r="A6" t="str">
        <f>決賽成績報告單!$D$10</f>
        <v/>
      </c>
      <c r="B6" t="str">
        <f>決賽成績報告單!$B$10</f>
        <v/>
      </c>
      <c r="C6" t="s">
        <v>51</v>
      </c>
      <c r="D6" t="str">
        <f>決賽成績報告單!$D$3</f>
        <v>男子800公尺</v>
      </c>
      <c r="E6" t="str">
        <f>決賽成績報告單!$A$10</f>
        <v>第五名</v>
      </c>
      <c r="F6" t="str">
        <f>決賽成績報告單!$F$10</f>
        <v/>
      </c>
      <c r="G6" t="str">
        <f t="shared" si="0"/>
        <v>00</v>
      </c>
      <c r="H6" t="str">
        <f t="shared" si="1"/>
        <v>404</v>
      </c>
      <c r="I6" t="str">
        <f t="shared" si="2"/>
        <v>404</v>
      </c>
    </row>
    <row r="7" spans="1:9" x14ac:dyDescent="0.25">
      <c r="A7" t="str">
        <f>決賽成績報告單!$D$11</f>
        <v/>
      </c>
      <c r="B7" t="str">
        <f>決賽成績報告單!$B$11</f>
        <v/>
      </c>
      <c r="C7" t="s">
        <v>51</v>
      </c>
      <c r="D7" t="str">
        <f>決賽成績報告單!$D$3</f>
        <v>男子800公尺</v>
      </c>
      <c r="E7" t="str">
        <f>決賽成績報告單!$A$11</f>
        <v>第六名</v>
      </c>
      <c r="F7" t="str">
        <f>決賽成績報告單!$F$11</f>
        <v/>
      </c>
      <c r="G7" t="str">
        <f t="shared" si="0"/>
        <v>00</v>
      </c>
      <c r="H7" t="str">
        <f t="shared" si="1"/>
        <v>404</v>
      </c>
      <c r="I7" t="str">
        <f t="shared" si="2"/>
        <v>404</v>
      </c>
    </row>
  </sheetData>
  <sheetProtection algorithmName="SHA-512" hashValue="bT1QmUzBjEHM0/Q2zWVCq/VJb5HZNRUteaNLOI7czk9aKvVCxmpmR+wSnYoNCMvoMc5I0ArTj815Q4lNfPYRQg==" saltValue="XMHT+QMq6azb8DfrAFRyEQ=="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2024-10-18T00:16:28Z</cp:lastPrinted>
  <dcterms:created xsi:type="dcterms:W3CDTF">2023-11-29T07:56:41Z</dcterms:created>
  <dcterms:modified xsi:type="dcterms:W3CDTF">2024-10-18T03:52:11Z</dcterms:modified>
</cp:coreProperties>
</file>