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showInkAnnotation="0"/>
  <mc:AlternateContent xmlns:mc="http://schemas.openxmlformats.org/markup-compatibility/2006">
    <mc:Choice Requires="x15">
      <x15ac:absPath xmlns:x15ac="http://schemas.microsoft.com/office/spreadsheetml/2010/11/ac" url="C:\Users\R93900\Desktop\秩序冊\高男\"/>
    </mc:Choice>
  </mc:AlternateContent>
  <xr:revisionPtr revIDLastSave="0" documentId="13_ncr:1_{8996CA61-FF8D-42FF-A02A-2F154797C443}" xr6:coauthVersionLast="47" xr6:coauthVersionMax="47" xr10:uidLastSave="{00000000-0000-0000-0000-000000000000}"/>
  <bookViews>
    <workbookView xWindow="14295" yWindow="0" windowWidth="14610" windowHeight="15585" activeTab="2" xr2:uid="{00000000-000D-0000-FFFF-FFFF00000000}"/>
  </bookViews>
  <sheets>
    <sheet name="出賽名單" sheetId="10" r:id="rId1"/>
    <sheet name="預賽檢錄單" sheetId="16" r:id="rId2"/>
    <sheet name="預賽成績" sheetId="1" r:id="rId3"/>
    <sheet name="決賽報告單" sheetId="8" r:id="rId4"/>
    <sheet name="決賽檢錄單" sheetId="17" r:id="rId5"/>
    <sheet name="決賽成績" sheetId="9" r:id="rId6"/>
    <sheet name="決賽成績報告單" sheetId="7" r:id="rId7"/>
    <sheet name="獎狀組" sheetId="11" r:id="rId8"/>
  </sheets>
  <definedNames>
    <definedName name="_xlnm._FilterDatabase" localSheetId="2" hidden="1">預賽成績!$E$1:$I$49</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7" l="1"/>
  <c r="A49" i="10"/>
  <c r="A50" i="10"/>
  <c r="A51" i="10"/>
  <c r="A52" i="10"/>
  <c r="A53" i="10"/>
  <c r="A54" i="10"/>
  <c r="A55" i="10"/>
  <c r="A56" i="10"/>
  <c r="A57" i="10"/>
  <c r="A58" i="10"/>
  <c r="F19" i="7" l="1"/>
  <c r="F20" i="7"/>
  <c r="F21" i="7"/>
  <c r="F22" i="7"/>
  <c r="F23" i="7"/>
  <c r="F18" i="7"/>
  <c r="D19" i="7"/>
  <c r="D20" i="7"/>
  <c r="D21" i="7"/>
  <c r="D22" i="7"/>
  <c r="D23" i="7"/>
  <c r="D18" i="7"/>
  <c r="B19" i="7"/>
  <c r="B20" i="7"/>
  <c r="B21" i="7"/>
  <c r="B22" i="7"/>
  <c r="B23" i="7"/>
  <c r="B18" i="7"/>
  <c r="A3" i="9"/>
  <c r="A4" i="9"/>
  <c r="A5" i="9"/>
  <c r="A6" i="9"/>
  <c r="D7" i="7" s="1"/>
  <c r="A7" i="9"/>
  <c r="A2" i="9"/>
  <c r="I3" i="9"/>
  <c r="I4" i="9"/>
  <c r="I5" i="9"/>
  <c r="I6" i="9"/>
  <c r="I7" i="9"/>
  <c r="I2" i="9"/>
  <c r="L43" i="1"/>
  <c r="L44" i="1"/>
  <c r="L45" i="1"/>
  <c r="L46" i="1"/>
  <c r="L47" i="1"/>
  <c r="L48" i="1"/>
  <c r="L49" i="1"/>
  <c r="L42" i="1"/>
  <c r="L35" i="1"/>
  <c r="L36" i="1"/>
  <c r="L37" i="1"/>
  <c r="L38" i="1"/>
  <c r="L39" i="1"/>
  <c r="L40" i="1"/>
  <c r="L41" i="1"/>
  <c r="L34" i="1"/>
  <c r="L27" i="1"/>
  <c r="L28" i="1"/>
  <c r="L29" i="1"/>
  <c r="L30" i="1"/>
  <c r="L31" i="1"/>
  <c r="L32" i="1"/>
  <c r="L33" i="1"/>
  <c r="L26" i="1"/>
  <c r="L19" i="1"/>
  <c r="L20" i="1"/>
  <c r="L21" i="1"/>
  <c r="L22" i="1"/>
  <c r="L23" i="1"/>
  <c r="L24" i="1"/>
  <c r="L25" i="1"/>
  <c r="L18" i="1"/>
  <c r="L10" i="1"/>
  <c r="L11" i="1"/>
  <c r="L12" i="1"/>
  <c r="L13" i="1"/>
  <c r="L14" i="1"/>
  <c r="L15" i="1"/>
  <c r="N15" i="1" s="1"/>
  <c r="L16" i="1"/>
  <c r="L17" i="1"/>
  <c r="N17" i="1" s="1"/>
  <c r="L3" i="1"/>
  <c r="L4" i="1"/>
  <c r="L5" i="1"/>
  <c r="L6" i="1"/>
  <c r="L7" i="1"/>
  <c r="L8" i="1"/>
  <c r="L9"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N44" i="1" s="1"/>
  <c r="K45" i="1"/>
  <c r="K46" i="1"/>
  <c r="K47" i="1"/>
  <c r="K48" i="1"/>
  <c r="K49" i="1"/>
  <c r="K2" i="1"/>
  <c r="D11" i="7" l="1"/>
  <c r="F9" i="7"/>
  <c r="D6" i="7"/>
  <c r="F10" i="7"/>
  <c r="B10" i="7"/>
  <c r="D8" i="7"/>
  <c r="F7" i="7"/>
  <c r="B9" i="7"/>
  <c r="B6" i="7"/>
  <c r="B8" i="7"/>
  <c r="D10" i="7"/>
  <c r="F6" i="7"/>
  <c r="F8" i="7"/>
  <c r="B11" i="7"/>
  <c r="B7" i="7"/>
  <c r="D9" i="7"/>
  <c r="F11" i="7"/>
  <c r="M38" i="1"/>
  <c r="M34" i="1"/>
  <c r="M10" i="1"/>
  <c r="N22" i="1"/>
  <c r="N46" i="1"/>
  <c r="M37" i="1"/>
  <c r="N25" i="1"/>
  <c r="N21" i="1"/>
  <c r="N49" i="1"/>
  <c r="N45" i="1"/>
  <c r="M36" i="1"/>
  <c r="N24" i="1"/>
  <c r="N48" i="1"/>
  <c r="M39" i="1"/>
  <c r="M35" i="1"/>
  <c r="N23" i="1"/>
  <c r="N43" i="1"/>
  <c r="M9" i="1"/>
  <c r="M8" i="1"/>
  <c r="M32" i="1"/>
  <c r="M31" i="1"/>
  <c r="M7" i="1"/>
  <c r="M6" i="1"/>
  <c r="M5" i="1"/>
  <c r="M4" i="1"/>
  <c r="M3" i="1"/>
  <c r="M30" i="1"/>
  <c r="M27" i="1"/>
  <c r="M2" i="1"/>
  <c r="M26" i="1"/>
  <c r="N2" i="1"/>
  <c r="N26" i="1"/>
  <c r="M28" i="1"/>
  <c r="M49" i="1"/>
  <c r="M25" i="1"/>
  <c r="N9" i="1"/>
  <c r="N33" i="1"/>
  <c r="M24" i="1"/>
  <c r="N8" i="1"/>
  <c r="N32" i="1"/>
  <c r="M22" i="1"/>
  <c r="N7" i="1"/>
  <c r="N31" i="1"/>
  <c r="M48" i="1"/>
  <c r="N47" i="1"/>
  <c r="M43" i="1"/>
  <c r="N6" i="1"/>
  <c r="N30" i="1"/>
  <c r="M45" i="1"/>
  <c r="N5" i="1"/>
  <c r="N29" i="1"/>
  <c r="M29" i="1"/>
  <c r="M20" i="1"/>
  <c r="N4" i="1"/>
  <c r="N28" i="1"/>
  <c r="M19" i="1"/>
  <c r="N3" i="1"/>
  <c r="N27" i="1"/>
  <c r="M33" i="1"/>
  <c r="M42" i="1"/>
  <c r="M18" i="1"/>
  <c r="N34" i="1"/>
  <c r="M17" i="1"/>
  <c r="N16" i="1"/>
  <c r="N41" i="1"/>
  <c r="M41" i="1"/>
  <c r="M40" i="1"/>
  <c r="M16" i="1"/>
  <c r="M15" i="1"/>
  <c r="N14" i="1"/>
  <c r="N39" i="1"/>
  <c r="M14" i="1"/>
  <c r="N13" i="1"/>
  <c r="N38" i="1"/>
  <c r="M13" i="1"/>
  <c r="N12" i="1"/>
  <c r="N37" i="1"/>
  <c r="M12" i="1"/>
  <c r="N11" i="1"/>
  <c r="N36" i="1"/>
  <c r="M11" i="1"/>
  <c r="N10" i="1"/>
  <c r="N35" i="1"/>
  <c r="M23" i="1"/>
  <c r="N20" i="1"/>
  <c r="M47" i="1"/>
  <c r="N19" i="1"/>
  <c r="M46" i="1"/>
  <c r="N42" i="1"/>
  <c r="N18" i="1"/>
  <c r="N40" i="1"/>
  <c r="M21" i="1"/>
  <c r="M44" i="1"/>
  <c r="A2" i="10"/>
  <c r="O22" i="1" l="1"/>
  <c r="O32" i="1"/>
  <c r="O19" i="1"/>
  <c r="O28" i="1"/>
  <c r="O37" i="1"/>
  <c r="O44" i="1"/>
  <c r="O38" i="1"/>
  <c r="O10" i="1"/>
  <c r="O34" i="1"/>
  <c r="O27" i="1"/>
  <c r="O16" i="1"/>
  <c r="O26" i="1"/>
  <c r="O40" i="1"/>
  <c r="O29" i="1"/>
  <c r="O42" i="1"/>
  <c r="O20" i="1"/>
  <c r="O13" i="1"/>
  <c r="O41" i="1"/>
  <c r="O25" i="1"/>
  <c r="O46" i="1"/>
  <c r="O43" i="1"/>
  <c r="O24" i="1"/>
  <c r="O39" i="1"/>
  <c r="O45" i="1"/>
  <c r="O36" i="1"/>
  <c r="O49" i="1"/>
  <c r="O30" i="1"/>
  <c r="O17" i="1"/>
  <c r="O48" i="1"/>
  <c r="O47" i="1"/>
  <c r="O21" i="1"/>
  <c r="O31" i="1"/>
  <c r="O15" i="1"/>
  <c r="O23" i="1"/>
  <c r="O14" i="1"/>
  <c r="O18" i="1"/>
  <c r="O11" i="1"/>
  <c r="O35" i="1"/>
  <c r="O33" i="1"/>
  <c r="O12" i="1"/>
  <c r="E7" i="11"/>
  <c r="E6" i="11"/>
  <c r="E5" i="11"/>
  <c r="E4" i="11"/>
  <c r="E3" i="11"/>
  <c r="E2" i="11"/>
  <c r="D3" i="11" l="1"/>
  <c r="D4" i="11"/>
  <c r="D5" i="11"/>
  <c r="D6" i="11"/>
  <c r="D7" i="11"/>
  <c r="D2" i="11"/>
  <c r="A3" i="10" l="1"/>
  <c r="G2" i="1" s="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G25" i="1" l="1"/>
  <c r="K47" i="16" s="1"/>
  <c r="H47" i="1"/>
  <c r="U44" i="16" s="1"/>
  <c r="G9" i="1"/>
  <c r="K11" i="16" s="1"/>
  <c r="G37" i="1"/>
  <c r="S29" i="16" s="1"/>
  <c r="G38" i="1"/>
  <c r="T29" i="16" s="1"/>
  <c r="G10" i="1"/>
  <c r="D29" i="16" s="1"/>
  <c r="G39" i="1"/>
  <c r="U29" i="16" s="1"/>
  <c r="H12" i="1"/>
  <c r="F26" i="16" s="1"/>
  <c r="H41" i="1"/>
  <c r="W26" i="16" s="1"/>
  <c r="G35" i="1"/>
  <c r="Q29" i="16" s="1"/>
  <c r="H22" i="1"/>
  <c r="H44" i="16" s="1"/>
  <c r="G32" i="1"/>
  <c r="V11" i="16" s="1"/>
  <c r="H23" i="1"/>
  <c r="I44" i="16" s="1"/>
  <c r="D11" i="16"/>
  <c r="H30" i="1"/>
  <c r="T8" i="16" s="1"/>
  <c r="G33" i="1"/>
  <c r="W11" i="16" s="1"/>
  <c r="H31" i="1"/>
  <c r="U8" i="16" s="1"/>
  <c r="H24" i="1"/>
  <c r="J44" i="16" s="1"/>
  <c r="G15" i="1"/>
  <c r="I29" i="16" s="1"/>
  <c r="H36" i="1"/>
  <c r="R26" i="16" s="1"/>
  <c r="H33" i="1"/>
  <c r="W8" i="16" s="1"/>
  <c r="G31" i="1"/>
  <c r="U11" i="16" s="1"/>
  <c r="G40" i="1"/>
  <c r="V29" i="16" s="1"/>
  <c r="G43" i="1"/>
  <c r="Q47" i="16" s="1"/>
  <c r="H39" i="1"/>
  <c r="U26" i="16" s="1"/>
  <c r="G23" i="1"/>
  <c r="I47" i="16" s="1"/>
  <c r="G26" i="1"/>
  <c r="P11" i="16" s="1"/>
  <c r="H37" i="1"/>
  <c r="S26" i="16" s="1"/>
  <c r="H3" i="1"/>
  <c r="E8" i="16" s="1"/>
  <c r="G45" i="1"/>
  <c r="S47" i="16" s="1"/>
  <c r="G14" i="1"/>
  <c r="H29" i="16" s="1"/>
  <c r="H8" i="1"/>
  <c r="J8" i="16" s="1"/>
  <c r="G47" i="1"/>
  <c r="U47" i="16" s="1"/>
  <c r="G34" i="1"/>
  <c r="P29" i="16" s="1"/>
  <c r="H4" i="1"/>
  <c r="F8" i="16" s="1"/>
  <c r="H9" i="1"/>
  <c r="K8" i="16" s="1"/>
  <c r="H40" i="1"/>
  <c r="V26" i="16" s="1"/>
  <c r="H32" i="1"/>
  <c r="V8" i="16" s="1"/>
  <c r="H42" i="1"/>
  <c r="H14" i="1"/>
  <c r="H26" i="16" s="1"/>
  <c r="H20" i="1"/>
  <c r="F44" i="16" s="1"/>
  <c r="G22" i="1"/>
  <c r="H47" i="16" s="1"/>
  <c r="H27" i="1"/>
  <c r="Q8" i="16" s="1"/>
  <c r="H18" i="1"/>
  <c r="G18" i="1"/>
  <c r="D47" i="16" s="1"/>
  <c r="H17" i="1"/>
  <c r="K26" i="16" s="1"/>
  <c r="G8" i="1"/>
  <c r="J11" i="16" s="1"/>
  <c r="G21" i="1"/>
  <c r="G47" i="16" s="1"/>
  <c r="H44" i="1"/>
  <c r="R44" i="16" s="1"/>
  <c r="G6" i="1"/>
  <c r="H11" i="16" s="1"/>
  <c r="H16" i="1"/>
  <c r="J26" i="16" s="1"/>
  <c r="H15" i="1"/>
  <c r="I26" i="16" s="1"/>
  <c r="H38" i="1"/>
  <c r="T26" i="16" s="1"/>
  <c r="H49" i="1"/>
  <c r="W44" i="16" s="1"/>
  <c r="H10" i="1"/>
  <c r="H11" i="1"/>
  <c r="E26" i="16" s="1"/>
  <c r="G36" i="1"/>
  <c r="R29" i="16" s="1"/>
  <c r="H7" i="1"/>
  <c r="I8" i="16" s="1"/>
  <c r="G30" i="1"/>
  <c r="T11" i="16" s="1"/>
  <c r="G49" i="1"/>
  <c r="W47" i="16" s="1"/>
  <c r="H28" i="1"/>
  <c r="R8" i="16" s="1"/>
  <c r="G7" i="1"/>
  <c r="I11" i="16" s="1"/>
  <c r="G4" i="1"/>
  <c r="F11" i="16" s="1"/>
  <c r="H34" i="1"/>
  <c r="G44" i="1"/>
  <c r="R47" i="16" s="1"/>
  <c r="G5" i="1"/>
  <c r="G11" i="16" s="1"/>
  <c r="G19" i="1"/>
  <c r="E47" i="16" s="1"/>
  <c r="G11" i="1"/>
  <c r="E29" i="16" s="1"/>
  <c r="H5" i="1"/>
  <c r="G8" i="16" s="1"/>
  <c r="G20" i="1"/>
  <c r="F47" i="16" s="1"/>
  <c r="G12" i="1"/>
  <c r="F29" i="16" s="1"/>
  <c r="G42" i="1"/>
  <c r="P47" i="16" s="1"/>
  <c r="G46" i="1"/>
  <c r="T47" i="16" s="1"/>
  <c r="H48" i="1"/>
  <c r="V44" i="16" s="1"/>
  <c r="H25" i="1"/>
  <c r="K44" i="16" s="1"/>
  <c r="H29" i="1"/>
  <c r="S8" i="16" s="1"/>
  <c r="G24" i="1"/>
  <c r="J47" i="16" s="1"/>
  <c r="H26" i="1"/>
  <c r="H43" i="1"/>
  <c r="Q44" i="16" s="1"/>
  <c r="G16" i="1"/>
  <c r="J29" i="16" s="1"/>
  <c r="G28" i="1"/>
  <c r="R11" i="16" s="1"/>
  <c r="H13" i="1"/>
  <c r="G26" i="16" s="1"/>
  <c r="H6" i="1"/>
  <c r="H8" i="16" s="1"/>
  <c r="G3" i="1"/>
  <c r="E11" i="16" s="1"/>
  <c r="G17" i="1"/>
  <c r="K29" i="16" s="1"/>
  <c r="G27" i="1"/>
  <c r="Q11" i="16" s="1"/>
  <c r="G13" i="1"/>
  <c r="G29" i="16" s="1"/>
  <c r="H21" i="1"/>
  <c r="G44" i="16" s="1"/>
  <c r="G48" i="1"/>
  <c r="V47" i="16" s="1"/>
  <c r="H45" i="1"/>
  <c r="S44" i="16" s="1"/>
  <c r="H46" i="1"/>
  <c r="T44" i="16" s="1"/>
  <c r="G29" i="1"/>
  <c r="S11" i="16" s="1"/>
  <c r="H19" i="1"/>
  <c r="E44" i="16" s="1"/>
  <c r="G41" i="1"/>
  <c r="W29" i="16" s="1"/>
  <c r="H2" i="1"/>
  <c r="H35" i="1"/>
  <c r="Q26" i="16" s="1"/>
  <c r="C3" i="9"/>
  <c r="C4" i="9"/>
  <c r="C5" i="9"/>
  <c r="C6" i="9"/>
  <c r="C7" i="9"/>
  <c r="C2" i="9"/>
  <c r="D8" i="16" l="1"/>
  <c r="S7" i="1"/>
  <c r="P44" i="16"/>
  <c r="S12" i="1"/>
  <c r="P26" i="16"/>
  <c r="S11" i="1"/>
  <c r="D44" i="16"/>
  <c r="S9" i="1"/>
  <c r="D26" i="16"/>
  <c r="S8" i="1"/>
  <c r="P8" i="16"/>
  <c r="S10" i="1"/>
  <c r="F3" i="11"/>
  <c r="F5" i="11"/>
  <c r="F7" i="11"/>
  <c r="F6" i="11"/>
  <c r="F2" i="11"/>
  <c r="F4" i="11"/>
  <c r="S6" i="1" l="1"/>
  <c r="S3" i="1"/>
  <c r="H5" i="11"/>
  <c r="I5" i="11"/>
  <c r="I4" i="11"/>
  <c r="H4" i="11"/>
  <c r="I2" i="11"/>
  <c r="H2" i="11"/>
  <c r="I6" i="11"/>
  <c r="H6" i="11"/>
  <c r="I7" i="11"/>
  <c r="H7" i="11"/>
  <c r="H3" i="11"/>
  <c r="I3" i="11"/>
  <c r="G4" i="11"/>
  <c r="G2" i="11"/>
  <c r="G6" i="11"/>
  <c r="G7" i="11"/>
  <c r="G5" i="11"/>
  <c r="G3" i="11"/>
  <c r="I24" i="16" l="1"/>
  <c r="U24" i="16"/>
  <c r="I42" i="16"/>
  <c r="I6" i="16"/>
  <c r="U6" i="16"/>
  <c r="U42" i="16"/>
  <c r="P46" i="1"/>
  <c r="P12" i="1"/>
  <c r="P34" i="1"/>
  <c r="P48" i="1"/>
  <c r="P37" i="1"/>
  <c r="P28" i="1"/>
  <c r="P11" i="1"/>
  <c r="P41" i="1"/>
  <c r="P23" i="1"/>
  <c r="P40" i="1"/>
  <c r="P17" i="1"/>
  <c r="P36" i="1"/>
  <c r="P22" i="1"/>
  <c r="P33" i="1"/>
  <c r="P14" i="1"/>
  <c r="P24" i="1"/>
  <c r="P43" i="1"/>
  <c r="P27" i="1"/>
  <c r="P47" i="1"/>
  <c r="P25" i="1"/>
  <c r="P38" i="1"/>
  <c r="P20" i="1"/>
  <c r="P49" i="1"/>
  <c r="P32" i="1"/>
  <c r="P45" i="1"/>
  <c r="P31" i="1"/>
  <c r="P13" i="1"/>
  <c r="P39" i="1"/>
  <c r="P18" i="1"/>
  <c r="P26" i="1"/>
  <c r="P19" i="1"/>
  <c r="P29" i="1"/>
  <c r="P44" i="1"/>
  <c r="P35" i="1"/>
  <c r="P10" i="1"/>
  <c r="P21" i="1"/>
  <c r="P16" i="1"/>
  <c r="P15" i="1"/>
  <c r="P42" i="1"/>
  <c r="P30" i="1"/>
  <c r="O6" i="1"/>
  <c r="P6" i="1" s="1"/>
  <c r="O8" i="1"/>
  <c r="P8" i="1" s="1"/>
  <c r="O2" i="1"/>
  <c r="P2" i="1" s="1"/>
  <c r="O9" i="1"/>
  <c r="P9" i="1" s="1"/>
  <c r="O7" i="1"/>
  <c r="P7" i="1" s="1"/>
  <c r="O4" i="1"/>
  <c r="P4" i="1" s="1"/>
  <c r="O5" i="1"/>
  <c r="P5" i="1" s="1"/>
  <c r="O3" i="1"/>
  <c r="P3" i="1" s="1"/>
  <c r="B7" i="1" l="1"/>
  <c r="A7" i="1" s="1"/>
  <c r="B8" i="1"/>
  <c r="A8" i="1" s="1"/>
  <c r="B9" i="1"/>
  <c r="A9" i="1" s="1"/>
  <c r="B6" i="1"/>
  <c r="A6" i="1" s="1"/>
  <c r="B34" i="1"/>
  <c r="A34" i="1" s="1"/>
  <c r="B26" i="1"/>
  <c r="A26" i="1" s="1"/>
  <c r="B10" i="1"/>
  <c r="A10" i="1" s="1"/>
  <c r="B18" i="1"/>
  <c r="A18" i="1" s="1"/>
  <c r="B42" i="1"/>
  <c r="A42" i="1" s="1"/>
  <c r="B14" i="1"/>
  <c r="A14" i="1" s="1"/>
  <c r="B19" i="1"/>
  <c r="A19" i="1" s="1"/>
  <c r="B23" i="1"/>
  <c r="A23" i="1" s="1"/>
  <c r="B35" i="1"/>
  <c r="A35" i="1" s="1"/>
  <c r="B25" i="1"/>
  <c r="A25" i="1" s="1"/>
  <c r="B11" i="1"/>
  <c r="A11" i="1" s="1"/>
  <c r="B17" i="1"/>
  <c r="A17" i="1" s="1"/>
  <c r="B33" i="1"/>
  <c r="A33" i="1" s="1"/>
  <c r="B40" i="1"/>
  <c r="A40" i="1" s="1"/>
  <c r="B46" i="1"/>
  <c r="A46" i="1" s="1"/>
  <c r="B15" i="1"/>
  <c r="A15" i="1" s="1"/>
  <c r="B36" i="1"/>
  <c r="A36" i="1" s="1"/>
  <c r="B21" i="1"/>
  <c r="A21" i="1" s="1"/>
  <c r="B45" i="1"/>
  <c r="A45" i="1" s="1"/>
  <c r="B24" i="1"/>
  <c r="A24" i="1" s="1"/>
  <c r="B31" i="1"/>
  <c r="A31" i="1" s="1"/>
  <c r="B12" i="1"/>
  <c r="A12" i="1" s="1"/>
  <c r="B41" i="1"/>
  <c r="A41" i="1" s="1"/>
  <c r="B47" i="1"/>
  <c r="A47" i="1" s="1"/>
  <c r="B30" i="1"/>
  <c r="A30" i="1" s="1"/>
  <c r="B49" i="1"/>
  <c r="A49" i="1" s="1"/>
  <c r="B16" i="1"/>
  <c r="A16" i="1" s="1"/>
  <c r="B32" i="1"/>
  <c r="A32" i="1" s="1"/>
  <c r="B44" i="1"/>
  <c r="A44" i="1" s="1"/>
  <c r="B48" i="1"/>
  <c r="A48" i="1" s="1"/>
  <c r="B29" i="1"/>
  <c r="A29" i="1" s="1"/>
  <c r="B38" i="1"/>
  <c r="A38" i="1" s="1"/>
  <c r="B20" i="1"/>
  <c r="A20" i="1" s="1"/>
  <c r="B39" i="1"/>
  <c r="A39" i="1" s="1"/>
  <c r="B27" i="1"/>
  <c r="A27" i="1" s="1"/>
  <c r="B3" i="1"/>
  <c r="A3" i="1" s="1"/>
  <c r="B4" i="1"/>
  <c r="A4" i="1" s="1"/>
  <c r="B5" i="1"/>
  <c r="A5" i="1" s="1"/>
  <c r="B2" i="1"/>
  <c r="A2" i="1" s="1"/>
  <c r="B22" i="1"/>
  <c r="A22" i="1" s="1"/>
  <c r="B37" i="1"/>
  <c r="A37" i="1" s="1"/>
  <c r="B28" i="1"/>
  <c r="A28" i="1" s="1"/>
  <c r="B43" i="1"/>
  <c r="A43" i="1" s="1"/>
  <c r="B13" i="1"/>
  <c r="A13" i="1" s="1"/>
  <c r="B8" i="8" l="1"/>
  <c r="G8" i="17" s="1"/>
  <c r="B9" i="8"/>
  <c r="B10" i="8"/>
  <c r="B11" i="8"/>
  <c r="B6" i="8"/>
  <c r="D7" i="8"/>
  <c r="D8" i="8"/>
  <c r="D9" i="8"/>
  <c r="D10" i="8"/>
  <c r="D11" i="8"/>
  <c r="D6" i="8"/>
  <c r="D19" i="8"/>
  <c r="D20" i="8"/>
  <c r="D21" i="8"/>
  <c r="D22" i="8"/>
  <c r="D23" i="8"/>
  <c r="D18" i="8"/>
  <c r="B19" i="8"/>
  <c r="B20" i="8"/>
  <c r="B21" i="8"/>
  <c r="B22" i="8"/>
  <c r="B23" i="8"/>
  <c r="B18" i="8"/>
  <c r="B7" i="8"/>
  <c r="F4" i="9"/>
  <c r="F3" i="9" l="1"/>
  <c r="F8" i="17"/>
  <c r="E7" i="9"/>
  <c r="J11" i="17"/>
  <c r="E6" i="9"/>
  <c r="I11" i="17"/>
  <c r="E2" i="9"/>
  <c r="E11" i="17"/>
  <c r="E4" i="9"/>
  <c r="G11" i="17"/>
  <c r="E3" i="9"/>
  <c r="F11" i="17"/>
  <c r="F2" i="9"/>
  <c r="E8" i="17"/>
  <c r="F7" i="9"/>
  <c r="J8" i="17"/>
  <c r="F6" i="9"/>
  <c r="I8" i="17"/>
  <c r="F5" i="9"/>
  <c r="H8" i="17"/>
  <c r="E5" i="9"/>
  <c r="H11" i="17"/>
  <c r="A3" i="11"/>
  <c r="B5" i="11"/>
  <c r="B2" i="11"/>
  <c r="B4" i="11"/>
  <c r="A2" i="11"/>
  <c r="B3" i="11"/>
  <c r="A4" i="11"/>
  <c r="A7" i="11"/>
  <c r="B6" i="11"/>
  <c r="A5" i="11"/>
  <c r="A6" i="11"/>
  <c r="B7" i="11"/>
</calcChain>
</file>

<file path=xl/sharedStrings.xml><?xml version="1.0" encoding="utf-8"?>
<sst xmlns="http://schemas.openxmlformats.org/spreadsheetml/2006/main" count="499" uniqueCount="110">
  <si>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</si>
  <si>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</si>
  <si>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</si>
  <si>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</si>
  <si>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</si>
  <si>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</si>
  <si>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</si>
  <si>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</si>
  <si>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分組</t>
    <phoneticPr fontId="2" type="noConversion"/>
  </si>
  <si>
    <t>道次</t>
    <phoneticPr fontId="2" type="noConversion"/>
  </si>
  <si>
    <t>決賽道次</t>
    <phoneticPr fontId="2" type="noConversion"/>
  </si>
  <si>
    <t>決賽名次</t>
    <phoneticPr fontId="2" type="noConversion"/>
  </si>
  <si>
    <t>組別</t>
    <phoneticPr fontId="2" type="noConversion"/>
  </si>
  <si>
    <t>比賽項目</t>
  </si>
  <si>
    <t>分組</t>
  </si>
  <si>
    <t>道次</t>
  </si>
  <si>
    <t>班級</t>
  </si>
  <si>
    <t>姓名</t>
  </si>
  <si>
    <t>性別</t>
  </si>
  <si>
    <t>秒數</t>
    <phoneticPr fontId="2" type="noConversion"/>
  </si>
  <si>
    <t>秒數處理</t>
    <phoneticPr fontId="2" type="noConversion"/>
  </si>
  <si>
    <t>分組名次</t>
    <phoneticPr fontId="2" type="noConversion"/>
  </si>
  <si>
    <t>總名次</t>
    <phoneticPr fontId="2" type="noConversion"/>
  </si>
  <si>
    <t>擇優成績</t>
    <phoneticPr fontId="2" type="noConversion"/>
  </si>
  <si>
    <t>擇優名次</t>
    <phoneticPr fontId="2" type="noConversion"/>
  </si>
  <si>
    <t>決賽選手成績</t>
    <phoneticPr fontId="2" type="noConversion"/>
  </si>
  <si>
    <t>欄1</t>
  </si>
  <si>
    <t>欄2</t>
  </si>
  <si>
    <t>欄3</t>
  </si>
  <si>
    <t>欄4</t>
  </si>
  <si>
    <t>高男</t>
    <phoneticPr fontId="2" type="noConversion"/>
  </si>
  <si>
    <t>男子100公尺</t>
  </si>
  <si>
    <t>男</t>
  </si>
  <si>
    <t>分組取</t>
    <phoneticPr fontId="2" type="noConversion"/>
  </si>
  <si>
    <t>名進決賽</t>
    <phoneticPr fontId="2" type="noConversion"/>
  </si>
  <si>
    <t>擇優取</t>
    <phoneticPr fontId="2" type="noConversion"/>
  </si>
  <si>
    <t>名次</t>
    <phoneticPr fontId="2" type="noConversion"/>
  </si>
  <si>
    <t>四</t>
    <phoneticPr fontId="2" type="noConversion"/>
  </si>
  <si>
    <t>五</t>
    <phoneticPr fontId="2" type="noConversion"/>
  </si>
  <si>
    <t>三</t>
    <phoneticPr fontId="2" type="noConversion"/>
  </si>
  <si>
    <t>六</t>
    <phoneticPr fontId="2" type="noConversion"/>
  </si>
  <si>
    <t>七</t>
    <phoneticPr fontId="2" type="noConversion"/>
  </si>
  <si>
    <t>二</t>
    <phoneticPr fontId="2" type="noConversion"/>
  </si>
  <si>
    <t>排序</t>
    <phoneticPr fontId="2" type="noConversion"/>
  </si>
  <si>
    <t>名次(中文)</t>
    <phoneticPr fontId="2" type="noConversion"/>
  </si>
  <si>
    <t>男</t>
    <phoneticPr fontId="2" type="noConversion"/>
  </si>
  <si>
    <t>一</t>
    <phoneticPr fontId="2" type="noConversion"/>
  </si>
  <si>
    <t>八</t>
    <phoneticPr fontId="2" type="noConversion"/>
  </si>
  <si>
    <t>決賽報告單</t>
    <phoneticPr fontId="2" type="noConversion"/>
  </si>
  <si>
    <t>高男組</t>
    <phoneticPr fontId="2" type="noConversion"/>
  </si>
  <si>
    <t>男子100公尺</t>
    <phoneticPr fontId="2" type="noConversion"/>
  </si>
  <si>
    <t>預</t>
    <phoneticPr fontId="2" type="noConversion"/>
  </si>
  <si>
    <t>報告</t>
  </si>
  <si>
    <t>單位</t>
  </si>
  <si>
    <t>成績</t>
  </si>
  <si>
    <t>備註</t>
  </si>
  <si>
    <t>第二道</t>
    <phoneticPr fontId="2" type="noConversion"/>
  </si>
  <si>
    <t>第三道</t>
    <phoneticPr fontId="2" type="noConversion"/>
  </si>
  <si>
    <t>第四道</t>
    <phoneticPr fontId="2" type="noConversion"/>
  </si>
  <si>
    <t>第五道</t>
    <phoneticPr fontId="2" type="noConversion"/>
  </si>
  <si>
    <t>第六道</t>
    <phoneticPr fontId="2" type="noConversion"/>
  </si>
  <si>
    <t>第七道</t>
    <phoneticPr fontId="2" type="noConversion"/>
  </si>
  <si>
    <t>成績報告單</t>
  </si>
  <si>
    <t>決</t>
  </si>
  <si>
    <t>單位</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</si>
  <si>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</si>
  <si>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</si>
  <si>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</si>
  <si>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</si>
  <si>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</si>
  <si>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</si>
  <si>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呀哈</t>
    <phoneticPr fontId="2" type="noConversion"/>
  </si>
  <si>
    <t>成績</t>
    <phoneticPr fontId="2" type="noConversion"/>
  </si>
  <si>
    <t>分</t>
    <phoneticPr fontId="2" type="noConversion"/>
  </si>
  <si>
    <t>秒</t>
    <phoneticPr fontId="2" type="noConversion"/>
  </si>
  <si>
    <t>毫秒</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</si>
  <si>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</si>
  <si>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</si>
  <si>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組</t>
  </si>
  <si>
    <t>組</t>
    <phoneticPr fontId="2" type="noConversion"/>
  </si>
  <si>
    <t>別</t>
    <phoneticPr fontId="2" type="noConversion"/>
  </si>
  <si>
    <t>項</t>
    <phoneticPr fontId="2" type="noConversion"/>
  </si>
  <si>
    <t>目</t>
    <phoneticPr fontId="2" type="noConversion"/>
  </si>
  <si>
    <t>組    別</t>
    <phoneticPr fontId="2" type="noConversion"/>
  </si>
  <si>
    <t>姓    名</t>
    <phoneticPr fontId="2" type="noConversion"/>
  </si>
  <si>
    <t>名    次</t>
    <phoneticPr fontId="2" type="noConversion"/>
  </si>
  <si>
    <t>成    績</t>
    <phoneticPr fontId="2" type="noConversion"/>
  </si>
  <si>
    <t>班    級</t>
    <phoneticPr fontId="2" type="noConversion"/>
  </si>
  <si>
    <t>第一組</t>
    <phoneticPr fontId="2" type="noConversion"/>
  </si>
  <si>
    <t>取六名</t>
    <phoneticPr fontId="2" type="noConversion"/>
  </si>
  <si>
    <t>徑　賽　檢　錄　表</t>
  </si>
  <si>
    <t>　</t>
    <phoneticPr fontId="2" type="noConversion"/>
  </si>
  <si>
    <t>賽</t>
    <phoneticPr fontId="2" type="noConversion"/>
  </si>
  <si>
    <t>第一組</t>
    <phoneticPr fontId="2" type="noConversion"/>
  </si>
  <si>
    <t>人</t>
    <phoneticPr fontId="2" type="noConversion"/>
  </si>
  <si>
    <t>第二組</t>
    <phoneticPr fontId="2" type="noConversion"/>
  </si>
  <si>
    <t>第三組</t>
    <phoneticPr fontId="2" type="noConversion"/>
  </si>
  <si>
    <t>第四組</t>
    <phoneticPr fontId="2" type="noConversion"/>
  </si>
  <si>
    <t>第五組</t>
    <phoneticPr fontId="2" type="noConversion"/>
  </si>
  <si>
    <t>第六組</t>
    <phoneticPr fontId="2" type="noConversion"/>
  </si>
  <si>
    <t>共</t>
    <phoneticPr fontId="2" type="noConversion"/>
  </si>
  <si>
    <t>組</t>
    <phoneticPr fontId="2" type="noConversion"/>
  </si>
  <si>
    <t>組別</t>
    <phoneticPr fontId="2" type="noConversion"/>
  </si>
  <si>
    <t>一</t>
    <phoneticPr fontId="2" type="noConversion"/>
  </si>
  <si>
    <t>二</t>
    <phoneticPr fontId="2" type="noConversion"/>
  </si>
  <si>
    <t>三</t>
    <phoneticPr fontId="2" type="noConversion"/>
  </si>
  <si>
    <t>四</t>
    <phoneticPr fontId="2" type="noConversion"/>
  </si>
  <si>
    <t>五</t>
    <phoneticPr fontId="2" type="noConversion"/>
  </si>
  <si>
    <t>六</t>
    <phoneticPr fontId="2" type="noConversion"/>
  </si>
  <si>
    <t>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</si>
</sst>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16"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theme="1"/>
      <name val="新細明體"/>
      <family val="2"/>
      <scheme val="minor"/>
    </font>
    <font>
      <sz val="12"/>
      <color rgb="FF000000"/>
      <name val="新細明體"/>
      <family val="1"/>
      <charset val="136"/>
      <scheme val="minor"/>
    </font>
    <font>
      <sz val="16"/>
      <color theme="1"/>
      <name val="新細明體"/>
      <family val="1"/>
      <charset val="136"/>
      <scheme val="minor"/>
    </font>
    <font>
      <u/>
      <sz val="28"/>
      <color theme="1"/>
      <name val="新細明體"/>
      <family val="1"/>
      <charset val="136"/>
    </font>
    <font>
      <sz val="12"/>
      <color theme="1"/>
      <name val="新細明體"/>
      <family val="2"/>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thin">
        <color indexed="64"/>
      </left>
      <right style="thin">
        <color indexed="64"/>
      </right>
      <top style="thin">
        <color theme="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1" fillId="2" borderId="0" applyNumberFormat="0" applyBorder="0" applyAlignment="0" applyProtection="0">
      <alignment vertical="center"/>
    </xf>
    <xf numFmtId="0" fontId="11" fillId="0" borderId="0"/>
    <xf numFmtId="0" fontId="15" fillId="0" borderId="0">
      <alignment vertical="center"/>
    </xf>
  </cellStyleXfs>
  <cellXfs count="90">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3" xfId="0" applyBorder="1">
      <alignment vertical="center"/>
    </xf>
    <xf numFmtId="0" fontId="4" fillId="0" borderId="6"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0" xfId="0" applyFill="1" applyAlignment="1">
      <alignment horizontal="center" vertical="center"/>
    </xf>
    <xf numFmtId="0" fontId="4" fillId="0" borderId="6" xfId="0" applyFont="1" applyBorder="1" applyAlignment="1">
      <alignment horizontal="center" vertical="center"/>
    </xf>
    <xf numFmtId="0" fontId="0" fillId="3" borderId="5" xfId="0" applyFill="1" applyBorder="1">
      <alignment vertical="center"/>
    </xf>
    <xf numFmtId="0" fontId="0" fillId="3" borderId="1" xfId="0" applyFill="1" applyBorder="1">
      <alignment vertical="center"/>
    </xf>
    <xf numFmtId="0" fontId="0" fillId="3" borderId="3" xfId="0" applyFill="1" applyBorder="1">
      <alignment vertical="center"/>
    </xf>
    <xf numFmtId="0" fontId="0" fillId="3" borderId="18" xfId="0" applyFill="1" applyBorder="1">
      <alignment vertical="center"/>
    </xf>
    <xf numFmtId="176" fontId="0" fillId="0" borderId="1" xfId="0" applyNumberFormat="1" applyBorder="1" applyProtection="1">
      <alignment vertical="center"/>
      <protection locked="0"/>
    </xf>
    <xf numFmtId="176" fontId="0" fillId="0" borderId="2"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3" borderId="4" xfId="0" applyFill="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0" fontId="0" fillId="0" borderId="0" xfId="0" applyAlignment="1">
      <alignment vertical="center" textRotation="255"/>
    </xf>
    <xf numFmtId="0" fontId="4" fillId="0" borderId="0" xfId="0" applyFont="1">
      <alignment vertical="center"/>
    </xf>
    <xf numFmtId="0" fontId="4" fillId="0" borderId="0" xfId="0" applyFont="1" applyAlignment="1">
      <alignment horizontal="center" vertical="center"/>
    </xf>
    <xf numFmtId="176" fontId="4" fillId="0" borderId="0" xfId="0" applyNumberFormat="1" applyFon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176" fontId="0" fillId="3" borderId="2" xfId="0" applyNumberFormat="1" applyFill="1" applyBorder="1">
      <alignment vertical="center"/>
    </xf>
    <xf numFmtId="176" fontId="0" fillId="0" borderId="3" xfId="0" applyNumberFormat="1" applyBorder="1" applyProtection="1">
      <alignment vertical="center"/>
      <protection locked="0"/>
    </xf>
    <xf numFmtId="176" fontId="0" fillId="0" borderId="5" xfId="0" applyNumberFormat="1" applyBorder="1" applyProtection="1">
      <alignment vertical="center"/>
      <protection locked="0"/>
    </xf>
    <xf numFmtId="176" fontId="0" fillId="0" borderId="18" xfId="0" applyNumberFormat="1" applyBorder="1" applyProtection="1">
      <alignment vertical="center"/>
      <protection locked="0"/>
    </xf>
    <xf numFmtId="0" fontId="12" fillId="0" borderId="0" xfId="0" applyFont="1" applyProtection="1">
      <alignment vertical="center"/>
      <protection locked="0"/>
    </xf>
    <xf numFmtId="49" fontId="12" fillId="0" borderId="0" xfId="0" applyNumberFormat="1" applyFont="1" applyProtection="1">
      <alignment vertical="center"/>
      <protection locked="0"/>
    </xf>
    <xf numFmtId="0" fontId="0" fillId="3" borderId="0" xfId="0" applyFill="1" applyAlignment="1">
      <alignment horizontal="right" vertical="center"/>
    </xf>
    <xf numFmtId="0" fontId="15" fillId="0" borderId="0" xfId="3">
      <alignment vertical="center"/>
    </xf>
    <xf numFmtId="0" fontId="5" fillId="0" borderId="2" xfId="3" applyFont="1" applyBorder="1" applyAlignment="1">
      <alignment horizontal="center" vertical="center"/>
    </xf>
    <xf numFmtId="0" fontId="15" fillId="0" borderId="27" xfId="3" applyBorder="1" applyAlignment="1">
      <alignment horizontal="center" vertical="center"/>
    </xf>
    <xf numFmtId="0" fontId="15" fillId="0" borderId="25" xfId="3" applyBorder="1" applyAlignment="1">
      <alignment horizontal="center" vertical="center"/>
    </xf>
    <xf numFmtId="0" fontId="15" fillId="0" borderId="25" xfId="3" applyBorder="1">
      <alignment vertical="center"/>
    </xf>
    <xf numFmtId="0" fontId="15" fillId="0" borderId="23" xfId="3" applyBorder="1">
      <alignment vertical="center"/>
    </xf>
    <xf numFmtId="0" fontId="15" fillId="0" borderId="26" xfId="3" applyBorder="1">
      <alignment vertical="center"/>
    </xf>
    <xf numFmtId="0" fontId="15" fillId="0" borderId="24" xfId="3" applyBorder="1">
      <alignment vertical="center"/>
    </xf>
    <xf numFmtId="0" fontId="5" fillId="0" borderId="24" xfId="3" applyFont="1" applyBorder="1" applyAlignment="1">
      <alignment horizontal="center" vertical="center"/>
    </xf>
    <xf numFmtId="0" fontId="15" fillId="0" borderId="24" xfId="3" applyBorder="1" applyAlignment="1">
      <alignment horizontal="left" vertical="center"/>
    </xf>
    <xf numFmtId="0" fontId="15" fillId="0" borderId="22" xfId="3" applyBorder="1">
      <alignment vertical="center"/>
    </xf>
    <xf numFmtId="0" fontId="4" fillId="0" borderId="1" xfId="3" applyFont="1" applyBorder="1" applyAlignment="1">
      <alignment horizontal="center" vertical="center"/>
    </xf>
    <xf numFmtId="0" fontId="15" fillId="0" borderId="1" xfId="3" applyBorder="1" applyAlignment="1">
      <alignment horizontal="center" vertical="center"/>
    </xf>
    <xf numFmtId="0" fontId="0" fillId="3" borderId="5" xfId="0" applyFill="1" applyBorder="1" applyAlignment="1">
      <alignment horizontal="center" vertical="center"/>
    </xf>
    <xf numFmtId="0" fontId="13" fillId="0" borderId="22" xfId="3" applyFont="1" applyBorder="1" applyAlignment="1">
      <alignment horizontal="center" vertical="center"/>
    </xf>
    <xf numFmtId="0" fontId="13" fillId="0" borderId="24" xfId="3" applyFont="1" applyBorder="1" applyAlignment="1">
      <alignment horizontal="center" vertical="center"/>
    </xf>
    <xf numFmtId="0" fontId="13" fillId="0" borderId="26" xfId="3" applyFont="1" applyBorder="1" applyAlignment="1">
      <alignment horizontal="center" vertical="center"/>
    </xf>
    <xf numFmtId="0" fontId="13" fillId="0" borderId="23" xfId="3" applyFont="1" applyBorder="1" applyAlignment="1">
      <alignment horizontal="center" vertical="center"/>
    </xf>
    <xf numFmtId="0" fontId="13" fillId="0" borderId="25" xfId="3" applyFont="1" applyBorder="1" applyAlignment="1">
      <alignment horizontal="center" vertical="center"/>
    </xf>
    <xf numFmtId="0" fontId="13" fillId="0" borderId="27" xfId="3" applyFont="1" applyBorder="1" applyAlignment="1">
      <alignment horizontal="center" vertical="center"/>
    </xf>
    <xf numFmtId="0" fontId="5" fillId="0" borderId="28" xfId="3" applyFont="1" applyBorder="1" applyAlignment="1">
      <alignment horizontal="center" vertical="distributed"/>
    </xf>
    <xf numFmtId="0" fontId="5" fillId="0" borderId="21" xfId="3" applyFont="1" applyBorder="1" applyAlignment="1">
      <alignment horizontal="center" vertical="distributed"/>
    </xf>
    <xf numFmtId="0" fontId="4" fillId="0" borderId="24" xfId="3" applyFont="1" applyBorder="1" applyAlignment="1">
      <alignment horizontal="center" vertical="center"/>
    </xf>
    <xf numFmtId="0" fontId="4" fillId="0" borderId="25" xfId="3" applyFont="1" applyBorder="1" applyAlignment="1">
      <alignment horizontal="center" vertical="center"/>
    </xf>
    <xf numFmtId="0" fontId="4" fillId="0" borderId="28" xfId="3" applyFont="1" applyBorder="1" applyAlignment="1">
      <alignment horizontal="center" vertical="distributed"/>
    </xf>
    <xf numFmtId="0" fontId="4" fillId="0" borderId="21" xfId="3" applyFont="1" applyBorder="1" applyAlignment="1">
      <alignment horizontal="center" vertical="distributed"/>
    </xf>
    <xf numFmtId="0" fontId="14" fillId="0" borderId="0" xfId="3" applyFont="1" applyAlignment="1">
      <alignment horizontal="center" vertical="center"/>
    </xf>
    <xf numFmtId="0" fontId="14" fillId="0" borderId="25" xfId="3"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176" fontId="0" fillId="0" borderId="19" xfId="0" applyNumberFormat="1" applyBorder="1" applyAlignment="1">
      <alignment horizontal="center" vertical="center"/>
    </xf>
    <xf numFmtId="176" fontId="0" fillId="0" borderId="20" xfId="0" applyNumberFormat="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5" fillId="0" borderId="14" xfId="0" applyFont="1" applyBorder="1" applyAlignment="1">
      <alignment horizontal="center" vertical="center"/>
    </xf>
    <xf numFmtId="0" fontId="6" fillId="0" borderId="0" xfId="0" applyFont="1" applyAlignment="1">
      <alignment horizontal="center" vertical="center"/>
    </xf>
    <xf numFmtId="0" fontId="10" fillId="0" borderId="7" xfId="0" applyFont="1" applyBorder="1" applyAlignment="1">
      <alignment horizontal="left" vertical="center" wrapText="1"/>
    </xf>
    <xf numFmtId="0" fontId="10" fillId="0" borderId="11" xfId="0" applyFont="1" applyBorder="1" applyAlignment="1">
      <alignment horizontal="left" vertical="center" wrapText="1"/>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12"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2" xfId="0" applyFont="1" applyBorder="1" applyAlignment="1">
      <alignment horizontal="center"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9" fillId="0" borderId="11" xfId="0" applyFont="1" applyBorder="1" applyAlignment="1">
      <alignment horizontal="center" vertical="center"/>
    </xf>
    <xf numFmtId="0" fontId="9" fillId="0" borderId="8" xfId="0" applyFont="1" applyBorder="1" applyAlignment="1">
      <alignment horizontal="center" vertical="center"/>
    </xf>
    <xf numFmtId="0" fontId="9" fillId="0" borderId="12" xfId="0" applyFont="1" applyBorder="1" applyAlignment="1">
      <alignment horizontal="center" vertical="center"/>
    </xf>
    <xf numFmtId="0" fontId="9" fillId="0" borderId="10" xfId="0" applyFont="1" applyBorder="1" applyAlignment="1">
      <alignment horizontal="center" vertical="center"/>
    </xf>
    <xf numFmtId="176" fontId="4" fillId="0" borderId="15" xfId="0" applyNumberFormat="1" applyFont="1" applyBorder="1" applyAlignment="1">
      <alignment horizontal="center" vertical="center"/>
    </xf>
    <xf numFmtId="176" fontId="4" fillId="0" borderId="14" xfId="0" applyNumberFormat="1" applyFont="1" applyBorder="1" applyAlignment="1">
      <alignment horizontal="center" vertical="center"/>
    </xf>
  </cellXfs>
  <cellStyles count="4">
    <cellStyle name="一般" xfId="0" builtinId="0"/>
    <cellStyle name="一般 2" xfId="2" xr:uid="{BDB3BB2A-794E-463C-8420-6A4DF17E8912}"/>
    <cellStyle name="一般 2 2" xfId="3" xr:uid="{1C6F218B-C25D-4B6F-AC92-9CA74066D135}"/>
    <cellStyle name="輔色1" xfId="1" builtinId="29"/>
  </cellStyles>
  <dxfs count="14">
    <dxf>
      <font>
        <color rgb="FF9C0006"/>
      </font>
      <fill>
        <patternFill>
          <bgColor rgb="FFFFC7CE"/>
        </patternFill>
      </fill>
    </dxf>
    <dxf>
      <numFmt numFmtId="0" formatCode="General"/>
    </dxf>
    <dxf>
      <numFmt numFmtId="0" formatCode="General"/>
    </dxf>
    <dxf>
      <numFmt numFmtId="0" formatCode="General"/>
      <border>
        <left style="thin">
          <color indexed="64"/>
        </left>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176" formatCode="00\'00\'\'00"/>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447675</xdr:colOff>
      <xdr:row>8</xdr:row>
      <xdr:rowOff>47625</xdr:rowOff>
    </xdr:from>
    <xdr:to>
      <xdr:col>14</xdr:col>
      <xdr:colOff>622095</xdr:colOff>
      <xdr:row>9</xdr:row>
      <xdr:rowOff>80473</xdr:rowOff>
    </xdr:to>
    <xdr:sp macro="" textlink="">
      <xdr:nvSpPr>
        <xdr:cNvPr id="2" name="Text Box 38">
          <a:extLst>
            <a:ext uri="{FF2B5EF4-FFF2-40B4-BE49-F238E27FC236}">
              <a16:creationId xmlns:a16="http://schemas.microsoft.com/office/drawing/2014/main" id="{20EA85AF-C808-49D4-93A0-5B3EF13D0A3E}"/>
            </a:ext>
          </a:extLst>
        </xdr:cNvPr>
        <xdr:cNvSpPr txBox="1">
          <a:spLocks noChangeArrowheads="1"/>
        </xdr:cNvSpPr>
      </xdr:nvSpPr>
      <xdr:spPr bwMode="auto">
        <a:xfrm>
          <a:off x="8372475" y="164782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8</xdr:row>
      <xdr:rowOff>38100</xdr:rowOff>
    </xdr:from>
    <xdr:to>
      <xdr:col>19</xdr:col>
      <xdr:colOff>269669</xdr:colOff>
      <xdr:row>9</xdr:row>
      <xdr:rowOff>70948</xdr:rowOff>
    </xdr:to>
    <xdr:sp macro="" textlink="">
      <xdr:nvSpPr>
        <xdr:cNvPr id="3" name="Text Box 39">
          <a:extLst>
            <a:ext uri="{FF2B5EF4-FFF2-40B4-BE49-F238E27FC236}">
              <a16:creationId xmlns:a16="http://schemas.microsoft.com/office/drawing/2014/main" id="{3572CDF6-F1A7-4B5B-9C2A-7DEE04C34BE6}"/>
            </a:ext>
          </a:extLst>
        </xdr:cNvPr>
        <xdr:cNvSpPr txBox="1">
          <a:spLocks noChangeArrowheads="1"/>
        </xdr:cNvSpPr>
      </xdr:nvSpPr>
      <xdr:spPr bwMode="auto">
        <a:xfrm>
          <a:off x="11068050" y="16383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8</xdr:row>
      <xdr:rowOff>57150</xdr:rowOff>
    </xdr:from>
    <xdr:to>
      <xdr:col>23</xdr:col>
      <xdr:colOff>374444</xdr:colOff>
      <xdr:row>9</xdr:row>
      <xdr:rowOff>89998</xdr:rowOff>
    </xdr:to>
    <xdr:sp macro="" textlink="">
      <xdr:nvSpPr>
        <xdr:cNvPr id="4" name="Text Box 40">
          <a:extLst>
            <a:ext uri="{FF2B5EF4-FFF2-40B4-BE49-F238E27FC236}">
              <a16:creationId xmlns:a16="http://schemas.microsoft.com/office/drawing/2014/main" id="{3CCDCDCF-5F38-4185-BC8B-9E28C7B141D4}"/>
            </a:ext>
          </a:extLst>
        </xdr:cNvPr>
        <xdr:cNvSpPr txBox="1">
          <a:spLocks noChangeArrowheads="1"/>
        </xdr:cNvSpPr>
      </xdr:nvSpPr>
      <xdr:spPr bwMode="auto">
        <a:xfrm>
          <a:off x="13611225" y="165735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A49EBBCB-331C-49E4-8144-9CC96B661C2A}"/>
            </a:ext>
          </a:extLst>
        </xdr:cNvPr>
        <xdr:cNvSpPr txBox="1"/>
      </xdr:nvSpPr>
      <xdr:spPr>
        <a:xfrm>
          <a:off x="612173" y="239669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6" name="文字方塊 5">
          <a:extLst>
            <a:ext uri="{FF2B5EF4-FFF2-40B4-BE49-F238E27FC236}">
              <a16:creationId xmlns:a16="http://schemas.microsoft.com/office/drawing/2014/main" id="{830F6691-FC63-459F-933A-F70C596463B3}"/>
            </a:ext>
          </a:extLst>
        </xdr:cNvPr>
        <xdr:cNvSpPr txBox="1"/>
      </xdr:nvSpPr>
      <xdr:spPr>
        <a:xfrm>
          <a:off x="1232070" y="890202"/>
          <a:ext cx="1206586" cy="31123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42C59675-C378-43B3-804B-EB1B0AC7D981}"/>
            </a:ext>
          </a:extLst>
        </xdr:cNvPr>
        <xdr:cNvSpPr txBox="1"/>
      </xdr:nvSpPr>
      <xdr:spPr>
        <a:xfrm>
          <a:off x="3524250" y="890201"/>
          <a:ext cx="742434" cy="31406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D5B6434E-6334-497F-9905-742BA61251DA}"/>
            </a:ext>
          </a:extLst>
        </xdr:cNvPr>
        <xdr:cNvSpPr txBox="1"/>
      </xdr:nvSpPr>
      <xdr:spPr>
        <a:xfrm>
          <a:off x="3046968" y="2396696"/>
          <a:ext cx="2203107" cy="937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BEB6D396-3D77-45E7-9BFF-150C3D385259}"/>
            </a:ext>
          </a:extLst>
        </xdr:cNvPr>
        <xdr:cNvSpPr txBox="1"/>
      </xdr:nvSpPr>
      <xdr:spPr>
        <a:xfrm>
          <a:off x="5018387" y="239669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0" name="文字方塊 9">
          <a:extLst>
            <a:ext uri="{FF2B5EF4-FFF2-40B4-BE49-F238E27FC236}">
              <a16:creationId xmlns:a16="http://schemas.microsoft.com/office/drawing/2014/main" id="{2FCF83EC-E0CB-45E3-92BC-EC606D70DAB8}"/>
            </a:ext>
          </a:extLst>
        </xdr:cNvPr>
        <xdr:cNvSpPr txBox="1"/>
      </xdr:nvSpPr>
      <xdr:spPr>
        <a:xfrm>
          <a:off x="612173" y="599714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11" name="文字方塊 10">
          <a:extLst>
            <a:ext uri="{FF2B5EF4-FFF2-40B4-BE49-F238E27FC236}">
              <a16:creationId xmlns:a16="http://schemas.microsoft.com/office/drawing/2014/main" id="{541F3724-7B40-4A91-A479-9413FB558110}"/>
            </a:ext>
          </a:extLst>
        </xdr:cNvPr>
        <xdr:cNvSpPr txBox="1"/>
      </xdr:nvSpPr>
      <xdr:spPr>
        <a:xfrm>
          <a:off x="1232070" y="4490652"/>
          <a:ext cx="1206586" cy="31123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22</xdr:row>
      <xdr:rowOff>90101</xdr:rowOff>
    </xdr:from>
    <xdr:to>
      <xdr:col>6</xdr:col>
      <xdr:colOff>913884</xdr:colOff>
      <xdr:row>23</xdr:row>
      <xdr:rowOff>308919</xdr:rowOff>
    </xdr:to>
    <xdr:sp macro="" textlink="">
      <xdr:nvSpPr>
        <xdr:cNvPr id="12" name="文字方塊 11">
          <a:extLst>
            <a:ext uri="{FF2B5EF4-FFF2-40B4-BE49-F238E27FC236}">
              <a16:creationId xmlns:a16="http://schemas.microsoft.com/office/drawing/2014/main" id="{7270A2A0-F703-4AFF-8886-7083E6611F57}"/>
            </a:ext>
          </a:extLst>
        </xdr:cNvPr>
        <xdr:cNvSpPr txBox="1"/>
      </xdr:nvSpPr>
      <xdr:spPr>
        <a:xfrm>
          <a:off x="3524250" y="4490651"/>
          <a:ext cx="742434" cy="31406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3" name="文字方塊 12">
          <a:extLst>
            <a:ext uri="{FF2B5EF4-FFF2-40B4-BE49-F238E27FC236}">
              <a16:creationId xmlns:a16="http://schemas.microsoft.com/office/drawing/2014/main" id="{E55C6DDA-31BC-4B5D-AA93-B6B9CB1CB4C6}"/>
            </a:ext>
          </a:extLst>
        </xdr:cNvPr>
        <xdr:cNvSpPr txBox="1"/>
      </xdr:nvSpPr>
      <xdr:spPr>
        <a:xfrm>
          <a:off x="5018387" y="599714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4" name="文字方塊 13">
          <a:extLst>
            <a:ext uri="{FF2B5EF4-FFF2-40B4-BE49-F238E27FC236}">
              <a16:creationId xmlns:a16="http://schemas.microsoft.com/office/drawing/2014/main" id="{29A786A0-01EE-4386-BDE8-B6A4FFA12587}"/>
            </a:ext>
          </a:extLst>
        </xdr:cNvPr>
        <xdr:cNvSpPr txBox="1"/>
      </xdr:nvSpPr>
      <xdr:spPr>
        <a:xfrm>
          <a:off x="612173" y="599714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5" name="文字方塊 14">
          <a:extLst>
            <a:ext uri="{FF2B5EF4-FFF2-40B4-BE49-F238E27FC236}">
              <a16:creationId xmlns:a16="http://schemas.microsoft.com/office/drawing/2014/main" id="{F0D2B9B5-7D9D-407A-9FD8-276FFEC31A48}"/>
            </a:ext>
          </a:extLst>
        </xdr:cNvPr>
        <xdr:cNvSpPr txBox="1"/>
      </xdr:nvSpPr>
      <xdr:spPr>
        <a:xfrm>
          <a:off x="5018387" y="599714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6" name="文字方塊 15">
          <a:extLst>
            <a:ext uri="{FF2B5EF4-FFF2-40B4-BE49-F238E27FC236}">
              <a16:creationId xmlns:a16="http://schemas.microsoft.com/office/drawing/2014/main" id="{14CF3B41-0083-4B94-A839-21AA92DBE27A}"/>
            </a:ext>
          </a:extLst>
        </xdr:cNvPr>
        <xdr:cNvSpPr txBox="1"/>
      </xdr:nvSpPr>
      <xdr:spPr>
        <a:xfrm>
          <a:off x="612173" y="599714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17" name="文字方塊 16">
          <a:extLst>
            <a:ext uri="{FF2B5EF4-FFF2-40B4-BE49-F238E27FC236}">
              <a16:creationId xmlns:a16="http://schemas.microsoft.com/office/drawing/2014/main" id="{D00DEC60-0988-4A62-8D4D-A8874BDED455}"/>
            </a:ext>
          </a:extLst>
        </xdr:cNvPr>
        <xdr:cNvSpPr txBox="1"/>
      </xdr:nvSpPr>
      <xdr:spPr>
        <a:xfrm>
          <a:off x="3046968" y="5997146"/>
          <a:ext cx="2203107" cy="937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8" name="文字方塊 17">
          <a:extLst>
            <a:ext uri="{FF2B5EF4-FFF2-40B4-BE49-F238E27FC236}">
              <a16:creationId xmlns:a16="http://schemas.microsoft.com/office/drawing/2014/main" id="{F7FD3B94-A5C9-423A-899C-CEA9A72B87A0}"/>
            </a:ext>
          </a:extLst>
        </xdr:cNvPr>
        <xdr:cNvSpPr txBox="1"/>
      </xdr:nvSpPr>
      <xdr:spPr>
        <a:xfrm>
          <a:off x="5018387" y="599714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19" name="文字方塊 18">
          <a:extLst>
            <a:ext uri="{FF2B5EF4-FFF2-40B4-BE49-F238E27FC236}">
              <a16:creationId xmlns:a16="http://schemas.microsoft.com/office/drawing/2014/main" id="{AB4F2653-6674-48EF-BCAF-3DA4461BE539}"/>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0" name="文字方塊 19">
          <a:extLst>
            <a:ext uri="{FF2B5EF4-FFF2-40B4-BE49-F238E27FC236}">
              <a16:creationId xmlns:a16="http://schemas.microsoft.com/office/drawing/2014/main" id="{AC20F3CD-AFB4-4624-8219-88802508495D}"/>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1" name="文字方塊 20">
          <a:extLst>
            <a:ext uri="{FF2B5EF4-FFF2-40B4-BE49-F238E27FC236}">
              <a16:creationId xmlns:a16="http://schemas.microsoft.com/office/drawing/2014/main" id="{4B7263DC-AFCC-4423-A787-B99A46BF325D}"/>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2" name="文字方塊 21">
          <a:extLst>
            <a:ext uri="{FF2B5EF4-FFF2-40B4-BE49-F238E27FC236}">
              <a16:creationId xmlns:a16="http://schemas.microsoft.com/office/drawing/2014/main" id="{34BC8151-A0BD-485E-AE98-5E470F32838D}"/>
            </a:ext>
          </a:extLst>
        </xdr:cNvPr>
        <xdr:cNvSpPr txBox="1"/>
      </xdr:nvSpPr>
      <xdr:spPr>
        <a:xfrm>
          <a:off x="7927373" y="239669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xdr:row>
      <xdr:rowOff>90102</xdr:rowOff>
    </xdr:from>
    <xdr:to>
      <xdr:col>15</xdr:col>
      <xdr:colOff>733681</xdr:colOff>
      <xdr:row>5</xdr:row>
      <xdr:rowOff>334663</xdr:rowOff>
    </xdr:to>
    <xdr:sp macro="" textlink="">
      <xdr:nvSpPr>
        <xdr:cNvPr id="23" name="文字方塊 22">
          <a:extLst>
            <a:ext uri="{FF2B5EF4-FFF2-40B4-BE49-F238E27FC236}">
              <a16:creationId xmlns:a16="http://schemas.microsoft.com/office/drawing/2014/main" id="{F559121B-88A8-4CEF-B0CE-0C5BDDE9DFAC}"/>
            </a:ext>
          </a:extLst>
        </xdr:cNvPr>
        <xdr:cNvSpPr txBox="1"/>
      </xdr:nvSpPr>
      <xdr:spPr>
        <a:xfrm>
          <a:off x="8547270" y="890202"/>
          <a:ext cx="1206586" cy="31123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4</xdr:row>
      <xdr:rowOff>90101</xdr:rowOff>
    </xdr:from>
    <xdr:to>
      <xdr:col>18</xdr:col>
      <xdr:colOff>913884</xdr:colOff>
      <xdr:row>5</xdr:row>
      <xdr:rowOff>308919</xdr:rowOff>
    </xdr:to>
    <xdr:sp macro="" textlink="">
      <xdr:nvSpPr>
        <xdr:cNvPr id="24" name="文字方塊 23">
          <a:extLst>
            <a:ext uri="{FF2B5EF4-FFF2-40B4-BE49-F238E27FC236}">
              <a16:creationId xmlns:a16="http://schemas.microsoft.com/office/drawing/2014/main" id="{9766D94A-FDD2-4F35-AF09-55C4CBEC56A1}"/>
            </a:ext>
          </a:extLst>
        </xdr:cNvPr>
        <xdr:cNvSpPr txBox="1"/>
      </xdr:nvSpPr>
      <xdr:spPr>
        <a:xfrm>
          <a:off x="10839450" y="890201"/>
          <a:ext cx="742434" cy="31406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5" name="文字方塊 24">
          <a:extLst>
            <a:ext uri="{FF2B5EF4-FFF2-40B4-BE49-F238E27FC236}">
              <a16:creationId xmlns:a16="http://schemas.microsoft.com/office/drawing/2014/main" id="{CE44BE26-E0C7-4DF2-8AE0-53E2FC084EB8}"/>
            </a:ext>
          </a:extLst>
        </xdr:cNvPr>
        <xdr:cNvSpPr txBox="1"/>
      </xdr:nvSpPr>
      <xdr:spPr>
        <a:xfrm>
          <a:off x="12333587" y="239669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6" name="文字方塊 25">
          <a:extLst>
            <a:ext uri="{FF2B5EF4-FFF2-40B4-BE49-F238E27FC236}">
              <a16:creationId xmlns:a16="http://schemas.microsoft.com/office/drawing/2014/main" id="{C129596B-DC69-44AC-B74C-5F14E27C05AA}"/>
            </a:ext>
          </a:extLst>
        </xdr:cNvPr>
        <xdr:cNvSpPr txBox="1"/>
      </xdr:nvSpPr>
      <xdr:spPr>
        <a:xfrm>
          <a:off x="7927373" y="239669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7" name="文字方塊 26">
          <a:extLst>
            <a:ext uri="{FF2B5EF4-FFF2-40B4-BE49-F238E27FC236}">
              <a16:creationId xmlns:a16="http://schemas.microsoft.com/office/drawing/2014/main" id="{F23ACB1C-3B05-4178-9059-AB3781445C4D}"/>
            </a:ext>
          </a:extLst>
        </xdr:cNvPr>
        <xdr:cNvSpPr txBox="1"/>
      </xdr:nvSpPr>
      <xdr:spPr>
        <a:xfrm>
          <a:off x="12333587" y="239669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8" name="文字方塊 27">
          <a:extLst>
            <a:ext uri="{FF2B5EF4-FFF2-40B4-BE49-F238E27FC236}">
              <a16:creationId xmlns:a16="http://schemas.microsoft.com/office/drawing/2014/main" id="{B4AE8098-C860-4A72-8242-4577FC27697F}"/>
            </a:ext>
          </a:extLst>
        </xdr:cNvPr>
        <xdr:cNvSpPr txBox="1"/>
      </xdr:nvSpPr>
      <xdr:spPr>
        <a:xfrm>
          <a:off x="7927373" y="239669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11</xdr:row>
      <xdr:rowOff>205946</xdr:rowOff>
    </xdr:from>
    <xdr:to>
      <xdr:col>20</xdr:col>
      <xdr:colOff>373275</xdr:colOff>
      <xdr:row>12</xdr:row>
      <xdr:rowOff>90101</xdr:rowOff>
    </xdr:to>
    <xdr:sp macro="" textlink="">
      <xdr:nvSpPr>
        <xdr:cNvPr id="29" name="文字方塊 28">
          <a:extLst>
            <a:ext uri="{FF2B5EF4-FFF2-40B4-BE49-F238E27FC236}">
              <a16:creationId xmlns:a16="http://schemas.microsoft.com/office/drawing/2014/main" id="{03816B13-7D36-4E12-949C-DBD03819A1A1}"/>
            </a:ext>
          </a:extLst>
        </xdr:cNvPr>
        <xdr:cNvSpPr txBox="1"/>
      </xdr:nvSpPr>
      <xdr:spPr>
        <a:xfrm>
          <a:off x="10362168" y="2396696"/>
          <a:ext cx="2203107" cy="937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30" name="文字方塊 29">
          <a:extLst>
            <a:ext uri="{FF2B5EF4-FFF2-40B4-BE49-F238E27FC236}">
              <a16:creationId xmlns:a16="http://schemas.microsoft.com/office/drawing/2014/main" id="{E7822E5C-7D0A-4D21-AF75-5F4958FF92B4}"/>
            </a:ext>
          </a:extLst>
        </xdr:cNvPr>
        <xdr:cNvSpPr txBox="1"/>
      </xdr:nvSpPr>
      <xdr:spPr>
        <a:xfrm>
          <a:off x="12333587" y="239669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1" name="文字方塊 30">
          <a:extLst>
            <a:ext uri="{FF2B5EF4-FFF2-40B4-BE49-F238E27FC236}">
              <a16:creationId xmlns:a16="http://schemas.microsoft.com/office/drawing/2014/main" id="{FE8A6198-4FF6-416C-8B01-835DBA750B26}"/>
            </a:ext>
          </a:extLst>
        </xdr:cNvPr>
        <xdr:cNvSpPr txBox="1"/>
      </xdr:nvSpPr>
      <xdr:spPr>
        <a:xfrm>
          <a:off x="7927373" y="599714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32" name="文字方塊 31">
          <a:extLst>
            <a:ext uri="{FF2B5EF4-FFF2-40B4-BE49-F238E27FC236}">
              <a16:creationId xmlns:a16="http://schemas.microsoft.com/office/drawing/2014/main" id="{BEBA4BD8-839D-47E5-A84F-6606E963C01B}"/>
            </a:ext>
          </a:extLst>
        </xdr:cNvPr>
        <xdr:cNvSpPr txBox="1"/>
      </xdr:nvSpPr>
      <xdr:spPr>
        <a:xfrm>
          <a:off x="8547270" y="4490652"/>
          <a:ext cx="1206586" cy="31123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22</xdr:row>
      <xdr:rowOff>90101</xdr:rowOff>
    </xdr:from>
    <xdr:to>
      <xdr:col>18</xdr:col>
      <xdr:colOff>913884</xdr:colOff>
      <xdr:row>23</xdr:row>
      <xdr:rowOff>308919</xdr:rowOff>
    </xdr:to>
    <xdr:sp macro="" textlink="">
      <xdr:nvSpPr>
        <xdr:cNvPr id="33" name="文字方塊 32">
          <a:extLst>
            <a:ext uri="{FF2B5EF4-FFF2-40B4-BE49-F238E27FC236}">
              <a16:creationId xmlns:a16="http://schemas.microsoft.com/office/drawing/2014/main" id="{2483B0C4-18C3-4B1D-9919-8FCC17DE19D2}"/>
            </a:ext>
          </a:extLst>
        </xdr:cNvPr>
        <xdr:cNvSpPr txBox="1"/>
      </xdr:nvSpPr>
      <xdr:spPr>
        <a:xfrm>
          <a:off x="10839450" y="4490651"/>
          <a:ext cx="742434" cy="31406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4" name="文字方塊 33">
          <a:extLst>
            <a:ext uri="{FF2B5EF4-FFF2-40B4-BE49-F238E27FC236}">
              <a16:creationId xmlns:a16="http://schemas.microsoft.com/office/drawing/2014/main" id="{4BBB78F4-BCD7-407B-8CEB-A3CC06CBD48D}"/>
            </a:ext>
          </a:extLst>
        </xdr:cNvPr>
        <xdr:cNvSpPr txBox="1"/>
      </xdr:nvSpPr>
      <xdr:spPr>
        <a:xfrm>
          <a:off x="12333587" y="599714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5" name="文字方塊 34">
          <a:extLst>
            <a:ext uri="{FF2B5EF4-FFF2-40B4-BE49-F238E27FC236}">
              <a16:creationId xmlns:a16="http://schemas.microsoft.com/office/drawing/2014/main" id="{F8434EC6-78D6-42F7-BCE9-4DEF08C30276}"/>
            </a:ext>
          </a:extLst>
        </xdr:cNvPr>
        <xdr:cNvSpPr txBox="1"/>
      </xdr:nvSpPr>
      <xdr:spPr>
        <a:xfrm>
          <a:off x="7927373" y="599714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6" name="文字方塊 35">
          <a:extLst>
            <a:ext uri="{FF2B5EF4-FFF2-40B4-BE49-F238E27FC236}">
              <a16:creationId xmlns:a16="http://schemas.microsoft.com/office/drawing/2014/main" id="{7E25CEDD-ABB8-4BAC-A8D3-D7684D58A768}"/>
            </a:ext>
          </a:extLst>
        </xdr:cNvPr>
        <xdr:cNvSpPr txBox="1"/>
      </xdr:nvSpPr>
      <xdr:spPr>
        <a:xfrm>
          <a:off x="12333587" y="599714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7" name="文字方塊 36">
          <a:extLst>
            <a:ext uri="{FF2B5EF4-FFF2-40B4-BE49-F238E27FC236}">
              <a16:creationId xmlns:a16="http://schemas.microsoft.com/office/drawing/2014/main" id="{5FD086B0-2C45-402B-8D5B-C2F78D3E6E3C}"/>
            </a:ext>
          </a:extLst>
        </xdr:cNvPr>
        <xdr:cNvSpPr txBox="1"/>
      </xdr:nvSpPr>
      <xdr:spPr>
        <a:xfrm>
          <a:off x="7927373" y="599714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38" name="文字方塊 37">
          <a:extLst>
            <a:ext uri="{FF2B5EF4-FFF2-40B4-BE49-F238E27FC236}">
              <a16:creationId xmlns:a16="http://schemas.microsoft.com/office/drawing/2014/main" id="{C7E373B3-FE2C-45DA-AA01-EC317F4319B8}"/>
            </a:ext>
          </a:extLst>
        </xdr:cNvPr>
        <xdr:cNvSpPr txBox="1"/>
      </xdr:nvSpPr>
      <xdr:spPr>
        <a:xfrm>
          <a:off x="10362168" y="5997146"/>
          <a:ext cx="2203107" cy="937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9" name="文字方塊 38">
          <a:extLst>
            <a:ext uri="{FF2B5EF4-FFF2-40B4-BE49-F238E27FC236}">
              <a16:creationId xmlns:a16="http://schemas.microsoft.com/office/drawing/2014/main" id="{21CDFD34-92ED-4883-B538-A0AB473D32E3}"/>
            </a:ext>
          </a:extLst>
        </xdr:cNvPr>
        <xdr:cNvSpPr txBox="1"/>
      </xdr:nvSpPr>
      <xdr:spPr>
        <a:xfrm>
          <a:off x="12333587" y="599714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13</xdr:col>
      <xdr:colOff>447675</xdr:colOff>
      <xdr:row>26</xdr:row>
      <xdr:rowOff>47625</xdr:rowOff>
    </xdr:from>
    <xdr:to>
      <xdr:col>14</xdr:col>
      <xdr:colOff>622095</xdr:colOff>
      <xdr:row>27</xdr:row>
      <xdr:rowOff>80473</xdr:rowOff>
    </xdr:to>
    <xdr:sp macro="" textlink="">
      <xdr:nvSpPr>
        <xdr:cNvPr id="40" name="Text Box 38">
          <a:extLst>
            <a:ext uri="{FF2B5EF4-FFF2-40B4-BE49-F238E27FC236}">
              <a16:creationId xmlns:a16="http://schemas.microsoft.com/office/drawing/2014/main" id="{7A9EF97F-D5EB-472B-AA34-B85EDA9316D8}"/>
            </a:ext>
          </a:extLst>
        </xdr:cNvPr>
        <xdr:cNvSpPr txBox="1">
          <a:spLocks noChangeArrowheads="1"/>
        </xdr:cNvSpPr>
      </xdr:nvSpPr>
      <xdr:spPr bwMode="auto">
        <a:xfrm>
          <a:off x="8372475" y="524827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26</xdr:row>
      <xdr:rowOff>57150</xdr:rowOff>
    </xdr:from>
    <xdr:to>
      <xdr:col>23</xdr:col>
      <xdr:colOff>374444</xdr:colOff>
      <xdr:row>27</xdr:row>
      <xdr:rowOff>89998</xdr:rowOff>
    </xdr:to>
    <xdr:sp macro="" textlink="">
      <xdr:nvSpPr>
        <xdr:cNvPr id="41" name="Text Box 40">
          <a:extLst>
            <a:ext uri="{FF2B5EF4-FFF2-40B4-BE49-F238E27FC236}">
              <a16:creationId xmlns:a16="http://schemas.microsoft.com/office/drawing/2014/main" id="{CC678FF4-0B71-47F6-BFEE-1CAE1B963318}"/>
            </a:ext>
          </a:extLst>
        </xdr:cNvPr>
        <xdr:cNvSpPr txBox="1">
          <a:spLocks noChangeArrowheads="1"/>
        </xdr:cNvSpPr>
      </xdr:nvSpPr>
      <xdr:spPr bwMode="auto">
        <a:xfrm>
          <a:off x="13611225" y="52578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42" name="文字方塊 41">
          <a:extLst>
            <a:ext uri="{FF2B5EF4-FFF2-40B4-BE49-F238E27FC236}">
              <a16:creationId xmlns:a16="http://schemas.microsoft.com/office/drawing/2014/main" id="{69290F7C-5990-4DCE-BAF3-7A6FD2ADD9D9}"/>
            </a:ext>
          </a:extLst>
        </xdr:cNvPr>
        <xdr:cNvSpPr txBox="1"/>
      </xdr:nvSpPr>
      <xdr:spPr>
        <a:xfrm>
          <a:off x="612173" y="599714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43" name="文字方塊 42">
          <a:extLst>
            <a:ext uri="{FF2B5EF4-FFF2-40B4-BE49-F238E27FC236}">
              <a16:creationId xmlns:a16="http://schemas.microsoft.com/office/drawing/2014/main" id="{B78425EB-9B78-450B-A8C4-F6FCD6AF6D89}"/>
            </a:ext>
          </a:extLst>
        </xdr:cNvPr>
        <xdr:cNvSpPr txBox="1"/>
      </xdr:nvSpPr>
      <xdr:spPr>
        <a:xfrm>
          <a:off x="1232070" y="4490652"/>
          <a:ext cx="1206586" cy="31123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22</xdr:row>
      <xdr:rowOff>90101</xdr:rowOff>
    </xdr:from>
    <xdr:to>
      <xdr:col>6</xdr:col>
      <xdr:colOff>913884</xdr:colOff>
      <xdr:row>23</xdr:row>
      <xdr:rowOff>308919</xdr:rowOff>
    </xdr:to>
    <xdr:sp macro="" textlink="">
      <xdr:nvSpPr>
        <xdr:cNvPr id="44" name="文字方塊 43">
          <a:extLst>
            <a:ext uri="{FF2B5EF4-FFF2-40B4-BE49-F238E27FC236}">
              <a16:creationId xmlns:a16="http://schemas.microsoft.com/office/drawing/2014/main" id="{AF55951B-A255-4B8D-A934-B824BD82DC7E}"/>
            </a:ext>
          </a:extLst>
        </xdr:cNvPr>
        <xdr:cNvSpPr txBox="1"/>
      </xdr:nvSpPr>
      <xdr:spPr>
        <a:xfrm>
          <a:off x="3524250" y="4490651"/>
          <a:ext cx="742434" cy="31406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45" name="文字方塊 44">
          <a:extLst>
            <a:ext uri="{FF2B5EF4-FFF2-40B4-BE49-F238E27FC236}">
              <a16:creationId xmlns:a16="http://schemas.microsoft.com/office/drawing/2014/main" id="{BFEF2A7A-73DC-4E63-A411-700F6F032638}"/>
            </a:ext>
          </a:extLst>
        </xdr:cNvPr>
        <xdr:cNvSpPr txBox="1"/>
      </xdr:nvSpPr>
      <xdr:spPr>
        <a:xfrm>
          <a:off x="3046968" y="5997146"/>
          <a:ext cx="2203107" cy="937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46" name="文字方塊 45">
          <a:extLst>
            <a:ext uri="{FF2B5EF4-FFF2-40B4-BE49-F238E27FC236}">
              <a16:creationId xmlns:a16="http://schemas.microsoft.com/office/drawing/2014/main" id="{5B01A957-A5C2-4EC2-898A-07E006678831}"/>
            </a:ext>
          </a:extLst>
        </xdr:cNvPr>
        <xdr:cNvSpPr txBox="1"/>
      </xdr:nvSpPr>
      <xdr:spPr>
        <a:xfrm>
          <a:off x="5018387" y="599714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47" name="文字方塊 46">
          <a:extLst>
            <a:ext uri="{FF2B5EF4-FFF2-40B4-BE49-F238E27FC236}">
              <a16:creationId xmlns:a16="http://schemas.microsoft.com/office/drawing/2014/main" id="{EDABD421-6D9D-45F2-9C98-BD51AC799338}"/>
            </a:ext>
          </a:extLst>
        </xdr:cNvPr>
        <xdr:cNvSpPr txBox="1"/>
      </xdr:nvSpPr>
      <xdr:spPr>
        <a:xfrm>
          <a:off x="7927373" y="599714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48" name="文字方塊 47">
          <a:extLst>
            <a:ext uri="{FF2B5EF4-FFF2-40B4-BE49-F238E27FC236}">
              <a16:creationId xmlns:a16="http://schemas.microsoft.com/office/drawing/2014/main" id="{19108084-A2E3-4667-98A6-8A2527B751C5}"/>
            </a:ext>
          </a:extLst>
        </xdr:cNvPr>
        <xdr:cNvSpPr txBox="1"/>
      </xdr:nvSpPr>
      <xdr:spPr>
        <a:xfrm>
          <a:off x="8547270" y="4490652"/>
          <a:ext cx="1206586" cy="31123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22</xdr:row>
      <xdr:rowOff>90101</xdr:rowOff>
    </xdr:from>
    <xdr:to>
      <xdr:col>18</xdr:col>
      <xdr:colOff>913884</xdr:colOff>
      <xdr:row>23</xdr:row>
      <xdr:rowOff>308919</xdr:rowOff>
    </xdr:to>
    <xdr:sp macro="" textlink="">
      <xdr:nvSpPr>
        <xdr:cNvPr id="49" name="文字方塊 48">
          <a:extLst>
            <a:ext uri="{FF2B5EF4-FFF2-40B4-BE49-F238E27FC236}">
              <a16:creationId xmlns:a16="http://schemas.microsoft.com/office/drawing/2014/main" id="{03636EDC-5053-436E-9616-1BE5621691FD}"/>
            </a:ext>
          </a:extLst>
        </xdr:cNvPr>
        <xdr:cNvSpPr txBox="1"/>
      </xdr:nvSpPr>
      <xdr:spPr>
        <a:xfrm>
          <a:off x="10839450" y="4490651"/>
          <a:ext cx="742434" cy="31406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50" name="文字方塊 49">
          <a:extLst>
            <a:ext uri="{FF2B5EF4-FFF2-40B4-BE49-F238E27FC236}">
              <a16:creationId xmlns:a16="http://schemas.microsoft.com/office/drawing/2014/main" id="{E58B68B3-1E6F-42AB-9549-BEDB9AE88B34}"/>
            </a:ext>
          </a:extLst>
        </xdr:cNvPr>
        <xdr:cNvSpPr txBox="1"/>
      </xdr:nvSpPr>
      <xdr:spPr>
        <a:xfrm>
          <a:off x="12333587" y="599714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51" name="文字方塊 50">
          <a:extLst>
            <a:ext uri="{FF2B5EF4-FFF2-40B4-BE49-F238E27FC236}">
              <a16:creationId xmlns:a16="http://schemas.microsoft.com/office/drawing/2014/main" id="{2A08CBFF-7B01-4EFD-A0B8-90FA63BD86BD}"/>
            </a:ext>
          </a:extLst>
        </xdr:cNvPr>
        <xdr:cNvSpPr txBox="1"/>
      </xdr:nvSpPr>
      <xdr:spPr>
        <a:xfrm>
          <a:off x="7927373" y="599714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52" name="文字方塊 51">
          <a:extLst>
            <a:ext uri="{FF2B5EF4-FFF2-40B4-BE49-F238E27FC236}">
              <a16:creationId xmlns:a16="http://schemas.microsoft.com/office/drawing/2014/main" id="{62EEA6B2-FF8F-4C83-B5C8-EAEBB8A3639F}"/>
            </a:ext>
          </a:extLst>
        </xdr:cNvPr>
        <xdr:cNvSpPr txBox="1"/>
      </xdr:nvSpPr>
      <xdr:spPr>
        <a:xfrm>
          <a:off x="12333587" y="599714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53" name="文字方塊 52">
          <a:extLst>
            <a:ext uri="{FF2B5EF4-FFF2-40B4-BE49-F238E27FC236}">
              <a16:creationId xmlns:a16="http://schemas.microsoft.com/office/drawing/2014/main" id="{27A8FC2A-22D5-422F-8169-A9D1FDEDF060}"/>
            </a:ext>
          </a:extLst>
        </xdr:cNvPr>
        <xdr:cNvSpPr txBox="1"/>
      </xdr:nvSpPr>
      <xdr:spPr>
        <a:xfrm>
          <a:off x="7927373" y="599714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54" name="文字方塊 53">
          <a:extLst>
            <a:ext uri="{FF2B5EF4-FFF2-40B4-BE49-F238E27FC236}">
              <a16:creationId xmlns:a16="http://schemas.microsoft.com/office/drawing/2014/main" id="{7266B6A0-67A1-4CBB-BCB0-D62BC70CDDD0}"/>
            </a:ext>
          </a:extLst>
        </xdr:cNvPr>
        <xdr:cNvSpPr txBox="1"/>
      </xdr:nvSpPr>
      <xdr:spPr>
        <a:xfrm>
          <a:off x="10362168" y="5997146"/>
          <a:ext cx="2203107" cy="937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55" name="文字方塊 54">
          <a:extLst>
            <a:ext uri="{FF2B5EF4-FFF2-40B4-BE49-F238E27FC236}">
              <a16:creationId xmlns:a16="http://schemas.microsoft.com/office/drawing/2014/main" id="{986A443A-D363-4E7C-90CC-9D9EE054F79C}"/>
            </a:ext>
          </a:extLst>
        </xdr:cNvPr>
        <xdr:cNvSpPr txBox="1"/>
      </xdr:nvSpPr>
      <xdr:spPr>
        <a:xfrm>
          <a:off x="12333587" y="599714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56" name="文字方塊 55">
          <a:extLst>
            <a:ext uri="{FF2B5EF4-FFF2-40B4-BE49-F238E27FC236}">
              <a16:creationId xmlns:a16="http://schemas.microsoft.com/office/drawing/2014/main" id="{14EDFFE5-71A6-426F-BB60-75E5B3AB79C2}"/>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13</xdr:col>
      <xdr:colOff>447675</xdr:colOff>
      <xdr:row>44</xdr:row>
      <xdr:rowOff>47625</xdr:rowOff>
    </xdr:from>
    <xdr:to>
      <xdr:col>14</xdr:col>
      <xdr:colOff>622095</xdr:colOff>
      <xdr:row>45</xdr:row>
      <xdr:rowOff>80473</xdr:rowOff>
    </xdr:to>
    <xdr:sp macro="" textlink="">
      <xdr:nvSpPr>
        <xdr:cNvPr id="57" name="Text Box 38">
          <a:extLst>
            <a:ext uri="{FF2B5EF4-FFF2-40B4-BE49-F238E27FC236}">
              <a16:creationId xmlns:a16="http://schemas.microsoft.com/office/drawing/2014/main" id="{0A58AEEB-D864-4B79-8DED-E0C0DD226EDA}"/>
            </a:ext>
          </a:extLst>
        </xdr:cNvPr>
        <xdr:cNvSpPr txBox="1">
          <a:spLocks noChangeArrowheads="1"/>
        </xdr:cNvSpPr>
      </xdr:nvSpPr>
      <xdr:spPr bwMode="auto">
        <a:xfrm>
          <a:off x="8372475" y="884872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44</xdr:row>
      <xdr:rowOff>38100</xdr:rowOff>
    </xdr:from>
    <xdr:to>
      <xdr:col>19</xdr:col>
      <xdr:colOff>269669</xdr:colOff>
      <xdr:row>45</xdr:row>
      <xdr:rowOff>70948</xdr:rowOff>
    </xdr:to>
    <xdr:sp macro="" textlink="">
      <xdr:nvSpPr>
        <xdr:cNvPr id="58" name="Text Box 39">
          <a:extLst>
            <a:ext uri="{FF2B5EF4-FFF2-40B4-BE49-F238E27FC236}">
              <a16:creationId xmlns:a16="http://schemas.microsoft.com/office/drawing/2014/main" id="{21A18EE1-3A3E-4EAD-9D1D-6154E41E14B9}"/>
            </a:ext>
          </a:extLst>
        </xdr:cNvPr>
        <xdr:cNvSpPr txBox="1">
          <a:spLocks noChangeArrowheads="1"/>
        </xdr:cNvSpPr>
      </xdr:nvSpPr>
      <xdr:spPr bwMode="auto">
        <a:xfrm>
          <a:off x="11068050" y="88392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44</xdr:row>
      <xdr:rowOff>57150</xdr:rowOff>
    </xdr:from>
    <xdr:to>
      <xdr:col>23</xdr:col>
      <xdr:colOff>374444</xdr:colOff>
      <xdr:row>45</xdr:row>
      <xdr:rowOff>89998</xdr:rowOff>
    </xdr:to>
    <xdr:sp macro="" textlink="">
      <xdr:nvSpPr>
        <xdr:cNvPr id="59" name="Text Box 40">
          <a:extLst>
            <a:ext uri="{FF2B5EF4-FFF2-40B4-BE49-F238E27FC236}">
              <a16:creationId xmlns:a16="http://schemas.microsoft.com/office/drawing/2014/main" id="{6AF81D16-F4D5-4FCC-890B-566A4C6FE83A}"/>
            </a:ext>
          </a:extLst>
        </xdr:cNvPr>
        <xdr:cNvSpPr txBox="1">
          <a:spLocks noChangeArrowheads="1"/>
        </xdr:cNvSpPr>
      </xdr:nvSpPr>
      <xdr:spPr bwMode="auto">
        <a:xfrm>
          <a:off x="13611225" y="885825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60" name="文字方塊 59">
          <a:extLst>
            <a:ext uri="{FF2B5EF4-FFF2-40B4-BE49-F238E27FC236}">
              <a16:creationId xmlns:a16="http://schemas.microsoft.com/office/drawing/2014/main" id="{EE156609-2EC8-4E24-A3D7-27CE8CE7CF1C}"/>
            </a:ext>
          </a:extLst>
        </xdr:cNvPr>
        <xdr:cNvSpPr txBox="1"/>
      </xdr:nvSpPr>
      <xdr:spPr>
        <a:xfrm>
          <a:off x="612173" y="959759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40</xdr:row>
      <xdr:rowOff>90102</xdr:rowOff>
    </xdr:from>
    <xdr:to>
      <xdr:col>3</xdr:col>
      <xdr:colOff>733681</xdr:colOff>
      <xdr:row>41</xdr:row>
      <xdr:rowOff>334663</xdr:rowOff>
    </xdr:to>
    <xdr:sp macro="" textlink="">
      <xdr:nvSpPr>
        <xdr:cNvPr id="61" name="文字方塊 60">
          <a:extLst>
            <a:ext uri="{FF2B5EF4-FFF2-40B4-BE49-F238E27FC236}">
              <a16:creationId xmlns:a16="http://schemas.microsoft.com/office/drawing/2014/main" id="{6926465C-E765-4530-B26E-1B0F676DC821}"/>
            </a:ext>
          </a:extLst>
        </xdr:cNvPr>
        <xdr:cNvSpPr txBox="1"/>
      </xdr:nvSpPr>
      <xdr:spPr>
        <a:xfrm>
          <a:off x="1232070" y="8091102"/>
          <a:ext cx="1206586" cy="31123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40</xdr:row>
      <xdr:rowOff>90101</xdr:rowOff>
    </xdr:from>
    <xdr:to>
      <xdr:col>6</xdr:col>
      <xdr:colOff>913884</xdr:colOff>
      <xdr:row>41</xdr:row>
      <xdr:rowOff>308919</xdr:rowOff>
    </xdr:to>
    <xdr:sp macro="" textlink="">
      <xdr:nvSpPr>
        <xdr:cNvPr id="62" name="文字方塊 61">
          <a:extLst>
            <a:ext uri="{FF2B5EF4-FFF2-40B4-BE49-F238E27FC236}">
              <a16:creationId xmlns:a16="http://schemas.microsoft.com/office/drawing/2014/main" id="{17B1AE72-3437-47CE-91B3-5BD0EC5E7482}"/>
            </a:ext>
          </a:extLst>
        </xdr:cNvPr>
        <xdr:cNvSpPr txBox="1"/>
      </xdr:nvSpPr>
      <xdr:spPr>
        <a:xfrm>
          <a:off x="3524250" y="8091101"/>
          <a:ext cx="742434" cy="31406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47</xdr:row>
      <xdr:rowOff>205946</xdr:rowOff>
    </xdr:from>
    <xdr:to>
      <xdr:col>8</xdr:col>
      <xdr:colOff>373275</xdr:colOff>
      <xdr:row>48</xdr:row>
      <xdr:rowOff>90101</xdr:rowOff>
    </xdr:to>
    <xdr:sp macro="" textlink="">
      <xdr:nvSpPr>
        <xdr:cNvPr id="63" name="文字方塊 62">
          <a:extLst>
            <a:ext uri="{FF2B5EF4-FFF2-40B4-BE49-F238E27FC236}">
              <a16:creationId xmlns:a16="http://schemas.microsoft.com/office/drawing/2014/main" id="{002E9071-579D-45A0-BE5B-099D8B441376}"/>
            </a:ext>
          </a:extLst>
        </xdr:cNvPr>
        <xdr:cNvSpPr txBox="1"/>
      </xdr:nvSpPr>
      <xdr:spPr>
        <a:xfrm>
          <a:off x="3046968" y="9597596"/>
          <a:ext cx="2203107" cy="937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64" name="文字方塊 63">
          <a:extLst>
            <a:ext uri="{FF2B5EF4-FFF2-40B4-BE49-F238E27FC236}">
              <a16:creationId xmlns:a16="http://schemas.microsoft.com/office/drawing/2014/main" id="{2FC40228-AB49-4266-AB76-23C2085A526A}"/>
            </a:ext>
          </a:extLst>
        </xdr:cNvPr>
        <xdr:cNvSpPr txBox="1"/>
      </xdr:nvSpPr>
      <xdr:spPr>
        <a:xfrm>
          <a:off x="5018387" y="959759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5" name="文字方塊 64">
          <a:extLst>
            <a:ext uri="{FF2B5EF4-FFF2-40B4-BE49-F238E27FC236}">
              <a16:creationId xmlns:a16="http://schemas.microsoft.com/office/drawing/2014/main" id="{9D6A55F0-BF3F-486A-BED0-F35E653281F6}"/>
            </a:ext>
          </a:extLst>
        </xdr:cNvPr>
        <xdr:cNvSpPr txBox="1"/>
      </xdr:nvSpPr>
      <xdr:spPr>
        <a:xfrm>
          <a:off x="7927373" y="959759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40</xdr:row>
      <xdr:rowOff>90102</xdr:rowOff>
    </xdr:from>
    <xdr:to>
      <xdr:col>15</xdr:col>
      <xdr:colOff>733681</xdr:colOff>
      <xdr:row>41</xdr:row>
      <xdr:rowOff>334663</xdr:rowOff>
    </xdr:to>
    <xdr:sp macro="" textlink="">
      <xdr:nvSpPr>
        <xdr:cNvPr id="66" name="文字方塊 65">
          <a:extLst>
            <a:ext uri="{FF2B5EF4-FFF2-40B4-BE49-F238E27FC236}">
              <a16:creationId xmlns:a16="http://schemas.microsoft.com/office/drawing/2014/main" id="{F19CE8D8-5281-433C-A525-3E3EA772D97D}"/>
            </a:ext>
          </a:extLst>
        </xdr:cNvPr>
        <xdr:cNvSpPr txBox="1"/>
      </xdr:nvSpPr>
      <xdr:spPr>
        <a:xfrm>
          <a:off x="8547270" y="8091102"/>
          <a:ext cx="1206586" cy="31123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40</xdr:row>
      <xdr:rowOff>90101</xdr:rowOff>
    </xdr:from>
    <xdr:to>
      <xdr:col>18</xdr:col>
      <xdr:colOff>913884</xdr:colOff>
      <xdr:row>41</xdr:row>
      <xdr:rowOff>308919</xdr:rowOff>
    </xdr:to>
    <xdr:sp macro="" textlink="">
      <xdr:nvSpPr>
        <xdr:cNvPr id="67" name="文字方塊 66">
          <a:extLst>
            <a:ext uri="{FF2B5EF4-FFF2-40B4-BE49-F238E27FC236}">
              <a16:creationId xmlns:a16="http://schemas.microsoft.com/office/drawing/2014/main" id="{239D3ED5-6F13-4985-9297-E17756544C50}"/>
            </a:ext>
          </a:extLst>
        </xdr:cNvPr>
        <xdr:cNvSpPr txBox="1"/>
      </xdr:nvSpPr>
      <xdr:spPr>
        <a:xfrm>
          <a:off x="10839450" y="8091101"/>
          <a:ext cx="742434" cy="31406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68" name="文字方塊 67">
          <a:extLst>
            <a:ext uri="{FF2B5EF4-FFF2-40B4-BE49-F238E27FC236}">
              <a16:creationId xmlns:a16="http://schemas.microsoft.com/office/drawing/2014/main" id="{A8A55030-0F70-42C2-821E-39B90EA9D4C5}"/>
            </a:ext>
          </a:extLst>
        </xdr:cNvPr>
        <xdr:cNvSpPr txBox="1"/>
      </xdr:nvSpPr>
      <xdr:spPr>
        <a:xfrm>
          <a:off x="12333587" y="959759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9" name="文字方塊 68">
          <a:extLst>
            <a:ext uri="{FF2B5EF4-FFF2-40B4-BE49-F238E27FC236}">
              <a16:creationId xmlns:a16="http://schemas.microsoft.com/office/drawing/2014/main" id="{C64DEF9A-BB62-4B95-B420-8007AB6D7FB6}"/>
            </a:ext>
          </a:extLst>
        </xdr:cNvPr>
        <xdr:cNvSpPr txBox="1"/>
      </xdr:nvSpPr>
      <xdr:spPr>
        <a:xfrm>
          <a:off x="7927373" y="959759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70" name="文字方塊 69">
          <a:extLst>
            <a:ext uri="{FF2B5EF4-FFF2-40B4-BE49-F238E27FC236}">
              <a16:creationId xmlns:a16="http://schemas.microsoft.com/office/drawing/2014/main" id="{23C54BDC-2B81-4AF7-A012-864C0D559DA5}"/>
            </a:ext>
          </a:extLst>
        </xdr:cNvPr>
        <xdr:cNvSpPr txBox="1"/>
      </xdr:nvSpPr>
      <xdr:spPr>
        <a:xfrm>
          <a:off x="12333587" y="959759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71" name="文字方塊 70">
          <a:extLst>
            <a:ext uri="{FF2B5EF4-FFF2-40B4-BE49-F238E27FC236}">
              <a16:creationId xmlns:a16="http://schemas.microsoft.com/office/drawing/2014/main" id="{9385A9E5-3797-49EF-9F1C-853C623FD8D4}"/>
            </a:ext>
          </a:extLst>
        </xdr:cNvPr>
        <xdr:cNvSpPr txBox="1"/>
      </xdr:nvSpPr>
      <xdr:spPr>
        <a:xfrm>
          <a:off x="7927373" y="9597594"/>
          <a:ext cx="2474441" cy="937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47</xdr:row>
      <xdr:rowOff>205946</xdr:rowOff>
    </xdr:from>
    <xdr:to>
      <xdr:col>20</xdr:col>
      <xdr:colOff>373275</xdr:colOff>
      <xdr:row>48</xdr:row>
      <xdr:rowOff>90101</xdr:rowOff>
    </xdr:to>
    <xdr:sp macro="" textlink="">
      <xdr:nvSpPr>
        <xdr:cNvPr id="72" name="文字方塊 71">
          <a:extLst>
            <a:ext uri="{FF2B5EF4-FFF2-40B4-BE49-F238E27FC236}">
              <a16:creationId xmlns:a16="http://schemas.microsoft.com/office/drawing/2014/main" id="{B617E14D-85FD-4919-871E-E22358CBF116}"/>
            </a:ext>
          </a:extLst>
        </xdr:cNvPr>
        <xdr:cNvSpPr txBox="1"/>
      </xdr:nvSpPr>
      <xdr:spPr>
        <a:xfrm>
          <a:off x="10362168" y="9597596"/>
          <a:ext cx="2203107" cy="937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73" name="文字方塊 72">
          <a:extLst>
            <a:ext uri="{FF2B5EF4-FFF2-40B4-BE49-F238E27FC236}">
              <a16:creationId xmlns:a16="http://schemas.microsoft.com/office/drawing/2014/main" id="{F3C51235-5AC9-4391-8BBA-B159E11FD029}"/>
            </a:ext>
          </a:extLst>
        </xdr:cNvPr>
        <xdr:cNvSpPr txBox="1"/>
      </xdr:nvSpPr>
      <xdr:spPr>
        <a:xfrm>
          <a:off x="12333587" y="9597597"/>
          <a:ext cx="1803057" cy="1580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858C95CE-1095-4B19-924A-25CD670D7493}"/>
            </a:ext>
          </a:extLst>
        </xdr:cNvPr>
        <xdr:cNvSpPr txBox="1"/>
      </xdr:nvSpPr>
      <xdr:spPr>
        <a:xfrm>
          <a:off x="669323" y="44159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6" name="文字方塊 5">
          <a:extLst>
            <a:ext uri="{FF2B5EF4-FFF2-40B4-BE49-F238E27FC236}">
              <a16:creationId xmlns:a16="http://schemas.microsoft.com/office/drawing/2014/main" id="{ABFD0C72-8D47-467E-9F57-A06CAE92C93C}"/>
            </a:ext>
          </a:extLst>
        </xdr:cNvPr>
        <xdr:cNvSpPr txBox="1"/>
      </xdr:nvSpPr>
      <xdr:spPr>
        <a:xfrm>
          <a:off x="1203495" y="11378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776CABA0-18AE-433C-8CF9-7BF07331C966}"/>
            </a:ext>
          </a:extLst>
        </xdr:cNvPr>
        <xdr:cNvSpPr txBox="1"/>
      </xdr:nvSpPr>
      <xdr:spPr>
        <a:xfrm>
          <a:off x="3962400" y="1137851"/>
          <a:ext cx="1352034"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B5E838A2-D502-4E91-B4FF-9657C6F405F0}"/>
            </a:ext>
          </a:extLst>
        </xdr:cNvPr>
        <xdr:cNvSpPr txBox="1"/>
      </xdr:nvSpPr>
      <xdr:spPr>
        <a:xfrm>
          <a:off x="3447018" y="4415996"/>
          <a:ext cx="3155607" cy="4175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CE88D6FB-F4A1-45D9-82A9-7EAC47688B3C}"/>
            </a:ext>
          </a:extLst>
        </xdr:cNvPr>
        <xdr:cNvSpPr txBox="1"/>
      </xdr:nvSpPr>
      <xdr:spPr>
        <a:xfrm>
          <a:off x="637093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4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4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6" name="文字方塊 5">
          <a:extLst>
            <a:ext uri="{FF2B5EF4-FFF2-40B4-BE49-F238E27FC236}">
              <a16:creationId xmlns:a16="http://schemas.microsoft.com/office/drawing/2014/main" id="{2CCEE322-641E-4FD5-9F0A-94D2072D8B61}"/>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7" name="文字方塊 6">
          <a:extLst>
            <a:ext uri="{FF2B5EF4-FFF2-40B4-BE49-F238E27FC236}">
              <a16:creationId xmlns:a16="http://schemas.microsoft.com/office/drawing/2014/main" id="{13D21D94-AC6E-4F1F-B0EC-6DEC8527BC22}"/>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1" displayName="表格1" ref="D1:T49" totalsRowShown="0" headerRowCellStyle="輔色1">
  <autoFilter ref="D1:T49" xr:uid="{00000000-0009-0000-0100-000001000000}"/>
  <sortState xmlns:xlrd2="http://schemas.microsoft.com/office/spreadsheetml/2017/richdata2" ref="D2:M20">
    <sortCondition ref="E1:E20"/>
  </sortState>
  <tableColumns count="17">
    <tableColumn id="6" xr3:uid="{00000000-0010-0000-0000-000006000000}" name="比賽項目" dataDxfId="13"/>
    <tableColumn id="1" xr3:uid="{00000000-0010-0000-0000-000001000000}" name="分組" dataDxfId="12"/>
    <tableColumn id="2" xr3:uid="{00000000-0010-0000-0000-000002000000}" name="道次" dataDxfId="11"/>
    <tableColumn id="3" xr3:uid="{00000000-0010-0000-0000-000003000000}" name="班級" dataDxfId="10">
      <calculatedColumnFormula>IFERROR(VLOOKUP(E2&amp;"-"&amp;F2,出賽名單!$A$2:$J$48,2,FALSE),"")</calculatedColumnFormula>
    </tableColumn>
    <tableColumn id="4" xr3:uid="{00000000-0010-0000-0000-000004000000}" name="姓名" dataDxfId="9">
      <calculatedColumnFormula>IFERROR(VLOOKUP(E2 &amp; "-" &amp; F2,出賽名單!$A$2:$J$48,6,FALSE),"")</calculatedColumnFormula>
    </tableColumn>
    <tableColumn id="5" xr3:uid="{00000000-0010-0000-0000-000005000000}" name="性別" dataDxfId="8"/>
    <tableColumn id="7" xr3:uid="{00000000-0010-0000-0000-000007000000}" name="秒數" dataDxfId="7"/>
    <tableColumn id="10" xr3:uid="{82F1F827-2B79-4A47-92A9-454A166F27AB}" name="秒數處理" dataDxfId="6">
      <calculatedColumnFormula>IF(J2="",999999,J2)</calculatedColumnFormula>
    </tableColumn>
    <tableColumn id="8" xr3:uid="{00000000-0010-0000-0000-000008000000}" name="分組名次" dataDxfId="5">
      <calculatedColumnFormula>RANK(J3,$J$13:$J$21,1)</calculatedColumnFormula>
    </tableColumn>
    <tableColumn id="9" xr3:uid="{00000000-0010-0000-0000-000009000000}" name="總名次" dataDxfId="4">
      <calculatedColumnFormula>RANK(K2,$K$3:$K$49,1)</calculatedColumnFormula>
    </tableColumn>
    <tableColumn id="11" xr3:uid="{00000000-0010-0000-0000-00000B000000}" name="擇優成績" dataDxfId="3">
      <calculatedColumnFormula>IF(L2&lt;&gt;1,K2,"")</calculatedColumnFormula>
    </tableColumn>
    <tableColumn id="12" xr3:uid="{00000000-0010-0000-0000-00000C000000}" name="擇優名次" dataDxfId="2">
      <calculatedColumnFormula>IF(N2&lt;&gt;"",RANK(N2,$N$2:$N$49,1),"")</calculatedColumnFormula>
    </tableColumn>
    <tableColumn id="13" xr3:uid="{00000000-0010-0000-0000-00000D000000}" name="決賽選手成績" dataDxfId="1">
      <calculatedColumnFormula>IF(OR(O2&lt;=$S$3,L2&lt;=1),J2,"")</calculatedColumnFormula>
    </tableColumn>
    <tableColumn id="15" xr3:uid="{00000000-0010-0000-0000-00000F000000}" name="欄1"/>
    <tableColumn id="16" xr3:uid="{00000000-0010-0000-0000-000010000000}" name="欄2"/>
    <tableColumn id="17" xr3:uid="{00000000-0010-0000-0000-000011000000}" name="欄3"/>
    <tableColumn id="18" xr3:uid="{00000000-0010-0000-0000-000012000000}"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8"/>
  <sheetViews>
    <sheetView workbookViewId="0">
      <selection activeCell="I10" sqref="I10"/>
    </sheetView>
  </sheetViews>
  <sheetFormatPr defaultRowHeight="16.5" x14ac:dyDescent="0.25"/>
  <cols>
    <col min="3" max="3" width="9" style="17"/>
    <col min="8" max="8" width="12.75" bestFit="1" customWidth="1"/>
  </cols>
  <sheetData>
    <row r="1" spans="1:10" x14ac:dyDescent="0.25">
      <c r="A1" s="2" t="s">
        <v>0</v>
      </c>
      <c r="B1" s="2" t="s">
        <v>1</v>
      </c>
      <c r="C1" s="2" t="s">
        <v>2</v>
      </c>
      <c r="D1" s="2" t="s">
        <v>3</v>
      </c>
      <c r="E1" s="2" t="s">
        <v>4</v>
      </c>
      <c r="F1" s="2" t="s">
        <v>5</v>
      </c>
      <c r="G1" s="2" t="s">
        <v>6</v>
      </c>
      <c r="H1" s="2" t="s">
        <v>7</v>
      </c>
      <c r="I1" s="2" t="s">
        <v>8</v>
      </c>
      <c r="J1" s="2" t="s">
        <v>9</v>
      </c>
    </row>
    <row r="2" spans="1:10" x14ac:dyDescent="0.25">
      <c r="A2" s="8" t="str">
        <f>I2 &amp; "-" &amp; J2</f>
        <v>-</v>
      </c>
      <c r="B2" s="33"/>
      <c r="C2" s="34"/>
      <c r="D2" s="33"/>
      <c r="E2" s="33"/>
      <c r="F2" s="33"/>
      <c r="G2" s="33"/>
      <c r="H2" s="33"/>
      <c r="I2" s="33"/>
      <c r="J2" s="33"/>
    </row>
    <row r="3" spans="1:10" x14ac:dyDescent="0.25">
      <c r="A3" s="8" t="str">
        <f t="shared" ref="A3:A58" si="0">I3 &amp; "-" &amp; J3</f>
        <v>-</v>
      </c>
      <c r="B3" s="33"/>
      <c r="C3" s="34"/>
      <c r="D3" s="33"/>
      <c r="E3" s="33"/>
      <c r="F3" s="33"/>
      <c r="G3" s="33"/>
      <c r="H3" s="33"/>
      <c r="I3" s="33"/>
      <c r="J3" s="33"/>
    </row>
    <row r="4" spans="1:10" x14ac:dyDescent="0.25">
      <c r="A4" s="8" t="str">
        <f t="shared" si="0"/>
        <v>-</v>
      </c>
      <c r="B4" s="33"/>
      <c r="C4" s="34"/>
      <c r="D4" s="33"/>
      <c r="E4" s="33"/>
      <c r="F4" s="33"/>
      <c r="G4" s="33"/>
      <c r="H4" s="33"/>
      <c r="I4" s="33"/>
      <c r="J4" s="33"/>
    </row>
    <row r="5" spans="1:10" x14ac:dyDescent="0.25">
      <c r="A5" s="8" t="str">
        <f t="shared" si="0"/>
        <v>-</v>
      </c>
      <c r="B5" s="33"/>
      <c r="C5" s="34"/>
      <c r="D5" s="33"/>
      <c r="E5" s="33"/>
      <c r="F5" s="33"/>
      <c r="G5" s="33"/>
      <c r="H5" s="33"/>
      <c r="I5" s="33"/>
      <c r="J5" s="33"/>
    </row>
    <row r="6" spans="1:10" x14ac:dyDescent="0.25">
      <c r="A6" s="8" t="str">
        <f t="shared" si="0"/>
        <v>-</v>
      </c>
      <c r="B6" s="33"/>
      <c r="C6" s="34"/>
      <c r="D6" s="33"/>
      <c r="E6" s="33"/>
      <c r="F6" s="33"/>
      <c r="G6" s="33"/>
      <c r="H6" s="33"/>
      <c r="I6" s="33"/>
      <c r="J6" s="33"/>
    </row>
    <row r="7" spans="1:10" x14ac:dyDescent="0.25">
      <c r="A7" s="8" t="str">
        <f t="shared" si="0"/>
        <v>-</v>
      </c>
      <c r="B7" s="33"/>
      <c r="C7" s="34"/>
      <c r="D7" s="33"/>
      <c r="E7" s="33"/>
      <c r="F7" s="33"/>
      <c r="G7" s="33"/>
      <c r="H7" s="33"/>
      <c r="I7" s="33"/>
      <c r="J7" s="33"/>
    </row>
    <row r="8" spans="1:10" x14ac:dyDescent="0.25">
      <c r="A8" s="8" t="str">
        <f t="shared" si="0"/>
        <v>-</v>
      </c>
      <c r="B8" s="33"/>
      <c r="C8" s="34"/>
      <c r="D8" s="33"/>
      <c r="E8" s="33"/>
      <c r="F8" s="33"/>
      <c r="G8" s="33"/>
      <c r="H8" s="33"/>
      <c r="I8" s="33"/>
      <c r="J8" s="33"/>
    </row>
    <row r="9" spans="1:10" x14ac:dyDescent="0.25">
      <c r="A9" s="8" t="str">
        <f t="shared" si="0"/>
        <v>-</v>
      </c>
      <c r="B9" s="33"/>
      <c r="C9" s="34"/>
      <c r="D9" s="33"/>
      <c r="E9" s="33"/>
      <c r="F9" s="33"/>
      <c r="G9" s="33"/>
      <c r="H9" s="33"/>
      <c r="I9" s="33"/>
      <c r="J9" s="33"/>
    </row>
    <row r="10" spans="1:10" x14ac:dyDescent="0.25">
      <c r="A10" s="8" t="str">
        <f t="shared" si="0"/>
        <v>-</v>
      </c>
      <c r="B10" s="33"/>
      <c r="C10" s="34"/>
      <c r="D10" s="33"/>
      <c r="E10" s="33"/>
      <c r="F10" s="33"/>
      <c r="G10" s="33"/>
      <c r="H10" s="33"/>
      <c r="I10" s="33"/>
      <c r="J10" s="33"/>
    </row>
    <row r="11" spans="1:10" x14ac:dyDescent="0.25">
      <c r="A11" s="8" t="str">
        <f t="shared" si="0"/>
        <v>-</v>
      </c>
      <c r="B11" s="33"/>
      <c r="C11" s="34"/>
      <c r="D11" s="33"/>
      <c r="E11" s="33"/>
      <c r="F11" s="33"/>
      <c r="G11" s="33"/>
      <c r="H11" s="33"/>
      <c r="I11" s="33"/>
      <c r="J11" s="33"/>
    </row>
    <row r="12" spans="1:10" x14ac:dyDescent="0.25">
      <c r="A12" s="8" t="str">
        <f t="shared" si="0"/>
        <v>-</v>
      </c>
      <c r="B12" s="33"/>
      <c r="C12" s="34"/>
      <c r="D12" s="33"/>
      <c r="E12" s="33"/>
      <c r="F12" s="33"/>
      <c r="G12" s="33"/>
      <c r="H12" s="33"/>
      <c r="I12" s="33"/>
      <c r="J12" s="33"/>
    </row>
    <row r="13" spans="1:10" x14ac:dyDescent="0.25">
      <c r="A13" s="8" t="str">
        <f t="shared" si="0"/>
        <v>-</v>
      </c>
      <c r="B13" s="33"/>
      <c r="C13" s="34"/>
      <c r="D13" s="33"/>
      <c r="E13" s="33"/>
      <c r="F13" s="33"/>
      <c r="G13" s="33"/>
      <c r="H13" s="33"/>
      <c r="I13" s="33"/>
      <c r="J13" s="33"/>
    </row>
    <row r="14" spans="1:10" x14ac:dyDescent="0.25">
      <c r="A14" s="8" t="str">
        <f t="shared" si="0"/>
        <v>-</v>
      </c>
      <c r="B14" s="33"/>
      <c r="C14" s="34"/>
      <c r="D14" s="33"/>
      <c r="E14" s="33"/>
      <c r="F14" s="33"/>
      <c r="G14" s="33"/>
      <c r="H14" s="33"/>
      <c r="I14" s="33"/>
      <c r="J14" s="33"/>
    </row>
    <row r="15" spans="1:10" x14ac:dyDescent="0.25">
      <c r="A15" s="8" t="str">
        <f t="shared" si="0"/>
        <v>-</v>
      </c>
      <c r="B15" s="33"/>
      <c r="C15" s="34"/>
      <c r="D15" s="33"/>
      <c r="E15" s="33"/>
      <c r="F15" s="33"/>
      <c r="G15" s="33"/>
      <c r="H15" s="33"/>
      <c r="I15" s="33"/>
      <c r="J15" s="33"/>
    </row>
    <row r="16" spans="1:10" x14ac:dyDescent="0.25">
      <c r="A16" s="8" t="str">
        <f t="shared" si="0"/>
        <v>-</v>
      </c>
      <c r="B16" s="33"/>
      <c r="C16" s="34"/>
      <c r="D16" s="33"/>
      <c r="E16" s="33"/>
      <c r="F16" s="33"/>
      <c r="G16" s="33"/>
      <c r="H16" s="33"/>
      <c r="I16" s="33"/>
      <c r="J16" s="33"/>
    </row>
    <row r="17" spans="1:10" x14ac:dyDescent="0.25">
      <c r="A17" s="8" t="str">
        <f t="shared" si="0"/>
        <v>-</v>
      </c>
      <c r="B17" s="33"/>
      <c r="C17" s="34"/>
      <c r="D17" s="33"/>
      <c r="E17" s="33"/>
      <c r="F17" s="33"/>
      <c r="G17" s="33"/>
      <c r="H17" s="33"/>
      <c r="I17" s="33"/>
      <c r="J17" s="33"/>
    </row>
    <row r="18" spans="1:10" x14ac:dyDescent="0.25">
      <c r="A18" s="8" t="str">
        <f t="shared" si="0"/>
        <v>-</v>
      </c>
      <c r="B18" s="33"/>
      <c r="C18" s="34"/>
      <c r="D18" s="33"/>
      <c r="E18" s="33"/>
      <c r="F18" s="33"/>
      <c r="G18" s="33"/>
      <c r="H18" s="33"/>
      <c r="I18" s="33"/>
      <c r="J18" s="33"/>
    </row>
    <row r="19" spans="1:10" x14ac:dyDescent="0.25">
      <c r="A19" s="8" t="str">
        <f t="shared" si="0"/>
        <v>-</v>
      </c>
      <c r="B19" s="33"/>
      <c r="C19" s="34"/>
      <c r="D19" s="33"/>
      <c r="E19" s="33"/>
      <c r="F19" s="33"/>
      <c r="G19" s="33"/>
      <c r="H19" s="33"/>
      <c r="I19" s="33"/>
      <c r="J19" s="33"/>
    </row>
    <row r="20" spans="1:10" x14ac:dyDescent="0.25">
      <c r="A20" s="8" t="str">
        <f t="shared" si="0"/>
        <v>-</v>
      </c>
      <c r="B20" s="33"/>
      <c r="C20" s="34"/>
      <c r="D20" s="33"/>
      <c r="E20" s="33"/>
      <c r="F20" s="33"/>
      <c r="G20" s="33"/>
      <c r="H20" s="33"/>
      <c r="I20" s="33"/>
      <c r="J20" s="33"/>
    </row>
    <row r="21" spans="1:10" x14ac:dyDescent="0.25">
      <c r="A21" s="8" t="str">
        <f t="shared" si="0"/>
        <v>-</v>
      </c>
      <c r="B21" s="21"/>
      <c r="C21" s="22"/>
      <c r="D21" s="21"/>
      <c r="E21" s="21"/>
      <c r="F21" s="21"/>
      <c r="G21" s="21"/>
      <c r="H21" s="21"/>
      <c r="I21" s="21"/>
      <c r="J21" s="21"/>
    </row>
    <row r="22" spans="1:10" x14ac:dyDescent="0.25">
      <c r="A22" s="8" t="str">
        <f t="shared" si="0"/>
        <v>-</v>
      </c>
      <c r="B22" s="21"/>
      <c r="C22" s="22"/>
      <c r="D22" s="21"/>
      <c r="E22" s="21"/>
      <c r="F22" s="21"/>
      <c r="G22" s="21"/>
      <c r="H22" s="21"/>
      <c r="I22" s="21"/>
      <c r="J22" s="21"/>
    </row>
    <row r="23" spans="1:10" x14ac:dyDescent="0.25">
      <c r="A23" s="8" t="str">
        <f t="shared" si="0"/>
        <v>-</v>
      </c>
      <c r="B23" s="21"/>
      <c r="C23" s="22"/>
      <c r="D23" s="21"/>
      <c r="E23" s="21"/>
      <c r="F23" s="21"/>
      <c r="G23" s="21"/>
      <c r="H23" s="21"/>
      <c r="I23" s="21"/>
      <c r="J23" s="21"/>
    </row>
    <row r="24" spans="1:10" x14ac:dyDescent="0.25">
      <c r="A24" s="8" t="str">
        <f t="shared" si="0"/>
        <v>-</v>
      </c>
      <c r="B24" s="21"/>
      <c r="C24" s="22"/>
      <c r="D24" s="21"/>
      <c r="E24" s="21"/>
      <c r="F24" s="21"/>
      <c r="G24" s="21"/>
      <c r="H24" s="21"/>
      <c r="I24" s="21"/>
      <c r="J24" s="21"/>
    </row>
    <row r="25" spans="1:10" x14ac:dyDescent="0.25">
      <c r="A25" s="8" t="str">
        <f t="shared" si="0"/>
        <v>-</v>
      </c>
      <c r="B25" s="21"/>
      <c r="C25" s="22"/>
      <c r="D25" s="21"/>
      <c r="E25" s="21"/>
      <c r="F25" s="21"/>
      <c r="G25" s="21"/>
      <c r="H25" s="21"/>
      <c r="I25" s="21"/>
      <c r="J25" s="21"/>
    </row>
    <row r="26" spans="1:10" x14ac:dyDescent="0.25">
      <c r="A26" s="8" t="str">
        <f t="shared" si="0"/>
        <v>-</v>
      </c>
      <c r="B26" s="21"/>
      <c r="C26" s="22"/>
      <c r="D26" s="21"/>
      <c r="E26" s="21"/>
      <c r="F26" s="21"/>
      <c r="G26" s="21"/>
      <c r="H26" s="21"/>
      <c r="I26" s="21"/>
      <c r="J26" s="21"/>
    </row>
    <row r="27" spans="1:10" x14ac:dyDescent="0.25">
      <c r="A27" s="8" t="str">
        <f t="shared" si="0"/>
        <v>-</v>
      </c>
      <c r="B27" s="21"/>
      <c r="C27" s="22"/>
      <c r="D27" s="21"/>
      <c r="E27" s="21"/>
      <c r="F27" s="21"/>
      <c r="G27" s="21"/>
      <c r="H27" s="21"/>
      <c r="I27" s="21"/>
      <c r="J27" s="21"/>
    </row>
    <row r="28" spans="1:10" x14ac:dyDescent="0.25">
      <c r="A28" s="8" t="str">
        <f t="shared" si="0"/>
        <v>-</v>
      </c>
      <c r="B28" s="21"/>
      <c r="C28" s="22"/>
      <c r="D28" s="21"/>
      <c r="E28" s="21"/>
      <c r="F28" s="21"/>
      <c r="G28" s="21"/>
      <c r="H28" s="21"/>
      <c r="I28" s="21"/>
      <c r="J28" s="21"/>
    </row>
    <row r="29" spans="1:10" x14ac:dyDescent="0.25">
      <c r="A29" s="8" t="str">
        <f t="shared" si="0"/>
        <v>-</v>
      </c>
      <c r="B29" s="21"/>
      <c r="C29" s="22"/>
      <c r="D29" s="21"/>
      <c r="E29" s="21"/>
      <c r="F29" s="21"/>
      <c r="G29" s="21"/>
      <c r="H29" s="21"/>
      <c r="I29" s="21"/>
      <c r="J29" s="21"/>
    </row>
    <row r="30" spans="1:10" x14ac:dyDescent="0.25">
      <c r="A30" s="8" t="str">
        <f t="shared" si="0"/>
        <v>-</v>
      </c>
      <c r="B30" s="21"/>
      <c r="C30" s="22"/>
      <c r="D30" s="21"/>
      <c r="E30" s="21"/>
      <c r="F30" s="21"/>
      <c r="G30" s="21"/>
      <c r="H30" s="21"/>
      <c r="I30" s="21"/>
      <c r="J30" s="21"/>
    </row>
    <row r="31" spans="1:10" x14ac:dyDescent="0.25">
      <c r="A31" s="8" t="str">
        <f t="shared" si="0"/>
        <v>-</v>
      </c>
      <c r="B31" s="21"/>
      <c r="C31" s="22"/>
      <c r="D31" s="21"/>
      <c r="E31" s="21"/>
      <c r="F31" s="21"/>
      <c r="G31" s="21"/>
      <c r="H31" s="21"/>
      <c r="I31" s="21"/>
      <c r="J31" s="21"/>
    </row>
    <row r="32" spans="1:10" x14ac:dyDescent="0.25">
      <c r="A32" s="8" t="str">
        <f t="shared" si="0"/>
        <v>-</v>
      </c>
      <c r="B32" s="21"/>
      <c r="C32" s="22"/>
      <c r="D32" s="21"/>
      <c r="E32" s="21"/>
      <c r="F32" s="21"/>
      <c r="G32" s="21"/>
      <c r="H32" s="21"/>
      <c r="I32" s="21"/>
      <c r="J32" s="21"/>
    </row>
    <row r="33" spans="1:10" x14ac:dyDescent="0.25">
      <c r="A33" s="8" t="str">
        <f t="shared" si="0"/>
        <v>-</v>
      </c>
      <c r="B33" s="21"/>
      <c r="C33" s="22"/>
      <c r="D33" s="21"/>
      <c r="E33" s="21"/>
      <c r="F33" s="21"/>
      <c r="G33" s="21"/>
      <c r="H33" s="21"/>
      <c r="I33" s="21"/>
      <c r="J33" s="21"/>
    </row>
    <row r="34" spans="1:10" x14ac:dyDescent="0.25">
      <c r="A34" s="8" t="str">
        <f t="shared" si="0"/>
        <v>-</v>
      </c>
      <c r="B34" s="21"/>
      <c r="C34" s="22"/>
      <c r="D34" s="21"/>
      <c r="E34" s="21"/>
      <c r="F34" s="21"/>
      <c r="G34" s="21"/>
      <c r="H34" s="21"/>
      <c r="I34" s="21"/>
      <c r="J34" s="21"/>
    </row>
    <row r="35" spans="1:10" x14ac:dyDescent="0.25">
      <c r="A35" s="8" t="str">
        <f t="shared" si="0"/>
        <v>-</v>
      </c>
      <c r="B35" s="21"/>
      <c r="C35" s="22"/>
      <c r="D35" s="21"/>
      <c r="E35" s="21"/>
      <c r="F35" s="21"/>
      <c r="G35" s="21"/>
      <c r="H35" s="21"/>
      <c r="I35" s="21"/>
      <c r="J35" s="21"/>
    </row>
    <row r="36" spans="1:10" x14ac:dyDescent="0.25">
      <c r="A36" s="8" t="str">
        <f t="shared" si="0"/>
        <v>-</v>
      </c>
      <c r="B36" s="21"/>
      <c r="C36" s="22"/>
      <c r="D36" s="21"/>
      <c r="E36" s="21"/>
      <c r="F36" s="21"/>
      <c r="G36" s="21"/>
      <c r="H36" s="21"/>
      <c r="I36" s="21"/>
      <c r="J36" s="21"/>
    </row>
    <row r="37" spans="1:10" x14ac:dyDescent="0.25">
      <c r="A37" s="8" t="str">
        <f t="shared" si="0"/>
        <v>-</v>
      </c>
      <c r="B37" s="21"/>
      <c r="C37" s="22"/>
      <c r="D37" s="21"/>
      <c r="E37" s="21"/>
      <c r="F37" s="21"/>
      <c r="G37" s="21"/>
      <c r="H37" s="21"/>
      <c r="I37" s="21"/>
      <c r="J37" s="21"/>
    </row>
    <row r="38" spans="1:10" x14ac:dyDescent="0.25">
      <c r="A38" s="8" t="str">
        <f t="shared" si="0"/>
        <v>-</v>
      </c>
      <c r="B38" s="21"/>
      <c r="C38" s="22"/>
      <c r="D38" s="21"/>
      <c r="E38" s="21"/>
      <c r="F38" s="21"/>
      <c r="G38" s="21"/>
      <c r="H38" s="21"/>
      <c r="I38" s="21"/>
      <c r="J38" s="21"/>
    </row>
    <row r="39" spans="1:10" x14ac:dyDescent="0.25">
      <c r="A39" s="8" t="str">
        <f t="shared" si="0"/>
        <v>-</v>
      </c>
      <c r="B39" s="21"/>
      <c r="C39" s="22"/>
      <c r="D39" s="21"/>
      <c r="E39" s="21"/>
      <c r="F39" s="21"/>
      <c r="G39" s="21"/>
      <c r="H39" s="21"/>
      <c r="I39" s="21"/>
      <c r="J39" s="21"/>
    </row>
    <row r="40" spans="1:10" x14ac:dyDescent="0.25">
      <c r="A40" s="8" t="str">
        <f t="shared" si="0"/>
        <v>-</v>
      </c>
      <c r="B40" s="21"/>
      <c r="C40" s="22"/>
      <c r="D40" s="21"/>
      <c r="E40" s="21"/>
      <c r="F40" s="21"/>
      <c r="G40" s="21"/>
      <c r="H40" s="21"/>
      <c r="I40" s="21"/>
      <c r="J40" s="21"/>
    </row>
    <row r="41" spans="1:10" x14ac:dyDescent="0.25">
      <c r="A41" s="8" t="str">
        <f t="shared" si="0"/>
        <v>-</v>
      </c>
      <c r="B41" s="21"/>
      <c r="C41" s="22"/>
      <c r="D41" s="21"/>
      <c r="E41" s="21"/>
      <c r="F41" s="21"/>
      <c r="G41" s="21"/>
      <c r="H41" s="21"/>
      <c r="I41" s="21"/>
      <c r="J41" s="21"/>
    </row>
    <row r="42" spans="1:10" x14ac:dyDescent="0.25">
      <c r="A42" s="8" t="str">
        <f t="shared" si="0"/>
        <v>-</v>
      </c>
      <c r="B42" s="21"/>
      <c r="C42" s="22"/>
      <c r="D42" s="21"/>
      <c r="E42" s="21"/>
      <c r="F42" s="21"/>
      <c r="G42" s="21"/>
      <c r="H42" s="21"/>
      <c r="I42" s="21"/>
      <c r="J42" s="21"/>
    </row>
    <row r="43" spans="1:10" x14ac:dyDescent="0.25">
      <c r="A43" s="8" t="str">
        <f t="shared" si="0"/>
        <v>-</v>
      </c>
      <c r="B43" s="21"/>
      <c r="C43" s="22"/>
      <c r="D43" s="21"/>
      <c r="E43" s="21"/>
      <c r="F43" s="21"/>
      <c r="G43" s="21"/>
      <c r="H43" s="21"/>
      <c r="I43" s="21"/>
      <c r="J43" s="21"/>
    </row>
    <row r="44" spans="1:10" x14ac:dyDescent="0.25">
      <c r="A44" s="8" t="str">
        <f t="shared" si="0"/>
        <v>-</v>
      </c>
      <c r="B44" s="21"/>
      <c r="C44" s="22"/>
      <c r="D44" s="21"/>
      <c r="E44" s="21"/>
      <c r="F44" s="21"/>
      <c r="G44" s="21"/>
      <c r="H44" s="21"/>
      <c r="I44" s="21"/>
      <c r="J44" s="21"/>
    </row>
    <row r="45" spans="1:10" x14ac:dyDescent="0.25">
      <c r="A45" s="8" t="str">
        <f t="shared" si="0"/>
        <v>-</v>
      </c>
      <c r="B45" s="21"/>
      <c r="C45" s="22"/>
      <c r="D45" s="21"/>
      <c r="E45" s="21"/>
      <c r="F45" s="21"/>
      <c r="G45" s="21"/>
      <c r="H45" s="21"/>
      <c r="I45" s="21"/>
      <c r="J45" s="21"/>
    </row>
    <row r="46" spans="1:10" x14ac:dyDescent="0.25">
      <c r="A46" s="8" t="str">
        <f t="shared" si="0"/>
        <v>-</v>
      </c>
      <c r="B46" s="21"/>
      <c r="C46" s="22"/>
      <c r="D46" s="21"/>
      <c r="E46" s="21"/>
      <c r="F46" s="21"/>
      <c r="G46" s="21"/>
      <c r="H46" s="21"/>
      <c r="I46" s="21"/>
      <c r="J46" s="21"/>
    </row>
    <row r="47" spans="1:10" x14ac:dyDescent="0.25">
      <c r="A47" s="8" t="str">
        <f t="shared" si="0"/>
        <v>-</v>
      </c>
      <c r="B47" s="21"/>
      <c r="C47" s="22"/>
      <c r="D47" s="21"/>
      <c r="E47" s="21"/>
      <c r="F47" s="21"/>
      <c r="G47" s="21"/>
      <c r="H47" s="21"/>
      <c r="I47" s="21"/>
      <c r="J47" s="21"/>
    </row>
    <row r="48" spans="1:10" x14ac:dyDescent="0.25">
      <c r="A48" s="8" t="str">
        <f t="shared" si="0"/>
        <v>-</v>
      </c>
      <c r="B48" s="21"/>
      <c r="C48" s="22"/>
      <c r="D48" s="21"/>
      <c r="E48" s="21"/>
      <c r="F48" s="21"/>
      <c r="G48" s="21"/>
      <c r="H48" s="21"/>
      <c r="I48" s="21"/>
      <c r="J48" s="21"/>
    </row>
    <row r="49" spans="1:10" x14ac:dyDescent="0.25">
      <c r="A49" s="8" t="str">
        <f t="shared" si="0"/>
        <v>-</v>
      </c>
      <c r="B49" s="21"/>
      <c r="C49" s="22"/>
      <c r="D49" s="21"/>
      <c r="E49" s="21"/>
      <c r="F49" s="21"/>
      <c r="G49" s="21"/>
      <c r="H49" s="21"/>
      <c r="I49" s="21"/>
      <c r="J49" s="21"/>
    </row>
    <row r="50" spans="1:10" x14ac:dyDescent="0.25">
      <c r="A50" s="8" t="str">
        <f t="shared" si="0"/>
        <v>-</v>
      </c>
      <c r="B50" s="21"/>
      <c r="C50" s="22"/>
      <c r="D50" s="21"/>
      <c r="E50" s="21"/>
      <c r="F50" s="21"/>
      <c r="G50" s="21"/>
      <c r="H50" s="21"/>
      <c r="I50" s="21"/>
      <c r="J50" s="21"/>
    </row>
    <row r="51" spans="1:10" x14ac:dyDescent="0.25">
      <c r="A51" s="8" t="str">
        <f t="shared" si="0"/>
        <v>-</v>
      </c>
      <c r="B51" s="21"/>
      <c r="C51" s="22"/>
      <c r="D51" s="21"/>
      <c r="E51" s="21"/>
      <c r="F51" s="21"/>
      <c r="G51" s="21"/>
      <c r="H51" s="21"/>
      <c r="I51" s="21"/>
      <c r="J51" s="21"/>
    </row>
    <row r="52" spans="1:10" x14ac:dyDescent="0.25">
      <c r="A52" s="8" t="str">
        <f t="shared" si="0"/>
        <v>-</v>
      </c>
      <c r="B52" s="21"/>
      <c r="C52" s="22"/>
      <c r="D52" s="21"/>
      <c r="E52" s="21"/>
      <c r="F52" s="21"/>
      <c r="G52" s="21"/>
      <c r="H52" s="21"/>
      <c r="I52" s="21"/>
      <c r="J52" s="21"/>
    </row>
    <row r="53" spans="1:10" x14ac:dyDescent="0.25">
      <c r="A53" s="8" t="str">
        <f t="shared" si="0"/>
        <v>-</v>
      </c>
      <c r="B53" s="21"/>
      <c r="C53" s="22"/>
      <c r="D53" s="21"/>
      <c r="E53" s="21"/>
      <c r="F53" s="21"/>
      <c r="G53" s="21"/>
      <c r="H53" s="21"/>
      <c r="I53" s="21"/>
      <c r="J53" s="21"/>
    </row>
    <row r="54" spans="1:10" x14ac:dyDescent="0.25">
      <c r="A54" s="8" t="str">
        <f t="shared" si="0"/>
        <v>-</v>
      </c>
      <c r="B54" s="21"/>
      <c r="C54" s="22"/>
      <c r="D54" s="21"/>
      <c r="E54" s="21"/>
      <c r="F54" s="21"/>
      <c r="G54" s="21"/>
      <c r="H54" s="21"/>
      <c r="I54" s="21"/>
      <c r="J54" s="21"/>
    </row>
    <row r="55" spans="1:10" x14ac:dyDescent="0.25">
      <c r="A55" s="8" t="str">
        <f t="shared" si="0"/>
        <v>-</v>
      </c>
      <c r="B55" s="21"/>
      <c r="C55" s="22"/>
      <c r="D55" s="21"/>
      <c r="E55" s="21"/>
      <c r="F55" s="21"/>
      <c r="G55" s="21"/>
      <c r="H55" s="21"/>
      <c r="I55" s="21"/>
      <c r="J55" s="21"/>
    </row>
    <row r="56" spans="1:10" x14ac:dyDescent="0.25">
      <c r="A56" s="8" t="str">
        <f t="shared" si="0"/>
        <v>-</v>
      </c>
      <c r="B56" s="21"/>
      <c r="C56" s="22"/>
      <c r="D56" s="21"/>
      <c r="E56" s="21"/>
      <c r="F56" s="21"/>
      <c r="G56" s="21"/>
      <c r="H56" s="21"/>
      <c r="I56" s="21"/>
      <c r="J56" s="21"/>
    </row>
    <row r="57" spans="1:10" x14ac:dyDescent="0.25">
      <c r="A57" s="8" t="str">
        <f t="shared" si="0"/>
        <v>-</v>
      </c>
      <c r="B57" s="21"/>
      <c r="C57" s="22"/>
      <c r="D57" s="21"/>
      <c r="E57" s="21"/>
      <c r="F57" s="21"/>
      <c r="G57" s="21"/>
      <c r="H57" s="21"/>
      <c r="I57" s="21"/>
      <c r="J57" s="21"/>
    </row>
    <row r="58" spans="1:10" x14ac:dyDescent="0.25">
      <c r="A58" s="8" t="str">
        <f t="shared" si="0"/>
        <v>-</v>
      </c>
      <c r="B58" s="21"/>
      <c r="C58" s="22"/>
      <c r="D58" s="21"/>
      <c r="E58" s="21"/>
      <c r="F58" s="21"/>
      <c r="G58" s="21"/>
      <c r="H58" s="21"/>
      <c r="I58" s="21"/>
      <c r="J58" s="21"/>
    </row>
  </sheetData>
  <sheetProtection algorithmName="SHA-512" hashValue="jbgtjWeS2JwTKGgxSqLmeuPZDglEpAqfh3R8L+vQfBpB4vO+2mFyjk4N9q1H9vFaNvMxetSdMwawWMjjBgoyog==" saltValue="0ntEyya9pON5j8P2c829qw==" spinCount="100000"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08256-4DC8-4563-8611-7DD960C4B6D5}">
  <dimension ref="B2:W52"/>
  <sheetViews>
    <sheetView zoomScale="55" zoomScaleNormal="55" zoomScalePageLayoutView="53" workbookViewId="0">
      <selection activeCell="Y17" sqref="Y17"/>
    </sheetView>
  </sheetViews>
  <sheetFormatPr defaultRowHeight="16.5" x14ac:dyDescent="0.25"/>
  <cols>
    <col min="1" max="1" width="9" style="36" customWidth="1"/>
    <col min="2" max="2" width="6.625" style="36" customWidth="1"/>
    <col min="3" max="3" width="6.125" style="36" customWidth="1"/>
    <col min="4" max="11" width="12" style="36" customWidth="1"/>
    <col min="12" max="12" width="9" style="36" customWidth="1"/>
    <col min="13" max="13" width="9" style="36"/>
    <col min="14" max="14" width="6.625" style="36" customWidth="1"/>
    <col min="15" max="15" width="6.125" style="36" customWidth="1"/>
    <col min="16" max="23" width="12" style="36" customWidth="1"/>
    <col min="24" max="16384" width="9" style="36"/>
  </cols>
  <sheetData>
    <row r="2" spans="2:23" ht="16.5" customHeight="1" x14ac:dyDescent="0.25">
      <c r="B2" s="62" t="s">
        <v>90</v>
      </c>
      <c r="C2" s="62"/>
      <c r="D2" s="62"/>
      <c r="E2" s="62"/>
      <c r="F2" s="62"/>
      <c r="G2" s="62"/>
      <c r="H2" s="62"/>
      <c r="I2" s="62"/>
      <c r="J2" s="62"/>
      <c r="K2" s="62"/>
      <c r="N2" s="62" t="s">
        <v>90</v>
      </c>
      <c r="O2" s="62"/>
      <c r="P2" s="62"/>
      <c r="Q2" s="62"/>
      <c r="R2" s="62"/>
      <c r="S2" s="62"/>
      <c r="T2" s="62"/>
      <c r="U2" s="62"/>
      <c r="V2" s="62"/>
      <c r="W2" s="62"/>
    </row>
    <row r="3" spans="2:23" ht="16.5" customHeight="1" x14ac:dyDescent="0.25">
      <c r="B3" s="62"/>
      <c r="C3" s="62"/>
      <c r="D3" s="62"/>
      <c r="E3" s="62"/>
      <c r="F3" s="62"/>
      <c r="G3" s="62"/>
      <c r="H3" s="62"/>
      <c r="I3" s="62"/>
      <c r="J3" s="62"/>
      <c r="K3" s="62"/>
      <c r="N3" s="62"/>
      <c r="O3" s="62"/>
      <c r="P3" s="62"/>
      <c r="Q3" s="62"/>
      <c r="R3" s="62"/>
      <c r="S3" s="62"/>
      <c r="T3" s="62"/>
      <c r="U3" s="62"/>
      <c r="V3" s="62"/>
      <c r="W3" s="62"/>
    </row>
    <row r="4" spans="2:23" ht="33" customHeight="1" x14ac:dyDescent="0.25">
      <c r="B4" s="62"/>
      <c r="C4" s="62"/>
      <c r="D4" s="62"/>
      <c r="E4" s="62"/>
      <c r="F4" s="62"/>
      <c r="G4" s="62"/>
      <c r="H4" s="62"/>
      <c r="I4" s="62"/>
      <c r="J4" s="62"/>
      <c r="K4" s="62"/>
      <c r="N4" s="63"/>
      <c r="O4" s="63"/>
      <c r="P4" s="63"/>
      <c r="Q4" s="63"/>
      <c r="R4" s="63"/>
      <c r="S4" s="63"/>
      <c r="T4" s="63"/>
      <c r="U4" s="63"/>
      <c r="V4" s="63"/>
      <c r="W4" s="63"/>
    </row>
    <row r="5" spans="2:23" ht="30" customHeight="1" x14ac:dyDescent="0.25">
      <c r="B5" s="46" t="s">
        <v>79</v>
      </c>
      <c r="C5" s="58"/>
      <c r="D5" s="58"/>
      <c r="E5" s="43"/>
      <c r="F5" s="45" t="s">
        <v>81</v>
      </c>
      <c r="G5" s="43"/>
      <c r="H5" s="44" t="s">
        <v>51</v>
      </c>
      <c r="I5" s="43"/>
      <c r="J5" s="58" t="s">
        <v>88</v>
      </c>
      <c r="K5" s="42"/>
      <c r="N5" s="46" t="s">
        <v>79</v>
      </c>
      <c r="O5" s="58"/>
      <c r="P5" s="58"/>
      <c r="Q5" s="43"/>
      <c r="R5" s="45" t="s">
        <v>81</v>
      </c>
      <c r="S5" s="43"/>
      <c r="T5" s="44" t="s">
        <v>51</v>
      </c>
      <c r="U5" s="43"/>
      <c r="V5" s="58" t="s">
        <v>97</v>
      </c>
      <c r="W5" s="42"/>
    </row>
    <row r="6" spans="2:23" ht="30" customHeight="1" x14ac:dyDescent="0.25">
      <c r="B6" s="41" t="s">
        <v>80</v>
      </c>
      <c r="C6" s="59"/>
      <c r="D6" s="59"/>
      <c r="E6" s="40" t="s">
        <v>78</v>
      </c>
      <c r="F6" s="40" t="s">
        <v>82</v>
      </c>
      <c r="G6" s="40"/>
      <c r="H6" s="39" t="s">
        <v>92</v>
      </c>
      <c r="I6" s="39" t="str">
        <f>"分"&amp;預賽成績!$S$6&amp;"組"</f>
        <v>分0組</v>
      </c>
      <c r="J6" s="59"/>
      <c r="K6" s="38" t="s">
        <v>89</v>
      </c>
      <c r="N6" s="41" t="s">
        <v>80</v>
      </c>
      <c r="O6" s="59"/>
      <c r="P6" s="59"/>
      <c r="Q6" s="40" t="s">
        <v>78</v>
      </c>
      <c r="R6" s="40" t="s">
        <v>82</v>
      </c>
      <c r="S6" s="40"/>
      <c r="T6" s="39" t="s">
        <v>92</v>
      </c>
      <c r="U6" s="39" t="str">
        <f>"分"&amp;預賽成績!$S$6&amp;"組"</f>
        <v>分0組</v>
      </c>
      <c r="V6" s="59"/>
      <c r="W6" s="38" t="s">
        <v>89</v>
      </c>
    </row>
    <row r="7" spans="2:23" ht="38.1" customHeight="1" x14ac:dyDescent="0.25">
      <c r="B7" s="60" t="s">
        <v>83</v>
      </c>
      <c r="C7" s="61"/>
      <c r="D7" s="37" t="s">
        <v>46</v>
      </c>
      <c r="E7" s="37" t="s">
        <v>42</v>
      </c>
      <c r="F7" s="37" t="s">
        <v>39</v>
      </c>
      <c r="G7" s="37" t="s">
        <v>37</v>
      </c>
      <c r="H7" s="37" t="s">
        <v>38</v>
      </c>
      <c r="I7" s="37" t="s">
        <v>40</v>
      </c>
      <c r="J7" s="37" t="s">
        <v>41</v>
      </c>
      <c r="K7" s="37" t="s">
        <v>47</v>
      </c>
      <c r="N7" s="60" t="s">
        <v>83</v>
      </c>
      <c r="O7" s="61"/>
      <c r="P7" s="37" t="s">
        <v>46</v>
      </c>
      <c r="Q7" s="37" t="s">
        <v>42</v>
      </c>
      <c r="R7" s="37" t="s">
        <v>39</v>
      </c>
      <c r="S7" s="37" t="s">
        <v>37</v>
      </c>
      <c r="T7" s="37" t="s">
        <v>38</v>
      </c>
      <c r="U7" s="37" t="s">
        <v>40</v>
      </c>
      <c r="V7" s="37" t="s">
        <v>41</v>
      </c>
      <c r="W7" s="37" t="s">
        <v>47</v>
      </c>
    </row>
    <row r="8" spans="2:23" ht="38.1" customHeight="1" x14ac:dyDescent="0.25">
      <c r="B8" s="56" t="s">
        <v>84</v>
      </c>
      <c r="C8" s="57"/>
      <c r="D8" s="47" t="str">
        <f>IF(預賽成績!$H$2="","",預賽成績!$H$2)</f>
        <v/>
      </c>
      <c r="E8" s="47" t="str">
        <f>IF(預賽成績!$H$3="","",預賽成績!$H$3)</f>
        <v/>
      </c>
      <c r="F8" s="47" t="str">
        <f>IF(預賽成績!$H$4="","",預賽成績!$H$4)</f>
        <v/>
      </c>
      <c r="G8" s="47" t="str">
        <f>IF(預賽成績!$H$5="","",預賽成績!$H$5)</f>
        <v/>
      </c>
      <c r="H8" s="47" t="str">
        <f>IF(預賽成績!$H$6="","",預賽成績!$H$6)</f>
        <v/>
      </c>
      <c r="I8" s="47" t="str">
        <f>IF(預賽成績!$H$7="","",預賽成績!$H$7)</f>
        <v/>
      </c>
      <c r="J8" s="47" t="str">
        <f>IF(預賽成績!$H$8="","",預賽成績!$H$8)</f>
        <v/>
      </c>
      <c r="K8" s="47" t="str">
        <f>IF(預賽成績!$H$9="","",預賽成績!$H$9)</f>
        <v/>
      </c>
      <c r="N8" s="56" t="s">
        <v>84</v>
      </c>
      <c r="O8" s="57"/>
      <c r="P8" s="47" t="str">
        <f>IF(預賽成績!$H$26="","",預賽成績!$H$26)</f>
        <v/>
      </c>
      <c r="Q8" s="47" t="str">
        <f>IF(預賽成績!$H$27="","",預賽成績!$H$27)</f>
        <v/>
      </c>
      <c r="R8" s="47" t="str">
        <f>IF(預賽成績!$H$28="","",預賽成績!$H$28)</f>
        <v/>
      </c>
      <c r="S8" s="47" t="str">
        <f>IF(預賽成績!$H$29="","",預賽成績!$H$29)</f>
        <v/>
      </c>
      <c r="T8" s="47" t="str">
        <f>IF(預賽成績!$H$30="","",預賽成績!$H$30)</f>
        <v/>
      </c>
      <c r="U8" s="47" t="str">
        <f>IF(預賽成績!$H$31="","",預賽成績!$H$31)</f>
        <v/>
      </c>
      <c r="V8" s="47" t="str">
        <f>IF(預賽成績!$H$32="","",預賽成績!$H$32)</f>
        <v/>
      </c>
      <c r="W8" s="47" t="str">
        <f>IF(預賽成績!$H$33="","",預賽成績!$H$33)</f>
        <v/>
      </c>
    </row>
    <row r="9" spans="2:23" ht="39" customHeight="1" x14ac:dyDescent="0.25">
      <c r="B9" s="56" t="s">
        <v>85</v>
      </c>
      <c r="C9" s="57"/>
      <c r="D9" s="48"/>
      <c r="E9" s="48"/>
      <c r="F9" s="48"/>
      <c r="G9" s="48"/>
      <c r="H9" s="48"/>
      <c r="I9" s="48"/>
      <c r="J9" s="48"/>
      <c r="K9" s="48"/>
      <c r="N9" s="56" t="s">
        <v>85</v>
      </c>
      <c r="O9" s="57"/>
      <c r="P9" s="48"/>
      <c r="Q9" s="48"/>
      <c r="R9" s="48"/>
      <c r="S9" s="48"/>
      <c r="T9" s="48"/>
      <c r="U9" s="48"/>
      <c r="V9" s="48"/>
      <c r="W9" s="48"/>
    </row>
    <row r="10" spans="2:23" ht="38.1" customHeight="1" x14ac:dyDescent="0.25">
      <c r="B10" s="56" t="s">
        <v>86</v>
      </c>
      <c r="C10" s="57"/>
      <c r="D10" s="48"/>
      <c r="E10" s="48"/>
      <c r="F10" s="48"/>
      <c r="G10" s="48"/>
      <c r="H10" s="48"/>
      <c r="I10" s="48"/>
      <c r="J10" s="48"/>
      <c r="K10" s="48"/>
      <c r="N10" s="56" t="s">
        <v>86</v>
      </c>
      <c r="O10" s="57"/>
      <c r="P10" s="48"/>
      <c r="Q10" s="48"/>
      <c r="R10" s="48"/>
      <c r="S10" s="48"/>
      <c r="T10" s="48"/>
      <c r="U10" s="48"/>
      <c r="V10" s="48"/>
      <c r="W10" s="48"/>
    </row>
    <row r="11" spans="2:23" ht="38.1" customHeight="1" x14ac:dyDescent="0.25">
      <c r="B11" s="56" t="s">
        <v>87</v>
      </c>
      <c r="C11" s="57"/>
      <c r="D11" s="47" t="str">
        <f>IF(預賽成績!$G$2="","",預賽成績!$G$2)</f>
        <v/>
      </c>
      <c r="E11" s="47" t="str">
        <f>IF(預賽成績!$G$3="","",預賽成績!$G$3)</f>
        <v/>
      </c>
      <c r="F11" s="47" t="str">
        <f>IF(預賽成績!$G$4="","",預賽成績!$G$4)</f>
        <v/>
      </c>
      <c r="G11" s="47" t="str">
        <f>IF(預賽成績!$G$5="","",預賽成績!$G$5)</f>
        <v/>
      </c>
      <c r="H11" s="47" t="str">
        <f>IF(預賽成績!$G$6="","",預賽成績!$G$6)</f>
        <v/>
      </c>
      <c r="I11" s="47" t="str">
        <f>IF(預賽成績!$G$7="","",預賽成績!$G$7)</f>
        <v/>
      </c>
      <c r="J11" s="47" t="str">
        <f>IF(預賽成績!$G$8="","",預賽成績!$G$8)</f>
        <v/>
      </c>
      <c r="K11" s="47" t="str">
        <f>IF(預賽成績!$G$9="","",預賽成績!$G$9)</f>
        <v/>
      </c>
      <c r="N11" s="56" t="s">
        <v>87</v>
      </c>
      <c r="O11" s="57"/>
      <c r="P11" s="47" t="str">
        <f>IF(預賽成績!$G$26="","",預賽成績!$G$26)</f>
        <v/>
      </c>
      <c r="Q11" s="47" t="str">
        <f>IF(預賽成績!$G$27="","",預賽成績!$G$27)</f>
        <v/>
      </c>
      <c r="R11" s="47" t="str">
        <f>IF(預賽成績!$G$28="","",預賽成績!$G$28)</f>
        <v/>
      </c>
      <c r="S11" s="47" t="str">
        <f>IF(預賽成績!$G$29="","",預賽成績!$G$29)</f>
        <v/>
      </c>
      <c r="T11" s="47" t="str">
        <f>IF(預賽成績!$G$30="","",預賽成績!$G$30)</f>
        <v/>
      </c>
      <c r="U11" s="47" t="str">
        <f>IF(預賽成績!$G$31="","",預賽成績!$G$31)</f>
        <v/>
      </c>
      <c r="V11" s="47" t="str">
        <f>IF(預賽成績!$G$32="","",預賽成績!$G$32)</f>
        <v/>
      </c>
      <c r="W11" s="47" t="str">
        <f>IF(預賽成績!$G$33="","",預賽成績!$G$33)</f>
        <v/>
      </c>
    </row>
    <row r="12" spans="2:23" ht="42" customHeight="1" x14ac:dyDescent="0.25">
      <c r="B12" s="50" t="s">
        <v>91</v>
      </c>
      <c r="C12" s="51"/>
      <c r="D12" s="51"/>
      <c r="E12" s="51"/>
      <c r="F12" s="51"/>
      <c r="G12" s="51"/>
      <c r="H12" s="51"/>
      <c r="I12" s="51"/>
      <c r="J12" s="51"/>
      <c r="K12" s="52"/>
      <c r="N12" s="50" t="s">
        <v>91</v>
      </c>
      <c r="O12" s="51"/>
      <c r="P12" s="51"/>
      <c r="Q12" s="51"/>
      <c r="R12" s="51"/>
      <c r="S12" s="51"/>
      <c r="T12" s="51"/>
      <c r="U12" s="51"/>
      <c r="V12" s="51"/>
      <c r="W12" s="52"/>
    </row>
    <row r="13" spans="2:23" ht="17.25" customHeight="1" x14ac:dyDescent="0.25">
      <c r="B13" s="53"/>
      <c r="C13" s="54"/>
      <c r="D13" s="54"/>
      <c r="E13" s="54"/>
      <c r="F13" s="54"/>
      <c r="G13" s="54"/>
      <c r="H13" s="54"/>
      <c r="I13" s="54"/>
      <c r="J13" s="54"/>
      <c r="K13" s="55"/>
      <c r="N13" s="53"/>
      <c r="O13" s="54"/>
      <c r="P13" s="54"/>
      <c r="Q13" s="54"/>
      <c r="R13" s="54"/>
      <c r="S13" s="54"/>
      <c r="T13" s="54"/>
      <c r="U13" s="54"/>
      <c r="V13" s="54"/>
      <c r="W13" s="55"/>
    </row>
    <row r="14" spans="2:23" ht="27.95" customHeight="1" x14ac:dyDescent="0.25">
      <c r="B14" s="36" t="s">
        <v>76</v>
      </c>
      <c r="N14" s="36" t="s">
        <v>76</v>
      </c>
    </row>
    <row r="15" spans="2:23" ht="27.75" customHeight="1" x14ac:dyDescent="0.25">
      <c r="B15" s="36" t="s">
        <v>77</v>
      </c>
      <c r="N15" s="36" t="s">
        <v>77</v>
      </c>
    </row>
    <row r="16" spans="2:23" ht="17.25" customHeight="1" x14ac:dyDescent="0.25"/>
    <row r="20" spans="2:23" ht="16.5" customHeight="1" x14ac:dyDescent="0.25">
      <c r="B20" s="62" t="s">
        <v>90</v>
      </c>
      <c r="C20" s="62"/>
      <c r="D20" s="62"/>
      <c r="E20" s="62"/>
      <c r="F20" s="62"/>
      <c r="G20" s="62"/>
      <c r="H20" s="62"/>
      <c r="I20" s="62"/>
      <c r="J20" s="62"/>
      <c r="K20" s="62"/>
      <c r="N20" s="62" t="s">
        <v>90</v>
      </c>
      <c r="O20" s="62"/>
      <c r="P20" s="62"/>
      <c r="Q20" s="62"/>
      <c r="R20" s="62"/>
      <c r="S20" s="62"/>
      <c r="T20" s="62"/>
      <c r="U20" s="62"/>
      <c r="V20" s="62"/>
      <c r="W20" s="62"/>
    </row>
    <row r="21" spans="2:23" ht="16.5" customHeight="1" x14ac:dyDescent="0.25">
      <c r="B21" s="62"/>
      <c r="C21" s="62"/>
      <c r="D21" s="62"/>
      <c r="E21" s="62"/>
      <c r="F21" s="62"/>
      <c r="G21" s="62"/>
      <c r="H21" s="62"/>
      <c r="I21" s="62"/>
      <c r="J21" s="62"/>
      <c r="K21" s="62"/>
      <c r="N21" s="62"/>
      <c r="O21" s="62"/>
      <c r="P21" s="62"/>
      <c r="Q21" s="62"/>
      <c r="R21" s="62"/>
      <c r="S21" s="62"/>
      <c r="T21" s="62"/>
      <c r="U21" s="62"/>
      <c r="V21" s="62"/>
      <c r="W21" s="62"/>
    </row>
    <row r="22" spans="2:23" ht="33" customHeight="1" x14ac:dyDescent="0.25">
      <c r="B22" s="62"/>
      <c r="C22" s="62"/>
      <c r="D22" s="62"/>
      <c r="E22" s="62"/>
      <c r="F22" s="62"/>
      <c r="G22" s="62"/>
      <c r="H22" s="62"/>
      <c r="I22" s="62"/>
      <c r="J22" s="62"/>
      <c r="K22" s="62"/>
      <c r="N22" s="63"/>
      <c r="O22" s="63"/>
      <c r="P22" s="63"/>
      <c r="Q22" s="63"/>
      <c r="R22" s="63"/>
      <c r="S22" s="63"/>
      <c r="T22" s="63"/>
      <c r="U22" s="63"/>
      <c r="V22" s="63"/>
      <c r="W22" s="63"/>
    </row>
    <row r="23" spans="2:23" ht="30" customHeight="1" x14ac:dyDescent="0.25">
      <c r="B23" s="46" t="s">
        <v>79</v>
      </c>
      <c r="C23" s="58"/>
      <c r="D23" s="58"/>
      <c r="E23" s="43"/>
      <c r="F23" s="45" t="s">
        <v>81</v>
      </c>
      <c r="G23" s="43"/>
      <c r="H23" s="44" t="s">
        <v>51</v>
      </c>
      <c r="I23" s="43"/>
      <c r="J23" s="58" t="s">
        <v>95</v>
      </c>
      <c r="K23" s="42"/>
      <c r="N23" s="46" t="s">
        <v>79</v>
      </c>
      <c r="O23" s="58"/>
      <c r="P23" s="58"/>
      <c r="Q23" s="43"/>
      <c r="R23" s="45" t="s">
        <v>81</v>
      </c>
      <c r="S23" s="43"/>
      <c r="T23" s="44" t="s">
        <v>51</v>
      </c>
      <c r="U23" s="43"/>
      <c r="V23" s="58" t="s">
        <v>98</v>
      </c>
      <c r="W23" s="42"/>
    </row>
    <row r="24" spans="2:23" ht="30" customHeight="1" x14ac:dyDescent="0.25">
      <c r="B24" s="41" t="s">
        <v>80</v>
      </c>
      <c r="C24" s="59"/>
      <c r="D24" s="59"/>
      <c r="E24" s="40" t="s">
        <v>78</v>
      </c>
      <c r="F24" s="40" t="s">
        <v>82</v>
      </c>
      <c r="G24" s="40"/>
      <c r="H24" s="39" t="s">
        <v>92</v>
      </c>
      <c r="I24" s="39" t="str">
        <f>"分"&amp;預賽成績!$S$6&amp;"組"</f>
        <v>分0組</v>
      </c>
      <c r="J24" s="59"/>
      <c r="K24" s="38" t="s">
        <v>89</v>
      </c>
      <c r="N24" s="41" t="s">
        <v>80</v>
      </c>
      <c r="O24" s="59"/>
      <c r="P24" s="59"/>
      <c r="Q24" s="40" t="s">
        <v>78</v>
      </c>
      <c r="R24" s="40" t="s">
        <v>82</v>
      </c>
      <c r="S24" s="40"/>
      <c r="T24" s="39" t="s">
        <v>92</v>
      </c>
      <c r="U24" s="39" t="str">
        <f>"分"&amp;預賽成績!$S$6&amp;"組"</f>
        <v>分0組</v>
      </c>
      <c r="V24" s="59"/>
      <c r="W24" s="38" t="s">
        <v>89</v>
      </c>
    </row>
    <row r="25" spans="2:23" ht="38.1" customHeight="1" x14ac:dyDescent="0.25">
      <c r="B25" s="60" t="s">
        <v>83</v>
      </c>
      <c r="C25" s="61"/>
      <c r="D25" s="37" t="s">
        <v>46</v>
      </c>
      <c r="E25" s="37" t="s">
        <v>42</v>
      </c>
      <c r="F25" s="37" t="s">
        <v>39</v>
      </c>
      <c r="G25" s="37" t="s">
        <v>37</v>
      </c>
      <c r="H25" s="37" t="s">
        <v>38</v>
      </c>
      <c r="I25" s="37" t="s">
        <v>40</v>
      </c>
      <c r="J25" s="37" t="s">
        <v>41</v>
      </c>
      <c r="K25" s="37" t="s">
        <v>47</v>
      </c>
      <c r="N25" s="60" t="s">
        <v>83</v>
      </c>
      <c r="O25" s="61"/>
      <c r="P25" s="37" t="s">
        <v>46</v>
      </c>
      <c r="Q25" s="37" t="s">
        <v>42</v>
      </c>
      <c r="R25" s="37" t="s">
        <v>39</v>
      </c>
      <c r="S25" s="37" t="s">
        <v>37</v>
      </c>
      <c r="T25" s="37" t="s">
        <v>38</v>
      </c>
      <c r="U25" s="37" t="s">
        <v>40</v>
      </c>
      <c r="V25" s="37" t="s">
        <v>41</v>
      </c>
      <c r="W25" s="37" t="s">
        <v>47</v>
      </c>
    </row>
    <row r="26" spans="2:23" ht="38.1" customHeight="1" x14ac:dyDescent="0.25">
      <c r="B26" s="56" t="s">
        <v>84</v>
      </c>
      <c r="C26" s="57"/>
      <c r="D26" s="47" t="str">
        <f>IF(預賽成績!$H$10="","",預賽成績!$H$10)</f>
        <v/>
      </c>
      <c r="E26" s="47" t="str">
        <f>IF(預賽成績!$H$11="","",預賽成績!$H$11)</f>
        <v/>
      </c>
      <c r="F26" s="47" t="str">
        <f>IF(預賽成績!$H$12="","",預賽成績!$H$12)</f>
        <v/>
      </c>
      <c r="G26" s="47" t="str">
        <f>IF(預賽成績!$H$13="","",預賽成績!$H$13)</f>
        <v/>
      </c>
      <c r="H26" s="47" t="str">
        <f>IF(預賽成績!$H$14="","",預賽成績!$H$14)</f>
        <v/>
      </c>
      <c r="I26" s="47" t="str">
        <f>IF(預賽成績!$H$15="","",預賽成績!$H$15)</f>
        <v/>
      </c>
      <c r="J26" s="47" t="str">
        <f>IF(預賽成績!$H$16="","",預賽成績!$H$16)</f>
        <v/>
      </c>
      <c r="K26" s="47" t="str">
        <f>IF(預賽成績!$H$17="","",預賽成績!$H$17)</f>
        <v/>
      </c>
      <c r="N26" s="56" t="s">
        <v>84</v>
      </c>
      <c r="O26" s="57"/>
      <c r="P26" s="47" t="str">
        <f>IF(預賽成績!$H$34="","",預賽成績!$H$34)</f>
        <v/>
      </c>
      <c r="Q26" s="47" t="str">
        <f>IF(預賽成績!$H$35="","",預賽成績!$H$35)</f>
        <v/>
      </c>
      <c r="R26" s="47" t="str">
        <f>IF(預賽成績!$H$36="","",預賽成績!$H$36)</f>
        <v/>
      </c>
      <c r="S26" s="47" t="str">
        <f>IF(預賽成績!$H$37="","",預賽成績!$H$37)</f>
        <v/>
      </c>
      <c r="T26" s="47" t="str">
        <f>IF(預賽成績!$H$38="","",預賽成績!$H$38)</f>
        <v/>
      </c>
      <c r="U26" s="47" t="str">
        <f>IF(預賽成績!$H$39="","",預賽成績!$H$39)</f>
        <v/>
      </c>
      <c r="V26" s="47" t="str">
        <f>IF(預賽成績!$H$40="","",預賽成績!$H$40)</f>
        <v/>
      </c>
      <c r="W26" s="47" t="str">
        <f>IF(預賽成績!$H$41="","",預賽成績!$H$41)</f>
        <v/>
      </c>
    </row>
    <row r="27" spans="2:23" ht="39" customHeight="1" x14ac:dyDescent="0.25">
      <c r="B27" s="56" t="s">
        <v>85</v>
      </c>
      <c r="C27" s="57"/>
      <c r="D27" s="48"/>
      <c r="E27" s="48"/>
      <c r="F27" s="48"/>
      <c r="G27" s="48"/>
      <c r="H27" s="48"/>
      <c r="I27" s="48"/>
      <c r="J27" s="48"/>
      <c r="K27" s="48"/>
      <c r="N27" s="56" t="s">
        <v>85</v>
      </c>
      <c r="O27" s="57"/>
      <c r="P27" s="48"/>
      <c r="Q27" s="48"/>
      <c r="R27" s="48"/>
      <c r="S27" s="48"/>
      <c r="T27" s="48"/>
      <c r="U27" s="48"/>
      <c r="V27" s="48"/>
      <c r="W27" s="48"/>
    </row>
    <row r="28" spans="2:23" ht="38.1" customHeight="1" x14ac:dyDescent="0.25">
      <c r="B28" s="56" t="s">
        <v>86</v>
      </c>
      <c r="C28" s="57"/>
      <c r="D28" s="48"/>
      <c r="E28" s="48"/>
      <c r="F28" s="48"/>
      <c r="G28" s="48"/>
      <c r="H28" s="48"/>
      <c r="I28" s="48"/>
      <c r="J28" s="48"/>
      <c r="K28" s="48"/>
      <c r="N28" s="56" t="s">
        <v>86</v>
      </c>
      <c r="O28" s="57"/>
      <c r="P28" s="48"/>
      <c r="Q28" s="48"/>
      <c r="R28" s="48"/>
      <c r="S28" s="48"/>
      <c r="T28" s="48"/>
      <c r="U28" s="48"/>
      <c r="V28" s="48"/>
      <c r="W28" s="48"/>
    </row>
    <row r="29" spans="2:23" ht="38.1" customHeight="1" x14ac:dyDescent="0.25">
      <c r="B29" s="56" t="s">
        <v>87</v>
      </c>
      <c r="C29" s="57"/>
      <c r="D29" s="47" t="str">
        <f>IF(預賽成績!$G$10="","",預賽成績!$G$10)</f>
        <v/>
      </c>
      <c r="E29" s="47" t="str">
        <f>IF(預賽成績!$G$11="","",預賽成績!$G$11)</f>
        <v/>
      </c>
      <c r="F29" s="47" t="str">
        <f>IF(預賽成績!$G$12="","",預賽成績!$G$12)</f>
        <v/>
      </c>
      <c r="G29" s="47" t="str">
        <f>IF(預賽成績!$G$13="","",預賽成績!$G$13)</f>
        <v/>
      </c>
      <c r="H29" s="47" t="str">
        <f>IF(預賽成績!$G$14="","",預賽成績!$G$14)</f>
        <v/>
      </c>
      <c r="I29" s="47" t="str">
        <f>IF(預賽成績!$G$15="","",預賽成績!$G$15)</f>
        <v/>
      </c>
      <c r="J29" s="47" t="str">
        <f>IF(預賽成績!$G$16="","",預賽成績!$G$16)</f>
        <v/>
      </c>
      <c r="K29" s="47" t="str">
        <f>IF(預賽成績!$G$17="","",預賽成績!$G$17)</f>
        <v/>
      </c>
      <c r="N29" s="56" t="s">
        <v>87</v>
      </c>
      <c r="O29" s="57"/>
      <c r="P29" s="47" t="str">
        <f>IF(預賽成績!$G$34="","",預賽成績!$G$34)</f>
        <v/>
      </c>
      <c r="Q29" s="47" t="str">
        <f>IF(預賽成績!$G$35="","",預賽成績!$G$35)</f>
        <v/>
      </c>
      <c r="R29" s="47" t="str">
        <f>IF(預賽成績!$G$36="","",預賽成績!$G$36)</f>
        <v/>
      </c>
      <c r="S29" s="47" t="str">
        <f>IF(預賽成績!$G$37="","",預賽成績!$G$37)</f>
        <v/>
      </c>
      <c r="T29" s="47" t="str">
        <f>IF(預賽成績!$G$38="","",預賽成績!$G$38)</f>
        <v/>
      </c>
      <c r="U29" s="47" t="str">
        <f>IF(預賽成績!$G$39="","",預賽成績!$G$39)</f>
        <v/>
      </c>
      <c r="V29" s="47" t="str">
        <f>IF(預賽成績!$G$40="","",預賽成績!$G$40)</f>
        <v/>
      </c>
      <c r="W29" s="47" t="str">
        <f>IF(預賽成績!$G$41="","",預賽成績!$G$41)</f>
        <v/>
      </c>
    </row>
    <row r="30" spans="2:23" ht="42" customHeight="1" x14ac:dyDescent="0.25">
      <c r="B30" s="50" t="s">
        <v>91</v>
      </c>
      <c r="C30" s="51"/>
      <c r="D30" s="51"/>
      <c r="E30" s="51"/>
      <c r="F30" s="51"/>
      <c r="G30" s="51"/>
      <c r="H30" s="51"/>
      <c r="I30" s="51"/>
      <c r="J30" s="51"/>
      <c r="K30" s="52"/>
      <c r="N30" s="50" t="s">
        <v>91</v>
      </c>
      <c r="O30" s="51"/>
      <c r="P30" s="51"/>
      <c r="Q30" s="51"/>
      <c r="R30" s="51"/>
      <c r="S30" s="51"/>
      <c r="T30" s="51"/>
      <c r="U30" s="51"/>
      <c r="V30" s="51"/>
      <c r="W30" s="52"/>
    </row>
    <row r="31" spans="2:23" ht="17.25" customHeight="1" x14ac:dyDescent="0.25">
      <c r="B31" s="53"/>
      <c r="C31" s="54"/>
      <c r="D31" s="54"/>
      <c r="E31" s="54"/>
      <c r="F31" s="54"/>
      <c r="G31" s="54"/>
      <c r="H31" s="54"/>
      <c r="I31" s="54"/>
      <c r="J31" s="54"/>
      <c r="K31" s="55"/>
      <c r="N31" s="53"/>
      <c r="O31" s="54"/>
      <c r="P31" s="54"/>
      <c r="Q31" s="54"/>
      <c r="R31" s="54"/>
      <c r="S31" s="54"/>
      <c r="T31" s="54"/>
      <c r="U31" s="54"/>
      <c r="V31" s="54"/>
      <c r="W31" s="55"/>
    </row>
    <row r="32" spans="2:23" ht="27.95" customHeight="1" x14ac:dyDescent="0.25">
      <c r="B32" s="36" t="s">
        <v>76</v>
      </c>
      <c r="N32" s="36" t="s">
        <v>76</v>
      </c>
    </row>
    <row r="33" spans="2:23" ht="27.75" customHeight="1" x14ac:dyDescent="0.25">
      <c r="B33" s="36" t="s">
        <v>77</v>
      </c>
      <c r="N33" s="36" t="s">
        <v>77</v>
      </c>
    </row>
    <row r="34" spans="2:23" ht="17.25" customHeight="1" x14ac:dyDescent="0.25"/>
    <row r="38" spans="2:23" ht="16.5" customHeight="1" x14ac:dyDescent="0.25">
      <c r="B38" s="62" t="s">
        <v>90</v>
      </c>
      <c r="C38" s="62"/>
      <c r="D38" s="62"/>
      <c r="E38" s="62"/>
      <c r="F38" s="62"/>
      <c r="G38" s="62"/>
      <c r="H38" s="62"/>
      <c r="I38" s="62"/>
      <c r="J38" s="62"/>
      <c r="K38" s="62"/>
      <c r="N38" s="62" t="s">
        <v>90</v>
      </c>
      <c r="O38" s="62"/>
      <c r="P38" s="62"/>
      <c r="Q38" s="62"/>
      <c r="R38" s="62"/>
      <c r="S38" s="62"/>
      <c r="T38" s="62"/>
      <c r="U38" s="62"/>
      <c r="V38" s="62"/>
      <c r="W38" s="62"/>
    </row>
    <row r="39" spans="2:23" ht="16.5" customHeight="1" x14ac:dyDescent="0.25">
      <c r="B39" s="62"/>
      <c r="C39" s="62"/>
      <c r="D39" s="62"/>
      <c r="E39" s="62"/>
      <c r="F39" s="62"/>
      <c r="G39" s="62"/>
      <c r="H39" s="62"/>
      <c r="I39" s="62"/>
      <c r="J39" s="62"/>
      <c r="K39" s="62"/>
      <c r="N39" s="62"/>
      <c r="O39" s="62"/>
      <c r="P39" s="62"/>
      <c r="Q39" s="62"/>
      <c r="R39" s="62"/>
      <c r="S39" s="62"/>
      <c r="T39" s="62"/>
      <c r="U39" s="62"/>
      <c r="V39" s="62"/>
      <c r="W39" s="62"/>
    </row>
    <row r="40" spans="2:23" ht="33" customHeight="1" x14ac:dyDescent="0.25">
      <c r="B40" s="62"/>
      <c r="C40" s="62"/>
      <c r="D40" s="62"/>
      <c r="E40" s="62"/>
      <c r="F40" s="62"/>
      <c r="G40" s="62"/>
      <c r="H40" s="62"/>
      <c r="I40" s="62"/>
      <c r="J40" s="62"/>
      <c r="K40" s="62"/>
      <c r="N40" s="63"/>
      <c r="O40" s="63"/>
      <c r="P40" s="63"/>
      <c r="Q40" s="63"/>
      <c r="R40" s="63"/>
      <c r="S40" s="63"/>
      <c r="T40" s="63"/>
      <c r="U40" s="63"/>
      <c r="V40" s="63"/>
      <c r="W40" s="63"/>
    </row>
    <row r="41" spans="2:23" ht="30" customHeight="1" x14ac:dyDescent="0.25">
      <c r="B41" s="46" t="s">
        <v>79</v>
      </c>
      <c r="C41" s="58"/>
      <c r="D41" s="58"/>
      <c r="E41" s="43"/>
      <c r="F41" s="45" t="s">
        <v>81</v>
      </c>
      <c r="G41" s="43"/>
      <c r="H41" s="44" t="s">
        <v>51</v>
      </c>
      <c r="I41" s="43"/>
      <c r="J41" s="58" t="s">
        <v>96</v>
      </c>
      <c r="K41" s="42"/>
      <c r="N41" s="46" t="s">
        <v>79</v>
      </c>
      <c r="O41" s="58"/>
      <c r="P41" s="58"/>
      <c r="Q41" s="43"/>
      <c r="R41" s="45" t="s">
        <v>81</v>
      </c>
      <c r="S41" s="43"/>
      <c r="T41" s="44" t="s">
        <v>51</v>
      </c>
      <c r="U41" s="43"/>
      <c r="V41" s="58" t="s">
        <v>99</v>
      </c>
      <c r="W41" s="42"/>
    </row>
    <row r="42" spans="2:23" ht="30" customHeight="1" x14ac:dyDescent="0.25">
      <c r="B42" s="41" t="s">
        <v>80</v>
      </c>
      <c r="C42" s="59"/>
      <c r="D42" s="59"/>
      <c r="E42" s="40" t="s">
        <v>78</v>
      </c>
      <c r="F42" s="40" t="s">
        <v>82</v>
      </c>
      <c r="G42" s="40"/>
      <c r="H42" s="39" t="s">
        <v>92</v>
      </c>
      <c r="I42" s="39" t="str">
        <f>"分"&amp;預賽成績!$S$6&amp;"組"</f>
        <v>分0組</v>
      </c>
      <c r="J42" s="59"/>
      <c r="K42" s="38" t="s">
        <v>89</v>
      </c>
      <c r="N42" s="41" t="s">
        <v>80</v>
      </c>
      <c r="O42" s="59"/>
      <c r="P42" s="59"/>
      <c r="Q42" s="40" t="s">
        <v>78</v>
      </c>
      <c r="R42" s="40" t="s">
        <v>82</v>
      </c>
      <c r="S42" s="40"/>
      <c r="T42" s="39" t="s">
        <v>92</v>
      </c>
      <c r="U42" s="39" t="str">
        <f>"分"&amp;預賽成績!$S$6&amp;"組"</f>
        <v>分0組</v>
      </c>
      <c r="V42" s="59"/>
      <c r="W42" s="38" t="s">
        <v>89</v>
      </c>
    </row>
    <row r="43" spans="2:23" ht="38.1" customHeight="1" x14ac:dyDescent="0.25">
      <c r="B43" s="60" t="s">
        <v>83</v>
      </c>
      <c r="C43" s="61"/>
      <c r="D43" s="37" t="s">
        <v>46</v>
      </c>
      <c r="E43" s="37" t="s">
        <v>42</v>
      </c>
      <c r="F43" s="37" t="s">
        <v>39</v>
      </c>
      <c r="G43" s="37" t="s">
        <v>37</v>
      </c>
      <c r="H43" s="37" t="s">
        <v>38</v>
      </c>
      <c r="I43" s="37" t="s">
        <v>40</v>
      </c>
      <c r="J43" s="37" t="s">
        <v>41</v>
      </c>
      <c r="K43" s="37" t="s">
        <v>47</v>
      </c>
      <c r="N43" s="60" t="s">
        <v>83</v>
      </c>
      <c r="O43" s="61"/>
      <c r="P43" s="37" t="s">
        <v>46</v>
      </c>
      <c r="Q43" s="37" t="s">
        <v>42</v>
      </c>
      <c r="R43" s="37" t="s">
        <v>39</v>
      </c>
      <c r="S43" s="37" t="s">
        <v>37</v>
      </c>
      <c r="T43" s="37" t="s">
        <v>38</v>
      </c>
      <c r="U43" s="37" t="s">
        <v>40</v>
      </c>
      <c r="V43" s="37" t="s">
        <v>41</v>
      </c>
      <c r="W43" s="37" t="s">
        <v>47</v>
      </c>
    </row>
    <row r="44" spans="2:23" ht="38.1" customHeight="1" x14ac:dyDescent="0.25">
      <c r="B44" s="56" t="s">
        <v>84</v>
      </c>
      <c r="C44" s="57"/>
      <c r="D44" s="47" t="str">
        <f>IF(預賽成績!$H$18="","",預賽成績!$H$18)</f>
        <v/>
      </c>
      <c r="E44" s="47" t="str">
        <f>IF(預賽成績!$H$19="","",預賽成績!$H$19)</f>
        <v/>
      </c>
      <c r="F44" s="47" t="str">
        <f>IF(預賽成績!$H$20="","",預賽成績!$H$20)</f>
        <v/>
      </c>
      <c r="G44" s="47" t="str">
        <f>IF(預賽成績!$H$21="","",預賽成績!$H$21)</f>
        <v/>
      </c>
      <c r="H44" s="47" t="str">
        <f>IF(預賽成績!$H$22="","",預賽成績!$H$22)</f>
        <v/>
      </c>
      <c r="I44" s="47" t="str">
        <f>IF(預賽成績!$H$23="","",預賽成績!$H$23)</f>
        <v/>
      </c>
      <c r="J44" s="47" t="str">
        <f>IF(預賽成績!$H$24="","",預賽成績!$H$24)</f>
        <v/>
      </c>
      <c r="K44" s="47" t="str">
        <f>IF(預賽成績!$H$25="","",預賽成績!$H$25)</f>
        <v/>
      </c>
      <c r="N44" s="56" t="s">
        <v>84</v>
      </c>
      <c r="O44" s="57"/>
      <c r="P44" s="47" t="str">
        <f>IF(預賽成績!$H$42="","",預賽成績!$H$42)</f>
        <v/>
      </c>
      <c r="Q44" s="47" t="str">
        <f>IF(預賽成績!$H$43="","",預賽成績!$H$43)</f>
        <v/>
      </c>
      <c r="R44" s="47" t="str">
        <f>IF(預賽成績!$H$44="","",預賽成績!$H$44)</f>
        <v/>
      </c>
      <c r="S44" s="47" t="str">
        <f>IF(預賽成績!$H$45="","",預賽成績!$H$45)</f>
        <v/>
      </c>
      <c r="T44" s="47" t="str">
        <f>IF(預賽成績!$H$46="","",預賽成績!$H$46)</f>
        <v/>
      </c>
      <c r="U44" s="47" t="str">
        <f>IF(預賽成績!$H$47="","",預賽成績!$H$47)</f>
        <v/>
      </c>
      <c r="V44" s="47" t="str">
        <f>IF(預賽成績!$H$48="","",預賽成績!$H$48)</f>
        <v/>
      </c>
      <c r="W44" s="47" t="str">
        <f>IF(預賽成績!$H$49="","",預賽成績!$H$49)</f>
        <v/>
      </c>
    </row>
    <row r="45" spans="2:23" ht="39" customHeight="1" x14ac:dyDescent="0.25">
      <c r="B45" s="56" t="s">
        <v>85</v>
      </c>
      <c r="C45" s="57"/>
      <c r="D45" s="48"/>
      <c r="E45" s="48"/>
      <c r="F45" s="48"/>
      <c r="G45" s="48"/>
      <c r="H45" s="48"/>
      <c r="I45" s="48"/>
      <c r="J45" s="48"/>
      <c r="K45" s="48"/>
      <c r="N45" s="56" t="s">
        <v>85</v>
      </c>
      <c r="O45" s="57"/>
      <c r="P45" s="48"/>
      <c r="Q45" s="48"/>
      <c r="R45" s="48"/>
      <c r="S45" s="48"/>
      <c r="T45" s="48"/>
      <c r="U45" s="48"/>
      <c r="V45" s="48"/>
      <c r="W45" s="48"/>
    </row>
    <row r="46" spans="2:23" ht="38.1" customHeight="1" x14ac:dyDescent="0.25">
      <c r="B46" s="56" t="s">
        <v>86</v>
      </c>
      <c r="C46" s="57"/>
      <c r="D46" s="48"/>
      <c r="E46" s="48"/>
      <c r="F46" s="48"/>
      <c r="G46" s="48"/>
      <c r="H46" s="48"/>
      <c r="I46" s="48"/>
      <c r="J46" s="48"/>
      <c r="K46" s="48"/>
      <c r="N46" s="56" t="s">
        <v>86</v>
      </c>
      <c r="O46" s="57"/>
      <c r="P46" s="48"/>
      <c r="Q46" s="48"/>
      <c r="R46" s="48"/>
      <c r="S46" s="48"/>
      <c r="T46" s="48"/>
      <c r="U46" s="48"/>
      <c r="V46" s="48"/>
      <c r="W46" s="48"/>
    </row>
    <row r="47" spans="2:23" ht="38.1" customHeight="1" x14ac:dyDescent="0.25">
      <c r="B47" s="56" t="s">
        <v>87</v>
      </c>
      <c r="C47" s="57"/>
      <c r="D47" s="47" t="str">
        <f>IF(預賽成績!$G$18="","",預賽成績!$G$18)</f>
        <v/>
      </c>
      <c r="E47" s="47" t="str">
        <f>IF(預賽成績!$G$19="","",預賽成績!$G$19)</f>
        <v/>
      </c>
      <c r="F47" s="47" t="str">
        <f>IF(預賽成績!$G$20="","",預賽成績!$G$20)</f>
        <v/>
      </c>
      <c r="G47" s="47" t="str">
        <f>IF(預賽成績!$G$21="","",預賽成績!$G$21)</f>
        <v/>
      </c>
      <c r="H47" s="47" t="str">
        <f>IF(預賽成績!$G$22="","",預賽成績!$G$22)</f>
        <v/>
      </c>
      <c r="I47" s="47" t="str">
        <f>IF(預賽成績!$G$23="","",預賽成績!$G$23)</f>
        <v/>
      </c>
      <c r="J47" s="47" t="str">
        <f>IF(預賽成績!$G$24="","",預賽成績!$G$24)</f>
        <v/>
      </c>
      <c r="K47" s="47" t="str">
        <f>IF(預賽成績!$G$25="","",預賽成績!$G$25)</f>
        <v/>
      </c>
      <c r="N47" s="56" t="s">
        <v>87</v>
      </c>
      <c r="O47" s="57"/>
      <c r="P47" s="47" t="str">
        <f>IF(預賽成績!$G$42="","",預賽成績!$G$42)</f>
        <v/>
      </c>
      <c r="Q47" s="47" t="str">
        <f>IF(預賽成績!$G$43="","",預賽成績!$G$43)</f>
        <v/>
      </c>
      <c r="R47" s="47" t="str">
        <f>IF(預賽成績!$G$44="","",預賽成績!$G$44)</f>
        <v/>
      </c>
      <c r="S47" s="47" t="str">
        <f>IF(預賽成績!$G$45="","",預賽成績!$G$45)</f>
        <v/>
      </c>
      <c r="T47" s="47" t="str">
        <f>IF(預賽成績!$G$46="","",預賽成績!$G$46)</f>
        <v/>
      </c>
      <c r="U47" s="47" t="str">
        <f>IF(預賽成績!$G$47="","",預賽成績!$G$47)</f>
        <v/>
      </c>
      <c r="V47" s="47" t="str">
        <f>IF(預賽成績!$G$48="","",預賽成績!$G$48)</f>
        <v/>
      </c>
      <c r="W47" s="47" t="str">
        <f>IF(預賽成績!$G$49="","",預賽成績!$G$49)</f>
        <v/>
      </c>
    </row>
    <row r="48" spans="2:23" ht="42" customHeight="1" x14ac:dyDescent="0.25">
      <c r="B48" s="50" t="s">
        <v>91</v>
      </c>
      <c r="C48" s="51"/>
      <c r="D48" s="51"/>
      <c r="E48" s="51"/>
      <c r="F48" s="51"/>
      <c r="G48" s="51"/>
      <c r="H48" s="51"/>
      <c r="I48" s="51"/>
      <c r="J48" s="51"/>
      <c r="K48" s="52"/>
      <c r="N48" s="50" t="s">
        <v>91</v>
      </c>
      <c r="O48" s="51"/>
      <c r="P48" s="51"/>
      <c r="Q48" s="51"/>
      <c r="R48" s="51"/>
      <c r="S48" s="51"/>
      <c r="T48" s="51"/>
      <c r="U48" s="51"/>
      <c r="V48" s="51"/>
      <c r="W48" s="52"/>
    </row>
    <row r="49" spans="2:23" ht="17.25" customHeight="1" x14ac:dyDescent="0.25">
      <c r="B49" s="53"/>
      <c r="C49" s="54"/>
      <c r="D49" s="54"/>
      <c r="E49" s="54"/>
      <c r="F49" s="54"/>
      <c r="G49" s="54"/>
      <c r="H49" s="54"/>
      <c r="I49" s="54"/>
      <c r="J49" s="54"/>
      <c r="K49" s="55"/>
      <c r="N49" s="53"/>
      <c r="O49" s="54"/>
      <c r="P49" s="54"/>
      <c r="Q49" s="54"/>
      <c r="R49" s="54"/>
      <c r="S49" s="54"/>
      <c r="T49" s="54"/>
      <c r="U49" s="54"/>
      <c r="V49" s="54"/>
      <c r="W49" s="55"/>
    </row>
    <row r="50" spans="2:23" ht="27.95" customHeight="1" x14ac:dyDescent="0.25">
      <c r="B50" s="36" t="s">
        <v>76</v>
      </c>
      <c r="N50" s="36" t="s">
        <v>76</v>
      </c>
    </row>
    <row r="51" spans="2:23" ht="27.75" customHeight="1" x14ac:dyDescent="0.25">
      <c r="B51" s="36" t="s">
        <v>77</v>
      </c>
      <c r="N51" s="36" t="s">
        <v>77</v>
      </c>
    </row>
    <row r="52" spans="2:23" ht="17.25" customHeight="1" x14ac:dyDescent="0.25"/>
  </sheetData>
  <sheetProtection algorithmName="SHA-512" hashValue="dyCWNBnTJLNE1b9wwMXkXPtE2pfAy67EByf5QvmVtnMnpyBN9eiKZmaRX5pjehyPjruXKz3bZc0nFjkjNRSt1g==" saltValue="kRMXJlSww6tFIWhrSn+VCA==" spinCount="100000" sheet="1" objects="1" scenarios="1" selectLockedCells="1" selectUnlockedCells="1"/>
  <mergeCells count="54">
    <mergeCell ref="B20:K22"/>
    <mergeCell ref="C23:D24"/>
    <mergeCell ref="J23:J24"/>
    <mergeCell ref="B25:C25"/>
    <mergeCell ref="C5:D6"/>
    <mergeCell ref="B2:K4"/>
    <mergeCell ref="B7:C7"/>
    <mergeCell ref="B8:C8"/>
    <mergeCell ref="B9:C9"/>
    <mergeCell ref="B12:K13"/>
    <mergeCell ref="B10:C10"/>
    <mergeCell ref="B11:C11"/>
    <mergeCell ref="J5:J6"/>
    <mergeCell ref="O23:P24"/>
    <mergeCell ref="V23:V24"/>
    <mergeCell ref="N25:O25"/>
    <mergeCell ref="B46:C46"/>
    <mergeCell ref="B47:C47"/>
    <mergeCell ref="B44:C44"/>
    <mergeCell ref="B45:C45"/>
    <mergeCell ref="N47:O47"/>
    <mergeCell ref="B38:K40"/>
    <mergeCell ref="N38:W40"/>
    <mergeCell ref="B29:C29"/>
    <mergeCell ref="B30:K31"/>
    <mergeCell ref="B27:C27"/>
    <mergeCell ref="B28:C28"/>
    <mergeCell ref="B26:C26"/>
    <mergeCell ref="N9:O9"/>
    <mergeCell ref="N10:O10"/>
    <mergeCell ref="N11:O11"/>
    <mergeCell ref="N12:W13"/>
    <mergeCell ref="N20:W22"/>
    <mergeCell ref="N2:W4"/>
    <mergeCell ref="O5:P6"/>
    <mergeCell ref="V5:V6"/>
    <mergeCell ref="N7:O7"/>
    <mergeCell ref="N8:O8"/>
    <mergeCell ref="B48:K49"/>
    <mergeCell ref="N48:W49"/>
    <mergeCell ref="N44:O44"/>
    <mergeCell ref="N45:O45"/>
    <mergeCell ref="N26:O26"/>
    <mergeCell ref="N27:O27"/>
    <mergeCell ref="N28:O28"/>
    <mergeCell ref="N29:O29"/>
    <mergeCell ref="N30:W31"/>
    <mergeCell ref="N46:O46"/>
    <mergeCell ref="C41:D42"/>
    <mergeCell ref="J41:J42"/>
    <mergeCell ref="O41:P42"/>
    <mergeCell ref="V41:V42"/>
    <mergeCell ref="B43:C43"/>
    <mergeCell ref="N43:O43"/>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9"/>
  <sheetViews>
    <sheetView tabSelected="1" topLeftCell="J1" zoomScale="85" zoomScaleNormal="85" workbookViewId="0">
      <selection activeCell="J27" sqref="J27"/>
    </sheetView>
  </sheetViews>
  <sheetFormatPr defaultRowHeight="16.5" x14ac:dyDescent="0.25"/>
  <cols>
    <col min="1" max="1" width="11.875" bestFit="1" customWidth="1"/>
    <col min="2" max="2" width="11.375" bestFit="1" customWidth="1"/>
    <col min="4" max="4" width="12.75" bestFit="1" customWidth="1"/>
    <col min="5" max="5" width="7" customWidth="1"/>
    <col min="6" max="6" width="7.5" customWidth="1"/>
    <col min="7" max="7" width="7.875" customWidth="1"/>
    <col min="8" max="8" width="7.5" customWidth="1"/>
    <col min="9" max="9" width="6" customWidth="1"/>
    <col min="10" max="10" width="10.125" bestFit="1" customWidth="1"/>
    <col min="11" max="12" width="12.25" bestFit="1" customWidth="1"/>
    <col min="13" max="13" width="10.125" bestFit="1" customWidth="1"/>
    <col min="14" max="14" width="12.25" customWidth="1"/>
    <col min="15" max="15" width="12.25" bestFit="1" customWidth="1"/>
    <col min="16" max="16" width="17" bestFit="1" customWidth="1"/>
    <col min="17" max="17" width="20" bestFit="1" customWidth="1"/>
    <col min="18" max="18" width="14.5" bestFit="1" customWidth="1"/>
    <col min="19" max="19" width="9.5" bestFit="1" customWidth="1"/>
  </cols>
  <sheetData>
    <row r="1" spans="1:23" x14ac:dyDescent="0.25">
      <c r="A1" s="2" t="s">
        <v>10</v>
      </c>
      <c r="B1" s="2" t="s">
        <v>11</v>
      </c>
      <c r="C1" s="2"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row>
    <row r="2" spans="1:23" ht="20.100000000000001" customHeight="1" x14ac:dyDescent="0.25">
      <c r="A2" s="11" t="str">
        <f t="shared" ref="A2:A49" si="0">IF(B2&lt;&gt;"","第" &amp; VLOOKUP(B2,$R$15:$T$22,3,FALSE) &amp; "道","")</f>
        <v>第四道</v>
      </c>
      <c r="B2" s="11">
        <f t="shared" ref="B2:B49" si="1">IF(P2&lt;&gt;"",RANK(P2,$P$2:$P$49,1),"")</f>
        <v>1</v>
      </c>
      <c r="C2" s="11" t="s">
        <v>30</v>
      </c>
      <c r="D2" s="11" t="s">
        <v>31</v>
      </c>
      <c r="E2" s="11">
        <v>1</v>
      </c>
      <c r="F2" s="11">
        <v>1</v>
      </c>
      <c r="G2" s="49" t="str">
        <f>IFERROR(VLOOKUP(E2&amp;"-"&amp;F2,出賽名單!$A$2:$J$48,2,FALSE),"")</f>
        <v/>
      </c>
      <c r="H2" s="49" t="str">
        <f>IFERROR(VLOOKUP(E2 &amp; "-" &amp; F2,出賽名單!$A$2:$J$48,6,FALSE),"")</f>
        <v/>
      </c>
      <c r="I2" s="11" t="s">
        <v>32</v>
      </c>
      <c r="J2" s="16"/>
      <c r="K2" s="29">
        <f t="shared" ref="K2:K49" si="2">IF(J2="",999999,J2)</f>
        <v>999999</v>
      </c>
      <c r="L2" s="11" t="str">
        <f>IF(J2="","",RANK(J2,$J$2:$J$9,1))</f>
        <v/>
      </c>
      <c r="M2" s="11">
        <f t="shared" ref="M2:M49" si="3">RANK(K2,$K$3:$K$49,1)</f>
        <v>1</v>
      </c>
      <c r="N2" s="11">
        <f t="shared" ref="N2:N49" si="4">IF(L2&lt;&gt;1,K2,"")</f>
        <v>999999</v>
      </c>
      <c r="O2" s="11">
        <f t="shared" ref="O2:O49" si="5">IF(N2&lt;&gt;"",RANK(N2,$N$2:$N$49,1),"")</f>
        <v>1</v>
      </c>
      <c r="P2" s="11">
        <f t="shared" ref="P2:P49" si="6">IF(OR(O2&lt;=$S$3,L2&lt;=1),J2,"")</f>
        <v>0</v>
      </c>
      <c r="R2" s="8" t="s">
        <v>33</v>
      </c>
      <c r="S2" s="8">
        <v>1</v>
      </c>
      <c r="T2" s="8" t="s">
        <v>34</v>
      </c>
    </row>
    <row r="3" spans="1:23" ht="20.100000000000001" customHeight="1" x14ac:dyDescent="0.25">
      <c r="A3" s="11" t="str">
        <f t="shared" si="0"/>
        <v>第四道</v>
      </c>
      <c r="B3" s="11">
        <f t="shared" si="1"/>
        <v>1</v>
      </c>
      <c r="C3" s="11" t="s">
        <v>30</v>
      </c>
      <c r="D3" s="12" t="s">
        <v>31</v>
      </c>
      <c r="E3" s="8">
        <v>1</v>
      </c>
      <c r="F3" s="12">
        <v>2</v>
      </c>
      <c r="G3" s="49" t="str">
        <f>IFERROR(VLOOKUP(E3&amp;"-"&amp;F3,出賽名單!$A$2:$J$48,2,FALSE),"")</f>
        <v/>
      </c>
      <c r="H3" s="49" t="str">
        <f>IFERROR(VLOOKUP(E3 &amp; "-" &amp; F3,出賽名單!$A$2:$J$48,6,FALSE),"")</f>
        <v/>
      </c>
      <c r="I3" s="11" t="s">
        <v>32</v>
      </c>
      <c r="J3" s="15"/>
      <c r="K3" s="29">
        <f t="shared" si="2"/>
        <v>999999</v>
      </c>
      <c r="L3" s="11" t="str">
        <f t="shared" ref="L3:L9" si="7">IF(J3="","",RANK(J3,$J$2:$J$9,1))</f>
        <v/>
      </c>
      <c r="M3" s="11">
        <f t="shared" si="3"/>
        <v>1</v>
      </c>
      <c r="N3" s="11">
        <f t="shared" si="4"/>
        <v>999999</v>
      </c>
      <c r="O3" s="11">
        <f t="shared" si="5"/>
        <v>1</v>
      </c>
      <c r="P3" s="11">
        <f t="shared" si="6"/>
        <v>0</v>
      </c>
      <c r="R3" s="8" t="s">
        <v>35</v>
      </c>
      <c r="S3" s="35">
        <f>6-SUMPRODUCT(--(S7:S12&gt;0))</f>
        <v>6</v>
      </c>
      <c r="T3" s="8" t="s">
        <v>34</v>
      </c>
    </row>
    <row r="4" spans="1:23" ht="20.100000000000001" customHeight="1" x14ac:dyDescent="0.25">
      <c r="A4" s="11" t="str">
        <f t="shared" si="0"/>
        <v>第四道</v>
      </c>
      <c r="B4" s="11">
        <f t="shared" si="1"/>
        <v>1</v>
      </c>
      <c r="C4" s="11" t="s">
        <v>30</v>
      </c>
      <c r="D4" s="12" t="s">
        <v>31</v>
      </c>
      <c r="E4" s="8">
        <v>1</v>
      </c>
      <c r="F4" s="12">
        <v>3</v>
      </c>
      <c r="G4" s="49" t="str">
        <f>IFERROR(VLOOKUP(E4&amp;"-"&amp;F4,出賽名單!$A$2:$J$48,2,FALSE),"")</f>
        <v/>
      </c>
      <c r="H4" s="49" t="str">
        <f>IFERROR(VLOOKUP(E4 &amp; "-" &amp; F4,出賽名單!$A$2:$J$48,6,FALSE),"")</f>
        <v/>
      </c>
      <c r="I4" s="11" t="s">
        <v>32</v>
      </c>
      <c r="J4" s="15"/>
      <c r="K4" s="29">
        <f t="shared" si="2"/>
        <v>999999</v>
      </c>
      <c r="L4" s="11" t="str">
        <f t="shared" si="7"/>
        <v/>
      </c>
      <c r="M4" s="11">
        <f t="shared" si="3"/>
        <v>1</v>
      </c>
      <c r="N4" s="11">
        <f t="shared" si="4"/>
        <v>999999</v>
      </c>
      <c r="O4" s="11">
        <f t="shared" si="5"/>
        <v>1</v>
      </c>
      <c r="P4" s="11">
        <f t="shared" si="6"/>
        <v>0</v>
      </c>
    </row>
    <row r="5" spans="1:23" ht="20.100000000000001" customHeight="1" x14ac:dyDescent="0.25">
      <c r="A5" s="11" t="str">
        <f t="shared" si="0"/>
        <v>第四道</v>
      </c>
      <c r="B5" s="11">
        <f t="shared" si="1"/>
        <v>1</v>
      </c>
      <c r="C5" s="11" t="s">
        <v>30</v>
      </c>
      <c r="D5" s="12" t="s">
        <v>31</v>
      </c>
      <c r="E5" s="8">
        <v>1</v>
      </c>
      <c r="F5" s="12">
        <v>4</v>
      </c>
      <c r="G5" s="49" t="str">
        <f>IFERROR(VLOOKUP(E5&amp;"-"&amp;F5,出賽名單!$A$2:$J$48,2,FALSE),"")</f>
        <v/>
      </c>
      <c r="H5" s="49" t="str">
        <f>IFERROR(VLOOKUP(E5 &amp; "-" &amp; F5,出賽名單!$A$2:$J$48,6,FALSE),"")</f>
        <v/>
      </c>
      <c r="I5" s="11" t="s">
        <v>32</v>
      </c>
      <c r="J5" s="15"/>
      <c r="K5" s="29">
        <f t="shared" si="2"/>
        <v>999999</v>
      </c>
      <c r="L5" s="11" t="str">
        <f t="shared" si="7"/>
        <v/>
      </c>
      <c r="M5" s="11">
        <f t="shared" si="3"/>
        <v>1</v>
      </c>
      <c r="N5" s="11">
        <f t="shared" si="4"/>
        <v>999999</v>
      </c>
      <c r="O5" s="11">
        <f t="shared" si="5"/>
        <v>1</v>
      </c>
      <c r="P5" s="11">
        <f t="shared" si="6"/>
        <v>0</v>
      </c>
    </row>
    <row r="6" spans="1:23" ht="20.100000000000001" customHeight="1" x14ac:dyDescent="0.25">
      <c r="A6" s="11" t="str">
        <f t="shared" si="0"/>
        <v>第四道</v>
      </c>
      <c r="B6" s="11">
        <f t="shared" si="1"/>
        <v>1</v>
      </c>
      <c r="C6" s="11" t="s">
        <v>30</v>
      </c>
      <c r="D6" s="12" t="s">
        <v>31</v>
      </c>
      <c r="E6" s="8">
        <v>1</v>
      </c>
      <c r="F6" s="12">
        <v>5</v>
      </c>
      <c r="G6" s="49" t="str">
        <f>IFERROR(VLOOKUP(E6&amp;"-"&amp;F6,出賽名單!$A$2:$J$48,2,FALSE),"")</f>
        <v/>
      </c>
      <c r="H6" s="49" t="str">
        <f>IFERROR(VLOOKUP(E6 &amp; "-" &amp; F6,出賽名單!$A$2:$J$48,6,FALSE),"")</f>
        <v/>
      </c>
      <c r="I6" s="11" t="s">
        <v>32</v>
      </c>
      <c r="J6" s="15"/>
      <c r="K6" s="29">
        <f t="shared" si="2"/>
        <v>999999</v>
      </c>
      <c r="L6" s="11" t="str">
        <f t="shared" si="7"/>
        <v/>
      </c>
      <c r="M6" s="11">
        <f t="shared" si="3"/>
        <v>1</v>
      </c>
      <c r="N6" s="11">
        <f t="shared" si="4"/>
        <v>999999</v>
      </c>
      <c r="O6" s="11">
        <f t="shared" si="5"/>
        <v>1</v>
      </c>
      <c r="P6" s="11">
        <f t="shared" si="6"/>
        <v>0</v>
      </c>
      <c r="R6" s="9" t="s">
        <v>100</v>
      </c>
      <c r="S6" s="9">
        <f>IFERROR(VLOOKUP(SUMPRODUCT(--(S7:S12&gt;0)),$S$25:$T$30,2,FALSE),0)</f>
        <v>0</v>
      </c>
      <c r="T6" s="9" t="s">
        <v>101</v>
      </c>
    </row>
    <row r="7" spans="1:23" ht="20.100000000000001" customHeight="1" thickBot="1" x14ac:dyDescent="0.3">
      <c r="A7" s="11" t="str">
        <f t="shared" si="0"/>
        <v>第四道</v>
      </c>
      <c r="B7" s="11">
        <f t="shared" si="1"/>
        <v>1</v>
      </c>
      <c r="C7" s="11" t="s">
        <v>30</v>
      </c>
      <c r="D7" s="12" t="s">
        <v>31</v>
      </c>
      <c r="E7" s="8">
        <v>1</v>
      </c>
      <c r="F7" s="12">
        <v>6</v>
      </c>
      <c r="G7" s="49" t="str">
        <f>IFERROR(VLOOKUP(E7&amp;"-"&amp;F7,出賽名單!$A$2:$J$48,2,FALSE),"")</f>
        <v/>
      </c>
      <c r="H7" s="49" t="str">
        <f>IFERROR(VLOOKUP(E7 &amp; "-" &amp; F7,出賽名單!$A$2:$J$48,6,FALSE),"")</f>
        <v/>
      </c>
      <c r="I7" s="11" t="s">
        <v>32</v>
      </c>
      <c r="J7" s="30"/>
      <c r="K7" s="29">
        <f t="shared" si="2"/>
        <v>999999</v>
      </c>
      <c r="L7" s="11" t="str">
        <f t="shared" si="7"/>
        <v/>
      </c>
      <c r="M7" s="11">
        <f t="shared" si="3"/>
        <v>1</v>
      </c>
      <c r="N7" s="11">
        <f t="shared" si="4"/>
        <v>999999</v>
      </c>
      <c r="O7" s="11">
        <f t="shared" si="5"/>
        <v>1</v>
      </c>
      <c r="P7" s="11">
        <f t="shared" si="6"/>
        <v>0</v>
      </c>
      <c r="R7" s="9" t="s">
        <v>93</v>
      </c>
      <c r="S7" s="9">
        <f>SUMPRODUCT(--(LEN($H$2:$H$9)&gt;0))</f>
        <v>0</v>
      </c>
      <c r="T7" s="9" t="s">
        <v>94</v>
      </c>
    </row>
    <row r="8" spans="1:23" ht="20.100000000000001" customHeight="1" thickTop="1" x14ac:dyDescent="0.25">
      <c r="A8" s="11" t="str">
        <f t="shared" si="0"/>
        <v>第四道</v>
      </c>
      <c r="B8" s="11">
        <f t="shared" si="1"/>
        <v>1</v>
      </c>
      <c r="C8" s="11" t="s">
        <v>30</v>
      </c>
      <c r="D8" s="12" t="s">
        <v>31</v>
      </c>
      <c r="E8" s="8">
        <v>1</v>
      </c>
      <c r="F8" s="12">
        <v>7</v>
      </c>
      <c r="G8" s="49" t="str">
        <f>IFERROR(VLOOKUP(E8&amp;"-"&amp;F8,出賽名單!$A$2:$J$48,2,FALSE),"")</f>
        <v/>
      </c>
      <c r="H8" s="49" t="str">
        <f>IFERROR(VLOOKUP(E8 &amp; "-" &amp; F8,出賽名單!$A$2:$J$48,6,FALSE),"")</f>
        <v/>
      </c>
      <c r="I8" s="11" t="s">
        <v>32</v>
      </c>
      <c r="J8" s="15"/>
      <c r="K8" s="29">
        <f t="shared" si="2"/>
        <v>999999</v>
      </c>
      <c r="L8" s="11" t="str">
        <f t="shared" si="7"/>
        <v/>
      </c>
      <c r="M8" s="11">
        <f t="shared" si="3"/>
        <v>1</v>
      </c>
      <c r="N8" s="11">
        <f t="shared" si="4"/>
        <v>999999</v>
      </c>
      <c r="O8" s="11">
        <f t="shared" si="5"/>
        <v>1</v>
      </c>
      <c r="P8" s="11">
        <f t="shared" si="6"/>
        <v>0</v>
      </c>
      <c r="R8" s="9" t="s">
        <v>95</v>
      </c>
      <c r="S8" s="9">
        <f>SUMPRODUCT(--(LEN($H$10:$H$17)&gt;0))</f>
        <v>0</v>
      </c>
      <c r="T8" s="9" t="s">
        <v>94</v>
      </c>
    </row>
    <row r="9" spans="1:23" ht="20.100000000000001" customHeight="1" x14ac:dyDescent="0.25">
      <c r="A9" s="11" t="str">
        <f t="shared" si="0"/>
        <v>第四道</v>
      </c>
      <c r="B9" s="11">
        <f t="shared" si="1"/>
        <v>1</v>
      </c>
      <c r="C9" s="11" t="s">
        <v>30</v>
      </c>
      <c r="D9" s="12" t="s">
        <v>31</v>
      </c>
      <c r="E9" s="8">
        <v>1</v>
      </c>
      <c r="F9" s="12">
        <v>8</v>
      </c>
      <c r="G9" s="49" t="str">
        <f>IFERROR(VLOOKUP(E9&amp;"-"&amp;F9,出賽名單!$A$2:$J$48,2,FALSE),"")</f>
        <v/>
      </c>
      <c r="H9" s="49" t="str">
        <f>IFERROR(VLOOKUP(E9 &amp; "-" &amp; F9,出賽名單!$A$2:$J$48,6,FALSE),"")</f>
        <v/>
      </c>
      <c r="I9" s="11" t="s">
        <v>32</v>
      </c>
      <c r="J9" s="15"/>
      <c r="K9" s="29">
        <f t="shared" si="2"/>
        <v>999999</v>
      </c>
      <c r="L9" s="11" t="str">
        <f t="shared" si="7"/>
        <v/>
      </c>
      <c r="M9" s="11">
        <f t="shared" si="3"/>
        <v>1</v>
      </c>
      <c r="N9" s="11">
        <f t="shared" si="4"/>
        <v>999999</v>
      </c>
      <c r="O9" s="11">
        <f t="shared" si="5"/>
        <v>1</v>
      </c>
      <c r="P9" s="11">
        <f t="shared" si="6"/>
        <v>0</v>
      </c>
      <c r="R9" s="9" t="s">
        <v>96</v>
      </c>
      <c r="S9" s="9">
        <f>SUMPRODUCT(--(LEN($H$18:$H$25)&gt;0))</f>
        <v>0</v>
      </c>
      <c r="T9" s="9" t="s">
        <v>94</v>
      </c>
    </row>
    <row r="10" spans="1:23" ht="20.100000000000001" customHeight="1" x14ac:dyDescent="0.25">
      <c r="A10" s="11" t="str">
        <f t="shared" si="0"/>
        <v>第四道</v>
      </c>
      <c r="B10" s="11">
        <f t="shared" si="1"/>
        <v>1</v>
      </c>
      <c r="C10" s="11" t="s">
        <v>30</v>
      </c>
      <c r="D10" s="12" t="s">
        <v>31</v>
      </c>
      <c r="E10" s="8">
        <v>2</v>
      </c>
      <c r="F10" s="12">
        <v>1</v>
      </c>
      <c r="G10" s="49" t="str">
        <f>IFERROR(VLOOKUP(E10&amp;"-"&amp;F10,出賽名單!$A$2:$J$48,2,FALSE),"")</f>
        <v/>
      </c>
      <c r="H10" s="49" t="str">
        <f>IFERROR(VLOOKUP(E10 &amp; "-" &amp; F10,出賽名單!$A$2:$J$48,6,FALSE),"")</f>
        <v/>
      </c>
      <c r="I10" s="11" t="s">
        <v>32</v>
      </c>
      <c r="J10" s="15"/>
      <c r="K10" s="29">
        <f t="shared" si="2"/>
        <v>999999</v>
      </c>
      <c r="L10" s="12" t="str">
        <f>IF(J10="","",RANK(J10,$J$10:$J$17,1))</f>
        <v/>
      </c>
      <c r="M10" s="11">
        <f t="shared" si="3"/>
        <v>1</v>
      </c>
      <c r="N10" s="11">
        <f t="shared" si="4"/>
        <v>999999</v>
      </c>
      <c r="O10" s="11">
        <f t="shared" si="5"/>
        <v>1</v>
      </c>
      <c r="P10" s="11">
        <f t="shared" si="6"/>
        <v>0</v>
      </c>
      <c r="R10" s="9" t="s">
        <v>97</v>
      </c>
      <c r="S10" s="9">
        <f>SUMPRODUCT(--(LEN($H$26:$H$33)&gt;0))</f>
        <v>0</v>
      </c>
      <c r="T10" s="9" t="s">
        <v>94</v>
      </c>
      <c r="U10" s="23"/>
      <c r="V10" s="23"/>
      <c r="W10" s="23"/>
    </row>
    <row r="11" spans="1:23" ht="20.100000000000001" customHeight="1" thickBot="1" x14ac:dyDescent="0.3">
      <c r="A11" s="11" t="str">
        <f t="shared" si="0"/>
        <v>第四道</v>
      </c>
      <c r="B11" s="11">
        <f t="shared" si="1"/>
        <v>1</v>
      </c>
      <c r="C11" s="11" t="s">
        <v>30</v>
      </c>
      <c r="D11" s="12" t="s">
        <v>31</v>
      </c>
      <c r="E11" s="8">
        <v>2</v>
      </c>
      <c r="F11" s="13">
        <v>2</v>
      </c>
      <c r="G11" s="49" t="str">
        <f>IFERROR(VLOOKUP(E11&amp;"-"&amp;F11,出賽名單!$A$2:$J$48,2,FALSE),"")</f>
        <v/>
      </c>
      <c r="H11" s="49" t="str">
        <f>IFERROR(VLOOKUP(E11 &amp; "-" &amp; F11,出賽名單!$A$2:$J$48,6,FALSE),"")</f>
        <v/>
      </c>
      <c r="I11" s="11" t="s">
        <v>32</v>
      </c>
      <c r="J11" s="31"/>
      <c r="K11" s="29">
        <f t="shared" si="2"/>
        <v>999999</v>
      </c>
      <c r="L11" s="12" t="str">
        <f t="shared" ref="L11:L17" si="8">IF(J11="","",RANK(J11,$J$10:$J$17,1))</f>
        <v/>
      </c>
      <c r="M11" s="11">
        <f t="shared" si="3"/>
        <v>1</v>
      </c>
      <c r="N11" s="11">
        <f t="shared" si="4"/>
        <v>999999</v>
      </c>
      <c r="O11" s="11">
        <f t="shared" si="5"/>
        <v>1</v>
      </c>
      <c r="P11" s="11">
        <f t="shared" si="6"/>
        <v>0</v>
      </c>
      <c r="R11" s="9" t="s">
        <v>98</v>
      </c>
      <c r="S11" s="9">
        <f>SUMPRODUCT(--(LEN($H$34:$H$41)&gt;0))</f>
        <v>0</v>
      </c>
      <c r="T11" s="9" t="s">
        <v>94</v>
      </c>
      <c r="U11" s="23"/>
      <c r="V11" s="23"/>
      <c r="W11" s="23"/>
    </row>
    <row r="12" spans="1:23" ht="20.100000000000001" customHeight="1" thickTop="1" x14ac:dyDescent="0.25">
      <c r="A12" s="11" t="str">
        <f t="shared" si="0"/>
        <v>第四道</v>
      </c>
      <c r="B12" s="11">
        <f t="shared" si="1"/>
        <v>1</v>
      </c>
      <c r="C12" s="11" t="s">
        <v>30</v>
      </c>
      <c r="D12" s="12" t="s">
        <v>31</v>
      </c>
      <c r="E12" s="8">
        <v>2</v>
      </c>
      <c r="F12" s="7">
        <v>3</v>
      </c>
      <c r="G12" s="49" t="str">
        <f>IFERROR(VLOOKUP(E12&amp;"-"&amp;F12,出賽名單!$A$2:$J$48,2,FALSE),"")</f>
        <v/>
      </c>
      <c r="H12" s="49" t="str">
        <f>IFERROR(VLOOKUP(E12 &amp; "-" &amp; F12,出賽名單!$A$2:$J$48,6,FALSE),"")</f>
        <v/>
      </c>
      <c r="I12" s="11" t="s">
        <v>32</v>
      </c>
      <c r="J12" s="15"/>
      <c r="K12" s="29">
        <f t="shared" si="2"/>
        <v>999999</v>
      </c>
      <c r="L12" s="12" t="str">
        <f t="shared" si="8"/>
        <v/>
      </c>
      <c r="M12" s="11">
        <f t="shared" si="3"/>
        <v>1</v>
      </c>
      <c r="N12" s="11">
        <f t="shared" si="4"/>
        <v>999999</v>
      </c>
      <c r="O12" s="11">
        <f t="shared" si="5"/>
        <v>1</v>
      </c>
      <c r="P12" s="11">
        <f t="shared" si="6"/>
        <v>0</v>
      </c>
      <c r="R12" s="9" t="s">
        <v>99</v>
      </c>
      <c r="S12" s="9">
        <f>SUMPRODUCT(--(LEN($H$42:$H$49)&gt;0))</f>
        <v>0</v>
      </c>
      <c r="T12" s="9" t="s">
        <v>94</v>
      </c>
      <c r="U12" s="23"/>
      <c r="V12" s="23"/>
      <c r="W12" s="23"/>
    </row>
    <row r="13" spans="1:23" ht="20.100000000000001" customHeight="1" x14ac:dyDescent="0.25">
      <c r="A13" s="11" t="str">
        <f t="shared" si="0"/>
        <v>第四道</v>
      </c>
      <c r="B13" s="11">
        <f t="shared" si="1"/>
        <v>1</v>
      </c>
      <c r="C13" s="11" t="s">
        <v>30</v>
      </c>
      <c r="D13" s="12" t="s">
        <v>31</v>
      </c>
      <c r="E13" s="8">
        <v>2</v>
      </c>
      <c r="F13" s="12">
        <v>4</v>
      </c>
      <c r="G13" s="49" t="str">
        <f>IFERROR(VLOOKUP(E13&amp;"-"&amp;F13,出賽名單!$A$2:$J$48,2,FALSE),"")</f>
        <v/>
      </c>
      <c r="H13" s="49" t="str">
        <f>IFERROR(VLOOKUP(E13 &amp; "-" &amp; F13,出賽名單!$A$2:$J$48,6,FALSE),"")</f>
        <v/>
      </c>
      <c r="I13" s="11" t="s">
        <v>32</v>
      </c>
      <c r="J13" s="15"/>
      <c r="K13" s="29">
        <f t="shared" si="2"/>
        <v>999999</v>
      </c>
      <c r="L13" s="12" t="str">
        <f t="shared" si="8"/>
        <v/>
      </c>
      <c r="M13" s="11">
        <f t="shared" si="3"/>
        <v>1</v>
      </c>
      <c r="N13" s="11">
        <f t="shared" si="4"/>
        <v>999999</v>
      </c>
      <c r="O13" s="11">
        <f t="shared" si="5"/>
        <v>1</v>
      </c>
      <c r="P13" s="11">
        <f t="shared" si="6"/>
        <v>0</v>
      </c>
      <c r="U13" s="23"/>
      <c r="V13" s="23"/>
      <c r="W13" s="23"/>
    </row>
    <row r="14" spans="1:23" ht="20.100000000000001" customHeight="1" x14ac:dyDescent="0.25">
      <c r="A14" s="11" t="str">
        <f t="shared" si="0"/>
        <v>第四道</v>
      </c>
      <c r="B14" s="11">
        <f t="shared" si="1"/>
        <v>1</v>
      </c>
      <c r="C14" s="11" t="s">
        <v>30</v>
      </c>
      <c r="D14" s="12" t="s">
        <v>31</v>
      </c>
      <c r="E14" s="8">
        <v>2</v>
      </c>
      <c r="F14" s="12">
        <v>5</v>
      </c>
      <c r="G14" s="49" t="str">
        <f>IFERROR(VLOOKUP(E14&amp;"-"&amp;F14,出賽名單!$A$2:$J$48,2,FALSE),"")</f>
        <v/>
      </c>
      <c r="H14" s="49" t="str">
        <f>IFERROR(VLOOKUP(E14 &amp; "-" &amp; F14,出賽名單!$A$2:$J$48,6,FALSE),"")</f>
        <v/>
      </c>
      <c r="I14" s="11" t="s">
        <v>32</v>
      </c>
      <c r="J14" s="15"/>
      <c r="K14" s="29">
        <f t="shared" si="2"/>
        <v>999999</v>
      </c>
      <c r="L14" s="12" t="str">
        <f t="shared" si="8"/>
        <v/>
      </c>
      <c r="M14" s="11">
        <f t="shared" si="3"/>
        <v>1</v>
      </c>
      <c r="N14" s="11">
        <f t="shared" si="4"/>
        <v>999999</v>
      </c>
      <c r="O14" s="11">
        <f t="shared" si="5"/>
        <v>1</v>
      </c>
      <c r="P14" s="11">
        <f t="shared" si="6"/>
        <v>0</v>
      </c>
      <c r="R14" s="9" t="s">
        <v>36</v>
      </c>
      <c r="S14" s="9" t="s">
        <v>9</v>
      </c>
      <c r="T14" s="9" t="s">
        <v>9</v>
      </c>
      <c r="U14" s="23"/>
      <c r="V14" s="23"/>
      <c r="W14" s="23"/>
    </row>
    <row r="15" spans="1:23" ht="20.100000000000001" customHeight="1" thickBot="1" x14ac:dyDescent="0.3">
      <c r="A15" s="11" t="str">
        <f t="shared" si="0"/>
        <v>第四道</v>
      </c>
      <c r="B15" s="11">
        <f t="shared" si="1"/>
        <v>1</v>
      </c>
      <c r="C15" s="11" t="s">
        <v>30</v>
      </c>
      <c r="D15" s="12" t="s">
        <v>31</v>
      </c>
      <c r="E15" s="8">
        <v>2</v>
      </c>
      <c r="F15" s="12">
        <v>6</v>
      </c>
      <c r="G15" s="49" t="str">
        <f>IFERROR(VLOOKUP(E15&amp;"-"&amp;F15,出賽名單!$A$2:$J$48,2,FALSE),"")</f>
        <v/>
      </c>
      <c r="H15" s="49" t="str">
        <f>IFERROR(VLOOKUP(E15 &amp; "-" &amp; F15,出賽名單!$A$2:$J$48,6,FALSE),"")</f>
        <v/>
      </c>
      <c r="I15" s="11" t="s">
        <v>32</v>
      </c>
      <c r="J15" s="30"/>
      <c r="K15" s="29">
        <f t="shared" si="2"/>
        <v>999999</v>
      </c>
      <c r="L15" s="12" t="str">
        <f t="shared" si="8"/>
        <v/>
      </c>
      <c r="M15" s="11">
        <f t="shared" si="3"/>
        <v>1</v>
      </c>
      <c r="N15" s="11">
        <f t="shared" si="4"/>
        <v>999999</v>
      </c>
      <c r="O15" s="11">
        <f t="shared" si="5"/>
        <v>1</v>
      </c>
      <c r="P15" s="11">
        <f t="shared" si="6"/>
        <v>0</v>
      </c>
      <c r="R15" s="9">
        <v>1</v>
      </c>
      <c r="S15" s="9">
        <v>4</v>
      </c>
      <c r="T15" s="9" t="s">
        <v>37</v>
      </c>
      <c r="U15" s="23"/>
      <c r="V15" s="23"/>
      <c r="W15" s="23"/>
    </row>
    <row r="16" spans="1:23" ht="20.100000000000001" customHeight="1" thickTop="1" thickBot="1" x14ac:dyDescent="0.3">
      <c r="A16" s="11" t="str">
        <f t="shared" si="0"/>
        <v>第四道</v>
      </c>
      <c r="B16" s="11">
        <f t="shared" si="1"/>
        <v>1</v>
      </c>
      <c r="C16" s="11" t="s">
        <v>30</v>
      </c>
      <c r="D16" s="12" t="s">
        <v>31</v>
      </c>
      <c r="E16" s="8">
        <v>2</v>
      </c>
      <c r="F16" s="13">
        <v>7</v>
      </c>
      <c r="G16" s="49" t="str">
        <f>IFERROR(VLOOKUP(E16&amp;"-"&amp;F16,出賽名單!$A$2:$J$48,2,FALSE),"")</f>
        <v/>
      </c>
      <c r="H16" s="49" t="str">
        <f>IFERROR(VLOOKUP(E16 &amp; "-" &amp; F16,出賽名單!$A$2:$J$48,6,FALSE),"")</f>
        <v/>
      </c>
      <c r="I16" s="11" t="s">
        <v>32</v>
      </c>
      <c r="J16" s="15"/>
      <c r="K16" s="29">
        <f t="shared" si="2"/>
        <v>999999</v>
      </c>
      <c r="L16" s="12" t="str">
        <f t="shared" si="8"/>
        <v/>
      </c>
      <c r="M16" s="11">
        <f t="shared" si="3"/>
        <v>1</v>
      </c>
      <c r="N16" s="11">
        <f t="shared" si="4"/>
        <v>999999</v>
      </c>
      <c r="O16" s="11">
        <f t="shared" si="5"/>
        <v>1</v>
      </c>
      <c r="P16" s="11">
        <f t="shared" si="6"/>
        <v>0</v>
      </c>
      <c r="R16" s="9">
        <v>2</v>
      </c>
      <c r="S16" s="9">
        <v>5</v>
      </c>
      <c r="T16" s="9" t="s">
        <v>38</v>
      </c>
      <c r="U16" s="23"/>
      <c r="V16" s="23"/>
      <c r="W16" s="23"/>
    </row>
    <row r="17" spans="1:23" ht="20.100000000000001" customHeight="1" thickTop="1" x14ac:dyDescent="0.25">
      <c r="A17" s="11" t="str">
        <f t="shared" si="0"/>
        <v>第四道</v>
      </c>
      <c r="B17" s="11">
        <f t="shared" si="1"/>
        <v>1</v>
      </c>
      <c r="C17" s="11" t="s">
        <v>30</v>
      </c>
      <c r="D17" s="12" t="s">
        <v>31</v>
      </c>
      <c r="E17" s="8">
        <v>2</v>
      </c>
      <c r="F17" s="7">
        <v>8</v>
      </c>
      <c r="G17" s="49" t="str">
        <f>IFERROR(VLOOKUP(E17&amp;"-"&amp;F17,出賽名單!$A$2:$J$48,2,FALSE),"")</f>
        <v/>
      </c>
      <c r="H17" s="49" t="str">
        <f>IFERROR(VLOOKUP(E17 &amp; "-" &amp; F17,出賽名單!$A$2:$J$48,6,FALSE),"")</f>
        <v/>
      </c>
      <c r="I17" s="11" t="s">
        <v>32</v>
      </c>
      <c r="J17" s="15"/>
      <c r="K17" s="29">
        <f t="shared" si="2"/>
        <v>999999</v>
      </c>
      <c r="L17" s="12" t="str">
        <f t="shared" si="8"/>
        <v/>
      </c>
      <c r="M17" s="11">
        <f t="shared" si="3"/>
        <v>1</v>
      </c>
      <c r="N17" s="11">
        <f t="shared" si="4"/>
        <v>999999</v>
      </c>
      <c r="O17" s="11">
        <f t="shared" si="5"/>
        <v>1</v>
      </c>
      <c r="P17" s="11">
        <f t="shared" si="6"/>
        <v>0</v>
      </c>
      <c r="R17" s="9">
        <v>3</v>
      </c>
      <c r="S17" s="9">
        <v>3</v>
      </c>
      <c r="T17" s="9" t="s">
        <v>39</v>
      </c>
      <c r="U17" s="23"/>
      <c r="V17" s="23"/>
      <c r="W17" s="23"/>
    </row>
    <row r="18" spans="1:23" ht="20.100000000000001" customHeight="1" x14ac:dyDescent="0.25">
      <c r="A18" s="11" t="str">
        <f t="shared" si="0"/>
        <v>第四道</v>
      </c>
      <c r="B18" s="11">
        <f t="shared" si="1"/>
        <v>1</v>
      </c>
      <c r="C18" s="11" t="s">
        <v>30</v>
      </c>
      <c r="D18" s="12" t="s">
        <v>31</v>
      </c>
      <c r="E18" s="8">
        <v>3</v>
      </c>
      <c r="F18" s="12">
        <v>1</v>
      </c>
      <c r="G18" s="49" t="str">
        <f>IFERROR(VLOOKUP(E18&amp;"-"&amp;F18,出賽名單!$A$2:$J$48,2,FALSE),"")</f>
        <v/>
      </c>
      <c r="H18" s="49" t="str">
        <f>IFERROR(VLOOKUP(E18 &amp; "-" &amp; F18,出賽名單!$A$2:$J$48,6,FALSE),"")</f>
        <v/>
      </c>
      <c r="I18" s="11" t="s">
        <v>32</v>
      </c>
      <c r="J18" s="15"/>
      <c r="K18" s="29">
        <f t="shared" si="2"/>
        <v>999999</v>
      </c>
      <c r="L18" s="12" t="str">
        <f>IF(J18="","",RANK(J18,$J$18:$J$25,1))</f>
        <v/>
      </c>
      <c r="M18" s="11">
        <f t="shared" si="3"/>
        <v>1</v>
      </c>
      <c r="N18" s="11">
        <f t="shared" si="4"/>
        <v>999999</v>
      </c>
      <c r="O18" s="11">
        <f t="shared" si="5"/>
        <v>1</v>
      </c>
      <c r="P18" s="11">
        <f t="shared" si="6"/>
        <v>0</v>
      </c>
      <c r="R18" s="9">
        <v>4</v>
      </c>
      <c r="S18" s="9">
        <v>6</v>
      </c>
      <c r="T18" s="9" t="s">
        <v>40</v>
      </c>
      <c r="U18" s="23"/>
      <c r="V18" s="23"/>
      <c r="W18" s="23"/>
    </row>
    <row r="19" spans="1:23" ht="20.100000000000001" customHeight="1" thickBot="1" x14ac:dyDescent="0.3">
      <c r="A19" s="11" t="str">
        <f t="shared" si="0"/>
        <v>第四道</v>
      </c>
      <c r="B19" s="11">
        <f t="shared" si="1"/>
        <v>1</v>
      </c>
      <c r="C19" s="11" t="s">
        <v>30</v>
      </c>
      <c r="D19" s="12" t="s">
        <v>31</v>
      </c>
      <c r="E19" s="8">
        <v>3</v>
      </c>
      <c r="F19" s="13">
        <v>2</v>
      </c>
      <c r="G19" s="49" t="str">
        <f>IFERROR(VLOOKUP(E19&amp;"-"&amp;F19,出賽名單!$A$2:$J$48,2,FALSE),"")</f>
        <v/>
      </c>
      <c r="H19" s="49" t="str">
        <f>IFERROR(VLOOKUP(E19 &amp; "-" &amp; F19,出賽名單!$A$2:$J$48,6,FALSE),"")</f>
        <v/>
      </c>
      <c r="I19" s="11" t="s">
        <v>32</v>
      </c>
      <c r="J19" s="31"/>
      <c r="K19" s="29">
        <f t="shared" si="2"/>
        <v>999999</v>
      </c>
      <c r="L19" s="12" t="str">
        <f t="shared" ref="L19:L25" si="9">IF(J19="","",RANK(J19,$J$18:$J$25,1))</f>
        <v/>
      </c>
      <c r="M19" s="11">
        <f t="shared" si="3"/>
        <v>1</v>
      </c>
      <c r="N19" s="11">
        <f t="shared" si="4"/>
        <v>999999</v>
      </c>
      <c r="O19" s="11">
        <f t="shared" si="5"/>
        <v>1</v>
      </c>
      <c r="P19" s="11">
        <f t="shared" si="6"/>
        <v>0</v>
      </c>
      <c r="R19" s="9">
        <v>5</v>
      </c>
      <c r="S19" s="9">
        <v>7</v>
      </c>
      <c r="T19" s="9" t="s">
        <v>41</v>
      </c>
    </row>
    <row r="20" spans="1:23" ht="20.100000000000001" customHeight="1" thickTop="1" x14ac:dyDescent="0.25">
      <c r="A20" s="11" t="str">
        <f t="shared" si="0"/>
        <v>第四道</v>
      </c>
      <c r="B20" s="11">
        <f t="shared" si="1"/>
        <v>1</v>
      </c>
      <c r="C20" s="11" t="s">
        <v>30</v>
      </c>
      <c r="D20" s="12" t="s">
        <v>31</v>
      </c>
      <c r="E20" s="8">
        <v>3</v>
      </c>
      <c r="F20" s="7">
        <v>3</v>
      </c>
      <c r="G20" s="49" t="str">
        <f>IFERROR(VLOOKUP(E20&amp;"-"&amp;F20,出賽名單!$A$2:$J$48,2,FALSE),"")</f>
        <v/>
      </c>
      <c r="H20" s="49" t="str">
        <f>IFERROR(VLOOKUP(E20 &amp; "-" &amp; F20,出賽名單!$A$2:$J$48,6,FALSE),"")</f>
        <v/>
      </c>
      <c r="I20" s="11" t="s">
        <v>32</v>
      </c>
      <c r="J20" s="15"/>
      <c r="K20" s="29">
        <f t="shared" si="2"/>
        <v>999999</v>
      </c>
      <c r="L20" s="12" t="str">
        <f t="shared" si="9"/>
        <v/>
      </c>
      <c r="M20" s="11">
        <f t="shared" si="3"/>
        <v>1</v>
      </c>
      <c r="N20" s="11">
        <f t="shared" si="4"/>
        <v>999999</v>
      </c>
      <c r="O20" s="11">
        <f t="shared" si="5"/>
        <v>1</v>
      </c>
      <c r="P20" s="11">
        <f t="shared" si="6"/>
        <v>0</v>
      </c>
      <c r="R20" s="9">
        <v>6</v>
      </c>
      <c r="S20" s="9">
        <v>2</v>
      </c>
      <c r="T20" s="9" t="s">
        <v>42</v>
      </c>
    </row>
    <row r="21" spans="1:23" ht="20.100000000000001" customHeight="1" x14ac:dyDescent="0.25">
      <c r="A21" s="11" t="str">
        <f t="shared" si="0"/>
        <v>第四道</v>
      </c>
      <c r="B21" s="11">
        <f t="shared" si="1"/>
        <v>1</v>
      </c>
      <c r="C21" s="11" t="s">
        <v>30</v>
      </c>
      <c r="D21" s="12" t="s">
        <v>31</v>
      </c>
      <c r="E21" s="8">
        <v>3</v>
      </c>
      <c r="F21" s="12">
        <v>4</v>
      </c>
      <c r="G21" s="49" t="str">
        <f>IFERROR(VLOOKUP(E21&amp;"-"&amp;F21,出賽名單!$A$2:$J$48,2,FALSE),"")</f>
        <v/>
      </c>
      <c r="H21" s="49" t="str">
        <f>IFERROR(VLOOKUP(E21 &amp; "-" &amp; F21,出賽名單!$A$2:$J$48,6,FALSE),"")</f>
        <v/>
      </c>
      <c r="I21" s="11" t="s">
        <v>32</v>
      </c>
      <c r="J21" s="15"/>
      <c r="K21" s="29">
        <f t="shared" si="2"/>
        <v>999999</v>
      </c>
      <c r="L21" s="12" t="str">
        <f t="shared" si="9"/>
        <v/>
      </c>
      <c r="M21" s="11">
        <f t="shared" si="3"/>
        <v>1</v>
      </c>
      <c r="N21" s="11">
        <f t="shared" si="4"/>
        <v>999999</v>
      </c>
      <c r="O21" s="11">
        <f t="shared" si="5"/>
        <v>1</v>
      </c>
      <c r="P21" s="11">
        <f t="shared" si="6"/>
        <v>0</v>
      </c>
      <c r="R21" s="9">
        <v>7</v>
      </c>
      <c r="S21" s="9"/>
      <c r="T21" s="9"/>
    </row>
    <row r="22" spans="1:23" ht="20.100000000000001" customHeight="1" x14ac:dyDescent="0.25">
      <c r="A22" s="11" t="str">
        <f t="shared" si="0"/>
        <v>第四道</v>
      </c>
      <c r="B22" s="11">
        <f t="shared" si="1"/>
        <v>1</v>
      </c>
      <c r="C22" s="11" t="s">
        <v>30</v>
      </c>
      <c r="D22" s="12" t="s">
        <v>31</v>
      </c>
      <c r="E22" s="8">
        <v>3</v>
      </c>
      <c r="F22" s="12">
        <v>5</v>
      </c>
      <c r="G22" s="49" t="str">
        <f>IFERROR(VLOOKUP(E22&amp;"-"&amp;F22,出賽名單!$A$2:$J$48,2,FALSE),"")</f>
        <v/>
      </c>
      <c r="H22" s="49" t="str">
        <f>IFERROR(VLOOKUP(E22 &amp; "-" &amp; F22,出賽名單!$A$2:$J$48,6,FALSE),"")</f>
        <v/>
      </c>
      <c r="I22" s="11" t="s">
        <v>32</v>
      </c>
      <c r="J22" s="15"/>
      <c r="K22" s="29">
        <f t="shared" si="2"/>
        <v>999999</v>
      </c>
      <c r="L22" s="12" t="str">
        <f t="shared" si="9"/>
        <v/>
      </c>
      <c r="M22" s="11">
        <f t="shared" si="3"/>
        <v>1</v>
      </c>
      <c r="N22" s="11">
        <f t="shared" si="4"/>
        <v>999999</v>
      </c>
      <c r="O22" s="11">
        <f t="shared" si="5"/>
        <v>1</v>
      </c>
      <c r="P22" s="11">
        <f t="shared" si="6"/>
        <v>0</v>
      </c>
      <c r="R22" s="9">
        <v>8</v>
      </c>
      <c r="S22" s="9"/>
      <c r="T22" s="9"/>
    </row>
    <row r="23" spans="1:23" ht="20.100000000000001" customHeight="1" thickBot="1" x14ac:dyDescent="0.3">
      <c r="A23" s="11" t="str">
        <f t="shared" si="0"/>
        <v>第四道</v>
      </c>
      <c r="B23" s="11">
        <f t="shared" si="1"/>
        <v>1</v>
      </c>
      <c r="C23" s="11" t="s">
        <v>30</v>
      </c>
      <c r="D23" s="12" t="s">
        <v>31</v>
      </c>
      <c r="E23" s="8">
        <v>3</v>
      </c>
      <c r="F23" s="12">
        <v>6</v>
      </c>
      <c r="G23" s="49" t="str">
        <f>IFERROR(VLOOKUP(E23&amp;"-"&amp;F23,出賽名單!$A$2:$J$48,2,FALSE),"")</f>
        <v/>
      </c>
      <c r="H23" s="49" t="str">
        <f>IFERROR(VLOOKUP(E23 &amp; "-" &amp; F23,出賽名單!$A$2:$J$48,6,FALSE),"")</f>
        <v/>
      </c>
      <c r="I23" s="11" t="s">
        <v>32</v>
      </c>
      <c r="J23" s="30"/>
      <c r="K23" s="29">
        <f t="shared" si="2"/>
        <v>999999</v>
      </c>
      <c r="L23" s="12" t="str">
        <f t="shared" si="9"/>
        <v/>
      </c>
      <c r="M23" s="11">
        <f t="shared" si="3"/>
        <v>1</v>
      </c>
      <c r="N23" s="11">
        <f t="shared" si="4"/>
        <v>999999</v>
      </c>
      <c r="O23" s="11">
        <f t="shared" si="5"/>
        <v>1</v>
      </c>
      <c r="P23" s="11">
        <f t="shared" si="6"/>
        <v>0</v>
      </c>
    </row>
    <row r="24" spans="1:23" ht="20.100000000000001" customHeight="1" thickTop="1" thickBot="1" x14ac:dyDescent="0.3">
      <c r="A24" s="11" t="str">
        <f t="shared" si="0"/>
        <v>第四道</v>
      </c>
      <c r="B24" s="11">
        <f t="shared" si="1"/>
        <v>1</v>
      </c>
      <c r="C24" s="11" t="s">
        <v>30</v>
      </c>
      <c r="D24" s="12" t="s">
        <v>31</v>
      </c>
      <c r="E24" s="8">
        <v>3</v>
      </c>
      <c r="F24" s="13">
        <v>7</v>
      </c>
      <c r="G24" s="49" t="str">
        <f>IFERROR(VLOOKUP(E24&amp;"-"&amp;F24,出賽名單!$A$2:$J$48,2,FALSE),"")</f>
        <v/>
      </c>
      <c r="H24" s="49" t="str">
        <f>IFERROR(VLOOKUP(E24 &amp; "-" &amp; F24,出賽名單!$A$2:$J$48,6,FALSE),"")</f>
        <v/>
      </c>
      <c r="I24" s="11" t="s">
        <v>32</v>
      </c>
      <c r="J24" s="15"/>
      <c r="K24" s="29">
        <f t="shared" si="2"/>
        <v>999999</v>
      </c>
      <c r="L24" s="12" t="str">
        <f t="shared" si="9"/>
        <v/>
      </c>
      <c r="M24" s="11">
        <f t="shared" si="3"/>
        <v>1</v>
      </c>
      <c r="N24" s="11">
        <f t="shared" si="4"/>
        <v>999999</v>
      </c>
      <c r="O24" s="11">
        <f t="shared" si="5"/>
        <v>1</v>
      </c>
      <c r="P24" s="11">
        <f t="shared" si="6"/>
        <v>0</v>
      </c>
      <c r="S24" s="9" t="s">
        <v>102</v>
      </c>
      <c r="T24" s="9" t="s">
        <v>102</v>
      </c>
    </row>
    <row r="25" spans="1:23" ht="20.100000000000001" customHeight="1" thickTop="1" x14ac:dyDescent="0.25">
      <c r="A25" s="11" t="str">
        <f t="shared" si="0"/>
        <v>第四道</v>
      </c>
      <c r="B25" s="11">
        <f t="shared" si="1"/>
        <v>1</v>
      </c>
      <c r="C25" s="11" t="s">
        <v>30</v>
      </c>
      <c r="D25" s="12" t="s">
        <v>31</v>
      </c>
      <c r="E25" s="8">
        <v>3</v>
      </c>
      <c r="F25" s="7">
        <v>8</v>
      </c>
      <c r="G25" s="49" t="str">
        <f>IFERROR(VLOOKUP(E25&amp;"-"&amp;F25,出賽名單!$A$2:$J$48,2,FALSE),"")</f>
        <v/>
      </c>
      <c r="H25" s="49" t="str">
        <f>IFERROR(VLOOKUP(E25 &amp; "-" &amp; F25,出賽名單!$A$2:$J$48,6,FALSE),"")</f>
        <v/>
      </c>
      <c r="I25" s="11" t="s">
        <v>32</v>
      </c>
      <c r="J25" s="15"/>
      <c r="K25" s="29">
        <f t="shared" si="2"/>
        <v>999999</v>
      </c>
      <c r="L25" s="12" t="str">
        <f t="shared" si="9"/>
        <v/>
      </c>
      <c r="M25" s="11">
        <f t="shared" si="3"/>
        <v>1</v>
      </c>
      <c r="N25" s="11">
        <f t="shared" si="4"/>
        <v>999999</v>
      </c>
      <c r="O25" s="11">
        <f t="shared" si="5"/>
        <v>1</v>
      </c>
      <c r="P25" s="11">
        <f t="shared" si="6"/>
        <v>0</v>
      </c>
      <c r="S25" s="9">
        <v>1</v>
      </c>
      <c r="T25" s="9" t="s">
        <v>103</v>
      </c>
    </row>
    <row r="26" spans="1:23" ht="20.100000000000001" customHeight="1" x14ac:dyDescent="0.25">
      <c r="A26" s="11" t="str">
        <f t="shared" si="0"/>
        <v>第四道</v>
      </c>
      <c r="B26" s="11">
        <f t="shared" si="1"/>
        <v>1</v>
      </c>
      <c r="C26" s="11" t="s">
        <v>30</v>
      </c>
      <c r="D26" s="12" t="s">
        <v>31</v>
      </c>
      <c r="E26" s="8">
        <v>4</v>
      </c>
      <c r="F26" s="12">
        <v>1</v>
      </c>
      <c r="G26" s="49" t="str">
        <f>IFERROR(VLOOKUP(E26&amp;"-"&amp;F26,出賽名單!$A$2:$J$48,2,FALSE),"")</f>
        <v/>
      </c>
      <c r="H26" s="49" t="str">
        <f>IFERROR(VLOOKUP(E26 &amp; "-" &amp; F26,出賽名單!$A$2:$J$48,6,FALSE),"")</f>
        <v/>
      </c>
      <c r="I26" s="11" t="s">
        <v>32</v>
      </c>
      <c r="J26" s="15"/>
      <c r="K26" s="29">
        <f t="shared" si="2"/>
        <v>999999</v>
      </c>
      <c r="L26" s="12" t="str">
        <f>IF(J26="","",RANK(J26,$J$26:$J$33,1))</f>
        <v/>
      </c>
      <c r="M26" s="11">
        <f t="shared" si="3"/>
        <v>1</v>
      </c>
      <c r="N26" s="11">
        <f t="shared" si="4"/>
        <v>999999</v>
      </c>
      <c r="O26" s="11">
        <f t="shared" si="5"/>
        <v>1</v>
      </c>
      <c r="P26" s="11">
        <f t="shared" si="6"/>
        <v>0</v>
      </c>
      <c r="S26" s="9">
        <v>2</v>
      </c>
      <c r="T26" s="9" t="s">
        <v>104</v>
      </c>
    </row>
    <row r="27" spans="1:23" ht="20.100000000000001" customHeight="1" x14ac:dyDescent="0.25">
      <c r="A27" s="11" t="str">
        <f t="shared" si="0"/>
        <v>第四道</v>
      </c>
      <c r="B27" s="11">
        <f t="shared" si="1"/>
        <v>1</v>
      </c>
      <c r="C27" s="11" t="s">
        <v>30</v>
      </c>
      <c r="D27" s="12" t="s">
        <v>31</v>
      </c>
      <c r="E27" s="8">
        <v>4</v>
      </c>
      <c r="F27" s="12">
        <v>2</v>
      </c>
      <c r="G27" s="49" t="str">
        <f>IFERROR(VLOOKUP(E27&amp;"-"&amp;F27,出賽名單!$A$2:$J$48,2,FALSE),"")</f>
        <v/>
      </c>
      <c r="H27" s="49" t="str">
        <f>IFERROR(VLOOKUP(E27 &amp; "-" &amp; F27,出賽名單!$A$2:$J$48,6,FALSE),"")</f>
        <v/>
      </c>
      <c r="I27" s="11" t="s">
        <v>32</v>
      </c>
      <c r="J27" s="31"/>
      <c r="K27" s="29">
        <f t="shared" si="2"/>
        <v>999999</v>
      </c>
      <c r="L27" s="12" t="str">
        <f t="shared" ref="L27:L33" si="10">IF(J27="","",RANK(J27,$J$26:$J$33,1))</f>
        <v/>
      </c>
      <c r="M27" s="11">
        <f t="shared" si="3"/>
        <v>1</v>
      </c>
      <c r="N27" s="11">
        <f t="shared" si="4"/>
        <v>999999</v>
      </c>
      <c r="O27" s="11">
        <f t="shared" si="5"/>
        <v>1</v>
      </c>
      <c r="P27" s="11">
        <f t="shared" si="6"/>
        <v>0</v>
      </c>
      <c r="S27" s="9">
        <v>3</v>
      </c>
      <c r="T27" s="9" t="s">
        <v>105</v>
      </c>
    </row>
    <row r="28" spans="1:23" ht="20.100000000000001" customHeight="1" x14ac:dyDescent="0.25">
      <c r="A28" s="11" t="str">
        <f t="shared" si="0"/>
        <v>第四道</v>
      </c>
      <c r="B28" s="11">
        <f t="shared" si="1"/>
        <v>1</v>
      </c>
      <c r="C28" s="11" t="s">
        <v>30</v>
      </c>
      <c r="D28" s="12" t="s">
        <v>31</v>
      </c>
      <c r="E28" s="8">
        <v>4</v>
      </c>
      <c r="F28" s="12">
        <v>3</v>
      </c>
      <c r="G28" s="49" t="str">
        <f>IFERROR(VLOOKUP(E28&amp;"-"&amp;F28,出賽名單!$A$2:$J$48,2,FALSE),"")</f>
        <v/>
      </c>
      <c r="H28" s="49" t="str">
        <f>IFERROR(VLOOKUP(E28 &amp; "-" &amp; F28,出賽名單!$A$2:$J$48,6,FALSE),"")</f>
        <v/>
      </c>
      <c r="I28" s="11" t="s">
        <v>32</v>
      </c>
      <c r="J28" s="15"/>
      <c r="K28" s="29">
        <f t="shared" si="2"/>
        <v>999999</v>
      </c>
      <c r="L28" s="12" t="str">
        <f t="shared" si="10"/>
        <v/>
      </c>
      <c r="M28" s="11">
        <f t="shared" si="3"/>
        <v>1</v>
      </c>
      <c r="N28" s="11">
        <f t="shared" si="4"/>
        <v>999999</v>
      </c>
      <c r="O28" s="11">
        <f t="shared" si="5"/>
        <v>1</v>
      </c>
      <c r="P28" s="11">
        <f t="shared" si="6"/>
        <v>0</v>
      </c>
      <c r="S28" s="9">
        <v>4</v>
      </c>
      <c r="T28" s="9" t="s">
        <v>106</v>
      </c>
    </row>
    <row r="29" spans="1:23" ht="20.100000000000001" customHeight="1" x14ac:dyDescent="0.25">
      <c r="A29" s="11" t="str">
        <f t="shared" si="0"/>
        <v>第四道</v>
      </c>
      <c r="B29" s="11">
        <f t="shared" si="1"/>
        <v>1</v>
      </c>
      <c r="C29" s="11" t="s">
        <v>30</v>
      </c>
      <c r="D29" s="12" t="s">
        <v>31</v>
      </c>
      <c r="E29" s="8">
        <v>4</v>
      </c>
      <c r="F29" s="12">
        <v>4</v>
      </c>
      <c r="G29" s="49" t="str">
        <f>IFERROR(VLOOKUP(E29&amp;"-"&amp;F29,出賽名單!$A$2:$J$48,2,FALSE),"")</f>
        <v/>
      </c>
      <c r="H29" s="49" t="str">
        <f>IFERROR(VLOOKUP(E29 &amp; "-" &amp; F29,出賽名單!$A$2:$J$48,6,FALSE),"")</f>
        <v/>
      </c>
      <c r="I29" s="11" t="s">
        <v>32</v>
      </c>
      <c r="J29" s="15"/>
      <c r="K29" s="29">
        <f t="shared" si="2"/>
        <v>999999</v>
      </c>
      <c r="L29" s="12" t="str">
        <f t="shared" si="10"/>
        <v/>
      </c>
      <c r="M29" s="11">
        <f t="shared" si="3"/>
        <v>1</v>
      </c>
      <c r="N29" s="11">
        <f t="shared" si="4"/>
        <v>999999</v>
      </c>
      <c r="O29" s="11">
        <f t="shared" si="5"/>
        <v>1</v>
      </c>
      <c r="P29" s="11">
        <f t="shared" si="6"/>
        <v>0</v>
      </c>
      <c r="S29" s="9">
        <v>5</v>
      </c>
      <c r="T29" s="9" t="s">
        <v>107</v>
      </c>
    </row>
    <row r="30" spans="1:23" ht="20.100000000000001" customHeight="1" x14ac:dyDescent="0.25">
      <c r="A30" s="11" t="str">
        <f t="shared" si="0"/>
        <v>第四道</v>
      </c>
      <c r="B30" s="11">
        <f t="shared" si="1"/>
        <v>1</v>
      </c>
      <c r="C30" s="11" t="s">
        <v>30</v>
      </c>
      <c r="D30" s="12" t="s">
        <v>31</v>
      </c>
      <c r="E30" s="8">
        <v>4</v>
      </c>
      <c r="F30" s="12">
        <v>5</v>
      </c>
      <c r="G30" s="49" t="str">
        <f>IFERROR(VLOOKUP(E30&amp;"-"&amp;F30,出賽名單!$A$2:$J$48,2,FALSE),"")</f>
        <v/>
      </c>
      <c r="H30" s="49" t="str">
        <f>IFERROR(VLOOKUP(E30 &amp; "-" &amp; F30,出賽名單!$A$2:$J$48,6,FALSE),"")</f>
        <v/>
      </c>
      <c r="I30" s="11" t="s">
        <v>32</v>
      </c>
      <c r="J30" s="15"/>
      <c r="K30" s="29">
        <f t="shared" si="2"/>
        <v>999999</v>
      </c>
      <c r="L30" s="12" t="str">
        <f t="shared" si="10"/>
        <v/>
      </c>
      <c r="M30" s="11">
        <f t="shared" si="3"/>
        <v>1</v>
      </c>
      <c r="N30" s="11">
        <f t="shared" si="4"/>
        <v>999999</v>
      </c>
      <c r="O30" s="11">
        <f t="shared" si="5"/>
        <v>1</v>
      </c>
      <c r="P30" s="11">
        <f t="shared" si="6"/>
        <v>0</v>
      </c>
      <c r="S30" s="9">
        <v>6</v>
      </c>
      <c r="T30" s="9" t="s">
        <v>108</v>
      </c>
    </row>
    <row r="31" spans="1:23" ht="20.100000000000001" customHeight="1" thickBot="1" x14ac:dyDescent="0.3">
      <c r="A31" s="11" t="str">
        <f t="shared" si="0"/>
        <v>第四道</v>
      </c>
      <c r="B31" s="11">
        <f t="shared" si="1"/>
        <v>1</v>
      </c>
      <c r="C31" s="11" t="s">
        <v>30</v>
      </c>
      <c r="D31" s="12" t="s">
        <v>31</v>
      </c>
      <c r="E31" s="8">
        <v>4</v>
      </c>
      <c r="F31" s="12">
        <v>6</v>
      </c>
      <c r="G31" s="49" t="str">
        <f>IFERROR(VLOOKUP(E31&amp;"-"&amp;F31,出賽名單!$A$2:$J$48,2,FALSE),"")</f>
        <v/>
      </c>
      <c r="H31" s="49" t="str">
        <f>IFERROR(VLOOKUP(E31 &amp; "-" &amp; F31,出賽名單!$A$2:$J$48,6,FALSE),"")</f>
        <v/>
      </c>
      <c r="I31" s="11" t="s">
        <v>32</v>
      </c>
      <c r="J31" s="30"/>
      <c r="K31" s="29">
        <f t="shared" si="2"/>
        <v>999999</v>
      </c>
      <c r="L31" s="12" t="str">
        <f t="shared" si="10"/>
        <v/>
      </c>
      <c r="M31" s="11">
        <f t="shared" si="3"/>
        <v>1</v>
      </c>
      <c r="N31" s="11">
        <f t="shared" si="4"/>
        <v>999999</v>
      </c>
      <c r="O31" s="11">
        <f t="shared" si="5"/>
        <v>1</v>
      </c>
      <c r="P31" s="11">
        <f t="shared" si="6"/>
        <v>0</v>
      </c>
    </row>
    <row r="32" spans="1:23" ht="20.100000000000001" customHeight="1" thickTop="1" x14ac:dyDescent="0.25">
      <c r="A32" s="11" t="str">
        <f t="shared" si="0"/>
        <v>第四道</v>
      </c>
      <c r="B32" s="11">
        <f t="shared" si="1"/>
        <v>1</v>
      </c>
      <c r="C32" s="11" t="s">
        <v>30</v>
      </c>
      <c r="D32" s="12" t="s">
        <v>31</v>
      </c>
      <c r="E32" s="8">
        <v>4</v>
      </c>
      <c r="F32" s="12">
        <v>7</v>
      </c>
      <c r="G32" s="49" t="str">
        <f>IFERROR(VLOOKUP(E32&amp;"-"&amp;F32,出賽名單!$A$2:$J$48,2,FALSE),"")</f>
        <v/>
      </c>
      <c r="H32" s="49" t="str">
        <f>IFERROR(VLOOKUP(E32 &amp; "-" &amp; F32,出賽名單!$A$2:$J$48,6,FALSE),"")</f>
        <v/>
      </c>
      <c r="I32" s="11" t="s">
        <v>32</v>
      </c>
      <c r="J32" s="15"/>
      <c r="K32" s="29">
        <f t="shared" si="2"/>
        <v>999999</v>
      </c>
      <c r="L32" s="12" t="str">
        <f t="shared" si="10"/>
        <v/>
      </c>
      <c r="M32" s="11">
        <f t="shared" si="3"/>
        <v>1</v>
      </c>
      <c r="N32" s="11">
        <f t="shared" si="4"/>
        <v>999999</v>
      </c>
      <c r="O32" s="11">
        <f t="shared" si="5"/>
        <v>1</v>
      </c>
      <c r="P32" s="11">
        <f t="shared" si="6"/>
        <v>0</v>
      </c>
    </row>
    <row r="33" spans="1:16" ht="20.100000000000001" customHeight="1" x14ac:dyDescent="0.25">
      <c r="A33" s="11" t="str">
        <f t="shared" si="0"/>
        <v>第四道</v>
      </c>
      <c r="B33" s="11">
        <f t="shared" si="1"/>
        <v>1</v>
      </c>
      <c r="C33" s="11" t="s">
        <v>30</v>
      </c>
      <c r="D33" s="12" t="s">
        <v>31</v>
      </c>
      <c r="E33" s="8">
        <v>4</v>
      </c>
      <c r="F33" s="12">
        <v>8</v>
      </c>
      <c r="G33" s="49" t="str">
        <f>IFERROR(VLOOKUP(E33&amp;"-"&amp;F33,出賽名單!$A$2:$J$48,2,FALSE),"")</f>
        <v/>
      </c>
      <c r="H33" s="49" t="str">
        <f>IFERROR(VLOOKUP(E33 &amp; "-" &amp; F33,出賽名單!$A$2:$J$48,6,FALSE),"")</f>
        <v/>
      </c>
      <c r="I33" s="11" t="s">
        <v>32</v>
      </c>
      <c r="J33" s="15"/>
      <c r="K33" s="29">
        <f t="shared" si="2"/>
        <v>999999</v>
      </c>
      <c r="L33" s="12" t="str">
        <f t="shared" si="10"/>
        <v/>
      </c>
      <c r="M33" s="11">
        <f t="shared" si="3"/>
        <v>1</v>
      </c>
      <c r="N33" s="11">
        <f t="shared" si="4"/>
        <v>999999</v>
      </c>
      <c r="O33" s="11">
        <f t="shared" si="5"/>
        <v>1</v>
      </c>
      <c r="P33" s="11">
        <f t="shared" si="6"/>
        <v>0</v>
      </c>
    </row>
    <row r="34" spans="1:16" ht="20.100000000000001" customHeight="1" x14ac:dyDescent="0.25">
      <c r="A34" s="11" t="str">
        <f t="shared" si="0"/>
        <v>第四道</v>
      </c>
      <c r="B34" s="11">
        <f t="shared" si="1"/>
        <v>1</v>
      </c>
      <c r="C34" s="11" t="s">
        <v>30</v>
      </c>
      <c r="D34" s="12" t="s">
        <v>31</v>
      </c>
      <c r="E34" s="8">
        <v>5</v>
      </c>
      <c r="F34" s="12">
        <v>1</v>
      </c>
      <c r="G34" s="49" t="str">
        <f>IFERROR(VLOOKUP(E34&amp;"-"&amp;F34,出賽名單!$A$2:$J$48,2,FALSE),"")</f>
        <v/>
      </c>
      <c r="H34" s="49" t="str">
        <f>IFERROR(VLOOKUP(E34 &amp; "-" &amp; F34,出賽名單!$A$2:$J$48,6,FALSE),"")</f>
        <v/>
      </c>
      <c r="I34" s="11" t="s">
        <v>32</v>
      </c>
      <c r="J34" s="15"/>
      <c r="K34" s="29">
        <f t="shared" si="2"/>
        <v>999999</v>
      </c>
      <c r="L34" s="12" t="str">
        <f>IF(J34="","",RANK(J34,$J$34:$J$41,1))</f>
        <v/>
      </c>
      <c r="M34" s="11">
        <f t="shared" si="3"/>
        <v>1</v>
      </c>
      <c r="N34" s="11">
        <f t="shared" si="4"/>
        <v>999999</v>
      </c>
      <c r="O34" s="11">
        <f t="shared" si="5"/>
        <v>1</v>
      </c>
      <c r="P34" s="11">
        <f t="shared" si="6"/>
        <v>0</v>
      </c>
    </row>
    <row r="35" spans="1:16" ht="20.100000000000001" customHeight="1" x14ac:dyDescent="0.25">
      <c r="A35" s="11" t="str">
        <f t="shared" si="0"/>
        <v>第四道</v>
      </c>
      <c r="B35" s="11">
        <f t="shared" si="1"/>
        <v>1</v>
      </c>
      <c r="C35" s="11" t="s">
        <v>30</v>
      </c>
      <c r="D35" s="12" t="s">
        <v>31</v>
      </c>
      <c r="E35" s="8">
        <v>5</v>
      </c>
      <c r="F35" s="12">
        <v>2</v>
      </c>
      <c r="G35" s="49" t="str">
        <f>IFERROR(VLOOKUP(E35&amp;"-"&amp;F35,出賽名單!$A$2:$J$48,2,FALSE),"")</f>
        <v/>
      </c>
      <c r="H35" s="49" t="str">
        <f>IFERROR(VLOOKUP(E35 &amp; "-" &amp; F35,出賽名單!$A$2:$J$48,6,FALSE),"")</f>
        <v/>
      </c>
      <c r="I35" s="11" t="s">
        <v>32</v>
      </c>
      <c r="J35" s="31"/>
      <c r="K35" s="29">
        <f t="shared" si="2"/>
        <v>999999</v>
      </c>
      <c r="L35" s="12" t="str">
        <f t="shared" ref="L35:L41" si="11">IF(J35="","",RANK(J35,$J$34:$J$41,1))</f>
        <v/>
      </c>
      <c r="M35" s="11">
        <f t="shared" si="3"/>
        <v>1</v>
      </c>
      <c r="N35" s="11">
        <f t="shared" si="4"/>
        <v>999999</v>
      </c>
      <c r="O35" s="11">
        <f t="shared" si="5"/>
        <v>1</v>
      </c>
      <c r="P35" s="11">
        <f t="shared" si="6"/>
        <v>0</v>
      </c>
    </row>
    <row r="36" spans="1:16" ht="20.100000000000001" customHeight="1" x14ac:dyDescent="0.25">
      <c r="A36" s="11" t="str">
        <f t="shared" si="0"/>
        <v>第四道</v>
      </c>
      <c r="B36" s="11">
        <f t="shared" si="1"/>
        <v>1</v>
      </c>
      <c r="C36" s="11" t="s">
        <v>30</v>
      </c>
      <c r="D36" s="12" t="s">
        <v>31</v>
      </c>
      <c r="E36" s="8">
        <v>5</v>
      </c>
      <c r="F36" s="12">
        <v>3</v>
      </c>
      <c r="G36" s="49" t="str">
        <f>IFERROR(VLOOKUP(E36&amp;"-"&amp;F36,出賽名單!$A$2:$J$48,2,FALSE),"")</f>
        <v/>
      </c>
      <c r="H36" s="49" t="str">
        <f>IFERROR(VLOOKUP(E36 &amp; "-" &amp; F36,出賽名單!$A$2:$J$48,6,FALSE),"")</f>
        <v/>
      </c>
      <c r="I36" s="11" t="s">
        <v>32</v>
      </c>
      <c r="J36" s="15"/>
      <c r="K36" s="29">
        <f t="shared" si="2"/>
        <v>999999</v>
      </c>
      <c r="L36" s="12" t="str">
        <f t="shared" si="11"/>
        <v/>
      </c>
      <c r="M36" s="11">
        <f t="shared" si="3"/>
        <v>1</v>
      </c>
      <c r="N36" s="11">
        <f t="shared" si="4"/>
        <v>999999</v>
      </c>
      <c r="O36" s="11">
        <f t="shared" si="5"/>
        <v>1</v>
      </c>
      <c r="P36" s="11">
        <f t="shared" si="6"/>
        <v>0</v>
      </c>
    </row>
    <row r="37" spans="1:16" ht="20.100000000000001" customHeight="1" x14ac:dyDescent="0.25">
      <c r="A37" s="11" t="str">
        <f t="shared" si="0"/>
        <v>第四道</v>
      </c>
      <c r="B37" s="11">
        <f t="shared" si="1"/>
        <v>1</v>
      </c>
      <c r="C37" s="11" t="s">
        <v>30</v>
      </c>
      <c r="D37" s="12" t="s">
        <v>31</v>
      </c>
      <c r="E37" s="8">
        <v>5</v>
      </c>
      <c r="F37" s="12">
        <v>4</v>
      </c>
      <c r="G37" s="49" t="str">
        <f>IFERROR(VLOOKUP(E37&amp;"-"&amp;F37,出賽名單!$A$2:$J$48,2,FALSE),"")</f>
        <v/>
      </c>
      <c r="H37" s="49" t="str">
        <f>IFERROR(VLOOKUP(E37 &amp; "-" &amp; F37,出賽名單!$A$2:$J$48,6,FALSE),"")</f>
        <v/>
      </c>
      <c r="I37" s="11" t="s">
        <v>32</v>
      </c>
      <c r="J37" s="15"/>
      <c r="K37" s="29">
        <f t="shared" si="2"/>
        <v>999999</v>
      </c>
      <c r="L37" s="12" t="str">
        <f t="shared" si="11"/>
        <v/>
      </c>
      <c r="M37" s="11">
        <f t="shared" si="3"/>
        <v>1</v>
      </c>
      <c r="N37" s="11">
        <f t="shared" si="4"/>
        <v>999999</v>
      </c>
      <c r="O37" s="11">
        <f t="shared" si="5"/>
        <v>1</v>
      </c>
      <c r="P37" s="11">
        <f t="shared" si="6"/>
        <v>0</v>
      </c>
    </row>
    <row r="38" spans="1:16" ht="20.100000000000001" customHeight="1" x14ac:dyDescent="0.25">
      <c r="A38" s="11" t="str">
        <f t="shared" si="0"/>
        <v>第四道</v>
      </c>
      <c r="B38" s="11">
        <f t="shared" si="1"/>
        <v>1</v>
      </c>
      <c r="C38" s="11" t="s">
        <v>30</v>
      </c>
      <c r="D38" s="12" t="s">
        <v>31</v>
      </c>
      <c r="E38" s="8">
        <v>5</v>
      </c>
      <c r="F38" s="12">
        <v>5</v>
      </c>
      <c r="G38" s="49" t="str">
        <f>IFERROR(VLOOKUP(E38&amp;"-"&amp;F38,出賽名單!$A$2:$J$48,2,FALSE),"")</f>
        <v/>
      </c>
      <c r="H38" s="49" t="str">
        <f>IFERROR(VLOOKUP(E38 &amp; "-" &amp; F38,出賽名單!$A$2:$J$48,6,FALSE),"")</f>
        <v/>
      </c>
      <c r="I38" s="11" t="s">
        <v>32</v>
      </c>
      <c r="J38" s="15"/>
      <c r="K38" s="29">
        <f t="shared" si="2"/>
        <v>999999</v>
      </c>
      <c r="L38" s="12" t="str">
        <f t="shared" si="11"/>
        <v/>
      </c>
      <c r="M38" s="11">
        <f t="shared" si="3"/>
        <v>1</v>
      </c>
      <c r="N38" s="11">
        <f t="shared" si="4"/>
        <v>999999</v>
      </c>
      <c r="O38" s="11">
        <f t="shared" si="5"/>
        <v>1</v>
      </c>
      <c r="P38" s="11">
        <f t="shared" si="6"/>
        <v>0</v>
      </c>
    </row>
    <row r="39" spans="1:16" ht="20.100000000000001" customHeight="1" x14ac:dyDescent="0.25">
      <c r="A39" s="11" t="str">
        <f t="shared" si="0"/>
        <v>第四道</v>
      </c>
      <c r="B39" s="11">
        <f t="shared" si="1"/>
        <v>1</v>
      </c>
      <c r="C39" s="11" t="s">
        <v>30</v>
      </c>
      <c r="D39" s="12" t="s">
        <v>31</v>
      </c>
      <c r="E39" s="8">
        <v>5</v>
      </c>
      <c r="F39" s="12">
        <v>6</v>
      </c>
      <c r="G39" s="49" t="str">
        <f>IFERROR(VLOOKUP(E39&amp;"-"&amp;F39,出賽名單!$A$2:$J$48,2,FALSE),"")</f>
        <v/>
      </c>
      <c r="H39" s="49" t="str">
        <f>IFERROR(VLOOKUP(E39 &amp; "-" &amp; F39,出賽名單!$A$2:$J$48,6,FALSE),"")</f>
        <v/>
      </c>
      <c r="I39" s="11" t="s">
        <v>32</v>
      </c>
      <c r="J39" s="15"/>
      <c r="K39" s="29">
        <f t="shared" si="2"/>
        <v>999999</v>
      </c>
      <c r="L39" s="12" t="str">
        <f t="shared" si="11"/>
        <v/>
      </c>
      <c r="M39" s="11">
        <f t="shared" si="3"/>
        <v>1</v>
      </c>
      <c r="N39" s="11">
        <f t="shared" si="4"/>
        <v>999999</v>
      </c>
      <c r="O39" s="11">
        <f t="shared" si="5"/>
        <v>1</v>
      </c>
      <c r="P39" s="11">
        <f t="shared" si="6"/>
        <v>0</v>
      </c>
    </row>
    <row r="40" spans="1:16" ht="20.100000000000001" customHeight="1" x14ac:dyDescent="0.25">
      <c r="A40" s="11" t="str">
        <f t="shared" si="0"/>
        <v>第四道</v>
      </c>
      <c r="B40" s="11">
        <f t="shared" si="1"/>
        <v>1</v>
      </c>
      <c r="C40" s="11" t="s">
        <v>30</v>
      </c>
      <c r="D40" s="12" t="s">
        <v>31</v>
      </c>
      <c r="E40" s="8">
        <v>5</v>
      </c>
      <c r="F40" s="12">
        <v>7</v>
      </c>
      <c r="G40" s="49" t="str">
        <f>IFERROR(VLOOKUP(E40&amp;"-"&amp;F40,出賽名單!$A$2:$J$48,2,FALSE),"")</f>
        <v/>
      </c>
      <c r="H40" s="49" t="str">
        <f>IFERROR(VLOOKUP(E40 &amp; "-" &amp; F40,出賽名單!$A$2:$J$48,6,FALSE),"")</f>
        <v/>
      </c>
      <c r="I40" s="11" t="s">
        <v>32</v>
      </c>
      <c r="J40" s="15"/>
      <c r="K40" s="29">
        <f t="shared" si="2"/>
        <v>999999</v>
      </c>
      <c r="L40" s="12" t="str">
        <f t="shared" si="11"/>
        <v/>
      </c>
      <c r="M40" s="11">
        <f t="shared" si="3"/>
        <v>1</v>
      </c>
      <c r="N40" s="11">
        <f t="shared" si="4"/>
        <v>999999</v>
      </c>
      <c r="O40" s="11">
        <f t="shared" si="5"/>
        <v>1</v>
      </c>
      <c r="P40" s="11">
        <f t="shared" si="6"/>
        <v>0</v>
      </c>
    </row>
    <row r="41" spans="1:16" ht="20.100000000000001" customHeight="1" x14ac:dyDescent="0.25">
      <c r="A41" s="11" t="str">
        <f t="shared" si="0"/>
        <v>第四道</v>
      </c>
      <c r="B41" s="11">
        <f t="shared" si="1"/>
        <v>1</v>
      </c>
      <c r="C41" s="11" t="s">
        <v>30</v>
      </c>
      <c r="D41" s="12" t="s">
        <v>31</v>
      </c>
      <c r="E41" s="8">
        <v>5</v>
      </c>
      <c r="F41" s="12">
        <v>8</v>
      </c>
      <c r="G41" s="49" t="str">
        <f>IFERROR(VLOOKUP(E41&amp;"-"&amp;F41,出賽名單!$A$2:$J$48,2,FALSE),"")</f>
        <v/>
      </c>
      <c r="H41" s="49" t="str">
        <f>IFERROR(VLOOKUP(E41 &amp; "-" &amp; F41,出賽名單!$A$2:$J$48,6,FALSE),"")</f>
        <v/>
      </c>
      <c r="I41" s="11" t="s">
        <v>32</v>
      </c>
      <c r="J41" s="15"/>
      <c r="K41" s="29">
        <f t="shared" si="2"/>
        <v>999999</v>
      </c>
      <c r="L41" s="12" t="str">
        <f t="shared" si="11"/>
        <v/>
      </c>
      <c r="M41" s="11">
        <f t="shared" si="3"/>
        <v>1</v>
      </c>
      <c r="N41" s="11">
        <f t="shared" si="4"/>
        <v>999999</v>
      </c>
      <c r="O41" s="11">
        <f t="shared" si="5"/>
        <v>1</v>
      </c>
      <c r="P41" s="11">
        <f t="shared" si="6"/>
        <v>0</v>
      </c>
    </row>
    <row r="42" spans="1:16" ht="20.100000000000001" customHeight="1" x14ac:dyDescent="0.25">
      <c r="A42" s="11" t="str">
        <f t="shared" si="0"/>
        <v>第四道</v>
      </c>
      <c r="B42" s="11">
        <f t="shared" si="1"/>
        <v>1</v>
      </c>
      <c r="C42" s="11" t="s">
        <v>30</v>
      </c>
      <c r="D42" s="12" t="s">
        <v>31</v>
      </c>
      <c r="E42" s="8">
        <v>6</v>
      </c>
      <c r="F42" s="12">
        <v>1</v>
      </c>
      <c r="G42" s="49" t="str">
        <f>IFERROR(VLOOKUP(E42&amp;"-"&amp;F42,出賽名單!$A$2:$J$48,2,FALSE),"")</f>
        <v/>
      </c>
      <c r="H42" s="49" t="str">
        <f>IFERROR(VLOOKUP(E42 &amp; "-" &amp; F42,出賽名單!$A$2:$J$48,6,FALSE),"")</f>
        <v/>
      </c>
      <c r="I42" s="11" t="s">
        <v>32</v>
      </c>
      <c r="J42" s="15"/>
      <c r="K42" s="29">
        <f t="shared" si="2"/>
        <v>999999</v>
      </c>
      <c r="L42" s="12" t="str">
        <f>IF(J42="","",RANK(J42,$J$42:$J$49,1))</f>
        <v/>
      </c>
      <c r="M42" s="11">
        <f t="shared" si="3"/>
        <v>1</v>
      </c>
      <c r="N42" s="11">
        <f t="shared" si="4"/>
        <v>999999</v>
      </c>
      <c r="O42" s="11">
        <f t="shared" si="5"/>
        <v>1</v>
      </c>
      <c r="P42" s="11">
        <f t="shared" si="6"/>
        <v>0</v>
      </c>
    </row>
    <row r="43" spans="1:16" ht="20.100000000000001" customHeight="1" x14ac:dyDescent="0.25">
      <c r="A43" s="11" t="str">
        <f t="shared" si="0"/>
        <v>第四道</v>
      </c>
      <c r="B43" s="11">
        <f t="shared" si="1"/>
        <v>1</v>
      </c>
      <c r="C43" s="11" t="s">
        <v>30</v>
      </c>
      <c r="D43" s="12" t="s">
        <v>31</v>
      </c>
      <c r="E43" s="8">
        <v>6</v>
      </c>
      <c r="F43" s="14">
        <v>2</v>
      </c>
      <c r="G43" s="49" t="str">
        <f>IFERROR(VLOOKUP(E43&amp;"-"&amp;F43,出賽名單!$A$2:$J$48,2,FALSE),"")</f>
        <v/>
      </c>
      <c r="H43" s="49" t="str">
        <f>IFERROR(VLOOKUP(E43 &amp; "-" &amp; F43,出賽名單!$A$2:$J$48,6,FALSE),"")</f>
        <v/>
      </c>
      <c r="I43" s="11" t="s">
        <v>32</v>
      </c>
      <c r="J43" s="32"/>
      <c r="K43" s="29">
        <f t="shared" si="2"/>
        <v>999999</v>
      </c>
      <c r="L43" s="12" t="str">
        <f t="shared" ref="L43:L49" si="12">IF(J43="","",RANK(J43,$J$42:$J$49,1))</f>
        <v/>
      </c>
      <c r="M43" s="11">
        <f t="shared" si="3"/>
        <v>1</v>
      </c>
      <c r="N43" s="11">
        <f t="shared" si="4"/>
        <v>999999</v>
      </c>
      <c r="O43" s="11">
        <f t="shared" si="5"/>
        <v>1</v>
      </c>
      <c r="P43" s="11">
        <f t="shared" si="6"/>
        <v>0</v>
      </c>
    </row>
    <row r="44" spans="1:16" ht="20.100000000000001" customHeight="1" x14ac:dyDescent="0.25">
      <c r="A44" s="11" t="str">
        <f t="shared" si="0"/>
        <v>第四道</v>
      </c>
      <c r="B44" s="11">
        <f t="shared" si="1"/>
        <v>1</v>
      </c>
      <c r="C44" s="11" t="s">
        <v>30</v>
      </c>
      <c r="D44" s="12" t="s">
        <v>31</v>
      </c>
      <c r="E44" s="12">
        <v>6</v>
      </c>
      <c r="F44" s="12">
        <v>3</v>
      </c>
      <c r="G44" s="49" t="str">
        <f>IFERROR(VLOOKUP(E44&amp;"-"&amp;F44,出賽名單!$A$2:$J$48,2,FALSE),"")</f>
        <v/>
      </c>
      <c r="H44" s="49" t="str">
        <f>IFERROR(VLOOKUP(E44 &amp; "-" &amp; F44,出賽名單!$A$2:$J$48,6,FALSE),"")</f>
        <v/>
      </c>
      <c r="I44" s="11" t="s">
        <v>32</v>
      </c>
      <c r="J44" s="15"/>
      <c r="K44" s="29">
        <f t="shared" si="2"/>
        <v>999999</v>
      </c>
      <c r="L44" s="12" t="str">
        <f t="shared" si="12"/>
        <v/>
      </c>
      <c r="M44" s="11">
        <f t="shared" si="3"/>
        <v>1</v>
      </c>
      <c r="N44" s="11">
        <f t="shared" si="4"/>
        <v>999999</v>
      </c>
      <c r="O44" s="11">
        <f t="shared" si="5"/>
        <v>1</v>
      </c>
      <c r="P44" s="11">
        <f t="shared" si="6"/>
        <v>0</v>
      </c>
    </row>
    <row r="45" spans="1:16" ht="20.100000000000001" customHeight="1" x14ac:dyDescent="0.25">
      <c r="A45" s="11" t="str">
        <f t="shared" si="0"/>
        <v>第四道</v>
      </c>
      <c r="B45" s="11">
        <f t="shared" si="1"/>
        <v>1</v>
      </c>
      <c r="C45" s="11" t="s">
        <v>30</v>
      </c>
      <c r="D45" s="12" t="s">
        <v>31</v>
      </c>
      <c r="E45" s="12">
        <v>6</v>
      </c>
      <c r="F45" s="12">
        <v>4</v>
      </c>
      <c r="G45" s="49" t="str">
        <f>IFERROR(VLOOKUP(E45&amp;"-"&amp;F45,出賽名單!$A$2:$J$48,2,FALSE),"")</f>
        <v/>
      </c>
      <c r="H45" s="49" t="str">
        <f>IFERROR(VLOOKUP(E45 &amp; "-" &amp; F45,出賽名單!$A$2:$J$48,6,FALSE),"")</f>
        <v/>
      </c>
      <c r="I45" s="11" t="s">
        <v>32</v>
      </c>
      <c r="J45" s="15"/>
      <c r="K45" s="29">
        <f t="shared" si="2"/>
        <v>999999</v>
      </c>
      <c r="L45" s="12" t="str">
        <f t="shared" si="12"/>
        <v/>
      </c>
      <c r="M45" s="11">
        <f t="shared" si="3"/>
        <v>1</v>
      </c>
      <c r="N45" s="11">
        <f t="shared" si="4"/>
        <v>999999</v>
      </c>
      <c r="O45" s="11">
        <f t="shared" si="5"/>
        <v>1</v>
      </c>
      <c r="P45" s="11">
        <f t="shared" si="6"/>
        <v>0</v>
      </c>
    </row>
    <row r="46" spans="1:16" ht="20.100000000000001" customHeight="1" x14ac:dyDescent="0.25">
      <c r="A46" s="11" t="str">
        <f t="shared" si="0"/>
        <v>第四道</v>
      </c>
      <c r="B46" s="11">
        <f t="shared" si="1"/>
        <v>1</v>
      </c>
      <c r="C46" s="11" t="s">
        <v>30</v>
      </c>
      <c r="D46" s="12" t="s">
        <v>31</v>
      </c>
      <c r="E46" s="12">
        <v>6</v>
      </c>
      <c r="F46" s="12">
        <v>5</v>
      </c>
      <c r="G46" s="49" t="str">
        <f>IFERROR(VLOOKUP(E46&amp;"-"&amp;F46,出賽名單!$A$2:$J$48,2,FALSE),"")</f>
        <v/>
      </c>
      <c r="H46" s="49" t="str">
        <f>IFERROR(VLOOKUP(E46 &amp; "-" &amp; F46,出賽名單!$A$2:$J$48,6,FALSE),"")</f>
        <v/>
      </c>
      <c r="I46" s="11" t="s">
        <v>32</v>
      </c>
      <c r="J46" s="15"/>
      <c r="K46" s="29">
        <f t="shared" si="2"/>
        <v>999999</v>
      </c>
      <c r="L46" s="12" t="str">
        <f t="shared" si="12"/>
        <v/>
      </c>
      <c r="M46" s="11">
        <f t="shared" si="3"/>
        <v>1</v>
      </c>
      <c r="N46" s="11">
        <f t="shared" si="4"/>
        <v>999999</v>
      </c>
      <c r="O46" s="11">
        <f t="shared" si="5"/>
        <v>1</v>
      </c>
      <c r="P46" s="11">
        <f t="shared" si="6"/>
        <v>0</v>
      </c>
    </row>
    <row r="47" spans="1:16" ht="20.100000000000001" customHeight="1" x14ac:dyDescent="0.25">
      <c r="A47" s="11" t="str">
        <f t="shared" si="0"/>
        <v>第四道</v>
      </c>
      <c r="B47" s="11">
        <f t="shared" si="1"/>
        <v>1</v>
      </c>
      <c r="C47" s="11" t="s">
        <v>30</v>
      </c>
      <c r="D47" s="12" t="s">
        <v>31</v>
      </c>
      <c r="E47" s="12">
        <v>6</v>
      </c>
      <c r="F47" s="12">
        <v>6</v>
      </c>
      <c r="G47" s="49" t="str">
        <f>IFERROR(VLOOKUP(E47&amp;"-"&amp;F47,出賽名單!$A$2:$J$48,2,FALSE),"")</f>
        <v/>
      </c>
      <c r="H47" s="49" t="str">
        <f>IFERROR(VLOOKUP(E47 &amp; "-" &amp; F47,出賽名單!$A$2:$J$48,6,FALSE),"")</f>
        <v/>
      </c>
      <c r="I47" s="11" t="s">
        <v>32</v>
      </c>
      <c r="J47" s="15"/>
      <c r="K47" s="29">
        <f t="shared" si="2"/>
        <v>999999</v>
      </c>
      <c r="L47" s="12" t="str">
        <f t="shared" si="12"/>
        <v/>
      </c>
      <c r="M47" s="11">
        <f t="shared" si="3"/>
        <v>1</v>
      </c>
      <c r="N47" s="11">
        <f t="shared" si="4"/>
        <v>999999</v>
      </c>
      <c r="O47" s="11">
        <f t="shared" si="5"/>
        <v>1</v>
      </c>
      <c r="P47" s="11">
        <f t="shared" si="6"/>
        <v>0</v>
      </c>
    </row>
    <row r="48" spans="1:16" ht="20.100000000000001" customHeight="1" x14ac:dyDescent="0.25">
      <c r="A48" s="11" t="str">
        <f t="shared" si="0"/>
        <v>第四道</v>
      </c>
      <c r="B48" s="11">
        <f t="shared" si="1"/>
        <v>1</v>
      </c>
      <c r="C48" s="11" t="s">
        <v>30</v>
      </c>
      <c r="D48" s="12" t="s">
        <v>31</v>
      </c>
      <c r="E48" s="12">
        <v>6</v>
      </c>
      <c r="F48" s="12">
        <v>7</v>
      </c>
      <c r="G48" s="49" t="str">
        <f>IFERROR(VLOOKUP(E48&amp;"-"&amp;F48,出賽名單!$A$2:$J$48,2,FALSE),"")</f>
        <v/>
      </c>
      <c r="H48" s="49" t="str">
        <f>IFERROR(VLOOKUP(E48 &amp; "-" &amp; F48,出賽名單!$A$2:$J$48,6,FALSE),"")</f>
        <v/>
      </c>
      <c r="I48" s="11" t="s">
        <v>32</v>
      </c>
      <c r="J48" s="15"/>
      <c r="K48" s="29">
        <f t="shared" si="2"/>
        <v>999999</v>
      </c>
      <c r="L48" s="12" t="str">
        <f t="shared" si="12"/>
        <v/>
      </c>
      <c r="M48" s="11">
        <f t="shared" si="3"/>
        <v>1</v>
      </c>
      <c r="N48" s="11">
        <f t="shared" si="4"/>
        <v>999999</v>
      </c>
      <c r="O48" s="11">
        <f t="shared" si="5"/>
        <v>1</v>
      </c>
      <c r="P48" s="11">
        <f t="shared" si="6"/>
        <v>0</v>
      </c>
    </row>
    <row r="49" spans="1:16" ht="20.100000000000001" customHeight="1" x14ac:dyDescent="0.25">
      <c r="A49" s="11" t="str">
        <f t="shared" si="0"/>
        <v>第四道</v>
      </c>
      <c r="B49" s="11">
        <f t="shared" si="1"/>
        <v>1</v>
      </c>
      <c r="C49" s="11" t="s">
        <v>30</v>
      </c>
      <c r="D49" s="12" t="s">
        <v>31</v>
      </c>
      <c r="E49" s="12">
        <v>6</v>
      </c>
      <c r="F49" s="12">
        <v>8</v>
      </c>
      <c r="G49" s="49" t="str">
        <f>IFERROR(VLOOKUP(E49&amp;"-"&amp;F49,出賽名單!$A$2:$J$48,2,FALSE),"")</f>
        <v/>
      </c>
      <c r="H49" s="49" t="str">
        <f>IFERROR(VLOOKUP(E49 &amp; "-" &amp; F49,出賽名單!$A$2:$J$48,6,FALSE),"")</f>
        <v/>
      </c>
      <c r="I49" s="11" t="s">
        <v>32</v>
      </c>
      <c r="J49" s="15"/>
      <c r="K49" s="29">
        <f t="shared" si="2"/>
        <v>999999</v>
      </c>
      <c r="L49" s="12" t="str">
        <f t="shared" si="12"/>
        <v/>
      </c>
      <c r="M49" s="11">
        <f t="shared" si="3"/>
        <v>1</v>
      </c>
      <c r="N49" s="11">
        <f t="shared" si="4"/>
        <v>999999</v>
      </c>
      <c r="O49" s="11">
        <f t="shared" si="5"/>
        <v>1</v>
      </c>
      <c r="P49" s="11">
        <f t="shared" si="6"/>
        <v>0</v>
      </c>
    </row>
  </sheetData>
  <sheetProtection algorithmName="SHA-512" hashValue="P+GUsHj7B7fXo3sxfpEzVsP97pjssiuiAv+kztHnBNVeotejd+8jP8q3cIPKGZXp2qWuiLTMjWMYq6jlXrh56A==" saltValue="NgzShTdLD6yYExAebbuL3Q==" spinCount="100000" sheet="1" selectLockedCells="1"/>
  <phoneticPr fontId="2" type="noConversion"/>
  <conditionalFormatting sqref="L2:L49">
    <cfRule type="cellIs" dxfId="0" priority="2" operator="equal">
      <formula>1</formula>
    </cfRule>
  </conditionalFormatting>
  <dataValidations disablePrompts="1" count="1">
    <dataValidation type="whole" showInputMessage="1" showErrorMessage="1" errorTitle="輸入人數錯誤" error="請輸入0~6人數。" promptTitle="擇優人數輸入" prompt="請輸入0~6_x000a_假設有4組，需要擇優2名_x000a_注意如果有組別的第一名沒進決賽，請重新抓取檔案。" sqref="S3" xr:uid="{F339533B-1B8E-448C-A9B2-EA9676F54F3B}">
      <formula1>0</formula1>
      <formula2>6</formula2>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70" zoomScaleNormal="70" workbookViewId="0">
      <selection activeCell="L7" sqref="L7"/>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71" t="s">
        <v>48</v>
      </c>
      <c r="B1" s="71"/>
      <c r="C1" s="71"/>
      <c r="D1" s="71"/>
      <c r="E1" s="71"/>
      <c r="F1" s="71"/>
      <c r="G1" s="71"/>
      <c r="H1" s="71"/>
      <c r="I1" s="71"/>
      <c r="J1" s="3"/>
      <c r="K1" s="3"/>
    </row>
    <row r="2" spans="1:11" ht="20.25" customHeight="1" thickBot="1" x14ac:dyDescent="0.3">
      <c r="A2" s="6"/>
      <c r="B2" s="6"/>
      <c r="C2" s="6"/>
      <c r="D2" s="6"/>
      <c r="E2" s="6"/>
      <c r="F2" s="6"/>
      <c r="G2" s="6"/>
      <c r="H2" s="6"/>
      <c r="I2" s="6"/>
      <c r="J2" s="3"/>
      <c r="K2" s="3"/>
    </row>
    <row r="3" spans="1:11" ht="16.5" customHeight="1" x14ac:dyDescent="0.25">
      <c r="A3" s="72" t="s">
        <v>49</v>
      </c>
      <c r="B3" s="73"/>
      <c r="C3" s="74"/>
      <c r="D3" s="78" t="s">
        <v>50</v>
      </c>
      <c r="E3" s="79"/>
      <c r="F3" s="79"/>
      <c r="G3" s="82" t="s">
        <v>51</v>
      </c>
      <c r="H3" s="84" t="s">
        <v>52</v>
      </c>
      <c r="I3" s="85"/>
    </row>
    <row r="4" spans="1:11" ht="17.25" customHeight="1" thickBot="1" x14ac:dyDescent="0.3">
      <c r="A4" s="75"/>
      <c r="B4" s="76"/>
      <c r="C4" s="77"/>
      <c r="D4" s="80"/>
      <c r="E4" s="81"/>
      <c r="F4" s="81"/>
      <c r="G4" s="83"/>
      <c r="H4" s="86"/>
      <c r="I4" s="87"/>
    </row>
    <row r="5" spans="1:11" ht="30" customHeight="1" thickBot="1" x14ac:dyDescent="0.3">
      <c r="A5" s="10" t="s">
        <v>9</v>
      </c>
      <c r="B5" s="64" t="s">
        <v>17</v>
      </c>
      <c r="C5" s="70"/>
      <c r="D5" s="64" t="s">
        <v>53</v>
      </c>
      <c r="E5" s="70"/>
      <c r="F5" s="64" t="s">
        <v>54</v>
      </c>
      <c r="G5" s="70"/>
      <c r="H5" s="64" t="s">
        <v>55</v>
      </c>
      <c r="I5" s="70"/>
    </row>
    <row r="6" spans="1:11" ht="42" customHeight="1" thickBot="1" x14ac:dyDescent="0.3">
      <c r="A6" s="5" t="s">
        <v>56</v>
      </c>
      <c r="B6" s="64" t="str">
        <f>IFERROR(VLOOKUP(A6,預賽成績!$A$2:$H$49,8,FALSE),"")</f>
        <v/>
      </c>
      <c r="C6" s="65"/>
      <c r="D6" s="64" t="str">
        <f>IFERROR(VLOOKUP(A6,預賽成績!$A$2:$H$49,7,FALSE),"")</f>
        <v/>
      </c>
      <c r="E6" s="65"/>
      <c r="F6" s="66"/>
      <c r="G6" s="67"/>
      <c r="H6" s="68"/>
      <c r="I6" s="69"/>
    </row>
    <row r="7" spans="1:11" ht="42" customHeight="1" thickBot="1" x14ac:dyDescent="0.3">
      <c r="A7" s="5" t="s">
        <v>57</v>
      </c>
      <c r="B7" s="64" t="str">
        <f>IFERROR(VLOOKUP(A7,預賽成績!$A$2:$H$49,8,FALSE),"")</f>
        <v/>
      </c>
      <c r="C7" s="65"/>
      <c r="D7" s="64" t="str">
        <f>IFERROR(VLOOKUP(A7,預賽成績!$A$2:$H$49,7,FALSE),"")</f>
        <v/>
      </c>
      <c r="E7" s="65"/>
      <c r="F7" s="66"/>
      <c r="G7" s="67"/>
      <c r="H7" s="68"/>
      <c r="I7" s="69"/>
    </row>
    <row r="8" spans="1:11" ht="42" customHeight="1" thickBot="1" x14ac:dyDescent="0.3">
      <c r="A8" s="5" t="s">
        <v>58</v>
      </c>
      <c r="B8" s="64" t="str">
        <f>IFERROR(VLOOKUP(A8,預賽成績!$A$2:$H$49,8,FALSE),"")</f>
        <v/>
      </c>
      <c r="C8" s="65"/>
      <c r="D8" s="64" t="str">
        <f>IFERROR(VLOOKUP(A8,預賽成績!$A$2:$H$49,7,FALSE),"")</f>
        <v/>
      </c>
      <c r="E8" s="65"/>
      <c r="F8" s="66"/>
      <c r="G8" s="67"/>
      <c r="H8" s="68"/>
      <c r="I8" s="69"/>
    </row>
    <row r="9" spans="1:11" ht="42" customHeight="1" thickBot="1" x14ac:dyDescent="0.3">
      <c r="A9" s="5" t="s">
        <v>59</v>
      </c>
      <c r="B9" s="64" t="str">
        <f>IFERROR(VLOOKUP(A9,預賽成績!$A$2:$H$49,8,FALSE),"")</f>
        <v/>
      </c>
      <c r="C9" s="65"/>
      <c r="D9" s="64" t="str">
        <f>IFERROR(VLOOKUP(A9,預賽成績!$A$2:$H$49,7,FALSE),"")</f>
        <v/>
      </c>
      <c r="E9" s="65"/>
      <c r="F9" s="66"/>
      <c r="G9" s="67"/>
      <c r="H9" s="68"/>
      <c r="I9" s="69"/>
    </row>
    <row r="10" spans="1:11" ht="42" customHeight="1" thickBot="1" x14ac:dyDescent="0.3">
      <c r="A10" s="5" t="s">
        <v>60</v>
      </c>
      <c r="B10" s="64" t="str">
        <f>IFERROR(VLOOKUP(A10,預賽成績!$A$2:$H$49,8,FALSE),"")</f>
        <v/>
      </c>
      <c r="C10" s="65"/>
      <c r="D10" s="64" t="str">
        <f>IFERROR(VLOOKUP(A10,預賽成績!$A$2:$H$49,7,FALSE),"")</f>
        <v/>
      </c>
      <c r="E10" s="65"/>
      <c r="F10" s="66"/>
      <c r="G10" s="67"/>
      <c r="H10" s="68"/>
      <c r="I10" s="69"/>
    </row>
    <row r="11" spans="1:11" ht="42" customHeight="1" thickBot="1" x14ac:dyDescent="0.3">
      <c r="A11" s="5" t="s">
        <v>61</v>
      </c>
      <c r="B11" s="64" t="str">
        <f>IFERROR(VLOOKUP(A11,預賽成績!$A$2:$H$49,8,FALSE),"")</f>
        <v/>
      </c>
      <c r="C11" s="65"/>
      <c r="D11" s="64" t="str">
        <f>IFERROR(VLOOKUP(A11,預賽成績!$A$2:$H$49,7,FALSE),"")</f>
        <v/>
      </c>
      <c r="E11" s="65"/>
      <c r="F11" s="66"/>
      <c r="G11" s="67"/>
      <c r="H11" s="68"/>
      <c r="I11" s="69"/>
    </row>
    <row r="12" spans="1:11" ht="54.95" customHeight="1" x14ac:dyDescent="0.25">
      <c r="A12" s="24"/>
      <c r="B12" s="25"/>
      <c r="C12" s="25"/>
      <c r="D12" s="25"/>
      <c r="E12" s="25"/>
      <c r="F12" s="28"/>
      <c r="G12" s="28"/>
      <c r="H12" s="27"/>
      <c r="I12" s="27"/>
    </row>
    <row r="13" spans="1:11" ht="50.25" x14ac:dyDescent="0.25">
      <c r="A13" s="71" t="s">
        <v>48</v>
      </c>
      <c r="B13" s="71"/>
      <c r="C13" s="71"/>
      <c r="D13" s="71"/>
      <c r="E13" s="71"/>
      <c r="F13" s="71"/>
      <c r="G13" s="71"/>
      <c r="H13" s="71"/>
      <c r="I13" s="71"/>
      <c r="J13" s="3"/>
      <c r="K13" s="3"/>
    </row>
    <row r="14" spans="1:11" ht="20.25" customHeight="1" thickBot="1" x14ac:dyDescent="0.3">
      <c r="A14" s="6"/>
      <c r="B14" s="6"/>
      <c r="C14" s="6"/>
      <c r="D14" s="6"/>
      <c r="E14" s="6"/>
      <c r="F14" s="6"/>
      <c r="G14" s="6"/>
      <c r="H14" s="6"/>
      <c r="I14" s="6"/>
      <c r="J14" s="3"/>
      <c r="K14" s="3"/>
    </row>
    <row r="15" spans="1:11" ht="16.5" customHeight="1" x14ac:dyDescent="0.25">
      <c r="A15" s="72" t="s">
        <v>49</v>
      </c>
      <c r="B15" s="73"/>
      <c r="C15" s="74"/>
      <c r="D15" s="78" t="s">
        <v>50</v>
      </c>
      <c r="E15" s="79"/>
      <c r="F15" s="79"/>
      <c r="G15" s="82" t="s">
        <v>51</v>
      </c>
      <c r="H15" s="84" t="s">
        <v>52</v>
      </c>
      <c r="I15" s="85"/>
    </row>
    <row r="16" spans="1:11" ht="17.25" customHeight="1" thickBot="1" x14ac:dyDescent="0.3">
      <c r="A16" s="75"/>
      <c r="B16" s="76"/>
      <c r="C16" s="77"/>
      <c r="D16" s="80"/>
      <c r="E16" s="81"/>
      <c r="F16" s="81"/>
      <c r="G16" s="83"/>
      <c r="H16" s="86"/>
      <c r="I16" s="87"/>
    </row>
    <row r="17" spans="1:9" ht="30" customHeight="1" thickBot="1" x14ac:dyDescent="0.3">
      <c r="A17" s="10" t="s">
        <v>9</v>
      </c>
      <c r="B17" s="64" t="s">
        <v>17</v>
      </c>
      <c r="C17" s="70"/>
      <c r="D17" s="64" t="s">
        <v>53</v>
      </c>
      <c r="E17" s="70"/>
      <c r="F17" s="64" t="s">
        <v>54</v>
      </c>
      <c r="G17" s="70"/>
      <c r="H17" s="64" t="s">
        <v>55</v>
      </c>
      <c r="I17" s="70"/>
    </row>
    <row r="18" spans="1:9" ht="42" customHeight="1" thickBot="1" x14ac:dyDescent="0.3">
      <c r="A18" s="5" t="s">
        <v>56</v>
      </c>
      <c r="B18" s="64" t="str">
        <f>IFERROR(VLOOKUP(A18,預賽成績!$A$2:$H$49,8,FALSE),"")</f>
        <v/>
      </c>
      <c r="C18" s="65"/>
      <c r="D18" s="64" t="str">
        <f>IFERROR(VLOOKUP(A18,預賽成績!$A$2:$H$49,7,FALSE),"")</f>
        <v/>
      </c>
      <c r="E18" s="65"/>
      <c r="F18" s="66"/>
      <c r="G18" s="67"/>
      <c r="H18" s="68"/>
      <c r="I18" s="69"/>
    </row>
    <row r="19" spans="1:9" ht="42" customHeight="1" thickBot="1" x14ac:dyDescent="0.3">
      <c r="A19" s="5" t="s">
        <v>57</v>
      </c>
      <c r="B19" s="64" t="str">
        <f>IFERROR(VLOOKUP(A19,預賽成績!$A$2:$H$49,8,FALSE),"")</f>
        <v/>
      </c>
      <c r="C19" s="65"/>
      <c r="D19" s="64" t="str">
        <f>IFERROR(VLOOKUP(A19,預賽成績!$A$2:$H$49,7,FALSE),"")</f>
        <v/>
      </c>
      <c r="E19" s="65"/>
      <c r="F19" s="66"/>
      <c r="G19" s="67"/>
      <c r="H19" s="68"/>
      <c r="I19" s="69"/>
    </row>
    <row r="20" spans="1:9" ht="42" customHeight="1" thickBot="1" x14ac:dyDescent="0.3">
      <c r="A20" s="5" t="s">
        <v>58</v>
      </c>
      <c r="B20" s="64" t="str">
        <f>IFERROR(VLOOKUP(A20,預賽成績!$A$2:$H$49,8,FALSE),"")</f>
        <v/>
      </c>
      <c r="C20" s="65"/>
      <c r="D20" s="64" t="str">
        <f>IFERROR(VLOOKUP(A20,預賽成績!$A$2:$H$49,7,FALSE),"")</f>
        <v/>
      </c>
      <c r="E20" s="65"/>
      <c r="F20" s="66"/>
      <c r="G20" s="67"/>
      <c r="H20" s="68"/>
      <c r="I20" s="69"/>
    </row>
    <row r="21" spans="1:9" ht="42" customHeight="1" thickBot="1" x14ac:dyDescent="0.3">
      <c r="A21" s="5" t="s">
        <v>59</v>
      </c>
      <c r="B21" s="64" t="str">
        <f>IFERROR(VLOOKUP(A21,預賽成績!$A$2:$H$49,8,FALSE),"")</f>
        <v/>
      </c>
      <c r="C21" s="65"/>
      <c r="D21" s="64" t="str">
        <f>IFERROR(VLOOKUP(A21,預賽成績!$A$2:$H$49,7,FALSE),"")</f>
        <v/>
      </c>
      <c r="E21" s="65"/>
      <c r="F21" s="66"/>
      <c r="G21" s="67"/>
      <c r="H21" s="68"/>
      <c r="I21" s="69"/>
    </row>
    <row r="22" spans="1:9" ht="42" customHeight="1" thickBot="1" x14ac:dyDescent="0.3">
      <c r="A22" s="5" t="s">
        <v>60</v>
      </c>
      <c r="B22" s="64" t="str">
        <f>IFERROR(VLOOKUP(A22,預賽成績!$A$2:$H$49,8,FALSE),"")</f>
        <v/>
      </c>
      <c r="C22" s="65"/>
      <c r="D22" s="64" t="str">
        <f>IFERROR(VLOOKUP(A22,預賽成績!$A$2:$H$49,7,FALSE),"")</f>
        <v/>
      </c>
      <c r="E22" s="65"/>
      <c r="F22" s="66"/>
      <c r="G22" s="67"/>
      <c r="H22" s="68"/>
      <c r="I22" s="69"/>
    </row>
    <row r="23" spans="1:9" ht="42" customHeight="1" thickBot="1" x14ac:dyDescent="0.3">
      <c r="A23" s="5" t="s">
        <v>61</v>
      </c>
      <c r="B23" s="64" t="str">
        <f>IFERROR(VLOOKUP(A23,預賽成績!$A$2:$H$49,8,FALSE),"")</f>
        <v/>
      </c>
      <c r="C23" s="65"/>
      <c r="D23" s="64" t="str">
        <f>IFERROR(VLOOKUP(A23,預賽成績!$A$2:$H$49,7,FALSE),"")</f>
        <v/>
      </c>
      <c r="E23" s="65"/>
      <c r="F23" s="66"/>
      <c r="G23" s="67"/>
      <c r="H23" s="68"/>
      <c r="I23" s="69"/>
    </row>
  </sheetData>
  <sheetProtection algorithmName="SHA-512" hashValue="jEFwVFcklHby4CplB/RO+NRKulPo8fsV/mAUVe+u+EO+hgatQl6WSslls2eatAkhM2u8ilEE6OgsqeHDPsshOA==" saltValue="5QSW14XIBDzG/2q7X0FwdQ=="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B5:C5"/>
    <mergeCell ref="D5:E5"/>
    <mergeCell ref="F5:G5"/>
    <mergeCell ref="H5:I5"/>
    <mergeCell ref="A1:I1"/>
    <mergeCell ref="A3:C4"/>
    <mergeCell ref="D3:F4"/>
    <mergeCell ref="G3:G4"/>
    <mergeCell ref="H3:I4"/>
    <mergeCell ref="B6:C6"/>
    <mergeCell ref="D6:E6"/>
    <mergeCell ref="F6:G6"/>
    <mergeCell ref="H6:I6"/>
    <mergeCell ref="B7:C7"/>
    <mergeCell ref="D7:E7"/>
    <mergeCell ref="F7:G7"/>
    <mergeCell ref="H7:I7"/>
    <mergeCell ref="B8:C8"/>
    <mergeCell ref="D8:E8"/>
    <mergeCell ref="F8:G8"/>
    <mergeCell ref="H8:I8"/>
    <mergeCell ref="B9:C9"/>
    <mergeCell ref="D9:E9"/>
    <mergeCell ref="F9:G9"/>
    <mergeCell ref="H9:I9"/>
    <mergeCell ref="B10:C10"/>
    <mergeCell ref="D10:E10"/>
    <mergeCell ref="F10:G10"/>
    <mergeCell ref="H10:I10"/>
    <mergeCell ref="B11:C11"/>
    <mergeCell ref="D11:E11"/>
    <mergeCell ref="F11:G11"/>
    <mergeCell ref="H11:I11"/>
  </mergeCells>
  <phoneticPr fontId="2" type="noConversion"/>
  <pageMargins left="0.70866141732283461" right="0.70866141732283461" top="0.3543307086614173" bottom="0.354330708661417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36024-ABAE-405C-B512-91038CE4B653}">
  <dimension ref="B2:K52"/>
  <sheetViews>
    <sheetView zoomScale="85" zoomScaleNormal="85" zoomScalePageLayoutView="53" workbookViewId="0">
      <selection activeCell="N15" sqref="N15"/>
    </sheetView>
  </sheetViews>
  <sheetFormatPr defaultRowHeight="16.5" x14ac:dyDescent="0.25"/>
  <cols>
    <col min="1" max="1" width="9" style="36" customWidth="1"/>
    <col min="2" max="2" width="6.625" style="36" customWidth="1"/>
    <col min="3" max="3" width="6.125" style="36" customWidth="1"/>
    <col min="4" max="11" width="12" style="36" customWidth="1"/>
    <col min="12" max="12" width="9" style="36" customWidth="1"/>
    <col min="13" max="13" width="9" style="36"/>
    <col min="14" max="14" width="6.625" style="36" customWidth="1"/>
    <col min="15" max="15" width="6.125" style="36" customWidth="1"/>
    <col min="16" max="23" width="12" style="36" customWidth="1"/>
    <col min="24" max="16384" width="9" style="36"/>
  </cols>
  <sheetData>
    <row r="2" spans="2:11" ht="16.5" customHeight="1" x14ac:dyDescent="0.25">
      <c r="B2" s="62" t="s">
        <v>90</v>
      </c>
      <c r="C2" s="62"/>
      <c r="D2" s="62"/>
      <c r="E2" s="62"/>
      <c r="F2" s="62"/>
      <c r="G2" s="62"/>
      <c r="H2" s="62"/>
      <c r="I2" s="62"/>
      <c r="J2" s="62"/>
      <c r="K2" s="62"/>
    </row>
    <row r="3" spans="2:11" ht="16.5" customHeight="1" x14ac:dyDescent="0.25">
      <c r="B3" s="62"/>
      <c r="C3" s="62"/>
      <c r="D3" s="62"/>
      <c r="E3" s="62"/>
      <c r="F3" s="62"/>
      <c r="G3" s="62"/>
      <c r="H3" s="62"/>
      <c r="I3" s="62"/>
      <c r="J3" s="62"/>
      <c r="K3" s="62"/>
    </row>
    <row r="4" spans="2:11" ht="33" customHeight="1" x14ac:dyDescent="0.25">
      <c r="B4" s="62"/>
      <c r="C4" s="62"/>
      <c r="D4" s="62"/>
      <c r="E4" s="62"/>
      <c r="F4" s="62"/>
      <c r="G4" s="62"/>
      <c r="H4" s="62"/>
      <c r="I4" s="62"/>
      <c r="J4" s="62"/>
      <c r="K4" s="62"/>
    </row>
    <row r="5" spans="2:11" ht="30" customHeight="1" x14ac:dyDescent="0.25">
      <c r="B5" s="46" t="s">
        <v>79</v>
      </c>
      <c r="C5" s="58"/>
      <c r="D5" s="58"/>
      <c r="E5" s="43"/>
      <c r="F5" s="45" t="s">
        <v>81</v>
      </c>
      <c r="G5" s="43"/>
      <c r="H5" s="44" t="s">
        <v>109</v>
      </c>
      <c r="I5" s="43"/>
      <c r="J5" s="58" t="s">
        <v>88</v>
      </c>
      <c r="K5" s="42"/>
    </row>
    <row r="6" spans="2:11" ht="30" customHeight="1" x14ac:dyDescent="0.25">
      <c r="B6" s="41" t="s">
        <v>80</v>
      </c>
      <c r="C6" s="59"/>
      <c r="D6" s="59"/>
      <c r="E6" s="40" t="s">
        <v>78</v>
      </c>
      <c r="F6" s="40" t="s">
        <v>82</v>
      </c>
      <c r="G6" s="40"/>
      <c r="H6" s="39" t="s">
        <v>92</v>
      </c>
      <c r="I6" s="39" t="str">
        <f>"分"&amp;"一"&amp;"組"</f>
        <v>分一組</v>
      </c>
      <c r="J6" s="59"/>
      <c r="K6" s="38" t="s">
        <v>89</v>
      </c>
    </row>
    <row r="7" spans="2:11" ht="38.1" customHeight="1" x14ac:dyDescent="0.25">
      <c r="B7" s="60" t="s">
        <v>83</v>
      </c>
      <c r="C7" s="61"/>
      <c r="D7" s="37" t="s">
        <v>46</v>
      </c>
      <c r="E7" s="37" t="s">
        <v>42</v>
      </c>
      <c r="F7" s="37" t="s">
        <v>39</v>
      </c>
      <c r="G7" s="37" t="s">
        <v>37</v>
      </c>
      <c r="H7" s="37" t="s">
        <v>38</v>
      </c>
      <c r="I7" s="37" t="s">
        <v>40</v>
      </c>
      <c r="J7" s="37" t="s">
        <v>41</v>
      </c>
      <c r="K7" s="37" t="s">
        <v>47</v>
      </c>
    </row>
    <row r="8" spans="2:11" ht="38.1" customHeight="1" x14ac:dyDescent="0.25">
      <c r="B8" s="56" t="s">
        <v>84</v>
      </c>
      <c r="C8" s="57"/>
      <c r="D8" s="47"/>
      <c r="E8" s="47" t="str">
        <f>決賽報告單!$B$6</f>
        <v/>
      </c>
      <c r="F8" s="47" t="str">
        <f>決賽報告單!$B$7</f>
        <v/>
      </c>
      <c r="G8" s="47" t="str">
        <f>決賽報告單!$B$8</f>
        <v/>
      </c>
      <c r="H8" s="47" t="str">
        <f>決賽報告單!$B$9</f>
        <v/>
      </c>
      <c r="I8" s="47" t="str">
        <f>決賽報告單!$B$10</f>
        <v/>
      </c>
      <c r="J8" s="47" t="str">
        <f>決賽報告單!$B$11</f>
        <v/>
      </c>
      <c r="K8" s="47"/>
    </row>
    <row r="9" spans="2:11" ht="39" customHeight="1" x14ac:dyDescent="0.25">
      <c r="B9" s="56" t="s">
        <v>85</v>
      </c>
      <c r="C9" s="57"/>
      <c r="D9" s="48"/>
      <c r="E9" s="48"/>
      <c r="F9" s="48"/>
      <c r="G9" s="48"/>
      <c r="H9" s="48"/>
      <c r="I9" s="48"/>
      <c r="J9" s="48"/>
      <c r="K9" s="48"/>
    </row>
    <row r="10" spans="2:11" ht="38.1" customHeight="1" x14ac:dyDescent="0.25">
      <c r="B10" s="56" t="s">
        <v>86</v>
      </c>
      <c r="C10" s="57"/>
      <c r="D10" s="48"/>
      <c r="E10" s="48"/>
      <c r="F10" s="48"/>
      <c r="G10" s="48"/>
      <c r="H10" s="48"/>
      <c r="I10" s="48"/>
      <c r="J10" s="48"/>
      <c r="K10" s="48"/>
    </row>
    <row r="11" spans="2:11" ht="38.1" customHeight="1" x14ac:dyDescent="0.25">
      <c r="B11" s="56" t="s">
        <v>87</v>
      </c>
      <c r="C11" s="57"/>
      <c r="D11" s="47"/>
      <c r="E11" s="47" t="str">
        <f>決賽報告單!$D$6</f>
        <v/>
      </c>
      <c r="F11" s="47" t="str">
        <f>決賽報告單!$D$7</f>
        <v/>
      </c>
      <c r="G11" s="47" t="str">
        <f>決賽報告單!$D$8</f>
        <v/>
      </c>
      <c r="H11" s="47" t="str">
        <f>決賽報告單!$D$9</f>
        <v/>
      </c>
      <c r="I11" s="47" t="str">
        <f>決賽報告單!$D$10</f>
        <v/>
      </c>
      <c r="J11" s="47" t="str">
        <f>決賽報告單!$D$11</f>
        <v/>
      </c>
      <c r="K11" s="47"/>
    </row>
    <row r="12" spans="2:11" ht="42" customHeight="1" x14ac:dyDescent="0.25">
      <c r="B12" s="50" t="s">
        <v>91</v>
      </c>
      <c r="C12" s="51"/>
      <c r="D12" s="51"/>
      <c r="E12" s="51"/>
      <c r="F12" s="51"/>
      <c r="G12" s="51"/>
      <c r="H12" s="51"/>
      <c r="I12" s="51"/>
      <c r="J12" s="51"/>
      <c r="K12" s="52"/>
    </row>
    <row r="13" spans="2:11" ht="17.25" customHeight="1" x14ac:dyDescent="0.25">
      <c r="B13" s="53"/>
      <c r="C13" s="54"/>
      <c r="D13" s="54"/>
      <c r="E13" s="54"/>
      <c r="F13" s="54"/>
      <c r="G13" s="54"/>
      <c r="H13" s="54"/>
      <c r="I13" s="54"/>
      <c r="J13" s="54"/>
      <c r="K13" s="55"/>
    </row>
    <row r="14" spans="2:11" ht="27.95" customHeight="1" x14ac:dyDescent="0.25">
      <c r="B14" s="36" t="s">
        <v>76</v>
      </c>
    </row>
    <row r="15" spans="2:11" ht="27.75" customHeight="1" x14ac:dyDescent="0.25">
      <c r="B15" s="36" t="s">
        <v>77</v>
      </c>
    </row>
    <row r="16" spans="2:11" ht="17.25" customHeight="1" x14ac:dyDescent="0.25"/>
    <row r="20" ht="16.5" customHeight="1" x14ac:dyDescent="0.25"/>
    <row r="21" ht="16.5" customHeight="1" x14ac:dyDescent="0.25"/>
    <row r="22" ht="33" customHeight="1" x14ac:dyDescent="0.25"/>
    <row r="23" ht="30" customHeight="1" x14ac:dyDescent="0.25"/>
    <row r="24" ht="30" customHeight="1" x14ac:dyDescent="0.25"/>
    <row r="25" ht="38.1" customHeight="1" x14ac:dyDescent="0.25"/>
    <row r="26" ht="38.1" customHeight="1" x14ac:dyDescent="0.25"/>
    <row r="27" ht="39" customHeight="1" x14ac:dyDescent="0.25"/>
    <row r="28" ht="38.1" customHeight="1" x14ac:dyDescent="0.25"/>
    <row r="29" ht="38.1" customHeight="1" x14ac:dyDescent="0.25"/>
    <row r="30" ht="42" customHeight="1" x14ac:dyDescent="0.25"/>
    <row r="31" ht="17.25" customHeight="1" x14ac:dyDescent="0.25"/>
    <row r="32" ht="27.95" customHeight="1" x14ac:dyDescent="0.25"/>
    <row r="33" ht="27.75" customHeight="1" x14ac:dyDescent="0.25"/>
    <row r="34" ht="17.25" customHeight="1" x14ac:dyDescent="0.25"/>
    <row r="38" ht="16.5" customHeight="1" x14ac:dyDescent="0.25"/>
    <row r="39" ht="16.5" customHeight="1" x14ac:dyDescent="0.25"/>
    <row r="40" ht="33" customHeight="1" x14ac:dyDescent="0.25"/>
    <row r="41" ht="30" customHeight="1" x14ac:dyDescent="0.25"/>
    <row r="42" ht="30" customHeight="1" x14ac:dyDescent="0.25"/>
    <row r="43" ht="38.1" customHeight="1" x14ac:dyDescent="0.25"/>
    <row r="44" ht="38.1" customHeight="1" x14ac:dyDescent="0.25"/>
    <row r="45" ht="39" customHeight="1" x14ac:dyDescent="0.25"/>
    <row r="46" ht="38.1" customHeight="1" x14ac:dyDescent="0.25"/>
    <row r="47" ht="38.1" customHeight="1" x14ac:dyDescent="0.25"/>
    <row r="48" ht="42" customHeight="1" x14ac:dyDescent="0.25"/>
    <row r="49" ht="17.25" customHeight="1" x14ac:dyDescent="0.25"/>
    <row r="50" ht="27.95" customHeight="1" x14ac:dyDescent="0.25"/>
    <row r="51" ht="27.75" customHeight="1" x14ac:dyDescent="0.25"/>
    <row r="52" ht="17.25" customHeight="1" x14ac:dyDescent="0.25"/>
  </sheetData>
  <sheetProtection algorithmName="SHA-512" hashValue="BHAbqzfle0ZAb442u+Ic0kcY6p1J5tAQ3HgRFgUFZuQHGYi4XX6kxiJpd43OULecBRo+CfgLd51fxL5SIJtIMA==" saltValue="aKxhBbH6WntmUW6QeAVEFg==" spinCount="100000" sheet="1" objects="1" scenarios="1" selectLockedCells="1" selectUnlockedCells="1"/>
  <mergeCells count="9">
    <mergeCell ref="B12:K13"/>
    <mergeCell ref="B7:C7"/>
    <mergeCell ref="B8:C8"/>
    <mergeCell ref="B9:C9"/>
    <mergeCell ref="B2:K4"/>
    <mergeCell ref="C5:D6"/>
    <mergeCell ref="J5:J6"/>
    <mergeCell ref="B10:C10"/>
    <mergeCell ref="B11:C11"/>
  </mergeCells>
  <phoneticPr fontId="2" type="noConversion"/>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
  <sheetViews>
    <sheetView workbookViewId="0">
      <selection activeCell="H2" sqref="H2"/>
    </sheetView>
  </sheetViews>
  <sheetFormatPr defaultRowHeight="16.5" x14ac:dyDescent="0.25"/>
  <cols>
    <col min="3" max="3" width="13.75" bestFit="1" customWidth="1"/>
  </cols>
  <sheetData>
    <row r="1" spans="1:12" x14ac:dyDescent="0.25">
      <c r="A1" s="2" t="s">
        <v>36</v>
      </c>
      <c r="B1" s="2" t="s">
        <v>12</v>
      </c>
      <c r="C1" s="1" t="s">
        <v>13</v>
      </c>
      <c r="D1" s="1" t="s">
        <v>15</v>
      </c>
      <c r="E1" s="1" t="s">
        <v>16</v>
      </c>
      <c r="F1" s="1" t="s">
        <v>17</v>
      </c>
      <c r="G1" s="1" t="s">
        <v>18</v>
      </c>
      <c r="H1" s="1" t="s">
        <v>19</v>
      </c>
      <c r="I1" s="1" t="s">
        <v>43</v>
      </c>
      <c r="K1" s="20" t="s">
        <v>36</v>
      </c>
      <c r="L1" s="20" t="s">
        <v>44</v>
      </c>
    </row>
    <row r="2" spans="1:12" x14ac:dyDescent="0.25">
      <c r="A2" s="8" t="str">
        <f>IFERROR("第"&amp;VLOOKUP(I2,$K$2:$L$9,2,FALSE)&amp;"名","")</f>
        <v/>
      </c>
      <c r="B2" s="8" t="s">
        <v>30</v>
      </c>
      <c r="C2" s="8" t="str">
        <f>決賽報告單!$D$3</f>
        <v>男子100公尺</v>
      </c>
      <c r="D2" s="8">
        <v>2</v>
      </c>
      <c r="E2" s="8" t="str">
        <f>決賽報告單!D6</f>
        <v/>
      </c>
      <c r="F2" s="8" t="str">
        <f>決賽報告單!B6</f>
        <v/>
      </c>
      <c r="G2" s="8" t="s">
        <v>45</v>
      </c>
      <c r="H2" s="15"/>
      <c r="I2" s="8" t="str">
        <f>IFERROR(RANK(H2,$H$2:$H$7,1),"")</f>
        <v/>
      </c>
      <c r="K2" s="20">
        <v>1</v>
      </c>
      <c r="L2" s="20" t="s">
        <v>46</v>
      </c>
    </row>
    <row r="3" spans="1:12" x14ac:dyDescent="0.25">
      <c r="A3" s="8" t="str">
        <f t="shared" ref="A3:A7" si="0">IFERROR("第"&amp;VLOOKUP(I3,$K$2:$L$9,2,FALSE)&amp;"名","")</f>
        <v/>
      </c>
      <c r="B3" s="8" t="s">
        <v>30</v>
      </c>
      <c r="C3" s="8" t="str">
        <f>決賽報告單!$D$3</f>
        <v>男子100公尺</v>
      </c>
      <c r="D3" s="8">
        <v>3</v>
      </c>
      <c r="E3" s="8" t="str">
        <f>決賽報告單!D7</f>
        <v/>
      </c>
      <c r="F3" s="8" t="str">
        <f>決賽報告單!B7</f>
        <v/>
      </c>
      <c r="G3" s="8" t="s">
        <v>45</v>
      </c>
      <c r="H3" s="15"/>
      <c r="I3" s="8" t="str">
        <f t="shared" ref="I3:I7" si="1">IFERROR(RANK(H3,$H$2:$H$7,1),"")</f>
        <v/>
      </c>
      <c r="K3" s="20">
        <v>2</v>
      </c>
      <c r="L3" s="20" t="s">
        <v>42</v>
      </c>
    </row>
    <row r="4" spans="1:12" x14ac:dyDescent="0.25">
      <c r="A4" s="8" t="str">
        <f t="shared" si="0"/>
        <v/>
      </c>
      <c r="B4" s="8" t="s">
        <v>30</v>
      </c>
      <c r="C4" s="8" t="str">
        <f>決賽報告單!$D$3</f>
        <v>男子100公尺</v>
      </c>
      <c r="D4" s="8">
        <v>4</v>
      </c>
      <c r="E4" s="8" t="str">
        <f>決賽報告單!D8</f>
        <v/>
      </c>
      <c r="F4" s="8" t="str">
        <f>決賽報告單!B8</f>
        <v/>
      </c>
      <c r="G4" s="8" t="s">
        <v>45</v>
      </c>
      <c r="H4" s="15"/>
      <c r="I4" s="8" t="str">
        <f t="shared" si="1"/>
        <v/>
      </c>
      <c r="K4" s="20">
        <v>3</v>
      </c>
      <c r="L4" s="20" t="s">
        <v>39</v>
      </c>
    </row>
    <row r="5" spans="1:12" x14ac:dyDescent="0.25">
      <c r="A5" s="8" t="str">
        <f t="shared" si="0"/>
        <v/>
      </c>
      <c r="B5" s="8" t="s">
        <v>30</v>
      </c>
      <c r="C5" s="8" t="str">
        <f>決賽報告單!$D$3</f>
        <v>男子100公尺</v>
      </c>
      <c r="D5" s="8">
        <v>5</v>
      </c>
      <c r="E5" s="8" t="str">
        <f>決賽報告單!D9</f>
        <v/>
      </c>
      <c r="F5" s="8" t="str">
        <f>決賽報告單!B9</f>
        <v/>
      </c>
      <c r="G5" s="8" t="s">
        <v>45</v>
      </c>
      <c r="H5" s="15"/>
      <c r="I5" s="8" t="str">
        <f t="shared" si="1"/>
        <v/>
      </c>
      <c r="K5" s="20">
        <v>4</v>
      </c>
      <c r="L5" s="20" t="s">
        <v>37</v>
      </c>
    </row>
    <row r="6" spans="1:12" x14ac:dyDescent="0.25">
      <c r="A6" s="8" t="str">
        <f t="shared" si="0"/>
        <v/>
      </c>
      <c r="B6" s="8" t="s">
        <v>30</v>
      </c>
      <c r="C6" s="8" t="str">
        <f>決賽報告單!$D$3</f>
        <v>男子100公尺</v>
      </c>
      <c r="D6" s="8">
        <v>6</v>
      </c>
      <c r="E6" s="8" t="str">
        <f>決賽報告單!D10</f>
        <v/>
      </c>
      <c r="F6" s="8" t="str">
        <f>決賽報告單!B10</f>
        <v/>
      </c>
      <c r="G6" s="8" t="s">
        <v>45</v>
      </c>
      <c r="H6" s="15"/>
      <c r="I6" s="8" t="str">
        <f t="shared" si="1"/>
        <v/>
      </c>
      <c r="K6" s="20">
        <v>5</v>
      </c>
      <c r="L6" s="20" t="s">
        <v>38</v>
      </c>
    </row>
    <row r="7" spans="1:12" x14ac:dyDescent="0.25">
      <c r="A7" s="8" t="str">
        <f t="shared" si="0"/>
        <v/>
      </c>
      <c r="B7" s="8" t="s">
        <v>30</v>
      </c>
      <c r="C7" s="8" t="str">
        <f>決賽報告單!$D$3</f>
        <v>男子100公尺</v>
      </c>
      <c r="D7" s="8">
        <v>7</v>
      </c>
      <c r="E7" s="8" t="str">
        <f>決賽報告單!D11</f>
        <v/>
      </c>
      <c r="F7" s="8" t="str">
        <f>決賽報告單!B11</f>
        <v/>
      </c>
      <c r="G7" s="8" t="s">
        <v>45</v>
      </c>
      <c r="H7" s="15"/>
      <c r="I7" s="8" t="str">
        <f t="shared" si="1"/>
        <v/>
      </c>
      <c r="K7" s="20">
        <v>6</v>
      </c>
      <c r="L7" s="20" t="s">
        <v>40</v>
      </c>
    </row>
    <row r="8" spans="1:12" x14ac:dyDescent="0.25">
      <c r="K8" s="20">
        <v>7</v>
      </c>
      <c r="L8" s="20" t="s">
        <v>41</v>
      </c>
    </row>
    <row r="9" spans="1:12" x14ac:dyDescent="0.25">
      <c r="K9" s="20">
        <v>8</v>
      </c>
      <c r="L9" s="20" t="s">
        <v>47</v>
      </c>
    </row>
  </sheetData>
  <sheetProtection algorithmName="SHA-512" hashValue="SWVlEGcqTIiCJd0TJlwsbAnSP6B5snwz+H4UtGnImlgA68WiL4kRBCTWswJuEZ8470iZ9d3xaIcp9FG6QEp5Fw==" saltValue="HSb3rZSOH+o3I382j5otMQ==" spinCount="100000" sheet="1" selectLockedCells="1"/>
  <phoneticPr fontId="2" type="noConversion"/>
  <pageMargins left="0.7" right="0.7" top="0.75" bottom="0.75" header="0.3" footer="0.3"/>
  <pageSetup paperSize="9" orientation="portrait" copies="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3"/>
  <sheetViews>
    <sheetView zoomScaleNormal="100" workbookViewId="0">
      <selection activeCell="L6" sqref="L6"/>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71" t="s">
        <v>62</v>
      </c>
      <c r="B1" s="71"/>
      <c r="C1" s="71"/>
      <c r="D1" s="71"/>
      <c r="E1" s="71"/>
      <c r="F1" s="71"/>
      <c r="G1" s="71"/>
      <c r="H1" s="71"/>
      <c r="I1" s="71"/>
      <c r="J1" s="3"/>
      <c r="K1" s="3"/>
    </row>
    <row r="2" spans="1:11" ht="20.25" customHeight="1" thickBot="1" x14ac:dyDescent="0.3">
      <c r="A2" s="6"/>
      <c r="B2" s="6"/>
      <c r="C2" s="6"/>
      <c r="D2" s="6"/>
      <c r="E2" s="6"/>
      <c r="F2" s="6"/>
      <c r="G2" s="6"/>
      <c r="H2" s="6"/>
      <c r="I2" s="6"/>
      <c r="J2" s="3"/>
      <c r="K2" s="3"/>
    </row>
    <row r="3" spans="1:11" ht="16.5" customHeight="1" x14ac:dyDescent="0.25">
      <c r="A3" s="72" t="s">
        <v>49</v>
      </c>
      <c r="B3" s="73"/>
      <c r="C3" s="74"/>
      <c r="D3" s="78" t="s">
        <v>50</v>
      </c>
      <c r="E3" s="79"/>
      <c r="F3" s="79"/>
      <c r="G3" s="82" t="s">
        <v>63</v>
      </c>
      <c r="H3" s="84" t="s">
        <v>52</v>
      </c>
      <c r="I3" s="85"/>
    </row>
    <row r="4" spans="1:11" ht="17.25" customHeight="1" thickBot="1" x14ac:dyDescent="0.3">
      <c r="A4" s="75"/>
      <c r="B4" s="76"/>
      <c r="C4" s="77"/>
      <c r="D4" s="80"/>
      <c r="E4" s="81"/>
      <c r="F4" s="81"/>
      <c r="G4" s="83"/>
      <c r="H4" s="86"/>
      <c r="I4" s="87"/>
    </row>
    <row r="5" spans="1:11" ht="30" customHeight="1" thickBot="1" x14ac:dyDescent="0.3">
      <c r="A5" s="4"/>
      <c r="B5" s="64" t="s">
        <v>17</v>
      </c>
      <c r="C5" s="70"/>
      <c r="D5" s="64" t="s">
        <v>64</v>
      </c>
      <c r="E5" s="70"/>
      <c r="F5" s="64" t="s">
        <v>54</v>
      </c>
      <c r="G5" s="70"/>
      <c r="H5" s="64" t="s">
        <v>55</v>
      </c>
      <c r="I5" s="70"/>
    </row>
    <row r="6" spans="1:11" ht="42" customHeight="1" thickBot="1" x14ac:dyDescent="0.3">
      <c r="A6" s="5" t="s">
        <v>65</v>
      </c>
      <c r="B6" s="64" t="str">
        <f>IFERROR(VLOOKUP(A6,決賽成績!$A$2:$H$7,6,FALSE),"")</f>
        <v/>
      </c>
      <c r="C6" s="65"/>
      <c r="D6" s="64" t="str">
        <f>IFERROR(VLOOKUP(A6,決賽成績!$A$2:$H$7,5,FALSE),"")</f>
        <v/>
      </c>
      <c r="E6" s="65"/>
      <c r="F6" s="88" t="str">
        <f>IFERROR(VLOOKUP(A6,決賽成績!$A$2:$H$7,8,FALSE),"")</f>
        <v/>
      </c>
      <c r="G6" s="89"/>
      <c r="H6" s="68"/>
      <c r="I6" s="69"/>
    </row>
    <row r="7" spans="1:11" ht="42" customHeight="1" thickBot="1" x14ac:dyDescent="0.3">
      <c r="A7" s="5" t="s">
        <v>66</v>
      </c>
      <c r="B7" s="64" t="str">
        <f>IFERROR(VLOOKUP(A7,決賽成績!$A$2:$H$7,6,FALSE),"")</f>
        <v/>
      </c>
      <c r="C7" s="65"/>
      <c r="D7" s="64" t="str">
        <f>IFERROR(VLOOKUP(A7,決賽成績!$A$2:$H$7,5,FALSE),"")</f>
        <v/>
      </c>
      <c r="E7" s="65"/>
      <c r="F7" s="88" t="str">
        <f>IFERROR(VLOOKUP(A7,決賽成績!$A$2:$H$7,8,FALSE),"")</f>
        <v/>
      </c>
      <c r="G7" s="89"/>
      <c r="H7" s="68"/>
      <c r="I7" s="69"/>
    </row>
    <row r="8" spans="1:11" ht="42" customHeight="1" thickBot="1" x14ac:dyDescent="0.3">
      <c r="A8" s="5" t="s">
        <v>67</v>
      </c>
      <c r="B8" s="64" t="str">
        <f>IFERROR(VLOOKUP(A8,決賽成績!$A$2:$H$7,6,FALSE),"")</f>
        <v/>
      </c>
      <c r="C8" s="65"/>
      <c r="D8" s="64" t="str">
        <f>IFERROR(VLOOKUP(A8,決賽成績!$A$2:$H$7,5,FALSE),"")</f>
        <v/>
      </c>
      <c r="E8" s="65"/>
      <c r="F8" s="88" t="str">
        <f>IFERROR(VLOOKUP(A8,決賽成績!$A$2:$H$7,8,FALSE),"")</f>
        <v/>
      </c>
      <c r="G8" s="89"/>
      <c r="H8" s="68"/>
      <c r="I8" s="69"/>
    </row>
    <row r="9" spans="1:11" ht="42" customHeight="1" thickBot="1" x14ac:dyDescent="0.3">
      <c r="A9" s="5" t="s">
        <v>68</v>
      </c>
      <c r="B9" s="64" t="str">
        <f>IFERROR(VLOOKUP(A9,決賽成績!$A$2:$H$7,6,FALSE),"")</f>
        <v/>
      </c>
      <c r="C9" s="65"/>
      <c r="D9" s="64" t="str">
        <f>IFERROR(VLOOKUP(A9,決賽成績!$A$2:$H$7,5,FALSE),"")</f>
        <v/>
      </c>
      <c r="E9" s="65"/>
      <c r="F9" s="88" t="str">
        <f>IFERROR(VLOOKUP(A9,決賽成績!$A$2:$H$7,8,FALSE),"")</f>
        <v/>
      </c>
      <c r="G9" s="89"/>
      <c r="H9" s="68"/>
      <c r="I9" s="69"/>
    </row>
    <row r="10" spans="1:11" ht="42" customHeight="1" thickBot="1" x14ac:dyDescent="0.3">
      <c r="A10" s="5" t="s">
        <v>69</v>
      </c>
      <c r="B10" s="64" t="str">
        <f>IFERROR(VLOOKUP(A10,決賽成績!$A$2:$H$7,6,FALSE),"")</f>
        <v/>
      </c>
      <c r="C10" s="65"/>
      <c r="D10" s="64" t="str">
        <f>IFERROR(VLOOKUP(A10,決賽成績!$A$2:$H$7,5,FALSE),"")</f>
        <v/>
      </c>
      <c r="E10" s="65"/>
      <c r="F10" s="88" t="str">
        <f>IFERROR(VLOOKUP(A10,決賽成績!$A$2:$H$7,8,FALSE),"")</f>
        <v/>
      </c>
      <c r="G10" s="89"/>
      <c r="H10" s="68"/>
      <c r="I10" s="69"/>
    </row>
    <row r="11" spans="1:11" ht="42" customHeight="1" thickBot="1" x14ac:dyDescent="0.3">
      <c r="A11" s="5" t="s">
        <v>70</v>
      </c>
      <c r="B11" s="64" t="str">
        <f>IFERROR(VLOOKUP(A11,決賽成績!$A$2:$H$7,6,FALSE),"")</f>
        <v/>
      </c>
      <c r="C11" s="65"/>
      <c r="D11" s="64" t="str">
        <f>IFERROR(VLOOKUP(A11,決賽成績!$A$2:$H$7,5,FALSE),"")</f>
        <v/>
      </c>
      <c r="E11" s="65"/>
      <c r="F11" s="88" t="str">
        <f>IFERROR(VLOOKUP(A11,決賽成績!$A$2:$H$7,8,FALSE),"")</f>
        <v/>
      </c>
      <c r="G11" s="89"/>
      <c r="H11" s="68"/>
      <c r="I11" s="69"/>
    </row>
    <row r="12" spans="1:11" ht="54.95" customHeight="1" x14ac:dyDescent="0.25">
      <c r="A12" s="24"/>
      <c r="B12" s="25"/>
      <c r="C12" s="25"/>
      <c r="D12" s="25"/>
      <c r="E12" s="25"/>
      <c r="F12" s="26"/>
      <c r="G12" s="26"/>
      <c r="H12" s="27"/>
      <c r="I12" s="27"/>
    </row>
    <row r="13" spans="1:11" ht="50.25" customHeight="1" x14ac:dyDescent="0.25">
      <c r="A13" s="71" t="s">
        <v>62</v>
      </c>
      <c r="B13" s="71"/>
      <c r="C13" s="71"/>
      <c r="D13" s="71"/>
      <c r="E13" s="71"/>
      <c r="F13" s="71"/>
      <c r="G13" s="71"/>
      <c r="H13" s="71"/>
      <c r="I13" s="71"/>
    </row>
    <row r="14" spans="1:11" ht="20.25" customHeight="1" thickBot="1" x14ac:dyDescent="0.3">
      <c r="A14" s="6"/>
      <c r="B14" s="6"/>
      <c r="C14" s="6"/>
      <c r="D14" s="6"/>
      <c r="E14" s="6"/>
      <c r="F14" s="6"/>
      <c r="G14" s="6"/>
      <c r="H14" s="6"/>
      <c r="I14" s="6"/>
    </row>
    <row r="15" spans="1:11" ht="16.5" customHeight="1" x14ac:dyDescent="0.25">
      <c r="A15" s="72" t="s">
        <v>49</v>
      </c>
      <c r="B15" s="73"/>
      <c r="C15" s="74"/>
      <c r="D15" s="78" t="s">
        <v>50</v>
      </c>
      <c r="E15" s="79"/>
      <c r="F15" s="79"/>
      <c r="G15" s="82" t="s">
        <v>63</v>
      </c>
      <c r="H15" s="84" t="s">
        <v>52</v>
      </c>
      <c r="I15" s="85"/>
    </row>
    <row r="16" spans="1:11" ht="16.5" customHeight="1" thickBot="1" x14ac:dyDescent="0.3">
      <c r="A16" s="75"/>
      <c r="B16" s="76"/>
      <c r="C16" s="77"/>
      <c r="D16" s="80"/>
      <c r="E16" s="81"/>
      <c r="F16" s="81"/>
      <c r="G16" s="83"/>
      <c r="H16" s="86"/>
      <c r="I16" s="87"/>
    </row>
    <row r="17" spans="1:9" ht="30" customHeight="1" thickBot="1" x14ac:dyDescent="0.3">
      <c r="A17" s="4"/>
      <c r="B17" s="64" t="s">
        <v>17</v>
      </c>
      <c r="C17" s="70"/>
      <c r="D17" s="64" t="s">
        <v>64</v>
      </c>
      <c r="E17" s="70"/>
      <c r="F17" s="64" t="s">
        <v>54</v>
      </c>
      <c r="G17" s="70"/>
      <c r="H17" s="64" t="s">
        <v>55</v>
      </c>
      <c r="I17" s="70"/>
    </row>
    <row r="18" spans="1:9" ht="42" customHeight="1" thickBot="1" x14ac:dyDescent="0.3">
      <c r="A18" s="5" t="s">
        <v>65</v>
      </c>
      <c r="B18" s="64" t="str">
        <f>IFERROR(VLOOKUP(A18,決賽成績!$A$2:$H$7,6,FALSE),"")</f>
        <v/>
      </c>
      <c r="C18" s="65"/>
      <c r="D18" s="64" t="str">
        <f>IFERROR(VLOOKUP(A18,決賽成績!$A$2:$H$7,5,FALSE),"")</f>
        <v/>
      </c>
      <c r="E18" s="65"/>
      <c r="F18" s="88" t="str">
        <f>IFERROR(VLOOKUP(A18,決賽成績!$A$2:$H$7,8,FALSE),"")</f>
        <v/>
      </c>
      <c r="G18" s="89"/>
      <c r="H18" s="68"/>
      <c r="I18" s="69"/>
    </row>
    <row r="19" spans="1:9" ht="42" customHeight="1" thickBot="1" x14ac:dyDescent="0.3">
      <c r="A19" s="5" t="s">
        <v>66</v>
      </c>
      <c r="B19" s="64" t="str">
        <f>IFERROR(VLOOKUP(A19,決賽成績!$A$2:$H$7,6,FALSE),"")</f>
        <v/>
      </c>
      <c r="C19" s="65"/>
      <c r="D19" s="64" t="str">
        <f>IFERROR(VLOOKUP(A19,決賽成績!$A$2:$H$7,5,FALSE),"")</f>
        <v/>
      </c>
      <c r="E19" s="65"/>
      <c r="F19" s="88" t="str">
        <f>IFERROR(VLOOKUP(A19,決賽成績!$A$2:$H$7,8,FALSE),"")</f>
        <v/>
      </c>
      <c r="G19" s="89"/>
      <c r="H19" s="68"/>
      <c r="I19" s="69"/>
    </row>
    <row r="20" spans="1:9" ht="42" customHeight="1" thickBot="1" x14ac:dyDescent="0.3">
      <c r="A20" s="5" t="s">
        <v>67</v>
      </c>
      <c r="B20" s="64" t="str">
        <f>IFERROR(VLOOKUP(A20,決賽成績!$A$2:$H$7,6,FALSE),"")</f>
        <v/>
      </c>
      <c r="C20" s="65"/>
      <c r="D20" s="64" t="str">
        <f>IFERROR(VLOOKUP(A20,決賽成績!$A$2:$H$7,5,FALSE),"")</f>
        <v/>
      </c>
      <c r="E20" s="65"/>
      <c r="F20" s="88" t="str">
        <f>IFERROR(VLOOKUP(A20,決賽成績!$A$2:$H$7,8,FALSE),"")</f>
        <v/>
      </c>
      <c r="G20" s="89"/>
      <c r="H20" s="68"/>
      <c r="I20" s="69"/>
    </row>
    <row r="21" spans="1:9" ht="42" customHeight="1" thickBot="1" x14ac:dyDescent="0.3">
      <c r="A21" s="5" t="s">
        <v>68</v>
      </c>
      <c r="B21" s="64" t="str">
        <f>IFERROR(VLOOKUP(A21,決賽成績!$A$2:$H$7,6,FALSE),"")</f>
        <v/>
      </c>
      <c r="C21" s="65"/>
      <c r="D21" s="64" t="str">
        <f>IFERROR(VLOOKUP(A21,決賽成績!$A$2:$H$7,5,FALSE),"")</f>
        <v/>
      </c>
      <c r="E21" s="65"/>
      <c r="F21" s="88" t="str">
        <f>IFERROR(VLOOKUP(A21,決賽成績!$A$2:$H$7,8,FALSE),"")</f>
        <v/>
      </c>
      <c r="G21" s="89"/>
      <c r="H21" s="68"/>
      <c r="I21" s="69"/>
    </row>
    <row r="22" spans="1:9" ht="42" customHeight="1" thickBot="1" x14ac:dyDescent="0.3">
      <c r="A22" s="5" t="s">
        <v>69</v>
      </c>
      <c r="B22" s="64" t="str">
        <f>IFERROR(VLOOKUP(A22,決賽成績!$A$2:$H$7,6,FALSE),"")</f>
        <v/>
      </c>
      <c r="C22" s="65"/>
      <c r="D22" s="64" t="str">
        <f>IFERROR(VLOOKUP(A22,決賽成績!$A$2:$H$7,5,FALSE),"")</f>
        <v/>
      </c>
      <c r="E22" s="65"/>
      <c r="F22" s="88" t="str">
        <f>IFERROR(VLOOKUP(A22,決賽成績!$A$2:$H$7,8,FALSE),"")</f>
        <v/>
      </c>
      <c r="G22" s="89"/>
      <c r="H22" s="68"/>
      <c r="I22" s="69"/>
    </row>
    <row r="23" spans="1:9" ht="42" customHeight="1" thickBot="1" x14ac:dyDescent="0.3">
      <c r="A23" s="5" t="s">
        <v>70</v>
      </c>
      <c r="B23" s="64" t="str">
        <f>IFERROR(VLOOKUP(A23,決賽成績!$A$2:$H$7,6,FALSE),"")</f>
        <v/>
      </c>
      <c r="C23" s="65"/>
      <c r="D23" s="64" t="str">
        <f>IFERROR(VLOOKUP(A23,決賽成績!$A$2:$H$7,5,FALSE),"")</f>
        <v/>
      </c>
      <c r="E23" s="65"/>
      <c r="F23" s="88" t="str">
        <f>IFERROR(VLOOKUP(A23,決賽成績!$A$2:$H$7,8,FALSE),"")</f>
        <v/>
      </c>
      <c r="G23" s="89"/>
      <c r="H23" s="68"/>
      <c r="I23" s="69"/>
    </row>
  </sheetData>
  <sheetProtection algorithmName="SHA-512" hashValue="WoKRoFeEdJZX6YhyVM8u12/n/RTDNfxhf6KwXY+yW6MTpOgfDeOAMGHleI9OyUosicuIdRQDlwGFtpZ7RYfsGQ==" saltValue="0FEm0pzy2weIfd1daUi8BQ=="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s>
  <phoneticPr fontId="2" type="noConversion"/>
  <pageMargins left="0.70866141732283472" right="0.70866141732283472" top="0.35433070866141736" bottom="0.35433070866141736"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
  <sheetViews>
    <sheetView workbookViewId="0">
      <selection activeCell="G11" sqref="G11"/>
    </sheetView>
  </sheetViews>
  <sheetFormatPr defaultRowHeight="16.5" x14ac:dyDescent="0.25"/>
  <cols>
    <col min="1" max="2" width="7.5" bestFit="1" customWidth="1"/>
    <col min="4" max="4" width="12.75" bestFit="1" customWidth="1"/>
    <col min="6" max="6" width="8.625" bestFit="1" customWidth="1"/>
  </cols>
  <sheetData>
    <row r="1" spans="1:9" x14ac:dyDescent="0.25">
      <c r="A1" s="18" t="s">
        <v>64</v>
      </c>
      <c r="B1" s="18" t="s">
        <v>5</v>
      </c>
      <c r="C1" s="18" t="s">
        <v>12</v>
      </c>
      <c r="D1" s="18" t="s">
        <v>7</v>
      </c>
      <c r="E1" s="19" t="s">
        <v>71</v>
      </c>
      <c r="F1" s="18" t="s">
        <v>72</v>
      </c>
      <c r="G1" s="19" t="s">
        <v>73</v>
      </c>
      <c r="H1" s="19" t="s">
        <v>74</v>
      </c>
      <c r="I1" s="19" t="s">
        <v>75</v>
      </c>
    </row>
    <row r="2" spans="1:9" x14ac:dyDescent="0.25">
      <c r="A2" t="str">
        <f>決賽成績報告單!$D$6</f>
        <v/>
      </c>
      <c r="B2" t="str">
        <f>決賽成績報告單!$B$6</f>
        <v/>
      </c>
      <c r="C2" t="s">
        <v>30</v>
      </c>
      <c r="D2" t="str">
        <f>決賽成績報告單!$D$3</f>
        <v>男子100公尺</v>
      </c>
      <c r="E2" t="str">
        <f>決賽成績報告單!$A$6</f>
        <v>第一名</v>
      </c>
      <c r="F2" t="str">
        <f>決賽成績報告單!$F$6</f>
        <v/>
      </c>
      <c r="G2" t="str">
        <f>IF(LEN(F2)=6,MID(F2,1,2),"00")</f>
        <v>00</v>
      </c>
      <c r="H2" t="str">
        <f>IF(LEN(F2)=6,MID(F2,3,2),IF(LEN(F2)=4,MID(F2,1,2),"00"))</f>
        <v>00</v>
      </c>
      <c r="I2" t="str">
        <f>IF(LEN(F2)=6,MID(F2,5,2),IF(LEN(F2)=4,MID(F2,3,2),"00"))</f>
        <v>00</v>
      </c>
    </row>
    <row r="3" spans="1:9" x14ac:dyDescent="0.25">
      <c r="A3" t="str">
        <f>決賽成績報告單!$D$7</f>
        <v/>
      </c>
      <c r="B3" t="str">
        <f>決賽成績報告單!$B$7</f>
        <v/>
      </c>
      <c r="C3" t="s">
        <v>30</v>
      </c>
      <c r="D3" t="str">
        <f>決賽成績報告單!$D$3</f>
        <v>男子100公尺</v>
      </c>
      <c r="E3" t="str">
        <f>決賽成績報告單!$A$7</f>
        <v>第二名</v>
      </c>
      <c r="F3" t="str">
        <f>決賽成績報告單!$F$7</f>
        <v/>
      </c>
      <c r="G3" t="str">
        <f t="shared" ref="G3:G7" si="0">IF(LEN(F3)=6,MID(F3,1,2),"00")</f>
        <v>00</v>
      </c>
      <c r="H3" t="str">
        <f t="shared" ref="H3:H7" si="1">IF(LEN(F3)=6,MID(F3,3,2),IF(LEN(F3)=4,MID(F3,1,2),"00"))</f>
        <v>00</v>
      </c>
      <c r="I3" t="str">
        <f t="shared" ref="I3:I7" si="2">IF(LEN(F3)=6,MID(F3,5,2),IF(LEN(F3)=4,MID(F3,3,2),"00"))</f>
        <v>00</v>
      </c>
    </row>
    <row r="4" spans="1:9" x14ac:dyDescent="0.25">
      <c r="A4" t="str">
        <f>決賽成績報告單!$D$8</f>
        <v/>
      </c>
      <c r="B4" t="str">
        <f>決賽成績報告單!$B$8</f>
        <v/>
      </c>
      <c r="C4" t="s">
        <v>30</v>
      </c>
      <c r="D4" t="str">
        <f>決賽成績報告單!$D$3</f>
        <v>男子100公尺</v>
      </c>
      <c r="E4" t="str">
        <f>決賽成績報告單!$A$8</f>
        <v>第三名</v>
      </c>
      <c r="F4" t="str">
        <f>決賽成績報告單!$F$8</f>
        <v/>
      </c>
      <c r="G4" t="str">
        <f t="shared" si="0"/>
        <v>00</v>
      </c>
      <c r="H4" t="str">
        <f t="shared" si="1"/>
        <v>00</v>
      </c>
      <c r="I4" t="str">
        <f t="shared" si="2"/>
        <v>00</v>
      </c>
    </row>
    <row r="5" spans="1:9" x14ac:dyDescent="0.25">
      <c r="A5" t="str">
        <f>決賽成績報告單!$D$9</f>
        <v/>
      </c>
      <c r="B5" t="str">
        <f>決賽成績報告單!$B$9</f>
        <v/>
      </c>
      <c r="C5" t="s">
        <v>30</v>
      </c>
      <c r="D5" t="str">
        <f>決賽成績報告單!$D$3</f>
        <v>男子100公尺</v>
      </c>
      <c r="E5" t="str">
        <f>決賽成績報告單!$A$9</f>
        <v>第四名</v>
      </c>
      <c r="F5" t="str">
        <f>決賽成績報告單!$F$9</f>
        <v/>
      </c>
      <c r="G5" t="str">
        <f t="shared" si="0"/>
        <v>00</v>
      </c>
      <c r="H5" t="str">
        <f t="shared" si="1"/>
        <v>00</v>
      </c>
      <c r="I5" t="str">
        <f t="shared" si="2"/>
        <v>00</v>
      </c>
    </row>
    <row r="6" spans="1:9" x14ac:dyDescent="0.25">
      <c r="A6" t="str">
        <f>決賽成績報告單!$D$10</f>
        <v/>
      </c>
      <c r="B6" t="str">
        <f>決賽成績報告單!$B$10</f>
        <v/>
      </c>
      <c r="C6" t="s">
        <v>30</v>
      </c>
      <c r="D6" t="str">
        <f>決賽成績報告單!$D$3</f>
        <v>男子100公尺</v>
      </c>
      <c r="E6" t="str">
        <f>決賽成績報告單!$A$10</f>
        <v>第五名</v>
      </c>
      <c r="F6" t="str">
        <f>決賽成績報告單!$F$10</f>
        <v/>
      </c>
      <c r="G6" t="str">
        <f t="shared" si="0"/>
        <v>00</v>
      </c>
      <c r="H6" t="str">
        <f t="shared" si="1"/>
        <v>00</v>
      </c>
      <c r="I6" t="str">
        <f t="shared" si="2"/>
        <v>00</v>
      </c>
    </row>
    <row r="7" spans="1:9" x14ac:dyDescent="0.25">
      <c r="A7" t="str">
        <f>決賽成績報告單!$D$11</f>
        <v/>
      </c>
      <c r="B7" t="str">
        <f>決賽成績報告單!$B$11</f>
        <v/>
      </c>
      <c r="C7" t="s">
        <v>30</v>
      </c>
      <c r="D7" t="str">
        <f>決賽成績報告單!$D$3</f>
        <v>男子100公尺</v>
      </c>
      <c r="E7" t="str">
        <f>決賽成績報告單!$A$11</f>
        <v>第六名</v>
      </c>
      <c r="F7" t="str">
        <f>決賽成績報告單!$F$11</f>
        <v/>
      </c>
      <c r="G7" t="str">
        <f t="shared" si="0"/>
        <v>00</v>
      </c>
      <c r="H7" t="str">
        <f t="shared" si="1"/>
        <v>00</v>
      </c>
      <c r="I7" t="str">
        <f t="shared" si="2"/>
        <v>00</v>
      </c>
    </row>
  </sheetData>
  <sheetProtection algorithmName="SHA-512" hashValue="vkbGHEgd1FYzQbkUb2w52xkNSPHPRLJuS2MewYYfqbQBHRYNwZ6oORa3CMmEzy3AQFawO8kSmfWnlJiGMAwXHQ==" saltValue="cAdREQxmbuxKbzbuSW6nQg=="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出賽名單</vt:lpstr>
      <vt:lpstr>預賽檢錄單</vt:lpstr>
      <vt:lpstr>預賽成績</vt:lpstr>
      <vt:lpstr>決賽報告單</vt:lpstr>
      <vt:lpstr>決賽檢錄單</vt:lpstr>
      <vt:lpstr>決賽成績</vt:lpstr>
      <vt:lpstr>決賽成績報告單</vt:lpstr>
      <vt:lpstr>獎狀組</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Oscar oscarosc</cp:lastModifiedBy>
  <cp:revision/>
  <cp:lastPrinted>2024-08-17T10:33:28Z</cp:lastPrinted>
  <dcterms:created xsi:type="dcterms:W3CDTF">2023-11-29T07:56:41Z</dcterms:created>
  <dcterms:modified xsi:type="dcterms:W3CDTF">2024-08-19T20:00:36Z</dcterms:modified>
  <cp:category/>
  <cp:contentStatus/>
</cp:coreProperties>
</file>