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is\Desktop\Ladybug-main\Simulink\model\"/>
    </mc:Choice>
  </mc:AlternateContent>
  <xr:revisionPtr revIDLastSave="0" documentId="13_ncr:1_{D4B03EB4-EA4F-449D-AF03-91595ED83C3B}" xr6:coauthVersionLast="47" xr6:coauthVersionMax="47" xr10:uidLastSave="{00000000-0000-0000-0000-000000000000}"/>
  <bookViews>
    <workbookView xWindow="-110" yWindow="-110" windowWidth="25820" windowHeight="15620" xr2:uid="{DA171CA2-DDCF-4A71-9176-2F3529335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1" l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5" i="1"/>
  <c r="AE8" i="1"/>
  <c r="AE9" i="1"/>
  <c r="AE11" i="1"/>
  <c r="AF11" i="1"/>
  <c r="AE12" i="1"/>
  <c r="AF12" i="1"/>
  <c r="AE14" i="1"/>
  <c r="AF14" i="1" s="1"/>
  <c r="AE16" i="1"/>
  <c r="P6" i="1"/>
  <c r="Q6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R25" i="1"/>
  <c r="U25" i="1" s="1"/>
  <c r="R24" i="1"/>
  <c r="U24" i="1" s="1"/>
  <c r="R23" i="1"/>
  <c r="U23" i="1" s="1"/>
  <c r="R22" i="1"/>
  <c r="U22" i="1" s="1"/>
  <c r="R21" i="1"/>
  <c r="U21" i="1" s="1"/>
  <c r="AB16" i="1"/>
  <c r="AB15" i="1"/>
  <c r="AE15" i="1" s="1"/>
  <c r="AF15" i="1" s="1"/>
  <c r="AB14" i="1"/>
  <c r="R13" i="1"/>
  <c r="U13" i="1" s="1"/>
  <c r="AB10" i="1"/>
  <c r="AE10" i="1" s="1"/>
  <c r="AF10" i="1" s="1"/>
  <c r="R9" i="1"/>
  <c r="U9" i="1" s="1"/>
  <c r="R7" i="1"/>
  <c r="U7" i="1" s="1"/>
  <c r="R6" i="1"/>
  <c r="U6" i="1" s="1"/>
  <c r="V6" i="1" s="1"/>
  <c r="AB5" i="1"/>
  <c r="AE5" i="1" s="1"/>
  <c r="AF5" i="1" s="1"/>
  <c r="Z6" i="1"/>
  <c r="AA6" i="1" s="1"/>
  <c r="Z7" i="1"/>
  <c r="AA7" i="1" s="1"/>
  <c r="Z8" i="1"/>
  <c r="AA8" i="1" s="1"/>
  <c r="AF8" i="1" s="1"/>
  <c r="Z9" i="1"/>
  <c r="AA9" i="1" s="1"/>
  <c r="AF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AF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5" i="1"/>
  <c r="AA5" i="1" s="1"/>
  <c r="P5" i="1"/>
  <c r="Q5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V20" i="1" s="1"/>
  <c r="P21" i="1"/>
  <c r="Q21" i="1" s="1"/>
  <c r="P22" i="1"/>
  <c r="Q22" i="1" s="1"/>
  <c r="P23" i="1"/>
  <c r="Q23" i="1" s="1"/>
  <c r="P24" i="1"/>
  <c r="Q24" i="1" s="1"/>
  <c r="P25" i="1"/>
  <c r="Q25" i="1" s="1"/>
  <c r="AB6" i="1"/>
  <c r="AE6" i="1" s="1"/>
  <c r="AF6" i="1" s="1"/>
  <c r="AB8" i="1"/>
  <c r="AB9" i="1"/>
  <c r="AB11" i="1"/>
  <c r="AB12" i="1"/>
  <c r="AB17" i="1"/>
  <c r="AE17" i="1" s="1"/>
  <c r="AF17" i="1" s="1"/>
  <c r="AB18" i="1"/>
  <c r="AE18" i="1" s="1"/>
  <c r="AF18" i="1" s="1"/>
  <c r="AB19" i="1"/>
  <c r="AE19" i="1" s="1"/>
  <c r="AF19" i="1" s="1"/>
  <c r="AB20" i="1"/>
  <c r="AE20" i="1" s="1"/>
  <c r="AF20" i="1" s="1"/>
  <c r="AB21" i="1"/>
  <c r="AE21" i="1" s="1"/>
  <c r="AF21" i="1" s="1"/>
  <c r="AB22" i="1"/>
  <c r="AE22" i="1" s="1"/>
  <c r="AF22" i="1" s="1"/>
  <c r="AB24" i="1"/>
  <c r="AE24" i="1" s="1"/>
  <c r="AF24" i="1" s="1"/>
  <c r="AB25" i="1"/>
  <c r="AE25" i="1" s="1"/>
  <c r="AF25" i="1" s="1"/>
  <c r="R10" i="1"/>
  <c r="U10" i="1" s="1"/>
  <c r="R11" i="1"/>
  <c r="U11" i="1" s="1"/>
  <c r="R12" i="1"/>
  <c r="U12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V9" i="1" l="1"/>
  <c r="V19" i="1"/>
  <c r="V25" i="1"/>
  <c r="V12" i="1"/>
  <c r="V24" i="1"/>
  <c r="V18" i="1"/>
  <c r="V15" i="1"/>
  <c r="V17" i="1"/>
  <c r="V16" i="1"/>
  <c r="V14" i="1"/>
  <c r="V21" i="1"/>
  <c r="V22" i="1"/>
  <c r="V11" i="1"/>
  <c r="V10" i="1"/>
  <c r="V7" i="1"/>
  <c r="V13" i="1"/>
  <c r="V23" i="1"/>
  <c r="AB23" i="1"/>
  <c r="AE23" i="1" s="1"/>
  <c r="AF23" i="1" s="1"/>
  <c r="AB7" i="1"/>
  <c r="AE7" i="1" s="1"/>
  <c r="AF7" i="1" s="1"/>
  <c r="R8" i="1"/>
  <c r="U8" i="1" s="1"/>
  <c r="V8" i="1" s="1"/>
  <c r="AB13" i="1"/>
  <c r="AE13" i="1" s="1"/>
  <c r="AF13" i="1" s="1"/>
  <c r="R5" i="1"/>
  <c r="U5" i="1" s="1"/>
  <c r="V5" i="1" s="1"/>
</calcChain>
</file>

<file path=xl/sharedStrings.xml><?xml version="1.0" encoding="utf-8"?>
<sst xmlns="http://schemas.openxmlformats.org/spreadsheetml/2006/main" count="43" uniqueCount="21">
  <si>
    <t>PWM, %</t>
  </si>
  <si>
    <t>n/a</t>
  </si>
  <si>
    <t>3.7 V</t>
  </si>
  <si>
    <t>4.2V</t>
  </si>
  <si>
    <t>Thrust (N)</t>
  </si>
  <si>
    <t>Volts (V)</t>
  </si>
  <si>
    <t>Volts [V]</t>
  </si>
  <si>
    <t>Thrust [g]</t>
  </si>
  <si>
    <t>Thrust(kg)</t>
  </si>
  <si>
    <r>
      <t>Thrust = 0,0137*Voltage</t>
    </r>
    <r>
      <rPr>
        <vertAlign val="superscript"/>
        <sz val="14"/>
        <color theme="1"/>
        <rFont val="Times New Roman"/>
        <family val="1"/>
      </rPr>
      <t>1,9568</t>
    </r>
  </si>
  <si>
    <t>^</t>
  </si>
  <si>
    <t>Used to calculate the thrust for future</t>
  </si>
  <si>
    <t>RPM</t>
  </si>
  <si>
    <t>Average</t>
  </si>
  <si>
    <t>Battery voltage</t>
  </si>
  <si>
    <t>PWM (8bit)</t>
  </si>
  <si>
    <t>Angular velocity (rad/s)</t>
  </si>
  <si>
    <t>Thrust coefficient (N/s)</t>
  </si>
  <si>
    <t>Theoratical voltage (V)</t>
  </si>
  <si>
    <t>Measured voltage (V)</t>
  </si>
  <si>
    <t>Voltage drop over MOSFET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</si>
</sst>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(N) based on voltage (V)</a:t>
            </a:r>
          </a:p>
          <a:p>
            <a:pPr>
              <a:defRPr/>
            </a:pPr>
            <a:r>
              <a:rPr lang="en-US" baseline="0"/>
              <a:t>Thrust coefficient (N/V)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Volts 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Sheet1!$A$4:$A$36</c:f>
              <c:numCache>
                <c:formatCode>General</c:formatCode>
                <c:ptCount val="33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</c:numCache>
            </c:numRef>
          </c:xVal>
          <c:yVal>
            <c:numRef>
              <c:f>Sheet1!$D$4:$D$36</c:f>
              <c:numCache>
                <c:formatCode>General</c:formatCode>
                <c:ptCount val="33"/>
                <c:pt idx="0">
                  <c:v>1.2753E-2</c:v>
                </c:pt>
                <c:pt idx="1">
                  <c:v>1.4715000000000001E-2</c:v>
                </c:pt>
                <c:pt idx="2">
                  <c:v>1.7658E-2</c:v>
                </c:pt>
                <c:pt idx="3">
                  <c:v>2.2563E-2</c:v>
                </c:pt>
                <c:pt idx="4">
                  <c:v>2.7468000000000003E-2</c:v>
                </c:pt>
                <c:pt idx="5">
                  <c:v>3.0411000000000001E-2</c:v>
                </c:pt>
                <c:pt idx="6">
                  <c:v>3.8259000000000001E-2</c:v>
                </c:pt>
                <c:pt idx="7">
                  <c:v>3.9240000000000004E-2</c:v>
                </c:pt>
                <c:pt idx="8">
                  <c:v>4.3164000000000008E-2</c:v>
                </c:pt>
                <c:pt idx="9">
                  <c:v>4.9050000000000003E-2</c:v>
                </c:pt>
                <c:pt idx="10">
                  <c:v>5.8860000000000003E-2</c:v>
                </c:pt>
                <c:pt idx="11">
                  <c:v>6.3765000000000002E-2</c:v>
                </c:pt>
                <c:pt idx="12">
                  <c:v>6.7689000000000013E-2</c:v>
                </c:pt>
                <c:pt idx="13">
                  <c:v>7.161300000000001E-2</c:v>
                </c:pt>
                <c:pt idx="14">
                  <c:v>7.8480000000000008E-2</c:v>
                </c:pt>
                <c:pt idx="15">
                  <c:v>8.436600000000001E-2</c:v>
                </c:pt>
                <c:pt idx="16">
                  <c:v>9.2214000000000004E-2</c:v>
                </c:pt>
                <c:pt idx="17">
                  <c:v>9.5156999999999992E-2</c:v>
                </c:pt>
                <c:pt idx="18">
                  <c:v>0.10692900000000001</c:v>
                </c:pt>
                <c:pt idx="19">
                  <c:v>0.112815</c:v>
                </c:pt>
                <c:pt idx="20">
                  <c:v>0.11772000000000001</c:v>
                </c:pt>
                <c:pt idx="21">
                  <c:v>0.121644</c:v>
                </c:pt>
                <c:pt idx="22">
                  <c:v>0.129492</c:v>
                </c:pt>
                <c:pt idx="23">
                  <c:v>0.13734000000000002</c:v>
                </c:pt>
                <c:pt idx="24">
                  <c:v>0.14715</c:v>
                </c:pt>
                <c:pt idx="25">
                  <c:v>0.15303600000000001</c:v>
                </c:pt>
                <c:pt idx="26">
                  <c:v>0.16480800000000004</c:v>
                </c:pt>
                <c:pt idx="27">
                  <c:v>0.17167500000000002</c:v>
                </c:pt>
                <c:pt idx="28">
                  <c:v>0.18639</c:v>
                </c:pt>
                <c:pt idx="29">
                  <c:v>0.19620000000000001</c:v>
                </c:pt>
                <c:pt idx="30">
                  <c:v>0.20110500000000001</c:v>
                </c:pt>
                <c:pt idx="31">
                  <c:v>0.20502899999999999</c:v>
                </c:pt>
                <c:pt idx="32">
                  <c:v>0.21778200000000003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3E-496C-AA17-2003B52E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43184"/>
        <c:axId val="460641744"/>
      </c:scatterChart>
      <c:valAx>
        <c:axId val="46064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0641744"/>
        <c:crosses val="autoZero"/>
        <c:crossBetween val="midCat"/>
      </c:valAx>
      <c:valAx>
        <c:axId val="4606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6064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velocity based on PWM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PWM (8bit)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Sheet1!$L$6:$L$11</c:f>
              <c:numCache>
                <c:formatCode>0</c:formatCode>
                <c:ptCount val="6"/>
                <c:pt idx="0">
                  <c:v>242.25</c:v>
                </c:pt>
                <c:pt idx="1">
                  <c:v>229.5</c:v>
                </c:pt>
                <c:pt idx="2">
                  <c:v>216.75</c:v>
                </c:pt>
                <c:pt idx="3">
                  <c:v>204</c:v>
                </c:pt>
                <c:pt idx="4">
                  <c:v>191.25</c:v>
                </c:pt>
                <c:pt idx="5">
                  <c:v>178.5</c:v>
                </c:pt>
              </c:numCache>
            </c:numRef>
          </c:xVal>
          <c:yVal>
            <c:numRef>
              <c:f>Sheet1!$Q$6:$Q$11</c:f>
              <c:numCache>
                <c:formatCode>0.00</c:formatCode>
                <c:ptCount val="6"/>
                <c:pt idx="0" formatCode="0">
                  <c:v>3445.2799434368067</c:v>
                </c:pt>
                <c:pt idx="1">
                  <c:v>3293.9948038739381</c:v>
                </c:pt>
                <c:pt idx="2">
                  <c:v>2858.8493147667118</c:v>
                </c:pt>
                <c:pt idx="3">
                  <c:v>2537.7087323997548</c:v>
                </c:pt>
                <c:pt idx="4">
                  <c:v>2387.6104167282424</c:v>
                </c:pt>
                <c:pt idx="5">
                  <c:v>2356.1944901923448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AB7-460D-BFC8-487589CAA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76880"/>
        <c:axId val="1704777360"/>
      </c:scatterChart>
      <c:valAx>
        <c:axId val="1704776880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4777360"/>
        <c:crosses val="autoZero"/>
        <c:crossBetween val="midCat"/>
      </c:valAx>
      <c:valAx>
        <c:axId val="170477736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0477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0</xdr:row>
      <xdr:rowOff>3789</xdr:rowOff>
    </xdr:from>
    <xdr:to>
      <xdr:col>9</xdr:col>
      <xdr:colOff>596901</xdr:colOff>
      <xdr:row>17</xdr:row>
      <xdr:rowOff>222250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FA878-9E6B-4365-98F9-6D471D101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578207</xdr:colOff>
      <xdr:row>25</xdr:row>
      <xdr:rowOff>71192</xdr:rowOff>
    </xdr:from>
    <xdr:to>
      <xdr:col>21</xdr:col>
      <xdr:colOff>1165412</xdr:colOff>
      <xdr:row>45</xdr:row>
      <xdr:rowOff>14941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375D47-6556-B8DA-5B7F-967884E5C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EC230-C194-43E0-932B-45F25D76F3F2}">
  <dimension ref="A1:AG38"/>
  <sheetViews>
    <sheetView tabSelected="1" topLeftCell="T1" zoomScale="85" zoomScaleNormal="85" workbookViewId="0">
      <selection activeCell="R5" sqref="R5"/>
    </sheetView>
  </sheetViews>
  <sheetFormatPr defaultRowHeight="18" x14ac:dyDescent="0.35"/>
  <cols>
    <col min="1" max="1" width="10.6328125" style="1" bestFit="1" customWidth="1"/>
    <col min="2" max="2" width="11.08984375" style="1" bestFit="1" customWidth="1"/>
    <col min="3" max="4" width="11.7265625" style="1" bestFit="1" customWidth="1"/>
    <col min="5" max="10" width="8.7265625" style="1"/>
    <col min="11" max="11" width="10.54296875" style="1" bestFit="1" customWidth="1"/>
    <col min="12" max="12" width="13.453125" style="3" bestFit="1" customWidth="1"/>
    <col min="13" max="15" width="7.36328125" style="1" bestFit="1" customWidth="1"/>
    <col min="16" max="16" width="9.6328125" style="1" bestFit="1" customWidth="1"/>
    <col min="17" max="17" width="20.08984375" style="1" bestFit="1" customWidth="1"/>
    <col min="18" max="18" width="21.36328125" style="1" bestFit="1" customWidth="1"/>
    <col min="19" max="19" width="20" style="1" bestFit="1" customWidth="1"/>
    <col min="20" max="20" width="29.36328125" style="1" bestFit="1" customWidth="1"/>
    <col min="21" max="21" width="11.7265625" style="1" bestFit="1" customWidth="1"/>
    <col min="22" max="22" width="19.90625" style="1" bestFit="1" customWidth="1"/>
    <col min="23" max="25" width="7.36328125" style="1" bestFit="1" customWidth="1"/>
    <col min="26" max="26" width="9.6328125" style="1" bestFit="1" customWidth="1"/>
    <col min="27" max="27" width="21.90625" style="1" bestFit="1" customWidth="1"/>
    <col min="28" max="28" width="8.81640625" style="1" bestFit="1" customWidth="1"/>
    <col min="29" max="29" width="20" style="1" bestFit="1" customWidth="1"/>
    <col min="30" max="30" width="29.36328125" style="1" bestFit="1" customWidth="1"/>
    <col min="31" max="31" width="11.7265625" style="1" bestFit="1" customWidth="1"/>
    <col min="32" max="32" width="19.90625" style="1" bestFit="1" customWidth="1"/>
    <col min="33" max="33" width="15.453125" style="1" bestFit="1" customWidth="1"/>
    <col min="34" max="16384" width="8.7265625" style="1"/>
  </cols>
  <sheetData>
    <row r="1" spans="1:33" x14ac:dyDescent="0.35">
      <c r="A1" s="7" t="s">
        <v>6</v>
      </c>
      <c r="B1" s="7" t="s">
        <v>7</v>
      </c>
      <c r="C1" s="7" t="s">
        <v>8</v>
      </c>
      <c r="D1" s="7" t="s">
        <v>4</v>
      </c>
      <c r="K1" s="7" t="s">
        <v>0</v>
      </c>
      <c r="L1" s="7" t="s">
        <v>15</v>
      </c>
      <c r="M1" s="7" t="s">
        <v>14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3" x14ac:dyDescent="0.35">
      <c r="A2" s="7"/>
      <c r="B2" s="7"/>
      <c r="C2" s="7"/>
      <c r="D2" s="7"/>
      <c r="K2" s="7"/>
      <c r="L2" s="7"/>
      <c r="M2" s="7" t="s">
        <v>2</v>
      </c>
      <c r="N2" s="7"/>
      <c r="O2" s="7"/>
      <c r="P2" s="7"/>
      <c r="Q2" s="7"/>
      <c r="R2" s="7"/>
      <c r="S2" s="7"/>
      <c r="T2" s="7"/>
      <c r="U2" s="7"/>
      <c r="V2" s="7"/>
      <c r="W2" s="7" t="s">
        <v>3</v>
      </c>
      <c r="X2" s="7"/>
      <c r="Y2" s="7"/>
      <c r="Z2" s="7"/>
      <c r="AA2" s="7"/>
      <c r="AB2" s="7"/>
      <c r="AC2" s="7"/>
      <c r="AD2" s="7"/>
      <c r="AE2" s="7"/>
      <c r="AF2" s="7"/>
      <c r="AG2" s="4"/>
    </row>
    <row r="3" spans="1:33" x14ac:dyDescent="0.35">
      <c r="A3" s="7"/>
      <c r="B3" s="7"/>
      <c r="C3" s="7"/>
      <c r="D3" s="7"/>
      <c r="K3" s="7"/>
      <c r="L3" s="7"/>
      <c r="M3" s="7" t="s">
        <v>12</v>
      </c>
      <c r="N3" s="7"/>
      <c r="O3" s="7"/>
      <c r="P3" s="7"/>
      <c r="Q3" s="8" t="s">
        <v>16</v>
      </c>
      <c r="R3" s="10" t="s">
        <v>18</v>
      </c>
      <c r="S3" s="10" t="s">
        <v>19</v>
      </c>
      <c r="T3" s="10" t="s">
        <v>20</v>
      </c>
      <c r="U3" s="7" t="s">
        <v>4</v>
      </c>
      <c r="V3" s="8" t="s">
        <v>17</v>
      </c>
      <c r="W3" s="7" t="s">
        <v>12</v>
      </c>
      <c r="X3" s="7"/>
      <c r="Y3" s="7"/>
      <c r="Z3" s="7"/>
      <c r="AA3" s="9" t="s">
        <v>16</v>
      </c>
      <c r="AB3" s="10" t="s">
        <v>5</v>
      </c>
      <c r="AC3" s="10" t="s">
        <v>19</v>
      </c>
      <c r="AD3" s="10" t="s">
        <v>20</v>
      </c>
      <c r="AE3" s="7" t="s">
        <v>4</v>
      </c>
      <c r="AF3" s="8" t="s">
        <v>17</v>
      </c>
      <c r="AG3" s="4"/>
    </row>
    <row r="4" spans="1:33" x14ac:dyDescent="0.35">
      <c r="A4" s="1">
        <v>1</v>
      </c>
      <c r="B4" s="1">
        <v>1.3</v>
      </c>
      <c r="C4" s="1">
        <f>B4/1000</f>
        <v>1.2999999999999999E-3</v>
      </c>
      <c r="D4" s="1">
        <f>C4*9.81</f>
        <v>1.2753E-2</v>
      </c>
      <c r="K4" s="7"/>
      <c r="L4" s="7"/>
      <c r="M4" s="3">
        <v>1</v>
      </c>
      <c r="N4" s="1">
        <v>2</v>
      </c>
      <c r="O4" s="1">
        <v>3</v>
      </c>
      <c r="P4" s="1" t="s">
        <v>13</v>
      </c>
      <c r="Q4" s="8"/>
      <c r="R4" s="10"/>
      <c r="S4" s="10"/>
      <c r="T4" s="10"/>
      <c r="U4" s="7"/>
      <c r="V4" s="8"/>
      <c r="W4" s="1">
        <v>1</v>
      </c>
      <c r="X4" s="1">
        <v>2</v>
      </c>
      <c r="Y4" s="1">
        <v>3</v>
      </c>
      <c r="Z4" s="1" t="s">
        <v>13</v>
      </c>
      <c r="AA4" s="9"/>
      <c r="AB4" s="10"/>
      <c r="AC4" s="10"/>
      <c r="AD4" s="10"/>
      <c r="AE4" s="7"/>
      <c r="AF4" s="8"/>
      <c r="AG4" s="4"/>
    </row>
    <row r="5" spans="1:33" x14ac:dyDescent="0.35">
      <c r="A5" s="1">
        <v>1.1000000000000001</v>
      </c>
      <c r="B5" s="1">
        <v>1.5</v>
      </c>
      <c r="C5" s="1">
        <f t="shared" ref="C5:C36" si="0">B5/1000</f>
        <v>1.5E-3</v>
      </c>
      <c r="D5" s="1">
        <f t="shared" ref="D5:D36" si="1">C5*9.81</f>
        <v>1.4715000000000001E-2</v>
      </c>
      <c r="K5" s="5">
        <v>1</v>
      </c>
      <c r="L5" s="3">
        <f>K5*255</f>
        <v>255</v>
      </c>
      <c r="M5" s="3" t="s">
        <v>1</v>
      </c>
      <c r="N5" s="3" t="s">
        <v>1</v>
      </c>
      <c r="O5" s="3" t="s">
        <v>1</v>
      </c>
      <c r="P5" s="3" t="e">
        <f>AVERAGE(M5:O5)</f>
        <v>#DIV/0!</v>
      </c>
      <c r="Q5" s="2" t="e">
        <f>(P5*2*PI())/60</f>
        <v>#DIV/0!</v>
      </c>
      <c r="R5" s="2">
        <f>3.7*K5</f>
        <v>3.7</v>
      </c>
      <c r="S5" s="2"/>
      <c r="T5" s="2">
        <f>R5-S5</f>
        <v>3.7</v>
      </c>
      <c r="U5" s="2">
        <f>0.0137*(R5)^1.9568</f>
        <v>0.17724651333417807</v>
      </c>
      <c r="V5" s="6" t="e">
        <f>U5/Q5</f>
        <v>#DIV/0!</v>
      </c>
      <c r="W5" s="3" t="s">
        <v>1</v>
      </c>
      <c r="X5" s="3" t="s">
        <v>1</v>
      </c>
      <c r="Y5" s="3" t="s">
        <v>1</v>
      </c>
      <c r="Z5" s="3" t="e">
        <f>AVERAGE(W5:Y5)</f>
        <v>#DIV/0!</v>
      </c>
      <c r="AA5" s="3" t="e">
        <f>(Z5*2*PI())/60</f>
        <v>#DIV/0!</v>
      </c>
      <c r="AB5" s="2">
        <f>4.2*K5</f>
        <v>4.2</v>
      </c>
      <c r="AC5" s="2"/>
      <c r="AD5" s="2">
        <f>AB5-AC5</f>
        <v>4.2</v>
      </c>
      <c r="AE5" s="2">
        <f>0.0137*(AB5)^1.9568</f>
        <v>0.227140605205507</v>
      </c>
      <c r="AF5" s="1" t="e">
        <f>AE5/AA5</f>
        <v>#DIV/0!</v>
      </c>
    </row>
    <row r="6" spans="1:33" x14ac:dyDescent="0.35">
      <c r="A6" s="1">
        <v>1.2</v>
      </c>
      <c r="B6" s="1">
        <v>1.8</v>
      </c>
      <c r="C6" s="1">
        <f t="shared" si="0"/>
        <v>1.8E-3</v>
      </c>
      <c r="D6" s="1">
        <f t="shared" si="1"/>
        <v>1.7658E-2</v>
      </c>
      <c r="K6" s="5">
        <v>0.95</v>
      </c>
      <c r="L6" s="3">
        <f t="shared" ref="L6:L25" si="2">K6*255</f>
        <v>242.25</v>
      </c>
      <c r="M6" s="3">
        <v>33000</v>
      </c>
      <c r="N6" s="3">
        <v>32800</v>
      </c>
      <c r="O6" s="3">
        <v>32900</v>
      </c>
      <c r="P6" s="3">
        <f>AVERAGE(M6:O6)</f>
        <v>32900</v>
      </c>
      <c r="Q6" s="3">
        <f>(P6*2*PI())/60</f>
        <v>3445.2799434368067</v>
      </c>
      <c r="R6" s="2">
        <f>3.7*K6</f>
        <v>3.5150000000000001</v>
      </c>
      <c r="S6" s="2"/>
      <c r="T6" s="2">
        <f t="shared" ref="T6:T25" si="3">R6-S6</f>
        <v>3.5150000000000001</v>
      </c>
      <c r="U6" s="2">
        <f t="shared" ref="U6:U25" si="4">0.0137*(R6)^1.9568</f>
        <v>0.16031983294207641</v>
      </c>
      <c r="V6" s="6">
        <f>U6/Q6</f>
        <v>4.6533180343583596E-5</v>
      </c>
      <c r="W6" s="3" t="s">
        <v>1</v>
      </c>
      <c r="X6" s="3" t="s">
        <v>1</v>
      </c>
      <c r="Y6" s="3" t="s">
        <v>1</v>
      </c>
      <c r="Z6" s="3" t="e">
        <f t="shared" ref="Z6:Z25" si="5">AVERAGE(W6:Y6)</f>
        <v>#DIV/0!</v>
      </c>
      <c r="AA6" s="3" t="e">
        <f t="shared" ref="AA6:AA25" si="6">(Z6*2*PI())/60</f>
        <v>#DIV/0!</v>
      </c>
      <c r="AB6" s="2">
        <f>4.2*K6</f>
        <v>3.9899999999999998</v>
      </c>
      <c r="AC6" s="2"/>
      <c r="AD6" s="2">
        <f t="shared" ref="AD6:AD25" si="7">AB6-AC6</f>
        <v>3.9899999999999998</v>
      </c>
      <c r="AE6" s="2">
        <f t="shared" ref="AE6:AE25" si="8">0.0137*(AB6)^1.9568</f>
        <v>0.20544914083727231</v>
      </c>
      <c r="AF6" s="1" t="e">
        <f t="shared" ref="AF6:AF25" si="9">AE6/AA6</f>
        <v>#DIV/0!</v>
      </c>
    </row>
    <row r="7" spans="1:33" x14ac:dyDescent="0.35">
      <c r="A7" s="1">
        <v>1.3</v>
      </c>
      <c r="B7" s="1">
        <v>2.2999999999999998</v>
      </c>
      <c r="C7" s="1">
        <f t="shared" si="0"/>
        <v>2.3E-3</v>
      </c>
      <c r="D7" s="1">
        <f t="shared" si="1"/>
        <v>2.2563E-2</v>
      </c>
      <c r="K7" s="5">
        <v>0.9</v>
      </c>
      <c r="L7" s="3">
        <f t="shared" si="2"/>
        <v>229.5</v>
      </c>
      <c r="M7" s="3">
        <v>31666</v>
      </c>
      <c r="N7" s="3">
        <v>31300</v>
      </c>
      <c r="O7" s="3">
        <v>31400</v>
      </c>
      <c r="P7" s="3">
        <f t="shared" ref="P7:P25" si="10">AVERAGE(M7:O7)</f>
        <v>31455.333333333332</v>
      </c>
      <c r="Q7" s="2">
        <f t="shared" ref="Q7:Q25" si="11">(P7*2*PI())/60</f>
        <v>3293.9948038739381</v>
      </c>
      <c r="R7" s="2">
        <f>3.7*K7</f>
        <v>3.33</v>
      </c>
      <c r="S7" s="2"/>
      <c r="T7" s="2">
        <f t="shared" si="3"/>
        <v>3.33</v>
      </c>
      <c r="U7" s="2">
        <f t="shared" si="4"/>
        <v>0.1442246332569676</v>
      </c>
      <c r="V7" s="6">
        <f>U7/Q7</f>
        <v>4.3784110736103975E-5</v>
      </c>
      <c r="W7" s="3" t="s">
        <v>1</v>
      </c>
      <c r="X7" s="3" t="s">
        <v>1</v>
      </c>
      <c r="Y7" s="3" t="s">
        <v>1</v>
      </c>
      <c r="Z7" s="3" t="e">
        <f t="shared" si="5"/>
        <v>#DIV/0!</v>
      </c>
      <c r="AA7" s="3" t="e">
        <f t="shared" si="6"/>
        <v>#DIV/0!</v>
      </c>
      <c r="AB7" s="2">
        <f>4.2*K7</f>
        <v>3.7800000000000002</v>
      </c>
      <c r="AC7" s="2"/>
      <c r="AD7" s="2">
        <f t="shared" si="7"/>
        <v>3.7800000000000002</v>
      </c>
      <c r="AE7" s="2">
        <f t="shared" si="8"/>
        <v>0.18482321523451389</v>
      </c>
      <c r="AF7" s="1" t="e">
        <f t="shared" si="9"/>
        <v>#DIV/0!</v>
      </c>
    </row>
    <row r="8" spans="1:33" x14ac:dyDescent="0.35">
      <c r="A8" s="1">
        <v>1.4</v>
      </c>
      <c r="B8" s="1">
        <v>2.8</v>
      </c>
      <c r="C8" s="1">
        <f t="shared" si="0"/>
        <v>2.8E-3</v>
      </c>
      <c r="D8" s="1">
        <f t="shared" si="1"/>
        <v>2.7468000000000003E-2</v>
      </c>
      <c r="K8" s="5">
        <v>0.85</v>
      </c>
      <c r="L8" s="3">
        <f t="shared" si="2"/>
        <v>216.75</v>
      </c>
      <c r="M8" s="3">
        <v>27400</v>
      </c>
      <c r="N8" s="3">
        <v>27300</v>
      </c>
      <c r="O8" s="3">
        <v>27200</v>
      </c>
      <c r="P8" s="3">
        <f t="shared" si="10"/>
        <v>27300</v>
      </c>
      <c r="Q8" s="2">
        <f t="shared" si="11"/>
        <v>2858.8493147667118</v>
      </c>
      <c r="R8" s="2">
        <f>3.7*K8</f>
        <v>3.145</v>
      </c>
      <c r="S8" s="2"/>
      <c r="T8" s="2">
        <f t="shared" si="3"/>
        <v>3.145</v>
      </c>
      <c r="U8" s="2">
        <f t="shared" si="4"/>
        <v>0.12896285963278412</v>
      </c>
      <c r="V8" s="6">
        <f>U8/Q8</f>
        <v>4.5110058430382074E-5</v>
      </c>
      <c r="W8" s="3" t="s">
        <v>1</v>
      </c>
      <c r="X8" s="3" t="s">
        <v>1</v>
      </c>
      <c r="Y8" s="3" t="s">
        <v>1</v>
      </c>
      <c r="Z8" s="3" t="e">
        <f t="shared" si="5"/>
        <v>#DIV/0!</v>
      </c>
      <c r="AA8" s="3" t="e">
        <f t="shared" si="6"/>
        <v>#DIV/0!</v>
      </c>
      <c r="AB8" s="2">
        <f>4.2*K8</f>
        <v>3.57</v>
      </c>
      <c r="AC8" s="2"/>
      <c r="AD8" s="2">
        <f t="shared" si="7"/>
        <v>3.57</v>
      </c>
      <c r="AE8" s="2">
        <f t="shared" si="8"/>
        <v>0.16526532135949776</v>
      </c>
      <c r="AF8" s="1" t="e">
        <f t="shared" si="9"/>
        <v>#DIV/0!</v>
      </c>
    </row>
    <row r="9" spans="1:33" x14ac:dyDescent="0.35">
      <c r="A9" s="1">
        <v>1.5</v>
      </c>
      <c r="B9" s="1">
        <v>3.1</v>
      </c>
      <c r="C9" s="1">
        <f t="shared" si="0"/>
        <v>3.0999999999999999E-3</v>
      </c>
      <c r="D9" s="1">
        <f t="shared" si="1"/>
        <v>3.0411000000000001E-2</v>
      </c>
      <c r="K9" s="5">
        <v>0.8</v>
      </c>
      <c r="L9" s="3">
        <f t="shared" si="2"/>
        <v>204</v>
      </c>
      <c r="M9" s="3">
        <v>24200</v>
      </c>
      <c r="N9" s="3">
        <v>24200</v>
      </c>
      <c r="O9" s="3">
        <v>24300</v>
      </c>
      <c r="P9" s="3">
        <f t="shared" si="10"/>
        <v>24233.333333333332</v>
      </c>
      <c r="Q9" s="2">
        <f t="shared" si="11"/>
        <v>2537.7087323997548</v>
      </c>
      <c r="R9" s="2">
        <f>3.7*K9</f>
        <v>2.9600000000000004</v>
      </c>
      <c r="S9" s="2"/>
      <c r="T9" s="2">
        <f t="shared" si="3"/>
        <v>2.9600000000000004</v>
      </c>
      <c r="U9" s="2">
        <f t="shared" si="4"/>
        <v>0.11453657371866088</v>
      </c>
      <c r="V9" s="6">
        <f>U9/Q9</f>
        <v>4.5133853328530222E-5</v>
      </c>
      <c r="W9" s="3">
        <v>26600</v>
      </c>
      <c r="X9" s="3">
        <v>26700</v>
      </c>
      <c r="Y9" s="3">
        <v>26600</v>
      </c>
      <c r="Z9" s="3">
        <f t="shared" si="5"/>
        <v>26633.333333333332</v>
      </c>
      <c r="AA9" s="3">
        <f t="shared" si="6"/>
        <v>2789.0361446869383</v>
      </c>
      <c r="AB9" s="2">
        <f>4.2*K9</f>
        <v>3.3600000000000003</v>
      </c>
      <c r="AC9" s="2"/>
      <c r="AD9" s="2">
        <f t="shared" si="7"/>
        <v>3.3600000000000003</v>
      </c>
      <c r="AE9" s="2">
        <f t="shared" si="8"/>
        <v>0.14677810120626622</v>
      </c>
      <c r="AF9" s="1">
        <f t="shared" si="9"/>
        <v>5.2626819299518854E-5</v>
      </c>
    </row>
    <row r="10" spans="1:33" x14ac:dyDescent="0.35">
      <c r="A10" s="1">
        <v>1.6</v>
      </c>
      <c r="B10" s="1">
        <v>3.9</v>
      </c>
      <c r="C10" s="1">
        <f t="shared" si="0"/>
        <v>3.8999999999999998E-3</v>
      </c>
      <c r="D10" s="1">
        <f t="shared" si="1"/>
        <v>3.8259000000000001E-2</v>
      </c>
      <c r="K10" s="5">
        <v>0.75</v>
      </c>
      <c r="L10" s="3">
        <f t="shared" si="2"/>
        <v>191.25</v>
      </c>
      <c r="M10" s="3">
        <v>22800</v>
      </c>
      <c r="N10" s="3">
        <v>22800</v>
      </c>
      <c r="O10" s="3">
        <v>22800</v>
      </c>
      <c r="P10" s="3">
        <f t="shared" si="10"/>
        <v>22800</v>
      </c>
      <c r="Q10" s="2">
        <f t="shared" si="11"/>
        <v>2387.6104167282424</v>
      </c>
      <c r="R10" s="2">
        <f>3.7*K10</f>
        <v>2.7750000000000004</v>
      </c>
      <c r="S10" s="2"/>
      <c r="T10" s="2">
        <f t="shared" si="3"/>
        <v>2.7750000000000004</v>
      </c>
      <c r="U10" s="2">
        <f t="shared" si="4"/>
        <v>0.10094796791644199</v>
      </c>
      <c r="V10" s="6">
        <f>U10/Q10</f>
        <v>4.2279916023641589E-5</v>
      </c>
      <c r="W10" s="3">
        <v>25500</v>
      </c>
      <c r="X10" s="3">
        <v>25600</v>
      </c>
      <c r="Y10" s="3">
        <v>25600</v>
      </c>
      <c r="Z10" s="3">
        <f t="shared" si="5"/>
        <v>25566.666666666668</v>
      </c>
      <c r="AA10" s="3">
        <f t="shared" si="6"/>
        <v>2677.3350725593018</v>
      </c>
      <c r="AB10" s="2">
        <f>4.2*K10</f>
        <v>3.1500000000000004</v>
      </c>
      <c r="AC10" s="2"/>
      <c r="AD10" s="2">
        <f t="shared" si="7"/>
        <v>3.1500000000000004</v>
      </c>
      <c r="AE10" s="2">
        <f t="shared" si="8"/>
        <v>0.12936436432786694</v>
      </c>
      <c r="AF10" s="1">
        <f t="shared" si="9"/>
        <v>4.8318331782135044E-5</v>
      </c>
    </row>
    <row r="11" spans="1:33" x14ac:dyDescent="0.35">
      <c r="A11" s="1">
        <v>1.7</v>
      </c>
      <c r="B11" s="1">
        <v>4</v>
      </c>
      <c r="C11" s="1">
        <f t="shared" si="0"/>
        <v>4.0000000000000001E-3</v>
      </c>
      <c r="D11" s="1">
        <f t="shared" si="1"/>
        <v>3.9240000000000004E-2</v>
      </c>
      <c r="K11" s="5">
        <v>0.7</v>
      </c>
      <c r="L11" s="3">
        <f t="shared" si="2"/>
        <v>178.5</v>
      </c>
      <c r="M11" s="3">
        <v>22500</v>
      </c>
      <c r="N11" s="3">
        <v>22500</v>
      </c>
      <c r="O11" s="3">
        <v>22500</v>
      </c>
      <c r="P11" s="3">
        <f t="shared" si="10"/>
        <v>22500</v>
      </c>
      <c r="Q11" s="2">
        <f t="shared" si="11"/>
        <v>2356.1944901923448</v>
      </c>
      <c r="R11" s="2">
        <f>3.7*K11</f>
        <v>2.59</v>
      </c>
      <c r="S11" s="2"/>
      <c r="T11" s="2">
        <f t="shared" si="3"/>
        <v>2.59</v>
      </c>
      <c r="U11" s="2">
        <f t="shared" si="4"/>
        <v>8.8199382691550254E-2</v>
      </c>
      <c r="V11" s="6">
        <f>U11/Q11</f>
        <v>3.7432980621370615E-5</v>
      </c>
      <c r="W11" s="3">
        <v>25400</v>
      </c>
      <c r="X11" s="3"/>
      <c r="Y11" s="3"/>
      <c r="Z11" s="3">
        <f t="shared" si="5"/>
        <v>25400</v>
      </c>
      <c r="AA11" s="3">
        <f t="shared" si="6"/>
        <v>2659.8817800393581</v>
      </c>
      <c r="AB11" s="2">
        <f>4.2*K11</f>
        <v>2.94</v>
      </c>
      <c r="AC11" s="2"/>
      <c r="AD11" s="2">
        <f t="shared" si="7"/>
        <v>2.94</v>
      </c>
      <c r="AE11" s="2">
        <f t="shared" si="8"/>
        <v>0.11302711002015407</v>
      </c>
      <c r="AF11" s="1">
        <f t="shared" si="9"/>
        <v>4.2493283298659089E-5</v>
      </c>
    </row>
    <row r="12" spans="1:33" x14ac:dyDescent="0.35">
      <c r="A12" s="1">
        <v>1.8</v>
      </c>
      <c r="B12" s="1">
        <v>4.4000000000000004</v>
      </c>
      <c r="C12" s="1">
        <f t="shared" si="0"/>
        <v>4.4000000000000003E-3</v>
      </c>
      <c r="D12" s="1">
        <f t="shared" si="1"/>
        <v>4.3164000000000008E-2</v>
      </c>
      <c r="K12" s="5">
        <v>0.65</v>
      </c>
      <c r="L12" s="3">
        <f t="shared" si="2"/>
        <v>165.75</v>
      </c>
      <c r="M12" s="3"/>
      <c r="N12" s="3"/>
      <c r="O12" s="3"/>
      <c r="P12" s="3" t="e">
        <f t="shared" si="10"/>
        <v>#DIV/0!</v>
      </c>
      <c r="Q12" s="2" t="e">
        <f t="shared" si="11"/>
        <v>#DIV/0!</v>
      </c>
      <c r="R12" s="2">
        <f>3.7*K12</f>
        <v>2.4050000000000002</v>
      </c>
      <c r="S12" s="2"/>
      <c r="T12" s="2">
        <f t="shared" si="3"/>
        <v>2.4050000000000002</v>
      </c>
      <c r="U12" s="2">
        <f t="shared" si="4"/>
        <v>7.6293327538251382E-2</v>
      </c>
      <c r="V12" s="6" t="e">
        <f>U12/Q12</f>
        <v>#DIV/0!</v>
      </c>
      <c r="W12" s="3"/>
      <c r="X12" s="3"/>
      <c r="Y12" s="3"/>
      <c r="Z12" s="3" t="e">
        <f t="shared" si="5"/>
        <v>#DIV/0!</v>
      </c>
      <c r="AA12" s="3" t="e">
        <f t="shared" si="6"/>
        <v>#DIV/0!</v>
      </c>
      <c r="AB12" s="2">
        <f>4.2*K12</f>
        <v>2.7300000000000004</v>
      </c>
      <c r="AC12" s="2"/>
      <c r="AD12" s="2">
        <f t="shared" si="7"/>
        <v>2.7300000000000004</v>
      </c>
      <c r="AE12" s="2">
        <f t="shared" si="8"/>
        <v>9.7769554188679372E-2</v>
      </c>
      <c r="AF12" s="1" t="e">
        <f t="shared" si="9"/>
        <v>#DIV/0!</v>
      </c>
    </row>
    <row r="13" spans="1:33" x14ac:dyDescent="0.35">
      <c r="A13" s="1">
        <v>1.9</v>
      </c>
      <c r="B13" s="1">
        <v>5</v>
      </c>
      <c r="C13" s="1">
        <f t="shared" si="0"/>
        <v>5.0000000000000001E-3</v>
      </c>
      <c r="D13" s="1">
        <f t="shared" si="1"/>
        <v>4.9050000000000003E-2</v>
      </c>
      <c r="K13" s="5">
        <v>0.6</v>
      </c>
      <c r="L13" s="3">
        <f t="shared" si="2"/>
        <v>153</v>
      </c>
      <c r="M13" s="3"/>
      <c r="N13" s="3"/>
      <c r="O13" s="3"/>
      <c r="P13" s="3" t="e">
        <f t="shared" si="10"/>
        <v>#DIV/0!</v>
      </c>
      <c r="Q13" s="2" t="e">
        <f t="shared" si="11"/>
        <v>#DIV/0!</v>
      </c>
      <c r="R13" s="2">
        <f>3.7*K13</f>
        <v>2.2200000000000002</v>
      </c>
      <c r="S13" s="2"/>
      <c r="T13" s="2">
        <f t="shared" si="3"/>
        <v>2.2200000000000002</v>
      </c>
      <c r="U13" s="2">
        <f t="shared" si="4"/>
        <v>6.523250670218432E-2</v>
      </c>
      <c r="V13" s="6" t="e">
        <f>U13/Q13</f>
        <v>#DIV/0!</v>
      </c>
      <c r="W13" s="3"/>
      <c r="X13" s="3"/>
      <c r="Y13" s="3"/>
      <c r="Z13" s="3" t="e">
        <f t="shared" si="5"/>
        <v>#DIV/0!</v>
      </c>
      <c r="AA13" s="3" t="e">
        <f t="shared" si="6"/>
        <v>#DIV/0!</v>
      </c>
      <c r="AB13" s="2">
        <f>4.2*K13</f>
        <v>2.52</v>
      </c>
      <c r="AC13" s="2"/>
      <c r="AD13" s="2">
        <f t="shared" si="7"/>
        <v>2.52</v>
      </c>
      <c r="AE13" s="2">
        <f t="shared" si="8"/>
        <v>8.3595162311998594E-2</v>
      </c>
      <c r="AF13" s="1" t="e">
        <f t="shared" si="9"/>
        <v>#DIV/0!</v>
      </c>
    </row>
    <row r="14" spans="1:33" x14ac:dyDescent="0.35">
      <c r="A14" s="1">
        <v>2</v>
      </c>
      <c r="B14" s="1">
        <v>6</v>
      </c>
      <c r="C14" s="1">
        <f t="shared" si="0"/>
        <v>6.0000000000000001E-3</v>
      </c>
      <c r="D14" s="1">
        <f t="shared" si="1"/>
        <v>5.8860000000000003E-2</v>
      </c>
      <c r="K14" s="5">
        <v>0.55000000000000004</v>
      </c>
      <c r="L14" s="3">
        <f t="shared" si="2"/>
        <v>140.25</v>
      </c>
      <c r="M14" s="3"/>
      <c r="N14" s="3"/>
      <c r="O14" s="3"/>
      <c r="P14" s="3" t="e">
        <f t="shared" si="10"/>
        <v>#DIV/0!</v>
      </c>
      <c r="Q14" s="2" t="e">
        <f t="shared" si="11"/>
        <v>#DIV/0!</v>
      </c>
      <c r="R14" s="2">
        <f>3.7*K14</f>
        <v>2.0350000000000001</v>
      </c>
      <c r="S14" s="2"/>
      <c r="T14" s="2">
        <f t="shared" si="3"/>
        <v>2.0350000000000001</v>
      </c>
      <c r="U14" s="2">
        <f t="shared" si="4"/>
        <v>5.5019851212394937E-2</v>
      </c>
      <c r="V14" s="6" t="e">
        <f>U14/Q14</f>
        <v>#DIV/0!</v>
      </c>
      <c r="W14" s="3"/>
      <c r="X14" s="3"/>
      <c r="Y14" s="3"/>
      <c r="Z14" s="3" t="e">
        <f t="shared" si="5"/>
        <v>#DIV/0!</v>
      </c>
      <c r="AA14" s="3" t="e">
        <f t="shared" si="6"/>
        <v>#DIV/0!</v>
      </c>
      <c r="AB14" s="2">
        <f>4.2*K14</f>
        <v>2.3100000000000005</v>
      </c>
      <c r="AC14" s="2"/>
      <c r="AD14" s="2">
        <f t="shared" si="7"/>
        <v>2.3100000000000005</v>
      </c>
      <c r="AE14" s="2">
        <f t="shared" si="8"/>
        <v>7.0507690490578034E-2</v>
      </c>
      <c r="AF14" s="1" t="e">
        <f t="shared" si="9"/>
        <v>#DIV/0!</v>
      </c>
    </row>
    <row r="15" spans="1:33" x14ac:dyDescent="0.35">
      <c r="A15" s="1">
        <v>2.1</v>
      </c>
      <c r="B15" s="1">
        <v>6.5</v>
      </c>
      <c r="C15" s="1">
        <f t="shared" si="0"/>
        <v>6.4999999999999997E-3</v>
      </c>
      <c r="D15" s="1">
        <f t="shared" si="1"/>
        <v>6.3765000000000002E-2</v>
      </c>
      <c r="K15" s="5">
        <v>0.5</v>
      </c>
      <c r="L15" s="3">
        <f t="shared" si="2"/>
        <v>127.5</v>
      </c>
      <c r="M15" s="3"/>
      <c r="N15" s="3"/>
      <c r="O15" s="3"/>
      <c r="P15" s="3" t="e">
        <f t="shared" si="10"/>
        <v>#DIV/0!</v>
      </c>
      <c r="Q15" s="2" t="e">
        <f t="shared" si="11"/>
        <v>#DIV/0!</v>
      </c>
      <c r="R15" s="2">
        <f>3.7*K15</f>
        <v>1.85</v>
      </c>
      <c r="S15" s="2"/>
      <c r="T15" s="2">
        <f t="shared" si="3"/>
        <v>1.85</v>
      </c>
      <c r="U15" s="2">
        <f t="shared" si="4"/>
        <v>4.5658559463614079E-2</v>
      </c>
      <c r="V15" s="6" t="e">
        <f>U15/Q15</f>
        <v>#DIV/0!</v>
      </c>
      <c r="W15" s="3"/>
      <c r="X15" s="3"/>
      <c r="Y15" s="3"/>
      <c r="Z15" s="3" t="e">
        <f t="shared" si="5"/>
        <v>#DIV/0!</v>
      </c>
      <c r="AA15" s="3" t="e">
        <f t="shared" si="6"/>
        <v>#DIV/0!</v>
      </c>
      <c r="AB15" s="2">
        <f>4.2*K15</f>
        <v>2.1</v>
      </c>
      <c r="AC15" s="2"/>
      <c r="AD15" s="2">
        <f t="shared" si="7"/>
        <v>2.1</v>
      </c>
      <c r="AE15" s="2">
        <f t="shared" si="8"/>
        <v>5.8511237452799771E-2</v>
      </c>
      <c r="AF15" s="1" t="e">
        <f t="shared" si="9"/>
        <v>#DIV/0!</v>
      </c>
    </row>
    <row r="16" spans="1:33" x14ac:dyDescent="0.35">
      <c r="A16" s="1">
        <v>2.2000000000000002</v>
      </c>
      <c r="B16" s="1">
        <v>6.9</v>
      </c>
      <c r="C16" s="1">
        <f t="shared" si="0"/>
        <v>6.9000000000000008E-3</v>
      </c>
      <c r="D16" s="1">
        <f t="shared" si="1"/>
        <v>6.7689000000000013E-2</v>
      </c>
      <c r="K16" s="5">
        <v>0.45</v>
      </c>
      <c r="L16" s="3">
        <f t="shared" si="2"/>
        <v>114.75</v>
      </c>
      <c r="M16" s="3"/>
      <c r="N16" s="3"/>
      <c r="O16" s="3"/>
      <c r="P16" s="3" t="e">
        <f t="shared" si="10"/>
        <v>#DIV/0!</v>
      </c>
      <c r="Q16" s="2" t="e">
        <f t="shared" si="11"/>
        <v>#DIV/0!</v>
      </c>
      <c r="R16" s="2">
        <f>3.7*K16</f>
        <v>1.665</v>
      </c>
      <c r="S16" s="2"/>
      <c r="T16" s="2">
        <f t="shared" si="3"/>
        <v>1.665</v>
      </c>
      <c r="U16" s="2">
        <f t="shared" si="4"/>
        <v>3.7152149680178798E-2</v>
      </c>
      <c r="V16" s="6" t="e">
        <f>U16/Q16</f>
        <v>#DIV/0!</v>
      </c>
      <c r="W16" s="3"/>
      <c r="X16" s="3"/>
      <c r="Y16" s="3"/>
      <c r="Z16" s="3" t="e">
        <f t="shared" si="5"/>
        <v>#DIV/0!</v>
      </c>
      <c r="AA16" s="3" t="e">
        <f t="shared" si="6"/>
        <v>#DIV/0!</v>
      </c>
      <c r="AB16" s="2">
        <f>4.2*K16</f>
        <v>1.8900000000000001</v>
      </c>
      <c r="AC16" s="2"/>
      <c r="AD16" s="2">
        <f t="shared" si="7"/>
        <v>1.8900000000000001</v>
      </c>
      <c r="AE16" s="2">
        <f t="shared" si="8"/>
        <v>4.7610311787239942E-2</v>
      </c>
      <c r="AF16" s="1" t="e">
        <f t="shared" si="9"/>
        <v>#DIV/0!</v>
      </c>
    </row>
    <row r="17" spans="1:32" x14ac:dyDescent="0.35">
      <c r="A17" s="1">
        <v>2.2999999999999998</v>
      </c>
      <c r="B17" s="1">
        <v>7.3</v>
      </c>
      <c r="C17" s="1">
        <f t="shared" si="0"/>
        <v>7.3000000000000001E-3</v>
      </c>
      <c r="D17" s="1">
        <f t="shared" si="1"/>
        <v>7.161300000000001E-2</v>
      </c>
      <c r="K17" s="5">
        <v>0.39999999999999902</v>
      </c>
      <c r="L17" s="3">
        <f t="shared" si="2"/>
        <v>101.99999999999974</v>
      </c>
      <c r="M17" s="3"/>
      <c r="N17" s="3"/>
      <c r="O17" s="3"/>
      <c r="P17" s="3" t="e">
        <f t="shared" si="10"/>
        <v>#DIV/0!</v>
      </c>
      <c r="Q17" s="2" t="e">
        <f t="shared" si="11"/>
        <v>#DIV/0!</v>
      </c>
      <c r="R17" s="2">
        <f>3.7*K17</f>
        <v>1.4799999999999964</v>
      </c>
      <c r="S17" s="2"/>
      <c r="T17" s="2">
        <f t="shared" si="3"/>
        <v>1.4799999999999964</v>
      </c>
      <c r="U17" s="2">
        <f t="shared" si="4"/>
        <v>2.9504529389711067E-2</v>
      </c>
      <c r="V17" s="6" t="e">
        <f>U17/Q17</f>
        <v>#DIV/0!</v>
      </c>
      <c r="W17" s="3"/>
      <c r="X17" s="3"/>
      <c r="Y17" s="3"/>
      <c r="Z17" s="3" t="e">
        <f t="shared" si="5"/>
        <v>#DIV/0!</v>
      </c>
      <c r="AA17" s="3" t="e">
        <f t="shared" si="6"/>
        <v>#DIV/0!</v>
      </c>
      <c r="AB17" s="2">
        <f>4.2*K17</f>
        <v>1.6799999999999959</v>
      </c>
      <c r="AC17" s="2"/>
      <c r="AD17" s="2">
        <f t="shared" si="7"/>
        <v>1.6799999999999959</v>
      </c>
      <c r="AE17" s="2">
        <f t="shared" si="8"/>
        <v>3.7809920972873494E-2</v>
      </c>
      <c r="AF17" s="1" t="e">
        <f t="shared" si="9"/>
        <v>#DIV/0!</v>
      </c>
    </row>
    <row r="18" spans="1:32" x14ac:dyDescent="0.35">
      <c r="A18" s="1">
        <v>2.4</v>
      </c>
      <c r="B18" s="1">
        <v>8</v>
      </c>
      <c r="C18" s="1">
        <f t="shared" si="0"/>
        <v>8.0000000000000002E-3</v>
      </c>
      <c r="D18" s="1">
        <f t="shared" si="1"/>
        <v>7.8480000000000008E-2</v>
      </c>
      <c r="K18" s="5">
        <v>0.34999999999999898</v>
      </c>
      <c r="L18" s="3">
        <f t="shared" si="2"/>
        <v>89.249999999999744</v>
      </c>
      <c r="M18" s="3"/>
      <c r="N18" s="3"/>
      <c r="O18" s="3"/>
      <c r="P18" s="3" t="e">
        <f t="shared" si="10"/>
        <v>#DIV/0!</v>
      </c>
      <c r="Q18" s="2" t="e">
        <f t="shared" si="11"/>
        <v>#DIV/0!</v>
      </c>
      <c r="R18" s="2">
        <f>3.7*K18</f>
        <v>1.2949999999999964</v>
      </c>
      <c r="S18" s="2"/>
      <c r="T18" s="2">
        <f t="shared" si="3"/>
        <v>1.2949999999999964</v>
      </c>
      <c r="U18" s="2">
        <f t="shared" si="4"/>
        <v>2.2720090136180145E-2</v>
      </c>
      <c r="V18" s="6" t="e">
        <f>U18/Q18</f>
        <v>#DIV/0!</v>
      </c>
      <c r="W18" s="3"/>
      <c r="X18" s="3"/>
      <c r="Y18" s="3"/>
      <c r="Z18" s="3" t="e">
        <f t="shared" si="5"/>
        <v>#DIV/0!</v>
      </c>
      <c r="AA18" s="3" t="e">
        <f t="shared" si="6"/>
        <v>#DIV/0!</v>
      </c>
      <c r="AB18" s="2">
        <f>4.2*K18</f>
        <v>1.4699999999999958</v>
      </c>
      <c r="AC18" s="2"/>
      <c r="AD18" s="2">
        <f t="shared" si="7"/>
        <v>1.4699999999999958</v>
      </c>
      <c r="AE18" s="2">
        <f t="shared" si="8"/>
        <v>2.9115692753435451E-2</v>
      </c>
      <c r="AF18" s="1" t="e">
        <f t="shared" si="9"/>
        <v>#DIV/0!</v>
      </c>
    </row>
    <row r="19" spans="1:32" x14ac:dyDescent="0.35">
      <c r="A19" s="1">
        <v>2.5</v>
      </c>
      <c r="B19" s="1">
        <v>8.6</v>
      </c>
      <c r="C19" s="1">
        <f t="shared" si="0"/>
        <v>8.6E-3</v>
      </c>
      <c r="D19" s="1">
        <f t="shared" si="1"/>
        <v>8.436600000000001E-2</v>
      </c>
      <c r="E19" s="7" t="s">
        <v>9</v>
      </c>
      <c r="F19" s="7"/>
      <c r="G19" s="7"/>
      <c r="H19" s="7"/>
      <c r="I19" s="7"/>
      <c r="J19" s="7"/>
      <c r="K19" s="5">
        <v>0.29999999999999899</v>
      </c>
      <c r="L19" s="3">
        <f t="shared" si="2"/>
        <v>76.499999999999744</v>
      </c>
      <c r="M19" s="3"/>
      <c r="N19" s="3"/>
      <c r="O19" s="3"/>
      <c r="P19" s="3" t="e">
        <f t="shared" si="10"/>
        <v>#DIV/0!</v>
      </c>
      <c r="Q19" s="2" t="e">
        <f t="shared" si="11"/>
        <v>#DIV/0!</v>
      </c>
      <c r="R19" s="2">
        <f>3.7*K19</f>
        <v>1.1099999999999963</v>
      </c>
      <c r="S19" s="2"/>
      <c r="T19" s="2">
        <f t="shared" si="3"/>
        <v>1.1099999999999963</v>
      </c>
      <c r="U19" s="2">
        <f t="shared" si="4"/>
        <v>1.6803841329204556E-2</v>
      </c>
      <c r="V19" s="6" t="e">
        <f>U19/Q19</f>
        <v>#DIV/0!</v>
      </c>
      <c r="W19" s="3"/>
      <c r="X19" s="3"/>
      <c r="Y19" s="3"/>
      <c r="Z19" s="3" t="e">
        <f t="shared" si="5"/>
        <v>#DIV/0!</v>
      </c>
      <c r="AA19" s="3" t="e">
        <f t="shared" si="6"/>
        <v>#DIV/0!</v>
      </c>
      <c r="AB19" s="2">
        <f>4.2*K19</f>
        <v>1.2599999999999958</v>
      </c>
      <c r="AC19" s="2"/>
      <c r="AD19" s="2">
        <f t="shared" si="7"/>
        <v>1.2599999999999958</v>
      </c>
      <c r="AE19" s="2">
        <f t="shared" si="8"/>
        <v>2.1534046664695904E-2</v>
      </c>
      <c r="AF19" s="1" t="e">
        <f t="shared" si="9"/>
        <v>#DIV/0!</v>
      </c>
    </row>
    <row r="20" spans="1:32" x14ac:dyDescent="0.35">
      <c r="A20" s="1">
        <v>2.6</v>
      </c>
      <c r="B20" s="1">
        <v>9.4</v>
      </c>
      <c r="C20" s="1">
        <f t="shared" si="0"/>
        <v>9.4000000000000004E-3</v>
      </c>
      <c r="D20" s="1">
        <f t="shared" si="1"/>
        <v>9.2214000000000004E-2</v>
      </c>
      <c r="E20" s="7"/>
      <c r="F20" s="7"/>
      <c r="G20" s="7"/>
      <c r="H20" s="7"/>
      <c r="I20" s="7"/>
      <c r="J20" s="7"/>
      <c r="K20" s="5">
        <v>0.249999999999999</v>
      </c>
      <c r="L20" s="3">
        <f t="shared" si="2"/>
        <v>63.749999999999744</v>
      </c>
      <c r="M20" s="3"/>
      <c r="N20" s="3"/>
      <c r="O20" s="3"/>
      <c r="P20" s="3" t="e">
        <f t="shared" si="10"/>
        <v>#DIV/0!</v>
      </c>
      <c r="Q20" s="2" t="e">
        <f t="shared" si="11"/>
        <v>#DIV/0!</v>
      </c>
      <c r="R20" s="2">
        <f>3.7*K20</f>
        <v>0.92499999999999638</v>
      </c>
      <c r="S20" s="2"/>
      <c r="T20" s="2">
        <f t="shared" si="3"/>
        <v>0.92499999999999638</v>
      </c>
      <c r="U20" s="2">
        <f t="shared" si="4"/>
        <v>1.1761608243102056E-2</v>
      </c>
      <c r="V20" s="6" t="e">
        <f>U20/Q20</f>
        <v>#DIV/0!</v>
      </c>
      <c r="W20" s="3"/>
      <c r="X20" s="3"/>
      <c r="Y20" s="3"/>
      <c r="Z20" s="3" t="e">
        <f t="shared" si="5"/>
        <v>#DIV/0!</v>
      </c>
      <c r="AA20" s="3" t="e">
        <f t="shared" si="6"/>
        <v>#DIV/0!</v>
      </c>
      <c r="AB20" s="2">
        <f>4.2*K20</f>
        <v>1.0499999999999958</v>
      </c>
      <c r="AC20" s="2"/>
      <c r="AD20" s="2">
        <f t="shared" si="7"/>
        <v>1.0499999999999958</v>
      </c>
      <c r="AE20" s="2">
        <f t="shared" si="8"/>
        <v>1.507244776934709E-2</v>
      </c>
      <c r="AF20" s="1" t="e">
        <f t="shared" si="9"/>
        <v>#DIV/0!</v>
      </c>
    </row>
    <row r="21" spans="1:32" x14ac:dyDescent="0.35">
      <c r="A21" s="1">
        <v>2.7</v>
      </c>
      <c r="B21" s="1">
        <v>9.6999999999999993</v>
      </c>
      <c r="C21" s="1">
        <f t="shared" si="0"/>
        <v>9.6999999999999986E-3</v>
      </c>
      <c r="D21" s="1">
        <f t="shared" si="1"/>
        <v>9.5156999999999992E-2</v>
      </c>
      <c r="E21" s="7" t="s">
        <v>10</v>
      </c>
      <c r="F21" s="7"/>
      <c r="G21" s="7"/>
      <c r="H21" s="7"/>
      <c r="I21" s="7"/>
      <c r="J21" s="7"/>
      <c r="K21" s="5">
        <v>0.19999999999999901</v>
      </c>
      <c r="L21" s="3">
        <f t="shared" si="2"/>
        <v>50.999999999999751</v>
      </c>
      <c r="M21" s="3"/>
      <c r="N21" s="3"/>
      <c r="O21" s="3"/>
      <c r="P21" s="3" t="e">
        <f t="shared" si="10"/>
        <v>#DIV/0!</v>
      </c>
      <c r="Q21" s="2" t="e">
        <f t="shared" si="11"/>
        <v>#DIV/0!</v>
      </c>
      <c r="R21" s="2">
        <f>3.7*K21</f>
        <v>0.73999999999999633</v>
      </c>
      <c r="S21" s="2"/>
      <c r="T21" s="2">
        <f t="shared" si="3"/>
        <v>0.73999999999999633</v>
      </c>
      <c r="U21" s="2">
        <f t="shared" si="4"/>
        <v>7.6003430716078332E-3</v>
      </c>
      <c r="V21" s="6" t="e">
        <f>U21/Q21</f>
        <v>#DIV/0!</v>
      </c>
      <c r="W21" s="3"/>
      <c r="X21" s="3"/>
      <c r="Y21" s="3"/>
      <c r="Z21" s="3" t="e">
        <f t="shared" si="5"/>
        <v>#DIV/0!</v>
      </c>
      <c r="AA21" s="3" t="e">
        <f t="shared" si="6"/>
        <v>#DIV/0!</v>
      </c>
      <c r="AB21" s="2">
        <f>4.2*K21</f>
        <v>0.83999999999999586</v>
      </c>
      <c r="AC21" s="2"/>
      <c r="AD21" s="2">
        <f t="shared" si="7"/>
        <v>0.83999999999999586</v>
      </c>
      <c r="AE21" s="2">
        <f t="shared" si="8"/>
        <v>9.7398052722180006E-3</v>
      </c>
      <c r="AF21" s="1" t="e">
        <f t="shared" si="9"/>
        <v>#DIV/0!</v>
      </c>
    </row>
    <row r="22" spans="1:32" x14ac:dyDescent="0.35">
      <c r="A22" s="1">
        <v>2.8</v>
      </c>
      <c r="B22" s="1">
        <v>10.9</v>
      </c>
      <c r="C22" s="1">
        <f t="shared" si="0"/>
        <v>1.09E-2</v>
      </c>
      <c r="D22" s="1">
        <f t="shared" si="1"/>
        <v>0.10692900000000001</v>
      </c>
      <c r="E22" s="7" t="s">
        <v>11</v>
      </c>
      <c r="F22" s="7"/>
      <c r="G22" s="7"/>
      <c r="H22" s="7"/>
      <c r="I22" s="7"/>
      <c r="J22" s="7"/>
      <c r="K22" s="5">
        <v>0.149999999999999</v>
      </c>
      <c r="L22" s="3">
        <f t="shared" si="2"/>
        <v>38.249999999999744</v>
      </c>
      <c r="M22" s="3"/>
      <c r="N22" s="3"/>
      <c r="O22" s="3"/>
      <c r="P22" s="3" t="e">
        <f t="shared" si="10"/>
        <v>#DIV/0!</v>
      </c>
      <c r="Q22" s="2" t="e">
        <f t="shared" si="11"/>
        <v>#DIV/0!</v>
      </c>
      <c r="R22" s="2">
        <f>3.7*K22</f>
        <v>0.55499999999999627</v>
      </c>
      <c r="S22" s="2"/>
      <c r="T22" s="2">
        <f t="shared" si="3"/>
        <v>0.55499999999999627</v>
      </c>
      <c r="U22" s="2">
        <f t="shared" si="4"/>
        <v>4.3286560289063367E-3</v>
      </c>
      <c r="V22" s="6" t="e">
        <f>U22/Q22</f>
        <v>#DIV/0!</v>
      </c>
      <c r="W22" s="3"/>
      <c r="X22" s="3"/>
      <c r="Y22" s="3"/>
      <c r="Z22" s="3" t="e">
        <f t="shared" si="5"/>
        <v>#DIV/0!</v>
      </c>
      <c r="AA22" s="3" t="e">
        <f t="shared" si="6"/>
        <v>#DIV/0!</v>
      </c>
      <c r="AB22" s="2">
        <f>4.2*K22</f>
        <v>0.62999999999999579</v>
      </c>
      <c r="AC22" s="2"/>
      <c r="AD22" s="2">
        <f t="shared" si="7"/>
        <v>0.62999999999999579</v>
      </c>
      <c r="AE22" s="2">
        <f t="shared" si="8"/>
        <v>5.547153123844616E-3</v>
      </c>
      <c r="AF22" s="1" t="e">
        <f t="shared" si="9"/>
        <v>#DIV/0!</v>
      </c>
    </row>
    <row r="23" spans="1:32" x14ac:dyDescent="0.35">
      <c r="A23" s="1">
        <v>2.9</v>
      </c>
      <c r="B23" s="1">
        <v>11.5</v>
      </c>
      <c r="C23" s="1">
        <f t="shared" si="0"/>
        <v>1.15E-2</v>
      </c>
      <c r="D23" s="1">
        <f t="shared" si="1"/>
        <v>0.112815</v>
      </c>
      <c r="K23" s="5">
        <v>9.9999999999999006E-2</v>
      </c>
      <c r="L23" s="3">
        <f t="shared" si="2"/>
        <v>25.499999999999748</v>
      </c>
      <c r="M23" s="3"/>
      <c r="N23" s="3"/>
      <c r="O23" s="3"/>
      <c r="P23" s="3" t="e">
        <f t="shared" si="10"/>
        <v>#DIV/0!</v>
      </c>
      <c r="Q23" s="2" t="e">
        <f t="shared" si="11"/>
        <v>#DIV/0!</v>
      </c>
      <c r="R23" s="2">
        <f>3.7*K23</f>
        <v>0.36999999999999633</v>
      </c>
      <c r="S23" s="2"/>
      <c r="T23" s="2">
        <f t="shared" si="3"/>
        <v>0.36999999999999633</v>
      </c>
      <c r="U23" s="2">
        <f t="shared" si="4"/>
        <v>1.9578422703559893E-3</v>
      </c>
      <c r="V23" s="6" t="e">
        <f>U23/Q23</f>
        <v>#DIV/0!</v>
      </c>
      <c r="W23" s="3"/>
      <c r="X23" s="3"/>
      <c r="Y23" s="3"/>
      <c r="Z23" s="3" t="e">
        <f t="shared" si="5"/>
        <v>#DIV/0!</v>
      </c>
      <c r="AA23" s="3" t="e">
        <f t="shared" si="6"/>
        <v>#DIV/0!</v>
      </c>
      <c r="AB23" s="2">
        <f>4.2*K23</f>
        <v>0.41999999999999582</v>
      </c>
      <c r="AC23" s="2"/>
      <c r="AD23" s="2">
        <f t="shared" si="7"/>
        <v>0.41999999999999582</v>
      </c>
      <c r="AE23" s="2">
        <f t="shared" si="8"/>
        <v>2.5089660147341905E-3</v>
      </c>
      <c r="AF23" s="1" t="e">
        <f t="shared" si="9"/>
        <v>#DIV/0!</v>
      </c>
    </row>
    <row r="24" spans="1:32" x14ac:dyDescent="0.35">
      <c r="A24" s="1">
        <v>3</v>
      </c>
      <c r="B24" s="1">
        <v>12</v>
      </c>
      <c r="C24" s="1">
        <f t="shared" si="0"/>
        <v>1.2E-2</v>
      </c>
      <c r="D24" s="1">
        <f t="shared" si="1"/>
        <v>0.11772000000000001</v>
      </c>
      <c r="K24" s="5">
        <v>4.9999999999998997E-2</v>
      </c>
      <c r="L24" s="3">
        <f t="shared" si="2"/>
        <v>12.749999999999744</v>
      </c>
      <c r="M24" s="3"/>
      <c r="N24" s="3"/>
      <c r="O24" s="3"/>
      <c r="P24" s="3" t="e">
        <f t="shared" si="10"/>
        <v>#DIV/0!</v>
      </c>
      <c r="Q24" s="2" t="e">
        <f t="shared" si="11"/>
        <v>#DIV/0!</v>
      </c>
      <c r="R24" s="2">
        <f>3.7*K24</f>
        <v>0.18499999999999631</v>
      </c>
      <c r="S24" s="2"/>
      <c r="T24" s="2">
        <f t="shared" si="3"/>
        <v>0.18499999999999631</v>
      </c>
      <c r="U24" s="2">
        <f t="shared" si="4"/>
        <v>5.0433859622888897E-4</v>
      </c>
      <c r="V24" s="6" t="e">
        <f>U24/Q24</f>
        <v>#DIV/0!</v>
      </c>
      <c r="W24" s="3"/>
      <c r="X24" s="3"/>
      <c r="Y24" s="3"/>
      <c r="Z24" s="3" t="e">
        <f t="shared" si="5"/>
        <v>#DIV/0!</v>
      </c>
      <c r="AA24" s="3" t="e">
        <f t="shared" si="6"/>
        <v>#DIV/0!</v>
      </c>
      <c r="AB24" s="2">
        <f>4.2*K24</f>
        <v>0.2099999999999958</v>
      </c>
      <c r="AC24" s="2"/>
      <c r="AD24" s="2">
        <f t="shared" si="7"/>
        <v>0.2099999999999958</v>
      </c>
      <c r="AE24" s="2">
        <f t="shared" si="8"/>
        <v>6.4630763009675596E-4</v>
      </c>
      <c r="AF24" s="1" t="e">
        <f t="shared" si="9"/>
        <v>#DIV/0!</v>
      </c>
    </row>
    <row r="25" spans="1:32" x14ac:dyDescent="0.35">
      <c r="A25" s="1">
        <v>3.1</v>
      </c>
      <c r="B25" s="1">
        <v>12.4</v>
      </c>
      <c r="C25" s="1">
        <f t="shared" si="0"/>
        <v>1.24E-2</v>
      </c>
      <c r="D25" s="1">
        <f t="shared" si="1"/>
        <v>0.121644</v>
      </c>
      <c r="K25" s="5">
        <v>0</v>
      </c>
      <c r="L25" s="3">
        <f t="shared" si="2"/>
        <v>0</v>
      </c>
      <c r="M25" s="3"/>
      <c r="N25" s="3"/>
      <c r="O25" s="3"/>
      <c r="P25" s="3" t="e">
        <f t="shared" si="10"/>
        <v>#DIV/0!</v>
      </c>
      <c r="Q25" s="2" t="e">
        <f t="shared" si="11"/>
        <v>#DIV/0!</v>
      </c>
      <c r="R25" s="2">
        <f>3.7*K25</f>
        <v>0</v>
      </c>
      <c r="S25" s="2"/>
      <c r="T25" s="2">
        <f t="shared" si="3"/>
        <v>0</v>
      </c>
      <c r="U25" s="2">
        <f t="shared" si="4"/>
        <v>0</v>
      </c>
      <c r="V25" s="6" t="e">
        <f>U25/Q25</f>
        <v>#DIV/0!</v>
      </c>
      <c r="W25" s="3"/>
      <c r="X25" s="3"/>
      <c r="Y25" s="3"/>
      <c r="Z25" s="3" t="e">
        <f t="shared" si="5"/>
        <v>#DIV/0!</v>
      </c>
      <c r="AA25" s="3" t="e">
        <f t="shared" si="6"/>
        <v>#DIV/0!</v>
      </c>
      <c r="AB25" s="2">
        <f>4.2*K25</f>
        <v>0</v>
      </c>
      <c r="AC25" s="2"/>
      <c r="AD25" s="2">
        <f t="shared" si="7"/>
        <v>0</v>
      </c>
      <c r="AE25" s="2">
        <f t="shared" si="8"/>
        <v>0</v>
      </c>
      <c r="AF25" s="1" t="e">
        <f t="shared" si="9"/>
        <v>#DIV/0!</v>
      </c>
    </row>
    <row r="26" spans="1:32" x14ac:dyDescent="0.35">
      <c r="A26" s="1">
        <v>3.2</v>
      </c>
      <c r="B26" s="1">
        <v>13.2</v>
      </c>
      <c r="C26" s="1">
        <f t="shared" si="0"/>
        <v>1.32E-2</v>
      </c>
      <c r="D26" s="1">
        <f t="shared" si="1"/>
        <v>0.129492</v>
      </c>
      <c r="K26" s="5"/>
    </row>
    <row r="27" spans="1:32" x14ac:dyDescent="0.35">
      <c r="A27" s="1">
        <v>3.3</v>
      </c>
      <c r="B27" s="1">
        <v>14</v>
      </c>
      <c r="C27" s="1">
        <f t="shared" si="0"/>
        <v>1.4E-2</v>
      </c>
      <c r="D27" s="1">
        <f t="shared" si="1"/>
        <v>0.13734000000000002</v>
      </c>
      <c r="K27" s="5"/>
    </row>
    <row r="28" spans="1:32" x14ac:dyDescent="0.35">
      <c r="A28" s="1">
        <v>3.4</v>
      </c>
      <c r="B28" s="1">
        <v>15</v>
      </c>
      <c r="C28" s="1">
        <f t="shared" si="0"/>
        <v>1.4999999999999999E-2</v>
      </c>
      <c r="D28" s="1">
        <f t="shared" si="1"/>
        <v>0.14715</v>
      </c>
      <c r="K28" s="5"/>
    </row>
    <row r="29" spans="1:32" x14ac:dyDescent="0.35">
      <c r="A29" s="1">
        <v>3.5</v>
      </c>
      <c r="B29" s="1">
        <v>15.6</v>
      </c>
      <c r="C29" s="1">
        <f t="shared" si="0"/>
        <v>1.5599999999999999E-2</v>
      </c>
      <c r="D29" s="1">
        <f t="shared" si="1"/>
        <v>0.15303600000000001</v>
      </c>
      <c r="K29" s="5"/>
    </row>
    <row r="30" spans="1:32" x14ac:dyDescent="0.35">
      <c r="A30" s="1">
        <v>3.6</v>
      </c>
      <c r="B30" s="1">
        <v>16.8</v>
      </c>
      <c r="C30" s="1">
        <f t="shared" si="0"/>
        <v>1.6800000000000002E-2</v>
      </c>
      <c r="D30" s="1">
        <f t="shared" si="1"/>
        <v>0.16480800000000004</v>
      </c>
      <c r="K30" s="5"/>
    </row>
    <row r="31" spans="1:32" x14ac:dyDescent="0.35">
      <c r="A31" s="1">
        <v>3.7</v>
      </c>
      <c r="B31" s="1">
        <v>17.5</v>
      </c>
      <c r="C31" s="1">
        <f t="shared" si="0"/>
        <v>1.7500000000000002E-2</v>
      </c>
      <c r="D31" s="1">
        <f t="shared" si="1"/>
        <v>0.17167500000000002</v>
      </c>
      <c r="K31" s="5"/>
    </row>
    <row r="32" spans="1:32" x14ac:dyDescent="0.35">
      <c r="A32" s="1">
        <v>3.8</v>
      </c>
      <c r="B32" s="1">
        <v>19</v>
      </c>
      <c r="C32" s="1">
        <f t="shared" si="0"/>
        <v>1.9E-2</v>
      </c>
      <c r="D32" s="1">
        <f t="shared" si="1"/>
        <v>0.18639</v>
      </c>
      <c r="K32" s="5"/>
    </row>
    <row r="33" spans="1:11" x14ac:dyDescent="0.35">
      <c r="A33" s="1">
        <v>3.9</v>
      </c>
      <c r="B33" s="1">
        <v>20</v>
      </c>
      <c r="C33" s="1">
        <f t="shared" si="0"/>
        <v>0.02</v>
      </c>
      <c r="D33" s="1">
        <f t="shared" si="1"/>
        <v>0.19620000000000001</v>
      </c>
      <c r="K33" s="5"/>
    </row>
    <row r="34" spans="1:11" x14ac:dyDescent="0.35">
      <c r="A34" s="1">
        <v>4</v>
      </c>
      <c r="B34" s="1">
        <v>20.5</v>
      </c>
      <c r="C34" s="1">
        <f t="shared" si="0"/>
        <v>2.0500000000000001E-2</v>
      </c>
      <c r="D34" s="1">
        <f t="shared" si="1"/>
        <v>0.20110500000000001</v>
      </c>
      <c r="K34" s="5"/>
    </row>
    <row r="35" spans="1:11" x14ac:dyDescent="0.35">
      <c r="A35" s="1">
        <v>4.0999999999999996</v>
      </c>
      <c r="B35" s="1">
        <v>20.9</v>
      </c>
      <c r="C35" s="1">
        <f t="shared" si="0"/>
        <v>2.0899999999999998E-2</v>
      </c>
      <c r="D35" s="1">
        <f t="shared" si="1"/>
        <v>0.20502899999999999</v>
      </c>
      <c r="K35" s="5"/>
    </row>
    <row r="36" spans="1:11" x14ac:dyDescent="0.35">
      <c r="A36" s="1">
        <v>4.2</v>
      </c>
      <c r="B36" s="1">
        <v>22.2</v>
      </c>
      <c r="C36" s="1">
        <f t="shared" si="0"/>
        <v>2.2200000000000001E-2</v>
      </c>
      <c r="D36" s="1">
        <f t="shared" si="1"/>
        <v>0.21778200000000003</v>
      </c>
      <c r="K36" s="5"/>
    </row>
    <row r="37" spans="1:11" x14ac:dyDescent="0.35">
      <c r="K37" s="5"/>
    </row>
    <row r="38" spans="1:11" x14ac:dyDescent="0.35">
      <c r="K38" s="5"/>
    </row>
  </sheetData>
  <mergeCells count="26">
    <mergeCell ref="AC3:AC4"/>
    <mergeCell ref="AD3:AD4"/>
    <mergeCell ref="AE3:AE4"/>
    <mergeCell ref="A1:A3"/>
    <mergeCell ref="B1:B3"/>
    <mergeCell ref="C1:C3"/>
    <mergeCell ref="D1:D3"/>
    <mergeCell ref="M2:V2"/>
    <mergeCell ref="V3:V4"/>
    <mergeCell ref="U3:U4"/>
    <mergeCell ref="R3:R4"/>
    <mergeCell ref="M1:AF1"/>
    <mergeCell ref="AF3:AF4"/>
    <mergeCell ref="AA3:AA4"/>
    <mergeCell ref="K1:K4"/>
    <mergeCell ref="L1:L4"/>
    <mergeCell ref="W2:AF2"/>
    <mergeCell ref="W3:Z3"/>
    <mergeCell ref="AB3:AB4"/>
    <mergeCell ref="E19:J20"/>
    <mergeCell ref="E21:J21"/>
    <mergeCell ref="E22:J22"/>
    <mergeCell ref="M3:P3"/>
    <mergeCell ref="Q3:Q4"/>
    <mergeCell ref="S3:S4"/>
    <mergeCell ref="T3:T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8F482E4DB4BF942B68356D41674DCBE" ma:contentTypeVersion="6" ma:contentTypeDescription="Opret et nyt dokument." ma:contentTypeScope="" ma:versionID="9e68e5117b2adf262f7c35144d26a5e0">
  <xsd:schema xmlns:xsd="http://www.w3.org/2001/XMLSchema" xmlns:xs="http://www.w3.org/2001/XMLSchema" xmlns:p="http://schemas.microsoft.com/office/2006/metadata/properties" xmlns:ns3="7127f91a-b490-45a0-9c91-aacfaf7e7f72" xmlns:ns4="eba20529-ca03-4f52-9b75-5fa73956af0a" targetNamespace="http://schemas.microsoft.com/office/2006/metadata/properties" ma:root="true" ma:fieldsID="13c27939bd89c0a69adbb416d4974994" ns3:_="" ns4:_="">
    <xsd:import namespace="7127f91a-b490-45a0-9c91-aacfaf7e7f72"/>
    <xsd:import namespace="eba20529-ca03-4f52-9b75-5fa73956af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7f91a-b490-45a0-9c91-aacfaf7e7f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20529-ca03-4f52-9b75-5fa73956af0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27f91a-b490-45a0-9c91-aacfaf7e7f72" xsi:nil="true"/>
  </documentManagement>
</p:properties>
</file>

<file path=customXml/itemProps1.xml><?xml version="1.0" encoding="utf-8"?>
<ds:datastoreItem xmlns:ds="http://schemas.openxmlformats.org/officeDocument/2006/customXml" ds:itemID="{F1B71313-0088-4096-9EBA-03927F58A0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7f91a-b490-45a0-9c91-aacfaf7e7f72"/>
    <ds:schemaRef ds:uri="eba20529-ca03-4f52-9b75-5fa73956a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B861CC-EC02-4E7B-8A9B-A05C6AE69D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77559D-AAD5-472C-A26E-36D1ADC9A430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eba20529-ca03-4f52-9b75-5fa73956af0a"/>
    <ds:schemaRef ds:uri="http://schemas.openxmlformats.org/package/2006/metadata/core-properties"/>
    <ds:schemaRef ds:uri="7127f91a-b490-45a0-9c91-aacfaf7e7f7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dcterms:created xsi:type="dcterms:W3CDTF">2023-05-03T10:59:25Z</dcterms:created>
  <dcterms:modified xsi:type="dcterms:W3CDTF">2023-05-04T06:26:23Z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0x01010098F482E4DB4BF942B68356D41674DCBE</vt:lpwstr>
  </property>
</Properties>
</file>