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kan\Desktop\Resources1\"/>
    </mc:Choice>
  </mc:AlternateContent>
  <xr:revisionPtr revIDLastSave="0" documentId="8_{415E0F17-B661-4FB6-80D7-B56D3C3C6E5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Caterory Statistics" sheetId="2" r:id="rId4"/>
    <sheet name="Subcategory Statistics" sheetId="3" r:id="rId5"/>
    <sheet name="Edinburgh Research" sheetId="5" r:id="rId6"/>
    <sheet name="Descriptive Statistics" sheetId="8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E3" i="16" l="1"/>
  <c r="G3" i="16" s="1"/>
  <c r="E4" i="16"/>
  <c r="H4" i="16" s="1"/>
  <c r="E5" i="16"/>
  <c r="H5" i="16" s="1"/>
  <c r="E6" i="16"/>
  <c r="G6" i="16" s="1"/>
  <c r="E7" i="16"/>
  <c r="H7" i="16" s="1"/>
  <c r="E8" i="16"/>
  <c r="G8" i="16" s="1"/>
  <c r="E9" i="16"/>
  <c r="H9" i="16" s="1"/>
  <c r="E10" i="16"/>
  <c r="H10" i="16" s="1"/>
  <c r="E11" i="16"/>
  <c r="G11" i="16" s="1"/>
  <c r="E12" i="16"/>
  <c r="H12" i="16" s="1"/>
  <c r="D17" i="16"/>
  <c r="C17" i="16"/>
  <c r="D15" i="16"/>
  <c r="C15" i="16"/>
  <c r="B17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G2" i="5"/>
  <c r="C2" i="5"/>
  <c r="C3" i="5"/>
  <c r="C4" i="5"/>
  <c r="C5" i="5"/>
  <c r="C6" i="5"/>
  <c r="C15" i="8"/>
  <c r="C14" i="8"/>
  <c r="B14" i="8"/>
  <c r="C13" i="8"/>
  <c r="B13" i="8"/>
  <c r="B15" i="8" s="1"/>
  <c r="C12" i="8"/>
  <c r="B12" i="8"/>
  <c r="C6" i="8"/>
  <c r="C7" i="8" s="1"/>
  <c r="B6" i="8"/>
  <c r="C5" i="8"/>
  <c r="C4" i="8"/>
  <c r="B4" i="8"/>
  <c r="B5" i="8"/>
  <c r="B7" i="8" s="1"/>
  <c r="B2" i="8"/>
  <c r="C11" i="8"/>
  <c r="C10" i="8"/>
  <c r="B10" i="8"/>
  <c r="B11" i="8"/>
  <c r="C3" i="8"/>
  <c r="C2" i="8"/>
  <c r="B3" i="8"/>
  <c r="F3" i="5"/>
  <c r="F4" i="5"/>
  <c r="F5" i="5"/>
  <c r="F6" i="5"/>
  <c r="F2" i="5"/>
  <c r="D3" i="5"/>
  <c r="D4" i="5"/>
  <c r="D5" i="5"/>
  <c r="D6" i="5"/>
  <c r="D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16" l="1"/>
  <c r="F9" i="16"/>
  <c r="G7" i="16"/>
  <c r="F4" i="16"/>
  <c r="F12" i="16"/>
  <c r="H11" i="16"/>
  <c r="F11" i="16"/>
  <c r="F10" i="16"/>
  <c r="G10" i="16"/>
  <c r="G9" i="16"/>
  <c r="F8" i="16"/>
  <c r="H8" i="16"/>
  <c r="F7" i="16"/>
  <c r="H6" i="16"/>
  <c r="F6" i="16"/>
  <c r="F5" i="16"/>
  <c r="G5" i="16"/>
  <c r="G4" i="16"/>
  <c r="F3" i="16"/>
  <c r="E13" i="16"/>
  <c r="H3" i="16"/>
  <c r="E2" i="16"/>
  <c r="B15" i="16"/>
  <c r="G2" i="16" l="1"/>
  <c r="F2" i="16"/>
  <c r="H13" i="16"/>
  <c r="G13" i="16"/>
  <c r="F13" i="16"/>
  <c r="H2" i="16"/>
</calcChain>
</file>

<file path=xl/sharedStrings.xml><?xml version="1.0" encoding="utf-8"?>
<sst xmlns="http://schemas.openxmlformats.org/spreadsheetml/2006/main" count="33030" uniqueCount="8417">
  <si>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</si>
  <si>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</si>
  <si>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</si>
  <si>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</si>
  <si>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</si>
  <si>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</si>
  <si>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</si>
  <si>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</si>
  <si>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</si>
  <si>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</si>
  <si>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</si>
  <si>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</si>
  <si>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</si>
  <si>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</si>
  <si>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</si>
  <si>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</si>
  <si>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</si>
  <si>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</si>
  <si>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</si>
  <si>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</si>
  <si>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</si>
  <si>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</si>
  <si>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</si>
  <si>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</si>
  <si>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</si>
  <si>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</si>
  <si>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</si>
  <si>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</si>
  <si>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</si>
  <si>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</si>
  <si>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</si>
  <si>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</si>
  <si>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</si>
  <si>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</si>
  <si>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</si>
  <si>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</si>
  <si>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</si>
  <si>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</si>
  <si>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</si>
  <si>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</si>
  <si>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</si>
  <si>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</si>
  <si>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</si>
  <si>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</si>
  <si>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</si>
  <si>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</si>
  <si>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</si>
  <si>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</si>
  <si>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</si>
  <si>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</si>
  <si>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</si>
  <si>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</si>
  <si>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</si>
  <si>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</si>
  <si>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</si>
  <si>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</si>
  <si>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</si>
  <si>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</si>
  <si>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</si>
  <si>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</si>
  <si>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</si>
  <si>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</si>
  <si>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</si>
  <si>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</si>
  <si>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</si>
  <si>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</si>
  <si>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</si>
  <si>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</si>
  <si>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</si>
  <si>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</si>
  <si>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</si>
  <si>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</si>
  <si>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</si>
  <si>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</si>
  <si>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</si>
  <si>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</si>
  <si>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</si>
  <si>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</si>
  <si>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</si>
  <si>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</si>
  <si>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</si>
  <si>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</si>
  <si>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</si>
  <si>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</si>
  <si>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</si>
  <si>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</si>
  <si>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</si>
  <si>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</si>
  <si>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</si>
  <si>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</si>
  <si>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</si>
  <si>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</si>
  <si>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</si>
  <si>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</si>
  <si>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</si>
  <si>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</si>
  <si>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</si>
  <si>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</si>
  <si>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</si>
  <si>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</si>
  <si>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</si>
  <si>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</si>
  <si>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</si>
  <si>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</si>
  <si>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</si>
  <si>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</si>
  <si>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</si>
  <si>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</si>
  <si>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</si>
  <si>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</si>
  <si>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</si>
  <si>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</si>
  <si>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</si>
  <si>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</si>
  <si>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</si>
  <si>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</si>
  <si>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</si>
  <si>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</si>
  <si>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</si>
  <si>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</si>
  <si>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</si>
  <si>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</si>
  <si>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</si>
  <si>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</si>
  <si>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</si>
  <si>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</si>
  <si>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</si>
  <si>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</si>
  <si>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</si>
  <si>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</si>
  <si>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</si>
  <si>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</si>
  <si>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</si>
  <si>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</si>
  <si>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</si>
  <si>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</si>
  <si>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</si>
  <si>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</si>
  <si>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</si>
  <si>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</si>
  <si>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</si>
  <si>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</si>
  <si>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</si>
  <si>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</si>
  <si>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</si>
  <si>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</si>
  <si>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</si>
  <si>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</si>
  <si>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</si>
  <si>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</si>
  <si>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</si>
  <si>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</si>
  <si>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</si>
  <si>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</si>
  <si>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</si>
  <si>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</si>
  <si>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</si>
  <si>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</si>
  <si>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</si>
  <si>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</si>
  <si>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</si>
  <si>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</si>
  <si>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</si>
  <si>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</si>
  <si>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</si>
  <si>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</si>
  <si>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</si>
  <si>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</si>
  <si>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</si>
  <si>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</si>
  <si>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</si>
  <si>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</si>
  <si>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</si>
  <si>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</si>
  <si>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</si>
  <si>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</si>
  <si>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</si>
  <si>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</si>
  <si>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</si>
  <si>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</si>
  <si>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</si>
  <si>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</si>
  <si>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</si>
  <si>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</si>
  <si>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</si>
  <si>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</si>
  <si>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</si>
  <si>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</si>
  <si>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</si>
  <si>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</si>
  <si>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</si>
  <si>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</si>
  <si>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</si>
  <si>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</si>
  <si>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</si>
  <si>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</si>
  <si>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</si>
  <si>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</si>
  <si>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</si>
  <si>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</si>
  <si>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</si>
  <si>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</si>
  <si>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</si>
  <si>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</si>
  <si>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</si>
  <si>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</si>
  <si>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</si>
  <si>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</si>
  <si>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</si>
  <si>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</si>
  <si>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</si>
  <si>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</si>
  <si>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</si>
  <si>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</si>
  <si>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</si>
  <si>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</si>
  <si>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</si>
  <si>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</si>
  <si>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</si>
  <si>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</si>
  <si>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</si>
  <si>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</si>
  <si>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</si>
  <si>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</si>
  <si>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</si>
  <si>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</si>
  <si>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</si>
  <si>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</si>
  <si>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</si>
  <si>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</si>
  <si>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</si>
  <si>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</si>
  <si>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</si>
  <si>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</si>
  <si>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</si>
  <si>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</si>
  <si>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</si>
  <si>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</si>
  <si>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</si>
  <si>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</si>
  <si>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</si>
  <si>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</si>
  <si>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</si>
  <si>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</si>
  <si>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</si>
  <si>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</si>
  <si>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</si>
  <si>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</si>
  <si>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</si>
  <si>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</si>
  <si>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</si>
  <si>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</si>
  <si>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</si>
  <si>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</si>
  <si>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</si>
  <si>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</si>
  <si>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</si>
  <si>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</si>
  <si>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</si>
  <si>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</si>
  <si>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</si>
  <si>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</si>
  <si>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</si>
  <si>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</si>
  <si>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</si>
  <si>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</si>
  <si>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</si>
  <si>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</si>
  <si>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</si>
  <si>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</si>
  <si>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</si>
  <si>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</si>
  <si>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</si>
  <si>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</si>
  <si>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</si>
  <si>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</si>
  <si>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</si>
  <si>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</si>
  <si>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</si>
  <si>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</si>
  <si>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</si>
  <si>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</si>
  <si>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</si>
  <si>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</si>
  <si>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</si>
  <si>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</si>
  <si>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</si>
  <si>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</si>
  <si>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</si>
  <si>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</si>
  <si>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</si>
  <si>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</si>
  <si>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</si>
  <si>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</si>
  <si>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</si>
  <si>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</si>
  <si>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</si>
  <si>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</si>
  <si>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</si>
  <si>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</si>
  <si>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</si>
  <si>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</si>
  <si>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</si>
  <si>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</si>
  <si>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</si>
  <si>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</si>
  <si>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</si>
  <si>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</si>
  <si>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</si>
  <si>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</si>
  <si>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</si>
  <si>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</si>
  <si>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</si>
  <si>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</si>
  <si>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</si>
  <si>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</si>
  <si>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</si>
  <si>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</si>
  <si>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</si>
  <si>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</si>
  <si>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</si>
  <si>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</si>
  <si>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</si>
  <si>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</si>
  <si>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</si>
  <si>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</si>
  <si>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</si>
  <si>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</si>
  <si>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</si>
  <si>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</si>
  <si>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</si>
  <si>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</si>
  <si>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</si>
  <si>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</si>
  <si>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</si>
  <si>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</si>
  <si>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</si>
  <si>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</si>
  <si>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</si>
  <si>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</si>
  <si>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</si>
  <si>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</si>
  <si>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</si>
  <si>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</si>
  <si>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</si>
  <si>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</si>
  <si>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</si>
  <si>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</si>
  <si>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</si>
  <si>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</si>
  <si>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</si>
  <si>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</si>
  <si>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</si>
  <si>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</si>
  <si>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</si>
  <si>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</si>
  <si>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</si>
  <si>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</si>
  <si>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</si>
  <si>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</si>
  <si>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</si>
  <si>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</si>
  <si>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</si>
  <si>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</si>
  <si>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</si>
  <si>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</si>
  <si>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</si>
  <si>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</si>
  <si>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</si>
  <si>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</si>
  <si>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</si>
  <si>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</si>
  <si>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</si>
  <si>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</si>
  <si>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</si>
  <si>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</si>
  <si>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</si>
  <si>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</si>
  <si>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</si>
  <si>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</si>
  <si>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</si>
  <si>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</si>
  <si>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</si>
  <si>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</si>
  <si>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</si>
  <si>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</si>
  <si>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</si>
  <si>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</si>
  <si>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</si>
  <si>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</si>
  <si>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</si>
  <si>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</si>
  <si>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</si>
  <si>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</si>
  <si>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</si>
  <si>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</si>
  <si>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</si>
  <si>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</si>
  <si>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</si>
  <si>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</si>
  <si>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</si>
  <si>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</si>
  <si>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</si>
  <si>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</si>
  <si>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</si>
  <si>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</si>
  <si>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</si>
  <si>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</si>
  <si>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</si>
  <si>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</si>
  <si>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</si>
  <si>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</si>
  <si>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</si>
  <si>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</si>
  <si>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</si>
  <si>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</si>
  <si>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</si>
  <si>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</si>
  <si>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</si>
  <si>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</si>
  <si>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</si>
  <si>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</si>
  <si>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</si>
  <si>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</si>
  <si>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</si>
  <si>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</si>
  <si>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</si>
  <si>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</si>
  <si>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</si>
  <si>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</si>
  <si>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</si>
  <si>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</si>
  <si>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</si>
  <si>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</si>
  <si>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</si>
  <si>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</si>
  <si>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</si>
  <si>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</si>
  <si>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</si>
  <si>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</si>
  <si>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</si>
  <si>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</si>
  <si>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</si>
  <si>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</si>
  <si>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</si>
  <si>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</si>
  <si>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</si>
  <si>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</si>
  <si>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</si>
  <si>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</si>
  <si>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</si>
  <si>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</si>
  <si>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</si>
  <si>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</si>
  <si>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</si>
  <si>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</si>
  <si>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</si>
  <si>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</si>
  <si>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</si>
  <si>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</si>
  <si>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</si>
  <si>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</si>
  <si>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</si>
  <si>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</si>
  <si>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</si>
  <si>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</si>
  <si>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</si>
  <si>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</si>
  <si>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</si>
  <si>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</si>
  <si>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</si>
  <si>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</si>
  <si>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</si>
  <si>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</si>
  <si>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</si>
  <si>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</si>
  <si>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</si>
  <si>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</si>
  <si>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</si>
  <si>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</si>
  <si>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</si>
  <si>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</si>
  <si>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</si>
  <si>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</si>
  <si>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</si>
  <si>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</si>
  <si>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</si>
  <si>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</si>
  <si>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</si>
  <si>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</si>
  <si>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</si>
  <si>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</si>
  <si>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</si>
  <si>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</si>
  <si>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</si>
  <si>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</si>
  <si>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</si>
  <si>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</si>
  <si>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</si>
  <si>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</si>
  <si>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</si>
  <si>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</si>
  <si>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</si>
  <si>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</si>
  <si>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</si>
  <si>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</si>
  <si>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</si>
  <si>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</si>
  <si>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</si>
  <si>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</si>
  <si>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</si>
  <si>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</si>
  <si>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</si>
  <si>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</si>
  <si>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</si>
  <si>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</si>
  <si>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</si>
  <si>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</si>
  <si>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</si>
  <si>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</si>
  <si>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</si>
  <si>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</si>
  <si>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</si>
  <si>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</si>
  <si>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</si>
  <si>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</si>
  <si>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</si>
  <si>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</si>
  <si>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</si>
  <si>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</si>
  <si>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</si>
  <si>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</si>
  <si>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</si>
  <si>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</si>
  <si>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</si>
  <si>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</si>
  <si>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</si>
  <si>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</si>
  <si>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</si>
  <si>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</si>
  <si>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</si>
  <si>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</si>
  <si>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</si>
  <si>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</si>
  <si>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</si>
  <si>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</si>
  <si>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</si>
  <si>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</si>
  <si>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</si>
  <si>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</si>
  <si>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</si>
  <si>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</si>
  <si>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</si>
  <si>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</si>
  <si>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</si>
  <si>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</si>
  <si>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</si>
  <si>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</si>
  <si>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</si>
  <si>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</si>
  <si>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</si>
  <si>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</si>
  <si>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</si>
  <si>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</si>
  <si>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</si>
  <si>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</si>
  <si>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</si>
  <si>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</si>
  <si>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</si>
  <si>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</si>
  <si>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</si>
  <si>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</si>
  <si>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</si>
  <si>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</si>
  <si>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</si>
  <si>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</si>
  <si>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</si>
  <si>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</si>
  <si>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</si>
  <si>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</si>
  <si>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</si>
  <si>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</si>
  <si>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</si>
  <si>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</si>
  <si>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</si>
  <si>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</si>
  <si>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</si>
  <si>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</si>
  <si>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</si>
  <si>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</si>
  <si>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</si>
  <si>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</si>
  <si>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</si>
  <si>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</si>
  <si>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</si>
  <si>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</si>
  <si>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</si>
  <si>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</si>
  <si>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</si>
  <si>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</si>
  <si>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</si>
  <si>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</si>
  <si>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</si>
  <si>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</si>
  <si>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</si>
  <si>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</si>
  <si>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</si>
  <si>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</si>
  <si>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</si>
  <si>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</si>
  <si>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</si>
  <si>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</si>
  <si>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</si>
  <si>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</si>
  <si>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</si>
  <si>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</si>
  <si>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</si>
  <si>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</si>
  <si>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</si>
  <si>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</si>
  <si>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</si>
  <si>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</si>
  <si>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</si>
  <si>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</si>
  <si>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</si>
  <si>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</si>
  <si>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</si>
  <si>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</si>
  <si>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</si>
  <si>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</si>
  <si>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</si>
  <si>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</si>
  <si>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</si>
  <si>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</si>
  <si>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</si>
  <si>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</si>
  <si>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</si>
  <si>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</si>
  <si>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</si>
  <si>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</si>
  <si>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</si>
  <si>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</si>
  <si>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</si>
  <si>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</si>
  <si>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</si>
  <si>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</si>
  <si>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</si>
  <si>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</si>
  <si>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</si>
  <si>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</si>
  <si>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</si>
  <si>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</si>
  <si>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</si>
  <si>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</si>
  <si>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</si>
  <si>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</si>
  <si>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</si>
  <si>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</si>
  <si>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</si>
  <si>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</si>
  <si>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</si>
  <si>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</si>
  <si>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</si>
  <si>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</si>
  <si>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</si>
  <si>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</si>
  <si>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</si>
  <si>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</si>
  <si>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</si>
  <si>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</si>
  <si>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</si>
  <si>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</si>
  <si>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</si>
  <si>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</si>
  <si>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</si>
  <si>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</si>
  <si>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</si>
  <si>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</si>
  <si>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</si>
  <si>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</si>
  <si>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</si>
  <si>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</si>
  <si>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</si>
  <si>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</si>
  <si>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</si>
  <si>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</si>
  <si>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</si>
  <si>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</si>
  <si>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</si>
  <si>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</si>
  <si>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</si>
  <si>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</si>
  <si>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</si>
  <si>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</si>
  <si>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</si>
  <si>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</si>
  <si>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</si>
  <si>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</si>
  <si>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</si>
  <si>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</si>
  <si>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</si>
  <si>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</si>
  <si>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</si>
  <si>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</si>
  <si>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</si>
  <si>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</si>
  <si>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</si>
  <si>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</si>
  <si>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</si>
  <si>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</si>
  <si>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</si>
  <si>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</si>
  <si>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</si>
  <si>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</si>
  <si>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</si>
  <si>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</si>
  <si>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</si>
  <si>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</si>
  <si>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</si>
  <si>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</si>
  <si>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</si>
  <si>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</si>
  <si>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</si>
  <si>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</si>
  <si>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</si>
  <si>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</si>
  <si>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</si>
  <si>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</si>
  <si>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</si>
  <si>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</si>
  <si>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</si>
  <si>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</si>
  <si>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</si>
  <si>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</si>
  <si>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</si>
  <si>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</si>
  <si>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</si>
  <si>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</si>
  <si>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</si>
  <si>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</si>
  <si>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</si>
  <si>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</si>
  <si>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</si>
  <si>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</si>
  <si>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</si>
  <si>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</si>
  <si>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</si>
  <si>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</si>
  <si>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</si>
  <si>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</si>
  <si>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</si>
  <si>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</si>
  <si>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</si>
  <si>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</si>
  <si>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</si>
  <si>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</si>
  <si>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</si>
  <si>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</si>
  <si>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</si>
  <si>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</si>
  <si>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</si>
  <si>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</si>
  <si>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</si>
  <si>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</si>
  <si>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</si>
  <si>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</si>
  <si>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</si>
  <si>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</si>
  <si>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</si>
  <si>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</si>
  <si>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</si>
  <si>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</si>
  <si>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</si>
  <si>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</si>
  <si>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</si>
  <si>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</si>
  <si>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</si>
  <si>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</si>
  <si>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</si>
  <si>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</si>
  <si>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</si>
  <si>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</si>
  <si>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</si>
  <si>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</si>
  <si>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</si>
  <si>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</si>
  <si>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</si>
  <si>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</si>
  <si>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</si>
  <si>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</si>
  <si>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</si>
  <si>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</si>
  <si>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</si>
  <si>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</si>
  <si>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</si>
  <si>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</si>
  <si>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</si>
  <si>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</si>
  <si>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</si>
  <si>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</si>
  <si>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</si>
  <si>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</si>
  <si>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</si>
  <si>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</si>
  <si>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</si>
  <si>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</si>
  <si>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</si>
  <si>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</si>
  <si>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</si>
  <si>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</si>
  <si>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</si>
  <si>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</si>
  <si>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</si>
  <si>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</si>
  <si>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</si>
  <si>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</si>
  <si>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</si>
  <si>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</si>
  <si>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</si>
  <si>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</si>
  <si>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</si>
  <si>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</si>
  <si>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</si>
  <si>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</si>
  <si>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</si>
  <si>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</si>
  <si>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</si>
  <si>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</si>
  <si>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</si>
  <si>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</si>
  <si>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</si>
  <si>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</si>
  <si>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</si>
  <si>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</si>
  <si>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</si>
  <si>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</si>
  <si>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</si>
  <si>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</si>
  <si>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</si>
  <si>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</si>
  <si>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</si>
  <si>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</si>
  <si>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</si>
  <si>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</si>
  <si>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</si>
  <si>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</si>
  <si>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</si>
  <si>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</si>
  <si>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</si>
  <si>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</si>
  <si>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</si>
  <si>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</si>
  <si>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</si>
  <si>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</si>
  <si>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</si>
  <si>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</si>
  <si>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</si>
  <si>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</si>
  <si>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</si>
  <si>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</si>
  <si>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</si>
  <si>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</si>
  <si>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</si>
  <si>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</si>
  <si>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</si>
  <si>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</si>
  <si>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</si>
  <si>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</si>
  <si>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</si>
  <si>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</si>
  <si>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</si>
  <si>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</si>
  <si>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</si>
  <si>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</si>
  <si>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</si>
  <si>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</si>
  <si>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</si>
  <si>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</si>
  <si>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</si>
  <si>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</si>
  <si>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</si>
  <si>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</si>
  <si>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</si>
  <si>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</si>
  <si>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</si>
  <si>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</si>
  <si>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</si>
  <si>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</si>
  <si>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</si>
  <si>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</si>
  <si>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</si>
  <si>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</si>
  <si>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</si>
  <si>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</si>
  <si>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</si>
  <si>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</si>
  <si>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</si>
  <si>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</si>
  <si>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</si>
  <si>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</si>
  <si>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</si>
  <si>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</si>
  <si>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</si>
  <si>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</si>
  <si>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</si>
  <si>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</si>
  <si>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</si>
  <si>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</si>
  <si>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</si>
  <si>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</si>
  <si>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</si>
  <si>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</si>
  <si>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</si>
  <si>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</si>
  <si>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</si>
  <si>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</si>
  <si>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</si>
  <si>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</si>
  <si>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</si>
  <si>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</si>
  <si>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</si>
  <si>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</si>
  <si>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</si>
  <si>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</si>
  <si>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</si>
  <si>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</si>
  <si>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</si>
  <si>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</si>
  <si>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</si>
  <si>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</si>
  <si>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</si>
  <si>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</si>
  <si>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</si>
  <si>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</si>
  <si>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</si>
  <si>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</si>
  <si>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</si>
  <si>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</si>
  <si>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</si>
  <si>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</si>
  <si>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</si>
  <si>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</si>
  <si>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</si>
  <si>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</si>
  <si>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</si>
  <si>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</si>
  <si>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</si>
  <si>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</si>
  <si>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</si>
  <si>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</si>
  <si>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</si>
  <si>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</si>
  <si>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</si>
  <si>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</si>
  <si>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</si>
  <si>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</si>
  <si>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</si>
  <si>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</si>
  <si>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</si>
  <si>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</si>
  <si>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</si>
  <si>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</si>
  <si>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</si>
  <si>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</si>
  <si>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</si>
  <si>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</si>
  <si>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</si>
  <si>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</si>
  <si>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</si>
  <si>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</si>
  <si>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</si>
  <si>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</si>
  <si>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</si>
  <si>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</si>
  <si>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</si>
  <si>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</si>
  <si>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</si>
  <si>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</si>
  <si>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</si>
  <si>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</si>
  <si>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</si>
  <si>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</si>
  <si>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</si>
  <si>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</si>
  <si>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</si>
  <si>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</si>
  <si>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</si>
  <si>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</si>
  <si>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</si>
  <si>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</si>
  <si>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</si>
  <si>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</si>
  <si>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</si>
  <si>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</si>
  <si>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</si>
  <si>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</si>
  <si>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</si>
  <si>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</si>
  <si>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</si>
  <si>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</si>
  <si>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</si>
  <si>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</si>
  <si>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</si>
  <si>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</si>
  <si>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</si>
  <si>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</si>
  <si>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</si>
  <si>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</si>
  <si>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</si>
  <si>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</si>
  <si>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</si>
  <si>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</si>
  <si>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</si>
  <si>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</si>
  <si>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</si>
  <si>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</si>
  <si>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</si>
  <si>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</si>
  <si>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</si>
  <si>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</si>
  <si>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</si>
  <si>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</si>
  <si>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</si>
  <si>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</si>
  <si>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</si>
  <si>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</si>
  <si>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</si>
  <si>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</si>
  <si>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</si>
  <si>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</si>
  <si>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</si>
  <si>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</si>
  <si>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</si>
  <si>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</si>
  <si>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</si>
  <si>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</si>
  <si>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</si>
  <si>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</si>
  <si>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</si>
  <si>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</si>
  <si>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</si>
  <si>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</si>
  <si>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</si>
  <si>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</si>
  <si>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</si>
  <si>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</si>
  <si>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</si>
  <si>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</si>
  <si>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</si>
  <si>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</si>
  <si>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</si>
  <si>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</si>
  <si>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</si>
  <si>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</si>
  <si>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</si>
  <si>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</si>
  <si>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</si>
  <si>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</si>
  <si>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</si>
  <si>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</si>
  <si>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</si>
  <si>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</si>
  <si>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</si>
  <si>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</si>
  <si>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</si>
  <si>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</si>
  <si>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</si>
  <si>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</si>
  <si>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</si>
  <si>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</si>
  <si>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</si>
  <si>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</si>
  <si>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</si>
  <si>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</si>
  <si>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</si>
  <si>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</si>
  <si>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</si>
  <si>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</si>
  <si>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</si>
  <si>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</si>
  <si>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</si>
  <si>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</si>
  <si>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</si>
  <si>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</si>
  <si>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</si>
  <si>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</si>
  <si>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</si>
  <si>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</si>
  <si>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</si>
  <si>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</si>
  <si>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</si>
  <si>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</si>
  <si>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</si>
  <si>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</si>
  <si>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</si>
  <si>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</si>
  <si>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</si>
  <si>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</si>
  <si>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</si>
  <si>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</si>
  <si>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</si>
  <si>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</si>
  <si>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</si>
  <si>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</si>
  <si>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</si>
  <si>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</si>
  <si>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</si>
  <si>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</si>
  <si>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</si>
  <si>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</si>
  <si>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</si>
  <si>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</si>
  <si>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</si>
  <si>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</si>
  <si>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</si>
  <si>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</si>
  <si>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</si>
  <si>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</si>
  <si>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</si>
  <si>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</si>
  <si>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</si>
  <si>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</si>
  <si>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</si>
  <si>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</si>
  <si>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</si>
  <si>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</si>
  <si>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</si>
  <si>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</si>
  <si>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</si>
  <si>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</si>
  <si>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</si>
  <si>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</si>
  <si>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</si>
  <si>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</si>
  <si>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</si>
  <si>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</si>
  <si>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</si>
  <si>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</si>
  <si>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</si>
  <si>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</si>
  <si>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</si>
  <si>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</si>
  <si>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</si>
  <si>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</si>
  <si>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</si>
  <si>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</si>
  <si>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</si>
  <si>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</si>
  <si>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</si>
  <si>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</si>
  <si>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</si>
  <si>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</si>
  <si>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</si>
  <si>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</si>
  <si>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</si>
  <si>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</si>
  <si>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</si>
  <si>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</si>
  <si>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</si>
  <si>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</si>
  <si>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</si>
  <si>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</si>
  <si>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</si>
  <si>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</si>
  <si>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</si>
  <si>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</si>
  <si>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</si>
  <si>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</si>
  <si>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</si>
  <si>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</si>
  <si>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</si>
  <si>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</si>
  <si>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</si>
  <si>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</si>
  <si>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</si>
  <si>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</si>
  <si>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</si>
  <si>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</si>
  <si>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</si>
  <si>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</si>
  <si>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</si>
  <si>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</si>
  <si>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</si>
  <si>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</si>
  <si>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</si>
  <si>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</si>
  <si>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</si>
  <si>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</si>
  <si>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</si>
  <si>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</si>
  <si>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</si>
  <si>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</si>
  <si>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</si>
  <si>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</si>
  <si>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</si>
  <si>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</si>
  <si>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</si>
  <si>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</si>
  <si>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</si>
  <si>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</si>
  <si>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</si>
  <si>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</si>
  <si>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</si>
  <si>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</si>
  <si>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</si>
  <si>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</si>
  <si>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</si>
  <si>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</si>
  <si>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</si>
  <si>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</si>
  <si>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</si>
  <si>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</si>
  <si>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</si>
  <si>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</si>
  <si>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</si>
  <si>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</si>
  <si>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</si>
  <si>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</si>
  <si>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</si>
  <si>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</si>
  <si>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</si>
  <si>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</si>
  <si>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</si>
  <si>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</si>
  <si>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</si>
  <si>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</si>
  <si>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</si>
  <si>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</si>
  <si>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</si>
  <si>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</si>
  <si>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</si>
  <si>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</si>
  <si>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</si>
  <si>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</si>
  <si>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</si>
  <si>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</si>
  <si>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</si>
  <si>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</si>
  <si>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</si>
  <si>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</si>
  <si>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</si>
  <si>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</si>
  <si>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</si>
  <si>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</si>
  <si>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</si>
  <si>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</si>
  <si>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</si>
  <si>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</si>
  <si>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</si>
  <si>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</si>
  <si>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</si>
  <si>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</si>
  <si>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</si>
  <si>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</si>
  <si>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</si>
  <si>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</si>
  <si>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</si>
  <si>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</si>
  <si>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</si>
  <si>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</si>
  <si>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</si>
  <si>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</si>
  <si>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</si>
  <si>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</si>
  <si>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</si>
  <si>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</si>
  <si>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</si>
  <si>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</si>
  <si>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</si>
  <si>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</si>
  <si>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</si>
  <si>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</si>
  <si>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</si>
  <si>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</si>
  <si>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</si>
  <si>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</si>
  <si>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</si>
  <si>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</si>
  <si>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</si>
  <si>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</si>
  <si>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</si>
  <si>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</si>
  <si>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</si>
  <si>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</si>
  <si>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</si>
  <si>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</si>
  <si>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</si>
  <si>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</si>
  <si>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</si>
  <si>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</si>
  <si>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</si>
  <si>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</si>
  <si>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</si>
  <si>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</si>
  <si>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</si>
  <si>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</si>
  <si>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</si>
  <si>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</si>
  <si>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</si>
  <si>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</si>
  <si>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</si>
  <si>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</si>
  <si>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</si>
  <si>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</si>
  <si>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</si>
  <si>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</si>
  <si>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</si>
  <si>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</si>
  <si>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</si>
  <si>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</si>
  <si>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</si>
  <si>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</si>
  <si>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</si>
  <si>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</si>
  <si>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</si>
  <si>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</si>
  <si>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</si>
  <si>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</si>
  <si>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</si>
  <si>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</si>
  <si>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</si>
  <si>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</si>
  <si>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</si>
  <si>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</si>
  <si>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</si>
  <si>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</si>
  <si>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</si>
  <si>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</si>
  <si>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</si>
  <si>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</si>
  <si>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</si>
  <si>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</si>
  <si>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</si>
  <si>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</si>
  <si>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</si>
  <si>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</si>
  <si>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</si>
  <si>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</si>
  <si>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</si>
  <si>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</si>
  <si>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</si>
  <si>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</si>
  <si>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</si>
  <si>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</si>
  <si>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</si>
  <si>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</si>
  <si>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</si>
  <si>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</si>
  <si>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</si>
  <si>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</si>
  <si>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</si>
  <si>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</si>
  <si>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</si>
  <si>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</si>
  <si>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</si>
  <si>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</si>
  <si>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</si>
  <si>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</si>
  <si>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</si>
  <si>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</si>
  <si>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</si>
  <si>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</si>
  <si>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</si>
  <si>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</si>
  <si>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</si>
  <si>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</si>
  <si>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</si>
  <si>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</si>
  <si>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</si>
  <si>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</si>
  <si>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</si>
  <si>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</si>
  <si>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</si>
  <si>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</si>
  <si>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</si>
  <si>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</si>
  <si>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</si>
  <si>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</si>
  <si>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</si>
  <si>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</si>
  <si>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</si>
  <si>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</si>
  <si>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</si>
  <si>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</si>
  <si>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</si>
  <si>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</si>
  <si>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</si>
  <si>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</si>
  <si>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</si>
  <si>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</si>
  <si>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</si>
  <si>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</si>
  <si>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</si>
  <si>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</si>
  <si>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</si>
  <si>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</si>
  <si>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</si>
  <si>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</si>
  <si>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</si>
  <si>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</si>
  <si>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</si>
  <si>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</si>
  <si>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</si>
  <si>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</si>
  <si>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</si>
  <si>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</si>
  <si>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</si>
  <si>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</si>
  <si>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</si>
  <si>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</si>
  <si>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</si>
  <si>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</si>
  <si>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</si>
  <si>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</si>
  <si>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</si>
  <si>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</si>
  <si>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</si>
  <si>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</si>
  <si>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</si>
  <si>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</si>
  <si>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</si>
  <si>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</si>
  <si>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</si>
  <si>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</si>
  <si>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</si>
  <si>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</si>
  <si>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</si>
  <si>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</si>
  <si>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</si>
  <si>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</si>
  <si>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</si>
  <si>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</si>
  <si>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</si>
  <si>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</si>
  <si>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</si>
  <si>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</si>
  <si>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</si>
  <si>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</si>
  <si>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</si>
  <si>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</si>
  <si>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</si>
  <si>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</si>
  <si>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</si>
  <si>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</si>
  <si>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</si>
  <si>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</si>
  <si>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</si>
  <si>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</si>
  <si>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</si>
  <si>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</si>
  <si>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</si>
  <si>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</si>
  <si>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</si>
  <si>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</si>
  <si>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</si>
  <si>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</si>
  <si>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</si>
  <si>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</si>
  <si>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</si>
  <si>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</si>
  <si>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</si>
  <si>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</si>
  <si>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</si>
  <si>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</si>
  <si>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</si>
  <si>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</si>
  <si>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</si>
  <si>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</si>
  <si>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</si>
  <si>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</si>
  <si>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</si>
  <si>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</si>
  <si>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</si>
  <si>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</si>
  <si>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</si>
  <si>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</si>
  <si>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</si>
  <si>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</si>
  <si>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</si>
  <si>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</si>
  <si>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</si>
  <si>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</si>
  <si>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</si>
  <si>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</si>
  <si>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</si>
  <si>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</si>
  <si>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</si>
  <si>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</si>
  <si>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</si>
  <si>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</si>
  <si>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</si>
  <si>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</si>
  <si>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</si>
  <si>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</si>
  <si>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</si>
  <si>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</si>
  <si>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</si>
  <si>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</si>
  <si>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</si>
  <si>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</si>
  <si>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</si>
  <si>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</si>
  <si>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</si>
  <si>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</si>
  <si>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</si>
  <si>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</si>
  <si>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</si>
  <si>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</si>
  <si>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</si>
  <si>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</si>
  <si>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</si>
  <si>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</si>
  <si>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</si>
  <si>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</si>
  <si>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</si>
  <si>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</si>
  <si>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</si>
  <si>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</si>
  <si>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</si>
  <si>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</si>
  <si>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</si>
  <si>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</si>
  <si>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</si>
  <si>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</si>
  <si>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</si>
  <si>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</si>
  <si>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</si>
  <si>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</si>
  <si>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</si>
  <si>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</si>
  <si>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</si>
  <si>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</si>
  <si>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</si>
  <si>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</si>
  <si>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</si>
  <si>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</si>
  <si>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</si>
  <si>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</si>
  <si>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</si>
  <si>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</si>
  <si>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</si>
  <si>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</si>
  <si>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</si>
  <si>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</si>
  <si>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</si>
  <si>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</si>
  <si>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</si>
  <si>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</si>
  <si>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</si>
  <si>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</si>
  <si>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</si>
  <si>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</si>
  <si>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</si>
  <si>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</si>
  <si>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</si>
  <si>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</si>
  <si>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</si>
  <si>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</si>
  <si>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</si>
  <si>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</si>
  <si>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</si>
  <si>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</si>
  <si>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</si>
  <si>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</si>
  <si>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</si>
  <si>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</si>
  <si>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</si>
  <si>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</si>
  <si>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</si>
  <si>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</si>
  <si>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</si>
  <si>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</si>
  <si>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</si>
  <si>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</si>
  <si>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</si>
  <si>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</si>
  <si>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</si>
  <si>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</si>
  <si>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</si>
  <si>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</si>
  <si>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</si>
  <si>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</si>
  <si>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</si>
  <si>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</si>
  <si>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</si>
  <si>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</si>
  <si>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</si>
  <si>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</si>
  <si>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</si>
  <si>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</si>
  <si>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</si>
  <si>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</si>
  <si>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</si>
  <si>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</si>
  <si>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</si>
  <si>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</si>
  <si>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</si>
  <si>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</si>
  <si>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</si>
  <si>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</si>
  <si>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</si>
  <si>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</si>
  <si>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</si>
  <si>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</si>
  <si>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</si>
  <si>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</si>
  <si>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</si>
  <si>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</si>
  <si>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</si>
  <si>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</si>
  <si>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</si>
  <si>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</si>
  <si>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</si>
  <si>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</si>
  <si>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</si>
  <si>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</si>
  <si>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</si>
  <si>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</si>
  <si>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</si>
  <si>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</si>
  <si>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</si>
  <si>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</si>
  <si>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</si>
  <si>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</si>
  <si>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</si>
  <si>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</si>
  <si>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</si>
  <si>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</si>
  <si>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</si>
  <si>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</si>
  <si>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</si>
  <si>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</si>
  <si>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</si>
  <si>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</si>
  <si>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</si>
  <si>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</si>
  <si>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</si>
  <si>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</si>
  <si>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</si>
  <si>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</si>
  <si>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</si>
  <si>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</si>
  <si>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</si>
  <si>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</si>
  <si>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</si>
  <si>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</si>
  <si>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</si>
  <si>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</si>
  <si>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</si>
  <si>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</si>
  <si>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</si>
  <si>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</si>
  <si>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</si>
  <si>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</si>
  <si>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</si>
  <si>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</si>
  <si>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</si>
  <si>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</si>
  <si>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</si>
  <si>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</si>
  <si>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</si>
  <si>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</si>
  <si>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</si>
  <si>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</si>
  <si>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</si>
  <si>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</si>
  <si>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</si>
  <si>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</si>
  <si>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</si>
  <si>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</si>
  <si>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</si>
  <si>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</si>
  <si>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</si>
  <si>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</si>
  <si>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</si>
  <si>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</si>
  <si>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</si>
  <si>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</si>
  <si>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</si>
  <si>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</si>
  <si>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</si>
  <si>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</si>
  <si>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</si>
  <si>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</si>
  <si>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</si>
  <si>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</si>
  <si>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</si>
  <si>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</si>
  <si>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</si>
  <si>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</si>
  <si>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</si>
  <si>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</si>
  <si>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</si>
  <si>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</si>
  <si>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</si>
  <si>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</si>
  <si>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</si>
  <si>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</si>
  <si>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</si>
  <si>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</si>
  <si>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</si>
  <si>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</si>
  <si>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</si>
  <si>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</si>
  <si>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</si>
  <si>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</si>
  <si>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</si>
  <si>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</si>
  <si>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</si>
  <si>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</si>
  <si>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</si>
  <si>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</si>
  <si>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</si>
  <si>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</si>
  <si>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</si>
  <si>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</si>
  <si>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</si>
  <si>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</si>
  <si>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</si>
  <si>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</si>
  <si>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</si>
  <si>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</si>
  <si>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</si>
  <si>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</si>
  <si>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</si>
  <si>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</si>
  <si>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</si>
  <si>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</si>
  <si>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</si>
  <si>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</si>
  <si>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</si>
  <si>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</si>
  <si>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</si>
  <si>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</si>
  <si>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</si>
  <si>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</si>
  <si>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</si>
  <si>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</si>
  <si>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</si>
  <si>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</si>
  <si>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</si>
  <si>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</si>
  <si>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</si>
  <si>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</si>
  <si>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</si>
  <si>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</si>
  <si>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</si>
  <si>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</si>
  <si>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</si>
  <si>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</si>
  <si>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</si>
  <si>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</si>
  <si>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</si>
  <si>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</si>
  <si>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</si>
  <si>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</si>
  <si>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</si>
  <si>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</si>
  <si>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</si>
  <si>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</si>
  <si>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</si>
  <si>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</si>
  <si>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</si>
  <si>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</si>
  <si>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</si>
  <si>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</si>
  <si>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</si>
  <si>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</si>
  <si>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</si>
  <si>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</si>
  <si>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</si>
  <si>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</si>
  <si>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</si>
  <si>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</si>
  <si>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</si>
  <si>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</si>
  <si>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</si>
  <si>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</si>
  <si>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</si>
  <si>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</si>
  <si>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</si>
  <si>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</si>
  <si>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</si>
  <si>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</si>
  <si>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</si>
  <si>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</si>
  <si>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</si>
  <si>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</si>
  <si>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</si>
  <si>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</si>
  <si>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</si>
  <si>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</si>
  <si>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</si>
  <si>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</si>
  <si>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</si>
  <si>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</si>
  <si>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</si>
  <si>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</si>
  <si>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</si>
  <si>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</si>
  <si>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</si>
  <si>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</si>
  <si>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</si>
  <si>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</si>
  <si>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</si>
  <si>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</si>
  <si>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</si>
  <si>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</si>
  <si>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</si>
  <si>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</si>
  <si>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</si>
  <si>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</si>
  <si>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</si>
  <si>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</si>
  <si>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</si>
  <si>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</si>
  <si>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</si>
  <si>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</si>
  <si>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</si>
  <si>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</si>
  <si>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</si>
  <si>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</si>
  <si>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</si>
  <si>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</si>
  <si>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</si>
  <si>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</si>
  <si>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</si>
  <si>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</si>
  <si>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</si>
  <si>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</si>
  <si>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</si>
  <si>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</si>
  <si>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</si>
  <si>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</si>
  <si>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</si>
  <si>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</si>
  <si>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</si>
  <si>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</si>
  <si>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</si>
  <si>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</si>
  <si>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</si>
  <si>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</si>
  <si>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</si>
  <si>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</si>
  <si>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</si>
  <si>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</si>
  <si>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</si>
  <si>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</si>
  <si>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</si>
  <si>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</si>
  <si>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</si>
  <si>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</si>
  <si>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</si>
  <si>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</si>
  <si>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</si>
  <si>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</si>
  <si>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</si>
  <si>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</si>
  <si>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</si>
  <si>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</si>
  <si>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</si>
  <si>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</si>
  <si>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</si>
  <si>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</si>
  <si>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</si>
  <si>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</si>
  <si>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</si>
  <si>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</si>
  <si>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</si>
  <si>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</si>
  <si>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</si>
  <si>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</si>
  <si>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</si>
  <si>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</si>
  <si>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</si>
  <si>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</si>
  <si>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</si>
  <si>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</si>
  <si>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</si>
  <si>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</si>
  <si>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</si>
  <si>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</si>
  <si>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</si>
  <si>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</si>
  <si>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</si>
  <si>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</si>
  <si>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</si>
  <si>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</si>
  <si>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</si>
  <si>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</si>
  <si>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</si>
  <si>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</si>
  <si>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</si>
  <si>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</si>
  <si>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</si>
  <si>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</si>
  <si>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</si>
  <si>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</si>
  <si>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</si>
  <si>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</si>
  <si>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</si>
  <si>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</si>
  <si>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</si>
  <si>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</si>
  <si>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</si>
  <si>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</si>
  <si>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</si>
  <si>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</si>
  <si>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</si>
  <si>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</si>
  <si>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</si>
  <si>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</si>
  <si>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</si>
  <si>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</si>
  <si>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</si>
  <si>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</si>
  <si>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</si>
  <si>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</si>
  <si>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</si>
  <si>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</si>
  <si>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</si>
  <si>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</si>
  <si>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</si>
  <si>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</si>
  <si>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</si>
  <si>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</si>
  <si>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</si>
  <si>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</si>
  <si>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</si>
  <si>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</si>
  <si>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</si>
  <si>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</si>
  <si>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</si>
  <si>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</si>
  <si>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</si>
  <si>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</si>
  <si>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</si>
  <si>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</si>
  <si>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</si>
  <si>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</si>
  <si>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</si>
  <si>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</si>
  <si>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</si>
  <si>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</si>
  <si>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</si>
  <si>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</si>
  <si>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</si>
  <si>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</si>
  <si>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</si>
  <si>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</si>
  <si>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</si>
  <si>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</si>
  <si>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</si>
  <si>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</si>
  <si>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</si>
  <si>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</si>
  <si>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</si>
  <si>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</si>
  <si>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</si>
  <si>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</si>
  <si>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</si>
  <si>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</si>
  <si>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</si>
  <si>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</si>
  <si>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</si>
  <si>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</si>
  <si>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</si>
  <si>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</si>
  <si>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</si>
  <si>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</si>
  <si>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</si>
  <si>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</si>
  <si>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</si>
  <si>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</si>
  <si>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</si>
  <si>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</si>
  <si>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</si>
  <si>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</si>
  <si>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</si>
  <si>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</si>
  <si>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</si>
  <si>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</si>
  <si>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</si>
  <si>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</si>
  <si>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</si>
  <si>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</si>
  <si>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</si>
  <si>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</si>
  <si>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</si>
  <si>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</si>
  <si>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</si>
  <si>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</si>
  <si>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</si>
  <si>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</si>
  <si>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</si>
  <si>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</si>
  <si>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</si>
  <si>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</si>
  <si>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</si>
  <si>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</si>
  <si>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</si>
  <si>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</si>
  <si>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</si>
  <si>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</si>
  <si>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</si>
  <si>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</si>
  <si>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</si>
  <si>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</si>
  <si>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</si>
  <si>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</si>
  <si>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</si>
  <si>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</si>
  <si>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</si>
  <si>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</si>
  <si>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</si>
  <si>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</si>
  <si>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</si>
  <si>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</si>
  <si>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</si>
  <si>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</si>
  <si>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</si>
  <si>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</si>
  <si>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</si>
  <si>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</si>
  <si>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</si>
  <si>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</si>
  <si>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</si>
  <si>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</si>
  <si>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</si>
  <si>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</si>
  <si>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</si>
  <si>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</si>
  <si>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</si>
  <si>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</si>
  <si>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</si>
  <si>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</si>
  <si>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</si>
  <si>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</si>
  <si>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</si>
  <si>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</si>
  <si>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</si>
  <si>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</si>
  <si>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</si>
  <si>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</si>
  <si>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</si>
  <si>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</si>
  <si>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</si>
  <si>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</si>
  <si>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</si>
  <si>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</si>
  <si>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</si>
  <si>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</si>
  <si>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</si>
  <si>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</si>
  <si>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</si>
  <si>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</si>
  <si>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</si>
  <si>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</si>
  <si>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</si>
  <si>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</si>
  <si>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</si>
  <si>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</si>
  <si>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</si>
  <si>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</si>
  <si>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</si>
  <si>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</si>
  <si>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</si>
  <si>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</si>
  <si>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</si>
  <si>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</si>
  <si>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</si>
  <si>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</si>
  <si>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</si>
  <si>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</si>
  <si>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</si>
  <si>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</si>
  <si>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</si>
  <si>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</si>
  <si>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</si>
  <si>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</si>
  <si>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</si>
  <si>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</si>
  <si>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</si>
  <si>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</si>
  <si>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</si>
  <si>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</si>
  <si>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</si>
  <si>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</si>
  <si>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</si>
  <si>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</si>
  <si>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</si>
  <si>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</si>
  <si>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</si>
  <si>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</si>
  <si>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</si>
  <si>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</si>
  <si>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</si>
  <si>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</si>
  <si>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</si>
  <si>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</si>
  <si>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</si>
  <si>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</si>
  <si>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</si>
  <si>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</si>
  <si>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</si>
  <si>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</si>
  <si>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</si>
  <si>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</si>
  <si>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</si>
  <si>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</si>
  <si>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</si>
  <si>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</si>
  <si>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</si>
  <si>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</si>
  <si>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</si>
  <si>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</si>
  <si>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</si>
  <si>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</si>
  <si>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</si>
  <si>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</si>
  <si>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</si>
  <si>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</si>
  <si>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</si>
  <si>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</si>
  <si>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</si>
  <si>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</si>
  <si>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</si>
  <si>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</si>
  <si>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</si>
  <si>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</si>
  <si>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</si>
  <si>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</si>
  <si>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</si>
  <si>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</si>
  <si>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</si>
  <si>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</si>
  <si>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</si>
  <si>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</si>
  <si>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</si>
  <si>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</si>
  <si>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</si>
  <si>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</si>
  <si>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</si>
  <si>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</si>
  <si>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</si>
  <si>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</si>
  <si>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</si>
  <si>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</si>
  <si>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</si>
  <si>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</si>
  <si>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</si>
  <si>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</si>
  <si>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</si>
  <si>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</si>
  <si>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</si>
  <si>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</si>
  <si>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</si>
  <si>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</si>
  <si>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</si>
  <si>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</si>
  <si>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</si>
  <si>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</si>
  <si>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</si>
  <si>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</si>
  <si>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</si>
  <si>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</si>
  <si>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</si>
  <si>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</si>
  <si>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</si>
  <si>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</si>
  <si>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</si>
  <si>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</si>
  <si>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</si>
  <si>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</si>
  <si>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</si>
  <si>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</si>
  <si>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</si>
  <si>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</si>
  <si>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</si>
  <si>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</si>
  <si>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</si>
  <si>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</si>
  <si>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</si>
  <si>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</si>
  <si>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</si>
  <si>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</si>
  <si>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</si>
  <si>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</si>
  <si>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</si>
  <si>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</si>
  <si>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</si>
  <si>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</si>
  <si>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</si>
  <si>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</si>
  <si>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</si>
  <si>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</si>
  <si>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</si>
  <si>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</si>
  <si>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</si>
  <si>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</si>
  <si>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</si>
  <si>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</si>
  <si>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</si>
  <si>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</si>
  <si>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</si>
  <si>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</si>
  <si>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</si>
  <si>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</si>
  <si>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</si>
  <si>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</si>
  <si>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</si>
  <si>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</si>
  <si>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</si>
  <si>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</si>
  <si>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</si>
  <si>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</si>
  <si>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</si>
  <si>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</si>
  <si>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</si>
  <si>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</si>
  <si>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</si>
  <si>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</si>
  <si>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</si>
  <si>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</si>
  <si>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</si>
  <si>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</si>
  <si>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</si>
  <si>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</si>
  <si>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</si>
  <si>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</si>
  <si>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</si>
  <si>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</si>
  <si>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</si>
  <si>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</si>
  <si>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</si>
  <si>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</si>
  <si>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</si>
  <si>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</si>
  <si>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</si>
  <si>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</si>
  <si>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</si>
  <si>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</si>
  <si>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</si>
  <si>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</si>
  <si>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</si>
  <si>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</si>
  <si>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</si>
  <si>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</si>
  <si>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</si>
  <si>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</si>
  <si>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</si>
  <si>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</si>
  <si>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</si>
  <si>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</si>
  <si>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</si>
  <si>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</si>
  <si>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</si>
  <si>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</si>
  <si>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</si>
  <si>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</si>
  <si>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</si>
  <si>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</si>
  <si>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</si>
  <si>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</si>
  <si>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</si>
  <si>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</si>
  <si>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</si>
  <si>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</si>
  <si>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</si>
  <si>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</si>
  <si>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</si>
  <si>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</si>
  <si>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</si>
  <si>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</si>
  <si>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</si>
  <si>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</si>
  <si>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</si>
  <si>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</si>
  <si>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</si>
  <si>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</si>
  <si>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</si>
  <si>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</si>
  <si>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</si>
  <si>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</si>
  <si>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</si>
  <si>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</si>
  <si>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</si>
  <si>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</si>
  <si>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</si>
  <si>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</si>
  <si>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</si>
  <si>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</si>
  <si>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</si>
  <si>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</si>
  <si>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</si>
  <si>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</si>
  <si>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</si>
  <si>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</si>
  <si>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</si>
  <si>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</si>
  <si>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</si>
  <si>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</si>
  <si>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</si>
  <si>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</si>
  <si>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</si>
  <si>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</si>
  <si>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</si>
  <si>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</si>
  <si>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</si>
  <si>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</si>
  <si>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</si>
  <si>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</si>
  <si>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</si>
  <si>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</si>
  <si>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</si>
  <si>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</si>
  <si>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</si>
  <si>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</si>
  <si>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</si>
  <si>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</si>
  <si>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</si>
  <si>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</si>
  <si>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</si>
  <si>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</si>
  <si>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</si>
  <si>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</si>
  <si>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</si>
  <si>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</si>
  <si>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</si>
  <si>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</si>
  <si>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</si>
  <si>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</si>
  <si>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</si>
  <si>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</si>
  <si>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</si>
  <si>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</si>
  <si>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</si>
  <si>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</si>
  <si>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</si>
  <si>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</si>
  <si>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</si>
  <si>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</si>
  <si>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</si>
  <si>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</si>
  <si>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</si>
  <si>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</si>
  <si>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</si>
  <si>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</si>
  <si>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</si>
  <si>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</si>
  <si>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</si>
  <si>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</si>
  <si>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</si>
  <si>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</si>
  <si>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</si>
  <si>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</si>
  <si>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</si>
  <si>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</si>
  <si>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</si>
  <si>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</si>
  <si>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</si>
  <si>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</si>
  <si>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</si>
  <si>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</si>
  <si>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</si>
  <si>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</si>
  <si>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</si>
  <si>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</si>
  <si>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</si>
  <si>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</si>
  <si>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</si>
  <si>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</si>
  <si>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</si>
  <si>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</si>
  <si>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</si>
  <si>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</si>
  <si>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</si>
  <si>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</si>
  <si>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</si>
  <si>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</si>
  <si>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</si>
  <si>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</si>
  <si>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</si>
  <si>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</si>
  <si>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</si>
  <si>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</si>
  <si>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</si>
  <si>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</si>
  <si>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</si>
  <si>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</si>
  <si>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</si>
  <si>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</si>
  <si>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</si>
  <si>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</si>
  <si>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</si>
  <si>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</si>
  <si>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</si>
  <si>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</si>
  <si>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</si>
  <si>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</si>
  <si>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</si>
  <si>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</si>
  <si>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</si>
  <si>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</si>
  <si>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</si>
  <si>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</si>
  <si>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</si>
  <si>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</si>
  <si>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</si>
  <si>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</si>
  <si>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</si>
  <si>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</si>
  <si>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</si>
  <si>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</si>
  <si>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</si>
  <si>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</si>
  <si>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</si>
  <si>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</si>
  <si>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</si>
  <si>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</si>
  <si>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</si>
  <si>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</si>
  <si>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</si>
  <si>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</si>
  <si>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</si>
  <si>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</si>
  <si>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</si>
  <si>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</si>
  <si>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</si>
  <si>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</si>
  <si>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</si>
  <si>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</si>
  <si>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</si>
  <si>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</si>
  <si>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</si>
  <si>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</si>
  <si>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</si>
  <si>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</si>
  <si>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</si>
  <si>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</si>
  <si>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</si>
  <si>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</si>
  <si>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</si>
  <si>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</si>
  <si>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</si>
  <si>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</si>
  <si>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</si>
  <si>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</si>
  <si>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</si>
  <si>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</si>
  <si>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</si>
  <si>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</si>
  <si>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</si>
  <si>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</si>
  <si>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</si>
  <si>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</si>
  <si>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</si>
  <si>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</si>
  <si>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</si>
  <si>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</si>
  <si>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</si>
  <si>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</si>
  <si>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</si>
  <si>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</si>
  <si>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</si>
  <si>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</si>
  <si>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</si>
  <si>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</si>
  <si>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</si>
  <si>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</si>
  <si>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</si>
  <si>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</si>
  <si>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</si>
  <si>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</si>
  <si>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</si>
  <si>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</si>
  <si>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</si>
  <si>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</si>
  <si>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</si>
  <si>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</si>
  <si>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</si>
  <si>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</si>
  <si>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</si>
  <si>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</si>
  <si>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</si>
  <si>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</si>
  <si>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</si>
  <si>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</si>
  <si>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</si>
  <si>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</si>
  <si>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</si>
  <si>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</si>
  <si>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</si>
  <si>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</si>
  <si>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</si>
  <si>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</si>
  <si>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</si>
  <si>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</si>
  <si>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</si>
  <si>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</si>
  <si>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</si>
  <si>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</si>
  <si>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</si>
  <si>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</si>
  <si>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</si>
  <si>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</si>
  <si>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</si>
  <si>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</si>
  <si>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</si>
  <si>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</si>
  <si>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</si>
  <si>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</si>
  <si>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</si>
  <si>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</si>
  <si>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</si>
  <si>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</si>
  <si>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</si>
  <si>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</si>
  <si>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</si>
  <si>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</si>
  <si>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</si>
  <si>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</si>
  <si>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</si>
  <si>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</si>
  <si>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</si>
  <si>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</si>
  <si>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</si>
  <si>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</si>
  <si>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</si>
  <si>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</si>
  <si>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</si>
  <si>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</si>
  <si>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</si>
  <si>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</si>
  <si>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</si>
  <si>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</si>
  <si>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</si>
  <si>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</si>
  <si>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</si>
  <si>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</si>
  <si>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</si>
  <si>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</si>
  <si>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</si>
  <si>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</si>
  <si>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</si>
  <si>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</si>
  <si>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</si>
  <si>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</si>
  <si>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</si>
  <si>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</si>
  <si>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</si>
  <si>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</si>
  <si>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</si>
  <si>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</si>
  <si>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</si>
  <si>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</si>
  <si>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</si>
  <si>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</si>
  <si>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</si>
  <si>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</si>
  <si>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</si>
  <si>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</si>
  <si>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</si>
  <si>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</si>
  <si>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</si>
  <si>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</si>
  <si>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</si>
  <si>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</si>
  <si>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</si>
  <si>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</si>
  <si>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</si>
  <si>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</si>
  <si>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</si>
  <si>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</si>
  <si>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</si>
  <si>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</si>
  <si>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</si>
  <si>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</si>
  <si>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</si>
  <si>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</si>
  <si>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</si>
  <si>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</si>
  <si>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</si>
  <si>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</si>
  <si>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</si>
  <si>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</si>
  <si>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</si>
  <si>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</si>
  <si>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</si>
  <si>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</si>
  <si>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</si>
  <si>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</si>
  <si>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</si>
  <si>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</si>
  <si>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</si>
  <si>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</si>
  <si>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</si>
  <si>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</si>
  <si>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</si>
  <si>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</si>
  <si>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</si>
  <si>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</si>
  <si>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</si>
  <si>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</si>
  <si>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</si>
  <si>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</si>
  <si>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</si>
  <si>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</si>
  <si>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</si>
  <si>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</si>
  <si>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</si>
  <si>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</si>
  <si>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</si>
  <si>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</si>
  <si>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</si>
  <si>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</si>
  <si>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</si>
  <si>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</si>
  <si>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</si>
  <si>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</si>
  <si>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</si>
  <si>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</si>
  <si>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</si>
  <si>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</si>
  <si>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</si>
  <si>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</si>
  <si>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</si>
  <si>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</si>
  <si>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</si>
  <si>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</si>
  <si>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</si>
  <si>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</si>
  <si>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</si>
  <si>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</si>
  <si>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</si>
  <si>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</si>
  <si>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</si>
  <si>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</si>
  <si>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</si>
  <si>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</si>
  <si>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</si>
  <si>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</si>
  <si>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</si>
  <si>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</si>
  <si>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</si>
  <si>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</si>
  <si>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</si>
  <si>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</si>
  <si>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</si>
  <si>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</si>
  <si>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</si>
  <si>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</si>
  <si>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</si>
  <si>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</si>
  <si>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</si>
  <si>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</si>
  <si>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</si>
  <si>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</si>
  <si>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</si>
  <si>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</si>
  <si>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</si>
  <si>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</si>
  <si>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</si>
  <si>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</si>
  <si>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</si>
  <si>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</si>
  <si>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</si>
  <si>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</si>
  <si>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</si>
  <si>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</si>
  <si>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</si>
  <si>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</si>
  <si>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</si>
  <si>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</si>
  <si>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</si>
  <si>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</si>
  <si>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</si>
  <si>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</si>
  <si>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</si>
  <si>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</si>
  <si>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</si>
  <si>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</si>
  <si>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</si>
  <si>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</si>
  <si>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</si>
  <si>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</si>
  <si>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</si>
  <si>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</si>
  <si>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</si>
  <si>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</si>
  <si>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</si>
  <si>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</si>
  <si>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</si>
  <si>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</si>
  <si>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</si>
  <si>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</si>
  <si>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</si>
  <si>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</si>
  <si>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</si>
  <si>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</si>
  <si>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</si>
  <si>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</si>
  <si>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</si>
  <si>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</si>
  <si>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</si>
  <si>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</si>
  <si>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</si>
  <si>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</si>
  <si>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</si>
  <si>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</si>
  <si>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</si>
  <si>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</si>
  <si>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</si>
  <si>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</si>
  <si>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</si>
  <si>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</si>
  <si>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</si>
  <si>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</si>
  <si>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</si>
  <si>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</si>
  <si>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</si>
  <si>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</si>
  <si>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</si>
  <si>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</si>
  <si>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</si>
  <si>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</si>
  <si>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</si>
  <si>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</si>
  <si>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</si>
  <si>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</si>
  <si>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</si>
  <si>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</si>
  <si>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</si>
  <si>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</si>
  <si>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</si>
  <si>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</si>
  <si>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</si>
  <si>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</si>
  <si>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</si>
  <si>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</si>
  <si>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</si>
  <si>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</si>
  <si>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</si>
  <si>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</si>
  <si>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</si>
  <si>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</si>
  <si>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</si>
  <si>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</si>
  <si>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</si>
  <si>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</si>
  <si>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</si>
  <si>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</si>
  <si>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</si>
  <si>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</si>
  <si>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</si>
  <si>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</si>
  <si>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</si>
  <si>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</si>
  <si>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</si>
  <si>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</si>
  <si>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</si>
  <si>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</si>
  <si>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</si>
  <si>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</si>
  <si>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</si>
  <si>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</si>
  <si>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</si>
  <si>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</si>
  <si>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</si>
  <si>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</si>
  <si>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</si>
  <si>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</si>
  <si>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</si>
  <si>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</si>
  <si>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</si>
  <si>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</si>
  <si>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</si>
  <si>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</si>
  <si>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</si>
  <si>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</si>
  <si>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</si>
  <si>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</si>
  <si>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</si>
  <si>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</si>
  <si>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</si>
  <si>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</si>
  <si>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</si>
  <si>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</si>
  <si>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</si>
  <si>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</si>
  <si>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</si>
  <si>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</si>
  <si>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</si>
  <si>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</si>
  <si>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</si>
  <si>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</si>
  <si>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</si>
  <si>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</si>
  <si>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</si>
  <si>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</si>
  <si>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</si>
  <si>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</si>
  <si>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</si>
  <si>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</si>
  <si>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</si>
  <si>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</si>
  <si>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</si>
  <si>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</si>
  <si>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</si>
  <si>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</si>
  <si>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</si>
  <si>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</si>
  <si>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</si>
  <si>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</si>
  <si>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</si>
  <si>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</si>
  <si>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</si>
  <si>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</si>
  <si>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</si>
  <si>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</si>
  <si>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</si>
  <si>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</si>
  <si>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</si>
  <si>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</si>
  <si>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</si>
  <si>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</si>
  <si>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</si>
  <si>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</si>
  <si>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</si>
  <si>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</si>
  <si>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</si>
  <si>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</si>
  <si>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</si>
  <si>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</si>
  <si>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</si>
  <si>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</si>
  <si>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</si>
  <si>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</si>
  <si>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</si>
  <si>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</si>
  <si>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</si>
  <si>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</si>
  <si>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</si>
  <si>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</si>
  <si>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</si>
  <si>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</si>
  <si>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</si>
  <si>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</si>
  <si>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</si>
  <si>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</si>
  <si>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</si>
  <si>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</si>
  <si>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</si>
  <si>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</si>
  <si>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</si>
  <si>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</si>
  <si>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</si>
  <si>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</si>
  <si>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</si>
  <si>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</si>
  <si>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</si>
  <si>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</si>
  <si>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</si>
  <si>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</si>
  <si>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</si>
  <si>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</si>
  <si>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</si>
  <si>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</si>
  <si>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</si>
  <si>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</si>
  <si>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</si>
  <si>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</si>
  <si>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</si>
  <si>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</si>
  <si>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</si>
  <si>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</si>
  <si>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</si>
  <si>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</si>
  <si>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</si>
  <si>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</si>
  <si>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</si>
  <si>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</si>
  <si>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</si>
  <si>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</si>
  <si>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</si>
  <si>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</si>
  <si>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</si>
  <si>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</si>
  <si>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</si>
  <si>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</si>
  <si>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</si>
  <si>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</si>
  <si>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</si>
  <si>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</si>
  <si>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</si>
  <si>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</si>
  <si>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</si>
  <si>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</si>
  <si>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</si>
  <si>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</si>
  <si>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</si>
  <si>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</si>
  <si>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</si>
  <si>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</si>
  <si>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</si>
  <si>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</si>
  <si>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</si>
  <si>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</si>
  <si>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</si>
  <si>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</si>
  <si>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</si>
  <si>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</si>
  <si>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</si>
  <si>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</si>
  <si>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</si>
  <si>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</si>
  <si>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</si>
  <si>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</si>
  <si>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</si>
  <si>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</si>
  <si>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</si>
  <si>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</si>
  <si>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</si>
  <si>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</si>
  <si>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</si>
  <si>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</si>
  <si>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</si>
  <si>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</si>
  <si>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</si>
  <si>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</si>
  <si>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</si>
  <si>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</si>
  <si>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</si>
  <si>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</si>
  <si>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</si>
  <si>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</si>
  <si>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</si>
  <si>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</si>
  <si>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</si>
  <si>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</si>
  <si>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</si>
  <si>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</si>
  <si>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</si>
  <si>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</si>
  <si>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</si>
  <si>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</si>
  <si>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</si>
  <si>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</si>
  <si>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</si>
  <si>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</si>
  <si>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</si>
  <si>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</si>
  <si>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</si>
  <si>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</si>
  <si>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</si>
  <si>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</si>
  <si>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</si>
  <si>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</si>
  <si>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</si>
  <si>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</si>
  <si>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</si>
  <si>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</si>
  <si>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</si>
  <si>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</si>
  <si>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</si>
  <si>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</si>
  <si>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</si>
  <si>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</si>
  <si>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</si>
  <si>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</si>
  <si>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</si>
  <si>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</si>
  <si>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</si>
  <si>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</si>
  <si>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</si>
  <si>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</si>
  <si>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</si>
  <si>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</si>
  <si>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</si>
  <si>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</si>
  <si>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</si>
  <si>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</si>
  <si>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</si>
  <si>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</si>
  <si>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</si>
  <si>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</si>
  <si>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</si>
  <si>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</si>
  <si>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</si>
  <si>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</si>
  <si>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</si>
  <si>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</si>
  <si>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</si>
  <si>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</si>
  <si>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</si>
  <si>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</si>
  <si>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</si>
  <si>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</si>
  <si>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</si>
  <si>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</si>
  <si>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</si>
  <si>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</si>
  <si>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</si>
  <si>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</si>
  <si>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</si>
  <si>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</si>
  <si>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</si>
  <si>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</si>
  <si>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</si>
  <si>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</si>
  <si>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</si>
  <si>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</si>
  <si>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</si>
  <si>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</si>
  <si>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</si>
  <si>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</si>
  <si>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</si>
  <si>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</si>
  <si>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</si>
  <si>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</si>
  <si>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</si>
  <si>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</si>
  <si>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</si>
  <si>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</si>
  <si>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</si>
  <si>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</si>
  <si>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</si>
  <si>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</si>
  <si>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</si>
  <si>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</si>
  <si>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</si>
  <si>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</si>
  <si>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</si>
  <si>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</si>
  <si>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</si>
  <si>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</si>
  <si>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</si>
  <si>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</si>
  <si>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</si>
  <si>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</si>
  <si>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</si>
  <si>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</si>
  <si>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</si>
  <si>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</si>
  <si>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</si>
  <si>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</si>
  <si>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</si>
  <si>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</si>
  <si>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</si>
  <si>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</si>
  <si>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</si>
  <si>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</si>
  <si>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</si>
  <si>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</si>
  <si>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</si>
  <si>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</si>
  <si>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</si>
  <si>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</si>
  <si>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</si>
  <si>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</si>
  <si>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</si>
  <si>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</si>
  <si>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</si>
  <si>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</si>
  <si>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</si>
  <si>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</si>
  <si>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</si>
  <si>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</si>
  <si>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</si>
  <si>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</si>
  <si>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</si>
  <si>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</si>
  <si>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</si>
  <si>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</si>
  <si>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</si>
  <si>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</si>
  <si>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</si>
  <si>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</si>
  <si>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</si>
  <si>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</si>
  <si>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</si>
  <si>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</si>
  <si>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</si>
  <si>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</si>
  <si>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</si>
  <si>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</si>
  <si>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</si>
  <si>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</si>
  <si>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</si>
  <si>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</si>
  <si>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</si>
  <si>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</si>
  <si>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</si>
  <si>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</si>
  <si>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</si>
  <si>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</si>
  <si>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</si>
  <si>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</si>
  <si>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</si>
  <si>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</si>
  <si>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</si>
  <si>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</si>
  <si>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</si>
  <si>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</si>
  <si>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</si>
  <si>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</si>
  <si>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</si>
  <si>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</si>
  <si>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</si>
  <si>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</si>
  <si>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</si>
  <si>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</si>
  <si>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</si>
  <si>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</si>
  <si>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</si>
  <si>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</si>
  <si>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</si>
  <si>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</si>
  <si>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</si>
  <si>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</si>
  <si>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</si>
  <si>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</si>
  <si>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</si>
  <si>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</si>
  <si>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</si>
  <si>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</si>
  <si>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</si>
  <si>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</si>
  <si>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</si>
  <si>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</si>
  <si>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</si>
  <si>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</si>
  <si>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</si>
  <si>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</si>
  <si>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</si>
  <si>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</si>
  <si>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</si>
  <si>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</si>
  <si>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</si>
  <si>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</si>
  <si>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</si>
  <si>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</si>
  <si>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</si>
  <si>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</si>
  <si>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</si>
  <si>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</si>
  <si>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</si>
  <si>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</si>
  <si>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</si>
  <si>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</si>
  <si>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</si>
  <si>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</si>
  <si>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</si>
  <si>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</si>
  <si>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</si>
  <si>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</si>
  <si>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</si>
  <si>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</si>
  <si>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</si>
  <si>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</si>
  <si>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</si>
  <si>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</si>
  <si>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</si>
  <si>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</si>
  <si>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</si>
  <si>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</si>
  <si>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</si>
  <si>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</si>
  <si>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</si>
  <si>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</si>
  <si>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</si>
  <si>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</si>
  <si>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</si>
  <si>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</si>
  <si>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</si>
  <si>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</si>
  <si>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</si>
  <si>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</si>
  <si>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</si>
  <si>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</si>
  <si>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</si>
  <si>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</si>
  <si>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</si>
  <si>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</si>
  <si>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</si>
  <si>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</si>
  <si>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</si>
  <si>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</si>
  <si>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</si>
  <si>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</si>
  <si>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</si>
  <si>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</si>
  <si>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</si>
  <si>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</si>
  <si>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</si>
  <si>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</si>
  <si>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</si>
  <si>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</si>
  <si>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</si>
  <si>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</si>
  <si>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</si>
  <si>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</si>
  <si>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</si>
  <si>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</si>
  <si>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</si>
  <si>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</si>
  <si>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</si>
  <si>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</si>
  <si>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</si>
  <si>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</si>
  <si>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</si>
  <si>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</si>
  <si>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</si>
  <si>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</si>
  <si>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</si>
  <si>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</si>
  <si>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</si>
  <si>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</si>
  <si>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</si>
  <si>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</si>
  <si>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</si>
  <si>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</si>
  <si>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</si>
  <si>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</si>
  <si>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</si>
  <si>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</si>
  <si>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</si>
  <si>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</si>
  <si>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</si>
  <si>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</si>
  <si>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</si>
  <si>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</si>
  <si>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</si>
  <si>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</si>
  <si>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</si>
  <si>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</si>
  <si>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</si>
  <si>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</si>
  <si>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</si>
  <si>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</si>
  <si>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</si>
  <si>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</si>
  <si>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</si>
  <si>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</si>
  <si>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</si>
  <si>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</si>
  <si>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</si>
  <si>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</si>
  <si>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</si>
  <si>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</si>
  <si>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</si>
  <si>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</si>
  <si>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</si>
  <si>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</si>
  <si>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</si>
  <si>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</si>
  <si>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</si>
  <si>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</si>
  <si>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</si>
  <si>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</si>
  <si>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</si>
  <si>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</si>
  <si>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</si>
  <si>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</si>
  <si>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</si>
  <si>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</si>
  <si>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</si>
  <si>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</si>
  <si>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</si>
  <si>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</si>
  <si>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</si>
  <si>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</si>
  <si>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</si>
  <si>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</si>
  <si>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</si>
  <si>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</si>
  <si>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</si>
  <si>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</si>
  <si>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</si>
  <si>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</si>
  <si>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</si>
  <si>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</si>
  <si>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</si>
  <si>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</si>
  <si>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</si>
  <si>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</si>
  <si>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</si>
  <si>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</si>
  <si>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</si>
  <si>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</si>
  <si>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</si>
  <si>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</si>
  <si>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</si>
  <si>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</si>
  <si>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</si>
  <si>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</si>
  <si>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</si>
  <si>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</si>
  <si>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</si>
  <si>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</si>
  <si>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</si>
  <si>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</si>
  <si>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</si>
  <si>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</si>
  <si>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</si>
  <si>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</si>
  <si>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</si>
  <si>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</si>
  <si>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</si>
  <si>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</si>
  <si>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</si>
  <si>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</si>
  <si>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</si>
  <si>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</si>
  <si>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</si>
  <si>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</si>
  <si>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</si>
  <si>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</si>
  <si>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</si>
  <si>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</si>
  <si>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</si>
  <si>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</si>
  <si>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</si>
  <si>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</si>
  <si>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</si>
  <si>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</si>
  <si>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</si>
  <si>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</si>
  <si>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</si>
  <si>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</si>
  <si>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</si>
  <si>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</si>
  <si>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</si>
  <si>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</si>
  <si>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</si>
  <si>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</si>
  <si>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</si>
  <si>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</si>
  <si>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</si>
  <si>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</si>
  <si>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</si>
  <si>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</si>
  <si>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</si>
  <si>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</si>
  <si>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</si>
  <si>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</si>
  <si>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</si>
  <si>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</si>
  <si>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</si>
  <si>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</si>
  <si>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</si>
  <si>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</si>
  <si>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</si>
  <si>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</si>
  <si>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</si>
  <si>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</si>
  <si>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</si>
  <si>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</si>
  <si>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</si>
  <si>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</si>
  <si>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</si>
  <si>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</si>
  <si>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</si>
  <si>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</si>
  <si>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</si>
  <si>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</si>
  <si>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</si>
  <si>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</si>
  <si>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</si>
  <si>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</si>
  <si>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</si>
  <si>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</si>
  <si>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</si>
  <si>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</si>
  <si>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</si>
  <si>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</si>
  <si>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</si>
  <si>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</si>
  <si>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</si>
  <si>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</si>
  <si>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</si>
  <si>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</si>
  <si>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</si>
  <si>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</si>
  <si>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</si>
  <si>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</si>
  <si>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</si>
  <si>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</si>
  <si>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</si>
  <si>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</si>
  <si>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</si>
  <si>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</si>
  <si>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</si>
  <si>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</si>
  <si>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</si>
  <si>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</si>
  <si>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</si>
  <si>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</si>
  <si>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</si>
  <si>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</si>
  <si>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</si>
  <si>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</si>
  <si>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</si>
  <si>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</si>
  <si>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</si>
  <si>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</si>
  <si>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</si>
  <si>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</si>
  <si>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</si>
  <si>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</si>
  <si>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</si>
  <si>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</si>
  <si>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</si>
  <si>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</si>
  <si>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</si>
  <si>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</si>
  <si>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</si>
  <si>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</si>
  <si>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</si>
  <si>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</si>
  <si>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</si>
  <si>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</si>
  <si>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</si>
  <si>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</si>
  <si>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</si>
  <si>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</si>
  <si>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</si>
  <si>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</si>
  <si>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</si>
  <si>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</si>
  <si>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</si>
  <si>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</si>
  <si>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</si>
  <si>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</si>
  <si>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</si>
  <si>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</si>
  <si>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</si>
  <si>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</si>
  <si>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</si>
  <si>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</si>
  <si>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</si>
  <si>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</si>
  <si>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</si>
  <si>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</si>
  <si>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</si>
  <si>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</si>
  <si>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</si>
  <si>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</si>
  <si>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</si>
  <si>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</si>
  <si>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</si>
  <si>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</si>
  <si>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</si>
  <si>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</si>
  <si>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</si>
  <si>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</si>
  <si>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</si>
  <si>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</si>
  <si>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</si>
  <si>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</si>
  <si>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</si>
  <si>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</si>
  <si>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</si>
  <si>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</si>
  <si>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</si>
  <si>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</si>
  <si>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</si>
  <si>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</si>
  <si>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</si>
  <si>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</si>
  <si>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</si>
  <si>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</si>
  <si>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</si>
  <si>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</si>
  <si>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</si>
  <si>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</si>
  <si>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</si>
  <si>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</si>
  <si>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</si>
  <si>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</si>
  <si>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</si>
  <si>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</si>
  <si>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</si>
  <si>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</si>
  <si>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</si>
  <si>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</si>
  <si>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</si>
  <si>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</si>
  <si>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</si>
  <si>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</si>
  <si>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</si>
  <si>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</si>
  <si>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</si>
  <si>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</si>
  <si>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</si>
  <si>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</si>
  <si>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</si>
  <si>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</si>
  <si>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</si>
  <si>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</si>
  <si>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</si>
  <si>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</si>
  <si>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</si>
  <si>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</si>
  <si>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</si>
  <si>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</si>
  <si>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</si>
  <si>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</si>
  <si>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</si>
  <si>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</si>
  <si>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</si>
  <si>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</si>
  <si>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</si>
  <si>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</si>
  <si>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</si>
  <si>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</si>
  <si>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</si>
  <si>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</si>
  <si>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</si>
  <si>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</si>
  <si>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</si>
  <si>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</si>
  <si>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</si>
  <si>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</si>
  <si>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</si>
  <si>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</si>
  <si>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</si>
  <si>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</si>
  <si>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</si>
  <si>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</si>
  <si>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</si>
  <si>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</si>
  <si>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</si>
  <si>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</si>
  <si>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</si>
  <si>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</si>
  <si>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</si>
  <si>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</si>
  <si>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</si>
  <si>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</si>
  <si>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</si>
  <si>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</si>
  <si>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</si>
  <si>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</si>
  <si>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</si>
  <si>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</si>
  <si>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</si>
  <si>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</si>
  <si>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</si>
  <si>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</si>
  <si>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</si>
  <si>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</si>
  <si>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</si>
  <si>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</si>
  <si>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</si>
  <si>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</si>
  <si>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</si>
  <si>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</si>
  <si>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</si>
  <si>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</si>
  <si>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</si>
  <si>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</si>
  <si>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</si>
  <si>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</si>
  <si>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</si>
  <si>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</si>
  <si>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</si>
  <si>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</si>
  <si>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</si>
  <si>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</si>
  <si>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</si>
  <si>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</si>
  <si>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</si>
  <si>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</si>
  <si>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</si>
  <si>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</si>
  <si>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</si>
  <si>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</si>
  <si>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</si>
  <si>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</si>
  <si>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</si>
  <si>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</si>
  <si>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</si>
  <si>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</si>
  <si>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</si>
  <si>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</si>
  <si>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</si>
  <si>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</si>
  <si>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</si>
  <si>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</si>
  <si>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</si>
  <si>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</si>
  <si>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</si>
  <si>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</si>
  <si>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</si>
  <si>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</si>
  <si>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</si>
  <si>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</si>
  <si>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</si>
  <si>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</si>
  <si>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</si>
  <si>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</si>
  <si>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</si>
  <si>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</si>
  <si>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</si>
  <si>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</si>
  <si>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</si>
  <si>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</si>
  <si>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</si>
  <si>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</si>
  <si>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</si>
  <si>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</si>
  <si>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</si>
  <si>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</si>
  <si>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</si>
  <si>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</si>
  <si>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</si>
  <si>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</si>
  <si>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</si>
  <si>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</si>
  <si>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</si>
  <si>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</si>
  <si>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</si>
  <si>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</si>
  <si>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</si>
  <si>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</si>
  <si>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</si>
  <si>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</si>
  <si>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</si>
  <si>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</si>
  <si>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</si>
  <si>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</si>
  <si>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</si>
  <si>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</si>
  <si>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</si>
  <si>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</si>
  <si>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</si>
  <si>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</si>
  <si>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</si>
  <si>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</si>
  <si>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</si>
  <si>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</si>
  <si>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</si>
  <si>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</si>
  <si>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</si>
  <si>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</si>
  <si>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</si>
  <si>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</si>
  <si>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</si>
  <si>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</si>
  <si>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</si>
  <si>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</si>
  <si>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</si>
  <si>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</si>
  <si>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</si>
  <si>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</si>
  <si>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</si>
  <si>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</si>
  <si>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</si>
  <si>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</si>
  <si>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</si>
  <si>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</si>
  <si>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</si>
  <si>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</si>
  <si>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</si>
  <si>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</si>
  <si>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</si>
  <si>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</si>
  <si>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</si>
  <si>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</si>
  <si>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</si>
  <si>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</si>
  <si>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</si>
  <si>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</si>
  <si>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</si>
  <si>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</si>
  <si>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</si>
  <si>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</si>
  <si>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</si>
  <si>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</si>
  <si>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</si>
  <si>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</si>
  <si>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</si>
  <si>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</si>
  <si>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</si>
  <si>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</si>
  <si>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</si>
  <si>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</si>
  <si>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</si>
  <si>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</si>
  <si>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</si>
  <si>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</si>
  <si>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</si>
  <si>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</si>
  <si>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</si>
  <si>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</si>
  <si>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</si>
  <si>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</si>
  <si>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</si>
  <si>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</si>
  <si>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</si>
  <si>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</si>
  <si>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</si>
  <si>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</si>
  <si>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</si>
  <si>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</si>
  <si>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</si>
  <si>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</si>
  <si>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</si>
  <si>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</si>
  <si>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</si>
  <si>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</si>
  <si>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</si>
  <si>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</si>
  <si>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</si>
  <si>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</si>
  <si>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</si>
  <si>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</si>
  <si>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</si>
  <si>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</si>
  <si>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</si>
  <si>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</si>
  <si>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</si>
  <si>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</si>
  <si>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</si>
  <si>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</si>
  <si>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</si>
  <si>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</si>
  <si>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</si>
  <si>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</si>
  <si>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</si>
  <si>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</si>
  <si>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</si>
  <si>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</si>
  <si>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</si>
  <si>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</si>
  <si>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</si>
  <si>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</si>
  <si>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</si>
  <si>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</si>
  <si>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</si>
  <si>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</si>
  <si>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</si>
  <si>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</si>
  <si>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</si>
  <si>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</si>
  <si>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</si>
  <si>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</si>
  <si>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</si>
  <si>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</si>
  <si>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</si>
  <si>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</si>
  <si>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</si>
  <si>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</si>
  <si>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</si>
  <si>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</si>
  <si>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</si>
  <si>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</si>
  <si>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</si>
  <si>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</si>
  <si>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</si>
  <si>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</si>
  <si>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</si>
  <si>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</si>
  <si>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</si>
  <si>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</si>
  <si>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</si>
  <si>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</si>
  <si>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</si>
  <si>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</si>
  <si>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</si>
  <si>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</si>
  <si>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</si>
  <si>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</si>
  <si>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</si>
  <si>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</si>
  <si>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</si>
  <si>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</si>
  <si>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</si>
  <si>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</si>
  <si>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</si>
  <si>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</si>
  <si>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</si>
  <si>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</si>
  <si>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</si>
  <si>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</si>
  <si>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</si>
  <si>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</si>
  <si>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</si>
  <si>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</si>
  <si>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</si>
  <si>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</si>
  <si>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</si>
  <si>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</si>
  <si>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</si>
  <si>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</si>
  <si>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</si>
  <si>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</si>
  <si>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</si>
  <si>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</si>
  <si>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</si>
  <si>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</si>
  <si>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</si>
  <si>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</si>
  <si>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</si>
  <si>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</si>
  <si>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</si>
  <si>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</si>
  <si>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</si>
  <si>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</si>
  <si>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</si>
  <si>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</si>
  <si>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</si>
  <si>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</si>
  <si>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</si>
  <si>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</si>
  <si>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</si>
  <si>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</si>
  <si>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</si>
  <si>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</si>
  <si>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</si>
  <si>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</si>
  <si>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</si>
  <si>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</si>
  <si>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</si>
  <si>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</si>
  <si>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</si>
  <si>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</si>
  <si>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</si>
  <si>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</si>
  <si>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</si>
  <si>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</si>
  <si>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</si>
  <si>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</si>
  <si>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</si>
  <si>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</si>
  <si>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</si>
  <si>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</si>
  <si>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</si>
  <si>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</si>
  <si>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</si>
  <si>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</si>
  <si>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</si>
  <si>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</si>
  <si>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</si>
  <si>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</si>
  <si>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</si>
  <si>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</si>
  <si>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</si>
  <si>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</si>
  <si>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</si>
  <si>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</si>
  <si>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</si>
  <si>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</si>
  <si>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</si>
  <si>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</si>
  <si>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</si>
  <si>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</si>
  <si>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</si>
  <si>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</si>
  <si>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</si>
  <si>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</si>
  <si>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</si>
  <si>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</si>
  <si>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</si>
  <si>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</si>
  <si>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</si>
  <si>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</si>
  <si>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</si>
  <si>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</si>
  <si>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</si>
  <si>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</si>
  <si>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</si>
  <si>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</si>
  <si>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</si>
  <si>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</si>
  <si>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</si>
  <si>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</si>
  <si>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</si>
  <si>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</si>
  <si>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</si>
  <si>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</si>
  <si>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</si>
  <si>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</si>
  <si>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</si>
  <si>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</si>
  <si>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</si>
  <si>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</si>
  <si>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</si>
  <si>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</si>
  <si>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</si>
  <si>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</si>
  <si>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</si>
  <si>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</si>
  <si>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</si>
  <si>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</si>
  <si>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</si>
  <si>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</si>
  <si>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</si>
  <si>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</si>
  <si>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</si>
  <si>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</si>
  <si>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</si>
  <si>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</si>
  <si>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</si>
  <si>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</si>
  <si>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</si>
  <si>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</si>
  <si>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</si>
  <si>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</si>
  <si>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</si>
  <si>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</si>
  <si>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</si>
  <si>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</si>
  <si>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</si>
  <si>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</si>
  <si>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</si>
  <si>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</si>
  <si>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</si>
  <si>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</si>
  <si>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</si>
  <si>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</si>
  <si>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</si>
  <si>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</si>
  <si>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</si>
  <si>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</si>
  <si>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</si>
  <si>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</si>
  <si>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</si>
  <si>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</si>
  <si>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</si>
  <si>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</si>
  <si>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</si>
  <si>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</si>
  <si>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</si>
  <si>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</si>
  <si>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</si>
  <si>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</si>
  <si>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</si>
  <si>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</si>
  <si>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</si>
  <si>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</si>
  <si>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</si>
  <si>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</si>
  <si>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</si>
  <si>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</si>
  <si>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</si>
  <si>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</si>
  <si>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</si>
  <si>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</si>
  <si>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</si>
  <si>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</si>
  <si>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</si>
  <si>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</si>
  <si>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</si>
  <si>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</si>
  <si>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</si>
  <si>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</si>
  <si>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</si>
  <si>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</si>
  <si>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</si>
  <si>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</si>
  <si>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</si>
  <si>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</si>
  <si>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</si>
  <si>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</si>
  <si>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</si>
  <si>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</si>
  <si>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</si>
  <si>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</si>
  <si>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</si>
  <si>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</si>
  <si>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</si>
  <si>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</si>
  <si>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</si>
  <si>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</si>
  <si>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</si>
  <si>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</si>
  <si>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</si>
  <si>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</si>
  <si>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</si>
  <si>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</si>
  <si>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</si>
  <si>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</si>
  <si>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</si>
  <si>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</si>
  <si>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</si>
  <si>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</si>
  <si>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</si>
  <si>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</si>
  <si>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</si>
  <si>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</si>
  <si>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</si>
  <si>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</si>
  <si>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</si>
  <si>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</si>
  <si>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</si>
  <si>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</si>
  <si>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</si>
  <si>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</si>
  <si>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</si>
  <si>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</si>
  <si>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</si>
  <si>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</si>
  <si>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</si>
  <si>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</si>
  <si>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</si>
  <si>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</si>
  <si>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</si>
  <si>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</si>
  <si>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</si>
  <si>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</si>
  <si>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</si>
  <si>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</si>
  <si>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</si>
  <si>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</si>
  <si>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</si>
  <si>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</si>
  <si>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</si>
  <si>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</si>
  <si>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</si>
  <si>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</si>
  <si>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</si>
  <si>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</si>
  <si>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</si>
  <si>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</si>
  <si>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</si>
  <si>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</si>
  <si>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</si>
  <si>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</si>
  <si>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</si>
  <si>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</si>
  <si>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</si>
  <si>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</si>
  <si>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</si>
  <si>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</si>
  <si>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</si>
  <si>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</si>
  <si>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</si>
  <si>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</si>
  <si>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</si>
  <si>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</si>
  <si>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</si>
  <si>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</si>
  <si>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</si>
  <si>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</si>
  <si>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</si>
  <si>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</si>
  <si>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</si>
  <si>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</si>
  <si>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</si>
  <si>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</si>
  <si>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</si>
  <si>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</si>
  <si>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</si>
  <si>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</si>
  <si>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</si>
  <si>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</si>
  <si>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</si>
  <si>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</si>
  <si>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</si>
  <si>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</si>
  <si>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</si>
  <si>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</si>
  <si>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</si>
  <si>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</si>
  <si>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</si>
  <si>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</si>
  <si>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</si>
  <si>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</si>
  <si>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</si>
  <si>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</si>
  <si>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</si>
  <si>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</si>
  <si>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</si>
  <si>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</si>
  <si>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</si>
  <si>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</si>
  <si>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</si>
  <si>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</si>
  <si>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</si>
  <si>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</si>
  <si>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</si>
  <si>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</si>
  <si>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</si>
  <si>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</si>
  <si>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</si>
  <si>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</si>
  <si>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</si>
  <si>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</si>
  <si>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</si>
  <si>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</si>
  <si>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</si>
  <si>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</si>
  <si>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</si>
  <si>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</si>
  <si>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</si>
  <si>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</si>
  <si>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</si>
  <si>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</si>
  <si>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</si>
  <si>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</si>
  <si>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</si>
  <si>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</si>
  <si>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</si>
  <si>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</si>
  <si>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</si>
  <si>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</si>
  <si>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</si>
  <si>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</si>
  <si>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</si>
  <si>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</si>
  <si>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</si>
  <si>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</si>
  <si>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</si>
  <si>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</si>
  <si>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</si>
  <si>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</si>
  <si>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</si>
  <si>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</si>
  <si>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</si>
  <si>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</si>
  <si>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</si>
  <si>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</si>
  <si>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</si>
  <si>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</si>
  <si>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</si>
  <si>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</si>
  <si>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</si>
  <si>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</si>
  <si>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</si>
  <si>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</si>
  <si>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</si>
  <si>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</si>
  <si>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</si>
  <si>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</si>
  <si>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</si>
  <si>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</si>
  <si>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</si>
  <si>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</si>
  <si>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</si>
  <si>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</si>
  <si>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</si>
  <si>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</si>
  <si>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</si>
  <si>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</si>
  <si>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</si>
  <si>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</si>
  <si>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</si>
  <si>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</si>
  <si>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</si>
  <si>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</si>
  <si>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</si>
  <si>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</si>
  <si>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</si>
  <si>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</si>
  <si>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</si>
  <si>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</si>
  <si>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</si>
  <si>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</si>
  <si>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</si>
  <si>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</si>
  <si>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</si>
  <si>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</si>
  <si>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</si>
  <si>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</si>
  <si>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</si>
  <si>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</si>
  <si>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</si>
  <si>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</si>
  <si>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</si>
  <si>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</si>
  <si>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</si>
  <si>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</si>
  <si>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</si>
  <si>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</si>
  <si>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</si>
  <si>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</si>
  <si>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</si>
  <si>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</si>
  <si>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</si>
  <si>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</si>
  <si>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</si>
  <si>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</si>
  <si>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</si>
  <si>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</si>
  <si>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</si>
  <si>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</si>
  <si>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</si>
  <si>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</si>
  <si>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</si>
  <si>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</si>
  <si>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</si>
  <si>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</si>
  <si>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</si>
  <si>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</si>
  <si>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</si>
  <si>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</si>
  <si>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</si>
  <si>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</si>
  <si>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</si>
  <si>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</si>
  <si>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</si>
  <si>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</si>
  <si>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</si>
  <si>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</si>
  <si>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</si>
  <si>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</si>
  <si>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</si>
  <si>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</si>
  <si>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</si>
  <si>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</si>
  <si>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</si>
  <si>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</si>
  <si>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</si>
  <si>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</si>
  <si>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</si>
  <si>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</si>
  <si>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</si>
  <si>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</si>
  <si>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</si>
  <si>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</si>
  <si>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</si>
  <si>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</si>
  <si>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</si>
  <si>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</si>
  <si>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</si>
  <si>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</si>
  <si>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</si>
  <si>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</si>
  <si>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</si>
  <si>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</si>
  <si>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</si>
  <si>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</si>
  <si>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</si>
  <si>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</si>
  <si>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</si>
  <si>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</si>
  <si>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</si>
  <si>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</si>
  <si>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</si>
  <si>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</si>
  <si>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</si>
  <si>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</si>
  <si>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</si>
  <si>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</si>
  <si>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</si>
  <si>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</si>
  <si>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</si>
  <si>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</si>
  <si>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</si>
  <si>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</si>
  <si>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</si>
  <si>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</si>
  <si>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</si>
  <si>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</si>
  <si>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</si>
  <si>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</si>
  <si>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</si>
  <si>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</si>
  <si>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</si>
  <si>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</si>
  <si>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</si>
  <si>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</si>
  <si>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</si>
  <si>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</si>
  <si>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</si>
  <si>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</si>
  <si>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</si>
  <si>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</si>
  <si>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</si>
  <si>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</si>
  <si>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</si>
  <si>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</si>
  <si>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</si>
  <si>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</si>
  <si>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</si>
  <si>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</si>
  <si>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</si>
  <si>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</si>
  <si>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</si>
  <si>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</si>
  <si>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</si>
  <si>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</si>
  <si>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</si>
  <si>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</si>
  <si>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</si>
  <si>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</si>
  <si>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</si>
  <si>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</si>
  <si>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</si>
  <si>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</si>
  <si>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</si>
  <si>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</si>
  <si>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</si>
  <si>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</si>
  <si>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</si>
  <si>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</si>
  <si>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</si>
  <si>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</si>
  <si>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</si>
  <si>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</si>
  <si>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</si>
  <si>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</si>
  <si>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</si>
  <si>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</si>
  <si>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</si>
  <si>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</si>
  <si>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</si>
  <si>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</si>
  <si>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</si>
  <si>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</si>
  <si>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</si>
  <si>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</si>
  <si>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</si>
  <si>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</si>
  <si>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</si>
  <si>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</si>
  <si>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</si>
  <si>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</si>
  <si>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</si>
  <si>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</si>
  <si>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</si>
  <si>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</si>
  <si>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</si>
  <si>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</si>
  <si>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</si>
  <si>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</si>
  <si>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</si>
  <si>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</si>
  <si>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</si>
  <si>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</si>
  <si>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</si>
  <si>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</si>
  <si>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</si>
  <si>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</si>
  <si>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</si>
  <si>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</si>
  <si>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</si>
  <si>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</si>
  <si>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</si>
  <si>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</si>
  <si>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</si>
  <si>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</si>
  <si>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</si>
  <si>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</si>
  <si>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</si>
  <si>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</si>
  <si>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</si>
  <si>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</si>
  <si>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</si>
  <si>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</si>
  <si>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</si>
  <si>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</si>
  <si>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</si>
  <si>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</si>
  <si>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</si>
  <si>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</si>
  <si>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</si>
  <si>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</si>
  <si>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</si>
  <si>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</si>
  <si>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</si>
  <si>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</si>
  <si>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</si>
  <si>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</si>
  <si>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</si>
  <si>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</si>
  <si>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</si>
  <si>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</si>
  <si>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</si>
  <si>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</si>
  <si>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</si>
  <si>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</si>
  <si>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</si>
  <si>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</si>
  <si>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</si>
  <si>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</si>
  <si>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</si>
  <si>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</si>
  <si>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</si>
  <si>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</si>
  <si>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</si>
  <si>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</si>
  <si>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</si>
  <si>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</si>
  <si>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</si>
  <si>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</si>
  <si>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</si>
  <si>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</si>
  <si>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</si>
  <si>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</si>
  <si>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</si>
  <si>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</si>
  <si>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</si>
  <si>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</si>
  <si>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</si>
  <si>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</si>
  <si>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</si>
  <si>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</si>
  <si>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</si>
  <si>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</si>
  <si>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</si>
  <si>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</si>
  <si>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</si>
  <si>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</si>
  <si>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</si>
  <si>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</si>
  <si>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</si>
  <si>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</si>
  <si>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</si>
  <si>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</si>
  <si>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</si>
  <si>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</si>
  <si>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</si>
  <si>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</si>
  <si>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</si>
  <si>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</si>
  <si>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</si>
  <si>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</si>
  <si>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</si>
  <si>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</si>
  <si>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</si>
  <si>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</si>
  <si>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</si>
  <si>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</si>
  <si>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</si>
  <si>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</si>
  <si>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</si>
  <si>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</si>
  <si>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</si>
  <si>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</si>
  <si>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</si>
  <si>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</si>
  <si>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</si>
  <si>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</si>
  <si>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</si>
  <si>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</si>
  <si>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</si>
  <si>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</si>
  <si>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</si>
  <si>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</si>
  <si>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</si>
  <si>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</si>
  <si>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</si>
  <si>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</si>
  <si>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</si>
  <si>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</si>
  <si>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</si>
  <si>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</si>
  <si>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</si>
  <si>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</si>
  <si>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</si>
  <si>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</si>
  <si>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</si>
  <si>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</si>
  <si>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</si>
  <si>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</si>
  <si>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</si>
  <si>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</si>
  <si>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</si>
  <si>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</si>
  <si>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</si>
  <si>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</si>
  <si>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</si>
  <si>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</si>
  <si>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</si>
  <si>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</si>
  <si>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</si>
  <si>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</si>
  <si>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</si>
  <si>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</si>
  <si>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</si>
  <si>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</si>
  <si>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</si>
  <si>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</si>
  <si>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</si>
  <si>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</si>
  <si>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</si>
  <si>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</si>
  <si>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</si>
  <si>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</si>
  <si>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</si>
  <si>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</si>
  <si>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</si>
  <si>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</si>
  <si>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</si>
  <si>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</si>
  <si>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</si>
  <si>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</si>
  <si>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</si>
  <si>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</si>
  <si>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</si>
  <si>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</si>
  <si>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</si>
  <si>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</si>
  <si>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</si>
  <si>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</si>
  <si>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</si>
  <si>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</si>
  <si>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</si>
  <si>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</si>
  <si>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</si>
  <si>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</si>
  <si>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</si>
  <si>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</si>
  <si>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</si>
  <si>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</si>
  <si>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</si>
  <si>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</si>
  <si>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</si>
  <si>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</si>
  <si>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</si>
  <si>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</si>
  <si>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</si>
  <si>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</si>
  <si>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</si>
  <si>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</si>
  <si>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</si>
  <si>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</si>
  <si>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</si>
  <si>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</si>
  <si>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</si>
  <si>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</si>
  <si>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</si>
  <si>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</si>
  <si>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</si>
  <si>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</si>
  <si>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</si>
  <si>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</si>
  <si>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</si>
  <si>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</si>
  <si>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</si>
  <si>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</si>
  <si>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</si>
  <si>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</si>
  <si>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</si>
  <si>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</si>
  <si>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</si>
  <si>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</si>
  <si>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</si>
  <si>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</si>
  <si>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</si>
  <si>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</si>
  <si>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</si>
  <si>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</si>
  <si>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</si>
  <si>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</si>
  <si>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</si>
  <si>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</si>
  <si>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</si>
  <si>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</si>
  <si>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</si>
  <si>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</si>
  <si>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</si>
  <si>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</si>
  <si>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</si>
  <si>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</si>
  <si>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</si>
  <si>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</si>
  <si>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</si>
  <si>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</si>
  <si>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</si>
  <si>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</si>
  <si>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</si>
  <si>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</si>
  <si>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</si>
  <si>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</si>
  <si>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</si>
  <si>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</si>
  <si>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</si>
  <si>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</si>
  <si>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</si>
  <si>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</si>
  <si>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</si>
  <si>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</si>
  <si>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</si>
  <si>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</si>
  <si>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</si>
  <si>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</si>
  <si>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</si>
  <si>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</si>
  <si>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</si>
  <si>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</si>
  <si>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</si>
  <si>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</si>
  <si>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</si>
  <si>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</si>
  <si>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</si>
  <si>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</si>
  <si>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</si>
  <si>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</si>
  <si>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</si>
  <si>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</si>
  <si>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</si>
  <si>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</si>
  <si>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</si>
  <si>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</si>
  <si>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</si>
  <si>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</si>
  <si>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</si>
  <si>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</si>
  <si>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</si>
  <si>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</si>
  <si>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</si>
  <si>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</si>
  <si>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</si>
  <si>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</si>
  <si>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</si>
  <si>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</si>
  <si>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</si>
  <si>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</si>
  <si>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</si>
  <si>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</si>
  <si>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</si>
  <si>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</si>
  <si>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</si>
  <si>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</si>
  <si>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</si>
  <si>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</si>
  <si>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</si>
  <si>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</si>
  <si>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</si>
  <si>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</si>
  <si>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</si>
  <si>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</si>
  <si>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</si>
  <si>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</si>
  <si>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</si>
  <si>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</si>
  <si>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</si>
  <si>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</si>
  <si>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</si>
  <si>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</si>
  <si>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</si>
  <si>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</si>
  <si>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</si>
  <si>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</si>
  <si>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</si>
  <si>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</si>
  <si>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</si>
  <si>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</si>
  <si>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</si>
  <si>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</si>
  <si>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</si>
  <si>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</si>
  <si>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</si>
  <si>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</si>
  <si>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</si>
  <si>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</si>
  <si>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</si>
  <si>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</si>
  <si>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</si>
  <si>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</si>
  <si>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</si>
  <si>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</si>
  <si>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</si>
  <si>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</si>
  <si>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</si>
  <si>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</si>
  <si>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</si>
  <si>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</si>
  <si>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</si>
  <si>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</si>
  <si>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</si>
  <si>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</si>
  <si>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</si>
  <si>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</si>
  <si>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</si>
  <si>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</si>
  <si>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</si>
  <si>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</si>
  <si>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</si>
  <si>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</si>
  <si>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</si>
  <si>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</si>
  <si>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</si>
  <si>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</si>
  <si>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</si>
  <si>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</si>
  <si>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</si>
  <si>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</si>
  <si>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</si>
  <si>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</si>
  <si>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</si>
  <si>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</si>
  <si>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</si>
  <si>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</si>
  <si>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</si>
  <si>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</si>
  <si>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</si>
  <si>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</si>
  <si>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</si>
  <si>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</si>
  <si>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</si>
  <si>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</si>
  <si>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</si>
  <si>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</si>
  <si>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</si>
  <si>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</si>
  <si>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</si>
  <si>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</si>
  <si>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</si>
  <si>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</si>
  <si>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</si>
  <si>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</si>
  <si>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</si>
  <si>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</si>
  <si>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</si>
  <si>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</si>
  <si>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</si>
  <si>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</si>
  <si>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</si>
  <si>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</si>
  <si>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</si>
  <si>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</si>
  <si>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</si>
  <si>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</si>
  <si>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</si>
  <si>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</si>
  <si>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</si>
  <si>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</si>
  <si>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</si>
  <si>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</si>
  <si>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</si>
  <si>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</si>
  <si>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</si>
  <si>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</si>
  <si>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</si>
  <si>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</si>
  <si>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</si>
  <si>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</si>
  <si>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</si>
  <si>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</si>
  <si>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</si>
  <si>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</si>
  <si>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</si>
  <si>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</si>
  <si>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</si>
  <si>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</si>
  <si>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</si>
  <si>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</si>
  <si>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</si>
  <si>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</si>
  <si>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</si>
  <si>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</si>
  <si>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</si>
  <si>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</si>
  <si>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</si>
  <si>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</si>
  <si>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</si>
  <si>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</si>
  <si>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</si>
  <si>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</si>
  <si>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</si>
  <si>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</si>
  <si>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</si>
  <si>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</si>
  <si>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</si>
  <si>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</si>
  <si>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</si>
  <si>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</si>
  <si>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</si>
  <si>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</si>
  <si>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</si>
  <si>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</si>
  <si>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</si>
  <si>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</si>
  <si>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</si>
  <si>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</si>
  <si>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</si>
  <si>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</si>
  <si>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</si>
  <si>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</si>
  <si>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</si>
  <si>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</si>
  <si>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</si>
  <si>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</si>
  <si>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</si>
  <si>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</si>
  <si>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</si>
  <si>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</si>
  <si>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</si>
  <si>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</si>
  <si>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</si>
  <si>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</si>
  <si>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</si>
  <si>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</si>
  <si>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</si>
  <si>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</si>
  <si>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</si>
  <si>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</si>
  <si>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</si>
  <si>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</si>
  <si>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</si>
  <si>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</si>
  <si>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</si>
  <si>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</si>
  <si>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</si>
  <si>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</si>
  <si>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</si>
  <si>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</si>
  <si>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</si>
  <si>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</si>
  <si>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</si>
  <si>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</si>
  <si>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</si>
  <si>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</si>
  <si>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</si>
  <si>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</si>
  <si>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</si>
  <si>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</si>
  <si>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</si>
  <si>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</si>
  <si>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</si>
  <si>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</si>
  <si>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</si>
  <si>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</si>
  <si>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</si>
  <si>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</si>
  <si>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</si>
  <si>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</si>
  <si>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</si>
  <si>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</si>
  <si>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</si>
  <si>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</si>
  <si>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</si>
  <si>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</si>
  <si>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</si>
  <si>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</si>
  <si>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</si>
  <si>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</si>
  <si>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</si>
  <si>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</si>
  <si>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</si>
  <si>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</si>
  <si>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</si>
  <si>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</si>
  <si>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</si>
  <si>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</si>
  <si>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</si>
  <si>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</si>
  <si>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</si>
  <si>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</si>
  <si>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</si>
  <si>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</si>
  <si>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</si>
  <si>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</si>
  <si>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</si>
  <si>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</si>
  <si>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</si>
  <si>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</si>
  <si>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</si>
  <si>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</si>
  <si>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</si>
  <si>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</si>
  <si>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</si>
  <si>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</si>
  <si>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</si>
  <si>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</si>
  <si>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</si>
  <si>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</si>
  <si>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</si>
  <si>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</si>
  <si>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</si>
  <si>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</si>
  <si>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</si>
  <si>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</si>
  <si>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</si>
  <si>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</si>
  <si>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</si>
  <si>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</si>
  <si>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</si>
  <si>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</si>
  <si>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</si>
  <si>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</si>
  <si>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</si>
  <si>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</si>
  <si>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</si>
  <si>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</si>
  <si>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</si>
  <si>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</si>
  <si>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</si>
  <si>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</si>
  <si>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</si>
  <si>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</si>
  <si>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</si>
  <si>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</si>
  <si>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</si>
  <si>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</si>
  <si>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</si>
  <si>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</si>
  <si>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</si>
  <si>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</si>
  <si>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</si>
  <si>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</si>
  <si>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</si>
  <si>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</si>
  <si>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</si>
  <si>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</si>
  <si>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</si>
  <si>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</si>
  <si>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</si>
  <si>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</si>
  <si>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</si>
  <si>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</si>
  <si>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</si>
  <si>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</si>
  <si>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</si>
  <si>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</si>
  <si>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</si>
  <si>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</si>
  <si>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</si>
  <si>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</si>
  <si>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</si>
  <si>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</si>
  <si>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</si>
  <si>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</si>
  <si>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</si>
  <si>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</si>
  <si>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</si>
  <si>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</si>
  <si>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</si>
  <si>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</si>
  <si>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</si>
  <si>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</si>
  <si>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</si>
  <si>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</si>
  <si>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</si>
  <si>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</si>
  <si>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</si>
  <si>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</si>
  <si>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</si>
  <si>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</si>
  <si>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</si>
  <si>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</si>
  <si>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</si>
  <si>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</si>
  <si>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</si>
  <si>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</si>
  <si>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</si>
  <si>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</si>
  <si>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</si>
  <si>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</si>
  <si>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</si>
  <si>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</si>
  <si>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</si>
  <si>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</si>
  <si>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</si>
  <si>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</si>
  <si>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</si>
  <si>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</si>
  <si>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</si>
  <si>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</si>
  <si>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</si>
  <si>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</si>
  <si>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</si>
  <si>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</si>
  <si>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</si>
  <si>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</si>
  <si>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</si>
  <si>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</si>
  <si>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</si>
  <si>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</si>
  <si>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</si>
  <si>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</si>
  <si>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</si>
  <si>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</si>
  <si>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</si>
  <si>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</si>
  <si>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</si>
  <si>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</si>
  <si>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</si>
  <si>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</si>
  <si>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</si>
  <si>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</si>
  <si>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</si>
  <si>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</si>
  <si>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</si>
  <si>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</si>
  <si>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</si>
  <si>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</si>
  <si>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</si>
  <si>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</si>
  <si>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</si>
  <si>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</si>
  <si>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</si>
  <si>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</si>
  <si>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</si>
  <si>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</si>
  <si>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</si>
  <si>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</si>
  <si>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</si>
  <si>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</si>
  <si>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</si>
  <si>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</si>
  <si>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</si>
  <si>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</si>
  <si>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</si>
  <si>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</si>
  <si>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</si>
  <si>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</si>
  <si>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</si>
  <si>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</si>
  <si>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</si>
  <si>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</si>
  <si>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</si>
  <si>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</si>
  <si>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</si>
  <si>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</si>
  <si>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</si>
  <si>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</si>
  <si>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</si>
  <si>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</si>
  <si>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</si>
  <si>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</si>
  <si>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</si>
  <si>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</si>
  <si>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</si>
  <si>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</si>
  <si>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</si>
  <si>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</si>
  <si>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</si>
  <si>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</si>
  <si>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</si>
  <si>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</si>
  <si>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</si>
  <si>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</si>
  <si>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</si>
  <si>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</si>
  <si>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</si>
  <si>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</si>
  <si>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</si>
  <si>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</si>
  <si>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</si>
  <si>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</si>
  <si>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</si>
  <si>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</si>
  <si>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</si>
  <si>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</si>
  <si>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</si>
  <si>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</si>
  <si>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</si>
  <si>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</si>
  <si>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</si>
  <si>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</si>
  <si>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</si>
  <si>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</si>
  <si>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</si>
  <si>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</si>
  <si>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</si>
  <si>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</si>
  <si>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</si>
  <si>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</si>
  <si>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</si>
  <si>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</si>
  <si>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</si>
  <si>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</si>
  <si>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</si>
  <si>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</si>
  <si>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</si>
  <si>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</si>
  <si>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</si>
  <si>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</si>
  <si>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</si>
  <si>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</si>
  <si>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</si>
  <si>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</si>
  <si>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</si>
  <si>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</si>
  <si>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</si>
  <si>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</si>
  <si>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</si>
  <si>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</si>
  <si>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</si>
  <si>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</si>
  <si>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</si>
  <si>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</si>
  <si>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</si>
  <si>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</si>
  <si>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</si>
  <si>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</si>
  <si>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</si>
  <si>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</si>
  <si>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</si>
  <si>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</si>
  <si>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</si>
  <si>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</si>
  <si>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</si>
  <si>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</si>
  <si>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</si>
  <si>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</si>
  <si>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</si>
  <si>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</si>
  <si>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</si>
  <si>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</si>
  <si>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</si>
  <si>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</si>
  <si>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</si>
  <si>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</si>
  <si>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</si>
  <si>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</si>
  <si>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</si>
  <si>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</si>
  <si>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</si>
  <si>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</si>
  <si>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</si>
  <si>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</si>
  <si>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</si>
  <si>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</si>
  <si>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</si>
  <si>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</si>
  <si>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</si>
  <si>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</si>
  <si>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</si>
  <si>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</si>
  <si>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</si>
  <si>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</si>
  <si>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</si>
  <si>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</si>
  <si>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</si>
  <si>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</si>
  <si>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</si>
  <si>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</si>
  <si>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</si>
  <si>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</si>
  <si>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</si>
  <si>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</si>
  <si>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</si>
  <si>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</si>
  <si>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</si>
  <si>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</si>
  <si>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</si>
  <si>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</si>
  <si>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</si>
  <si>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</si>
  <si>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</si>
  <si>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</si>
  <si>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</si>
  <si>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</si>
  <si>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</si>
  <si>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</si>
  <si>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</si>
  <si>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</si>
  <si>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</si>
  <si>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</si>
  <si>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</si>
  <si>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</si>
  <si>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</si>
  <si>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</si>
  <si>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</si>
  <si>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</si>
  <si>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</si>
  <si>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</si>
  <si>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</si>
  <si>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</si>
  <si>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</si>
  <si>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</si>
  <si>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</si>
  <si>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</si>
  <si>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</si>
  <si>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</si>
  <si>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</si>
  <si>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</si>
  <si>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</si>
  <si>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</si>
  <si>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</si>
  <si>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</si>
  <si>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</si>
  <si>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</si>
  <si>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</si>
  <si>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</si>
  <si>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</si>
  <si>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</si>
  <si>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</si>
  <si>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</si>
  <si>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</si>
  <si>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</si>
  <si>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</si>
  <si>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</si>
  <si>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</si>
  <si>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</si>
  <si>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</si>
  <si>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</si>
  <si>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</si>
  <si>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</si>
  <si>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</si>
  <si>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</si>
  <si>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</si>
  <si>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</si>
  <si>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</si>
  <si>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</si>
  <si>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</si>
  <si>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</si>
  <si>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</si>
  <si>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</si>
  <si>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</si>
  <si>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</si>
  <si>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</si>
  <si>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</si>
  <si>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</si>
  <si>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</si>
  <si>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</si>
  <si>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</si>
  <si>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</si>
  <si>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</si>
  <si>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</si>
  <si>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</si>
  <si>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</si>
  <si>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</si>
  <si>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</si>
  <si>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</si>
  <si>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</si>
  <si>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</si>
  <si>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</si>
  <si>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</si>
  <si>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</si>
  <si>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</si>
  <si>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</si>
  <si>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</si>
  <si>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</si>
  <si>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</si>
  <si>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</si>
  <si>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</si>
  <si>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</si>
  <si>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</si>
  <si>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</si>
  <si>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</si>
  <si>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</si>
  <si>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</si>
  <si>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</si>
  <si>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</si>
  <si>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</si>
  <si>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</si>
  <si>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</si>
  <si>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</si>
  <si>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</si>
  <si>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</si>
  <si>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</si>
  <si>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</si>
  <si>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</si>
  <si>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</si>
  <si>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</si>
  <si>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</si>
  <si>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</si>
  <si>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</si>
  <si>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</si>
  <si>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</si>
  <si>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</si>
  <si>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</si>
  <si>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</si>
  <si>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</si>
  <si>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</si>
  <si>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</si>
  <si>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</si>
  <si>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</si>
  <si>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</si>
  <si>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</si>
  <si>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</si>
  <si>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</si>
  <si>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</si>
  <si>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</si>
  <si>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</si>
  <si>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</si>
  <si>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</si>
  <si>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</si>
  <si>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</si>
  <si>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</si>
  <si>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</si>
  <si>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</si>
  <si>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</si>
  <si>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</si>
  <si>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</si>
  <si>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</si>
  <si>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</si>
  <si>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</si>
  <si>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</si>
  <si>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</si>
  <si>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</si>
  <si>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</si>
  <si>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</si>
  <si>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</si>
  <si>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</si>
  <si>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</si>
  <si>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</si>
  <si>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</si>
  <si>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</si>
  <si>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</si>
  <si>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</si>
  <si>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</si>
  <si>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</si>
  <si>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</si>
  <si>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</si>
  <si>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</si>
  <si>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</si>
  <si>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</si>
  <si>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</si>
  <si>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</si>
  <si>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</si>
  <si>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</si>
  <si>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</si>
  <si>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</si>
  <si>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</si>
  <si>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</si>
  <si>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</si>
  <si>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</si>
  <si>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</si>
  <si>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</si>
  <si>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</si>
  <si>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</si>
  <si>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</si>
  <si>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</si>
  <si>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</si>
  <si>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</si>
  <si>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</si>
  <si>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</si>
  <si>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</si>
  <si>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</si>
  <si>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</si>
  <si>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</si>
  <si>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</si>
  <si>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</si>
  <si>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</si>
  <si>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</si>
  <si>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</si>
  <si>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</si>
  <si>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</si>
  <si>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</si>
  <si>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</si>
  <si>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</si>
  <si>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</si>
  <si>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</si>
  <si>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</si>
  <si>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</si>
  <si>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</si>
  <si>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</si>
  <si>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</si>
  <si>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</si>
  <si>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</si>
  <si>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</si>
  <si>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</si>
  <si>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</si>
  <si>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</si>
  <si>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</si>
  <si>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</si>
  <si>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</si>
  <si>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</si>
  <si>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</si>
  <si>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</si>
  <si>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</si>
  <si>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</si>
  <si>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</si>
  <si>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</si>
  <si>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</si>
  <si>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</si>
  <si>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</si>
  <si>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</si>
  <si>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</si>
  <si>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</si>
  <si>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</si>
  <si>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</si>
  <si>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</si>
  <si>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</si>
  <si>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</si>
  <si>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</si>
  <si>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</si>
  <si>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</si>
  <si>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</si>
  <si>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</si>
  <si>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</si>
  <si>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</si>
  <si>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</si>
  <si>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</si>
  <si>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</si>
  <si>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</si>
  <si>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</si>
  <si>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</si>
  <si>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</si>
  <si>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</si>
  <si>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</si>
  <si>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</si>
  <si>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</si>
  <si>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</si>
  <si>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</si>
  <si>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</si>
  <si>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</si>
  <si>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</si>
  <si>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</si>
  <si>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</si>
  <si>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</si>
  <si>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</si>
  <si>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</si>
  <si>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</si>
  <si>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</si>
  <si>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</si>
  <si>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</si>
  <si>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</si>
  <si>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</si>
  <si>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</si>
  <si>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</si>
  <si>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</si>
  <si>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</si>
  <si>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</si>
  <si>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</si>
  <si>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</si>
  <si>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</si>
  <si>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</si>
  <si>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</si>
  <si>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</si>
  <si>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</si>
  <si>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</si>
  <si>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</si>
  <si>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</si>
  <si>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</si>
  <si>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</si>
  <si>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</si>
  <si>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</si>
  <si>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</si>
  <si>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</si>
  <si>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</si>
  <si>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</si>
  <si>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</si>
  <si>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</si>
  <si>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</si>
  <si>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</si>
  <si>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</si>
  <si>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</si>
  <si>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</si>
  <si>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</si>
  <si>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</si>
  <si>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</si>
  <si>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</si>
  <si>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</si>
  <si>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</si>
  <si>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</si>
  <si>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</si>
  <si>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</si>
  <si>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</si>
  <si>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</si>
  <si>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</si>
  <si>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</si>
  <si>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</si>
  <si>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</si>
  <si>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</si>
  <si>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</si>
  <si>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</si>
  <si>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</si>
  <si>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</si>
  <si>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</si>
  <si>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</si>
  <si>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</si>
  <si>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</si>
  <si>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</si>
  <si>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</si>
  <si>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</si>
  <si>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</si>
  <si>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</si>
  <si>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</si>
  <si>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</si>
  <si>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</si>
  <si>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</si>
  <si>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</si>
  <si>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</si>
  <si>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</si>
  <si>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</si>
  <si>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</si>
  <si>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</si>
  <si>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</si>
  <si>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</si>
  <si>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</si>
  <si>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</si>
  <si>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</si>
  <si>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</si>
  <si>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</si>
  <si>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</si>
  <si>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</si>
  <si>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</si>
  <si>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</si>
  <si>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</si>
  <si>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</si>
  <si>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</si>
  <si>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</si>
  <si>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</si>
  <si>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</si>
  <si>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</si>
  <si>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</si>
  <si>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</si>
  <si>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</si>
  <si>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</si>
  <si>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</si>
  <si>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</si>
  <si>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</si>
  <si>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</si>
  <si>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</si>
  <si>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</si>
  <si>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</si>
  <si>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</si>
  <si>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</si>
  <si>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</si>
  <si>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</si>
  <si>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</si>
  <si>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</si>
  <si>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</si>
  <si>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</si>
  <si>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</si>
  <si>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</si>
  <si>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</si>
  <si>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</si>
  <si>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</si>
  <si>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</si>
  <si>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</si>
  <si>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</si>
  <si>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</si>
  <si>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</si>
  <si>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</si>
  <si>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</si>
  <si>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</si>
  <si>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</si>
  <si>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</si>
  <si>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</si>
  <si>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</si>
  <si>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</si>
  <si>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</si>
  <si>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</si>
  <si>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</si>
  <si>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</si>
  <si>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</si>
  <si>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</si>
  <si>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</si>
  <si>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</si>
  <si>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</si>
  <si>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</si>
  <si>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</si>
  <si>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</si>
  <si>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</si>
  <si>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</si>
  <si>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</si>
  <si>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</si>
  <si>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</si>
  <si>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</si>
  <si>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</si>
  <si>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</si>
  <si>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</si>
  <si>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</si>
  <si>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</si>
  <si>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</si>
  <si>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</si>
  <si>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</si>
  <si>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</si>
  <si>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</si>
  <si>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</si>
  <si>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</si>
  <si>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</si>
  <si>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</si>
  <si>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</si>
  <si>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</si>
  <si>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</si>
  <si>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</si>
  <si>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</si>
  <si>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</si>
  <si>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</si>
  <si>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</si>
  <si>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</si>
  <si>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</si>
  <si>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</si>
  <si>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</si>
  <si>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</si>
  <si>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</si>
  <si>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</si>
  <si>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</si>
  <si>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</si>
  <si>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</si>
  <si>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</si>
  <si>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</si>
  <si>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</si>
  <si>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</si>
  <si>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</si>
  <si>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</si>
  <si>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</si>
  <si>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</si>
  <si>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</si>
  <si>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</si>
  <si>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</si>
  <si>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</si>
  <si>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</si>
  <si>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</si>
  <si>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</si>
  <si>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</si>
  <si>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</si>
  <si>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</si>
  <si>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</si>
  <si>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</si>
  <si>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</si>
  <si>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</si>
  <si>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</si>
  <si>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</si>
  <si>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</si>
  <si>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</si>
  <si>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</si>
  <si>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</si>
  <si>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</si>
  <si>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</si>
  <si>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</si>
  <si>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</si>
  <si>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</si>
  <si>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</si>
  <si>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</si>
  <si>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</si>
  <si>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</si>
  <si>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</si>
  <si>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</si>
  <si>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</si>
  <si>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</si>
  <si>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</si>
  <si>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</si>
  <si>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</si>
  <si>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</si>
  <si>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</si>
  <si>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</si>
  <si>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</si>
  <si>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</si>
  <si>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</si>
  <si>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</si>
  <si>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</si>
  <si>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</si>
  <si>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</si>
  <si>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</si>
  <si>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</si>
  <si>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</si>
  <si>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</si>
  <si>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</si>
  <si>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</si>
  <si>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</si>
  <si>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</si>
  <si>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</si>
  <si>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</si>
  <si>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</si>
  <si>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</si>
  <si>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</si>
  <si>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</si>
  <si>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</si>
  <si>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</si>
  <si>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</si>
  <si>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</si>
  <si>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</si>
  <si>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</si>
  <si>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</si>
  <si>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</si>
  <si>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</si>
  <si>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</si>
  <si>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</si>
  <si>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</si>
  <si>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</si>
  <si>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</si>
  <si>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</si>
  <si>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</si>
  <si>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</si>
  <si>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</si>
  <si>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</si>
  <si>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</si>
  <si>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</si>
  <si>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</si>
  <si>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</si>
  <si>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</si>
  <si>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</si>
  <si>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</si>
  <si>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</si>
  <si>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</si>
  <si>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</si>
  <si>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</si>
  <si>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</si>
  <si>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</si>
  <si>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</si>
  <si>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</si>
  <si>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</si>
  <si>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</si>
  <si>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</si>
  <si>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</si>
  <si>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</si>
  <si>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</si>
  <si>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</si>
  <si>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</si>
  <si>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</si>
  <si>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</si>
  <si>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</si>
  <si>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</si>
  <si>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</si>
  <si>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</si>
  <si>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</si>
  <si>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</si>
  <si>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</si>
  <si>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</si>
  <si>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</si>
  <si>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</si>
  <si>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</si>
  <si>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</si>
  <si>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</si>
  <si>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</si>
  <si>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</si>
  <si>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</si>
  <si>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</si>
  <si>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</si>
  <si>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</si>
  <si>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</si>
  <si>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</si>
  <si>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</si>
  <si>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</si>
  <si>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</si>
  <si>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</si>
  <si>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</si>
  <si>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</si>
  <si>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</si>
  <si>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</si>
  <si>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</si>
  <si>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</si>
  <si>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</si>
  <si>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</si>
  <si>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</si>
  <si>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</si>
  <si>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</si>
  <si>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</si>
  <si>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</si>
  <si>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</si>
  <si>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</si>
  <si>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</si>
  <si>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</si>
  <si>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</si>
  <si>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</si>
  <si>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</si>
  <si>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</si>
  <si>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</si>
  <si>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</si>
  <si>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</si>
  <si>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</si>
  <si>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</si>
  <si>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</si>
  <si>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</si>
  <si>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</si>
  <si>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</si>
  <si>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</si>
  <si>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</si>
  <si>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</si>
  <si>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</si>
  <si>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</si>
  <si>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</si>
  <si>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</si>
  <si>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</si>
  <si>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</si>
  <si>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</si>
  <si>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</si>
  <si>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</si>
  <si>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</si>
  <si>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</si>
  <si>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</si>
  <si>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</si>
  <si>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</si>
  <si>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</si>
  <si>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</si>
  <si>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</si>
  <si>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</si>
  <si>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</si>
  <si>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</si>
  <si>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</si>
  <si>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</si>
  <si>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</si>
  <si>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</si>
  <si>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</si>
  <si>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</si>
  <si>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</si>
  <si>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</si>
  <si>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</si>
  <si>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</si>
  <si>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</si>
  <si>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</si>
  <si>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</si>
  <si>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</si>
  <si>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</si>
  <si>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</si>
  <si>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</si>
  <si>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</si>
  <si>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</si>
  <si>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</si>
  <si>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</si>
  <si>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</si>
  <si>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</si>
  <si>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</si>
  <si>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</si>
  <si>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</si>
  <si>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</si>
  <si>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</si>
  <si>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</si>
  <si>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</si>
  <si>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</si>
  <si>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</si>
  <si>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</si>
  <si>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</si>
  <si>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</si>
  <si>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</si>
  <si>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</si>
  <si>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</si>
  <si>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</si>
  <si>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</si>
  <si>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</si>
  <si>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</si>
  <si>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</si>
  <si>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</si>
  <si>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</si>
  <si>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</si>
  <si>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</si>
  <si>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</si>
  <si>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</si>
  <si>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</si>
  <si>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</si>
  <si>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</si>
  <si>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</si>
  <si>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</si>
  <si>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</si>
  <si>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</si>
  <si>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</si>
  <si>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</si>
  <si>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</si>
  <si>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</si>
  <si>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</si>
  <si>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</si>
  <si>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</si>
  <si>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</si>
  <si>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</si>
  <si>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</si>
  <si>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</si>
  <si>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</si>
  <si>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</si>
  <si>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</si>
  <si>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</si>
  <si>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</si>
  <si>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</si>
  <si>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</si>
  <si>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</si>
  <si>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</si>
  <si>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</si>
  <si>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</si>
  <si>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</si>
  <si>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</si>
  <si>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</si>
  <si>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</si>
  <si>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</si>
  <si>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</si>
  <si>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</si>
  <si>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</si>
  <si>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</si>
  <si>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</si>
  <si>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</si>
  <si>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</si>
  <si>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</si>
  <si>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</si>
  <si>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</si>
  <si>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</si>
  <si>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</si>
  <si>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</si>
  <si>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</si>
  <si>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</si>
  <si>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</si>
  <si>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</si>
  <si>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</si>
  <si>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</si>
  <si>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</si>
  <si>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</si>
  <si>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</si>
  <si>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</si>
  <si>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</si>
  <si>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</si>
  <si>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</si>
  <si>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</si>
  <si>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</si>
  <si>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</si>
  <si>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</si>
  <si>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</si>
  <si>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</si>
  <si>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</si>
  <si>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</si>
  <si>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</si>
  <si>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</si>
  <si>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</si>
  <si>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</si>
  <si>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</si>
  <si>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</si>
  <si>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</si>
  <si>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</si>
  <si>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</si>
  <si>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</si>
  <si>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</si>
  <si>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</si>
  <si>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</si>
  <si>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</si>
  <si>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</si>
  <si>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</si>
  <si>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</si>
  <si>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</si>
  <si>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</si>
  <si>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</si>
  <si>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</si>
  <si>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</si>
  <si>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</si>
  <si>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</si>
  <si>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</si>
  <si>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</si>
  <si>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</si>
  <si>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</si>
  <si>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</si>
  <si>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</si>
  <si>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</si>
  <si>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</si>
  <si>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</si>
  <si>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</si>
  <si>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</si>
  <si>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</si>
  <si>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</si>
  <si>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</si>
  <si>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</si>
  <si>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</si>
  <si>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</si>
  <si>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</si>
  <si>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</si>
  <si>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</si>
  <si>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</si>
  <si>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</si>
  <si>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</si>
  <si>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</si>
  <si>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</si>
  <si>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</si>
  <si>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</si>
  <si>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</si>
  <si>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</si>
  <si>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</si>
  <si>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</si>
  <si>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</si>
  <si>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</si>
  <si>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</si>
  <si>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</si>
  <si>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</si>
  <si>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</si>
  <si>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</si>
  <si>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</si>
  <si>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</si>
  <si>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</si>
  <si>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</si>
  <si>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</si>
  <si>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</si>
  <si>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</si>
  <si>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</si>
  <si>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</si>
  <si>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</si>
  <si>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</si>
  <si>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</si>
  <si>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</si>
  <si>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</si>
  <si>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</si>
  <si>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</si>
  <si>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</si>
  <si>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</si>
  <si>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</si>
  <si>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</si>
  <si>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</si>
  <si>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</si>
  <si>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</si>
  <si>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</si>
  <si>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</si>
  <si>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</si>
  <si>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</si>
  <si>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</si>
  <si>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</si>
  <si>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</si>
  <si>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</si>
  <si>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</si>
  <si>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</si>
  <si>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</si>
  <si>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</si>
  <si>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</si>
  <si>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</si>
  <si>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</si>
  <si>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</si>
  <si>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</si>
  <si>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</si>
  <si>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</si>
  <si>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</si>
  <si>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</si>
  <si>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</si>
  <si>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</si>
  <si>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</si>
  <si>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</si>
  <si>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</si>
  <si>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</si>
  <si>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</si>
  <si>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</si>
  <si>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</si>
  <si>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</si>
  <si>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</si>
  <si>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</si>
  <si>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</si>
  <si>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</si>
  <si>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</si>
  <si>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</si>
  <si>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</si>
  <si>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</si>
  <si>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</si>
  <si>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</si>
  <si>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</si>
  <si>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</si>
  <si>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</si>
  <si>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</si>
  <si>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</si>
  <si>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</si>
  <si>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</si>
  <si>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</si>
  <si>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</si>
  <si>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</si>
  <si>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</si>
  <si>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</si>
  <si>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</si>
  <si>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</si>
  <si>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</si>
  <si>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</si>
  <si>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</si>
  <si>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</si>
  <si>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</si>
  <si>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</si>
  <si>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</si>
  <si>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</si>
  <si>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</si>
  <si>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</si>
  <si>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</si>
  <si>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</si>
  <si>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</si>
  <si>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</si>
  <si>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</si>
  <si>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</si>
  <si>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</si>
  <si>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</si>
  <si>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</si>
  <si>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</si>
  <si>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</si>
  <si>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</si>
  <si>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</si>
  <si>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</si>
  <si>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</si>
  <si>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</si>
  <si>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</si>
  <si>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</si>
  <si>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</si>
  <si>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</si>
  <si>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</si>
  <si>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</si>
  <si>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</si>
  <si>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</si>
  <si>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</si>
  <si>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</si>
  <si>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</si>
  <si>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</si>
  <si>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</si>
  <si>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</si>
  <si>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</si>
  <si>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</si>
  <si>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</si>
  <si>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</si>
  <si>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</si>
  <si>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</si>
  <si>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</si>
  <si>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</si>
  <si>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</si>
  <si>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</si>
  <si>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</si>
  <si>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</si>
  <si>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</si>
  <si>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</si>
  <si>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</si>
  <si>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</si>
  <si>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</si>
  <si>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</si>
  <si>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</si>
  <si>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</si>
  <si>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</si>
  <si>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</si>
  <si>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</si>
  <si>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</si>
  <si>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</si>
  <si>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</si>
  <si>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</si>
  <si>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</si>
  <si>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</si>
  <si>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</si>
  <si>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</si>
  <si>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</si>
  <si>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</si>
  <si>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</si>
  <si>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</si>
  <si>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</si>
  <si>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</si>
  <si>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</si>
  <si>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</si>
  <si>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</si>
  <si>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</si>
  <si>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</si>
  <si>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</si>
  <si>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</si>
  <si>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</si>
  <si>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</si>
  <si>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</si>
  <si>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</si>
  <si>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</si>
  <si>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</si>
  <si>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</si>
  <si>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</si>
  <si>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</si>
  <si>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</si>
  <si>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</si>
  <si>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</si>
  <si>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</si>
  <si>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</si>
  <si>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</si>
  <si>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</si>
  <si>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</si>
  <si>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</si>
  <si>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</si>
  <si>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</si>
  <si>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</si>
  <si>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</si>
  <si>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</si>
  <si>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</si>
  <si>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</si>
  <si>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</si>
  <si>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</si>
  <si>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</si>
  <si>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</si>
  <si>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</si>
  <si>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</si>
  <si>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</si>
  <si>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</si>
  <si>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</si>
  <si>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</si>
  <si>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</si>
  <si>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</si>
  <si>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</si>
  <si>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</si>
  <si>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</si>
  <si>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</si>
  <si>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</si>
  <si>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</si>
  <si>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</si>
  <si>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</si>
  <si>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</si>
  <si>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</si>
  <si>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</si>
  <si>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</si>
  <si>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</si>
  <si>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</si>
  <si>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</si>
  <si>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</si>
  <si>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</si>
  <si>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</si>
  <si>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</si>
  <si>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</si>
  <si>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</si>
  <si>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</si>
  <si>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</si>
  <si>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</si>
  <si>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</si>
  <si>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</si>
  <si>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</si>
  <si>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</si>
  <si>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</si>
  <si>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</si>
  <si>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</si>
  <si>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</si>
  <si>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</si>
  <si>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</si>
  <si>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</si>
  <si>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</si>
  <si>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</si>
  <si>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</si>
  <si>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</si>
  <si>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</si>
  <si>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</si>
  <si>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</si>
  <si>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</si>
  <si>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</si>
  <si>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</si>
  <si>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</si>
  <si>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</si>
  <si>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</si>
  <si>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</si>
  <si>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</si>
  <si>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</si>
  <si>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</si>
  <si>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</si>
  <si>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</si>
  <si>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</si>
  <si>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</si>
  <si>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</si>
  <si>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</si>
  <si>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</si>
  <si>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</si>
  <si>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</si>
  <si>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</si>
  <si>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</si>
  <si>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</si>
  <si>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</si>
  <si>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</si>
  <si>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</si>
  <si>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</si>
  <si>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</si>
  <si>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</si>
  <si>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</si>
  <si>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</si>
  <si>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</si>
  <si>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</si>
  <si>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</si>
  <si>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</si>
  <si>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</si>
  <si>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</si>
  <si>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</si>
  <si>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</si>
  <si>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</si>
  <si>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</si>
  <si>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</si>
  <si>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</si>
  <si>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</si>
  <si>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</si>
  <si>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</si>
  <si>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</si>
  <si>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</si>
  <si>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</si>
  <si>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</si>
  <si>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</si>
  <si>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</si>
  <si>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</si>
  <si>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</si>
  <si>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</si>
  <si>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</si>
  <si>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</si>
  <si>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</si>
  <si>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</si>
  <si>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</si>
  <si>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</si>
  <si>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</si>
  <si>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</si>
  <si>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</si>
  <si>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</si>
  <si>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</si>
  <si>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</si>
  <si>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</si>
  <si>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</si>
  <si>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</si>
  <si>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</si>
  <si>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</si>
  <si>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</si>
  <si>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</si>
  <si>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</si>
  <si>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</si>
  <si>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</si>
  <si>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</si>
  <si>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</si>
  <si>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</si>
  <si>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</si>
  <si>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</si>
  <si>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</si>
  <si>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</si>
  <si>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</si>
  <si>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</si>
  <si>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</si>
  <si>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</si>
  <si>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</si>
  <si>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</si>
  <si>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</si>
  <si>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</si>
  <si>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</si>
  <si>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</si>
  <si>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</si>
  <si>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</si>
  <si>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</si>
  <si>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</si>
  <si>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</si>
  <si>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</si>
  <si>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</si>
  <si>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</si>
  <si>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</si>
  <si>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</si>
  <si>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</si>
  <si>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</si>
  <si>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</si>
  <si>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</si>
  <si>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</si>
  <si>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</si>
  <si>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</si>
  <si>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</si>
  <si>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</si>
  <si>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</si>
  <si>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</si>
  <si>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</si>
  <si>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</si>
  <si>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</si>
  <si>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</si>
  <si>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</si>
  <si>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</si>
  <si>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</si>
  <si>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</si>
  <si>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</si>
  <si>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</si>
  <si>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</si>
  <si>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</si>
  <si>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</si>
  <si>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</si>
  <si>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</si>
  <si>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</si>
  <si>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</si>
  <si>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</si>
  <si>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</si>
  <si>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</si>
  <si>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</si>
  <si>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</si>
  <si>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</si>
  <si>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</si>
  <si>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</si>
  <si>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</si>
  <si>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</si>
  <si>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</si>
  <si>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</si>
  <si>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</si>
  <si>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</si>
  <si>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</si>
  <si>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</si>
  <si>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</si>
  <si>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</si>
  <si>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</si>
  <si>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</si>
  <si>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</si>
  <si>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</si>
  <si>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</si>
  <si>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</si>
  <si>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</si>
  <si>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</si>
  <si>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</si>
  <si>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</si>
  <si>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</si>
  <si>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</si>
  <si>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</si>
  <si>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</si>
  <si>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</si>
  <si>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</si>
  <si>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</si>
  <si>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</si>
  <si>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</si>
  <si>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</si>
  <si>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</si>
  <si>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</si>
  <si>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</si>
  <si>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</si>
  <si>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</si>
  <si>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</si>
  <si>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</si>
  <si>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</si>
  <si>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</si>
  <si>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</si>
  <si>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</si>
  <si>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</si>
  <si>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</si>
  <si>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</si>
  <si>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</si>
  <si>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</si>
  <si>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</si>
  <si>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</si>
  <si>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</si>
  <si>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</si>
  <si>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</si>
  <si>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</si>
  <si>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</si>
  <si>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</si>
  <si>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</si>
  <si>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</si>
  <si>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</si>
  <si>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</si>
  <si>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</si>
  <si>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</si>
  <si>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</si>
  <si>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</si>
  <si>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</si>
  <si>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</si>
  <si>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</si>
  <si>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</si>
  <si>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</si>
  <si>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</si>
  <si>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</si>
  <si>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</si>
  <si>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</si>
  <si>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</si>
  <si>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</si>
  <si>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</si>
  <si>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</si>
  <si>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</si>
  <si>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</si>
  <si>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</si>
  <si>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</si>
  <si>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</si>
  <si>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</si>
  <si>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</si>
  <si>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</si>
  <si>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</si>
  <si>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</si>
  <si>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</si>
  <si>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</si>
  <si>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</si>
  <si>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</si>
  <si>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</si>
  <si>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</si>
  <si>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</si>
  <si>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</si>
  <si>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</si>
  <si>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</si>
  <si>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</si>
  <si>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</si>
  <si>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</si>
  <si>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</si>
  <si>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</si>
  <si>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</si>
  <si>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</si>
  <si>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</si>
  <si>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</si>
  <si>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</si>
  <si>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</si>
  <si>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</si>
  <si>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</si>
  <si>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</si>
  <si>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</si>
  <si>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</si>
  <si>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</si>
  <si>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</si>
  <si>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</si>
  <si>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</si>
  <si>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</si>
  <si>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</si>
  <si>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</si>
  <si>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</si>
  <si>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</si>
  <si>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</si>
  <si>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</si>
  <si>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</si>
  <si>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</si>
  <si>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</si>
  <si>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</si>
  <si>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</si>
  <si>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</si>
  <si>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</si>
  <si>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</si>
  <si>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</si>
  <si>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</si>
  <si>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</si>
  <si>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</si>
  <si>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</si>
  <si>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</si>
  <si>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</si>
  <si>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</si>
  <si>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</si>
  <si>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</si>
  <si>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</si>
  <si>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</si>
  <si>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</si>
  <si>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</si>
  <si>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</si>
  <si>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</si>
  <si>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</si>
  <si>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</si>
  <si>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</si>
  <si>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</si>
  <si>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</si>
  <si>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</si>
  <si>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</si>
  <si>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</si>
  <si>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</si>
  <si>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</si>
  <si>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</si>
  <si>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</si>
  <si>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</si>
  <si>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</si>
  <si>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</si>
  <si>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</si>
  <si>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</si>
  <si>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</si>
  <si>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</si>
  <si>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</si>
  <si>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</si>
  <si>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</si>
  <si>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</si>
  <si>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</si>
  <si>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</si>
  <si>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</si>
  <si>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</si>
  <si>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</si>
  <si>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</si>
  <si>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</si>
  <si>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</si>
  <si>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</si>
  <si>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</si>
  <si>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</si>
  <si>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</si>
  <si>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</si>
  <si>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</si>
  <si>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</si>
  <si>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</si>
  <si>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</si>
  <si>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</si>
  <si>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</si>
  <si>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</si>
  <si>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</si>
  <si>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</si>
  <si>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</si>
  <si>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</si>
  <si>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</si>
  <si>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</si>
  <si>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</si>
  <si>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</si>
  <si>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</si>
  <si>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</si>
  <si>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</si>
  <si>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</si>
  <si>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</si>
  <si>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</si>
  <si>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</si>
  <si>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</si>
  <si>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</si>
  <si>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</si>
  <si>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</si>
  <si>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</si>
  <si>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</si>
  <si>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</si>
  <si>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</si>
  <si>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</si>
  <si>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</si>
  <si>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</si>
  <si>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</si>
  <si>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</si>
  <si>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</si>
  <si>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</si>
  <si>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</si>
  <si>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</si>
  <si>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</si>
  <si>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</si>
  <si>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</si>
  <si>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</si>
  <si>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</si>
  <si>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</si>
  <si>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</si>
  <si>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</si>
  <si>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</si>
  <si>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</si>
  <si>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</si>
  <si>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</si>
  <si>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</si>
  <si>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</si>
  <si>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</si>
  <si>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</si>
  <si>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</si>
  <si>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</si>
  <si>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</si>
  <si>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</si>
  <si>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</si>
  <si>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</si>
  <si>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</si>
  <si>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</si>
  <si>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</si>
  <si>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</si>
  <si>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</si>
  <si>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</si>
  <si>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</si>
  <si>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</si>
  <si>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</si>
  <si>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</si>
  <si>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</si>
  <si>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</si>
  <si>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</si>
  <si>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</si>
  <si>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</si>
  <si>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</si>
  <si>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</si>
  <si>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</si>
  <si>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</si>
  <si>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</si>
  <si>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</si>
  <si>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</si>
  <si>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</si>
  <si>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</si>
  <si>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</si>
  <si>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</si>
  <si>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</si>
  <si>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</si>
  <si>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</si>
  <si>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</si>
  <si>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</si>
  <si>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</si>
  <si>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</si>
  <si>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</si>
  <si>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</si>
  <si>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</si>
  <si>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</si>
  <si>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</si>
  <si>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</si>
  <si>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</si>
  <si>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</si>
  <si>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</si>
  <si>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</si>
  <si>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</si>
  <si>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</si>
  <si>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</si>
  <si>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</si>
  <si>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</si>
  <si>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</si>
  <si>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</si>
  <si>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</si>
  <si>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</si>
  <si>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</si>
  <si>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</si>
  <si>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</si>
  <si>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</si>
  <si>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</si>
  <si>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</si>
  <si>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</si>
  <si>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</si>
  <si>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</si>
  <si>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</si>
  <si>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</si>
  <si>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</si>
  <si>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</si>
  <si>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</si>
  <si>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</si>
  <si>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</si>
  <si>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</si>
  <si>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</si>
  <si>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</si>
  <si>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</si>
  <si>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</si>
  <si>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</si>
  <si>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</si>
  <si>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</si>
  <si>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</si>
  <si>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</si>
  <si>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</si>
  <si>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</si>
  <si>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</si>
  <si>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</si>
  <si>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</si>
  <si>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</si>
  <si>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</si>
  <si>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</si>
  <si>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</si>
  <si>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</si>
  <si>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</si>
  <si>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</si>
  <si>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</si>
  <si>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</si>
  <si>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</si>
  <si>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</si>
  <si>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</si>
  <si>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</si>
  <si>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</si>
  <si>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</si>
  <si>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</si>
  <si>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</si>
  <si>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</si>
  <si>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</si>
  <si>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</si>
  <si>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</si>
  <si>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</si>
  <si>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</si>
  <si>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</si>
  <si>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</si>
  <si>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</si>
  <si>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</si>
  <si>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</si>
  <si>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</si>
  <si>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</si>
  <si>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</si>
  <si>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</si>
  <si>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</si>
  <si>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</si>
  <si>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</si>
  <si>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</si>
  <si>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</si>
  <si>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</si>
  <si>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</si>
  <si>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</si>
  <si>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</si>
  <si>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</si>
  <si>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</si>
  <si>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</si>
  <si>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</si>
  <si>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</si>
  <si>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</si>
  <si>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</si>
  <si>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</si>
  <si>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</si>
  <si>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</si>
  <si>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</si>
  <si>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</si>
  <si>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</si>
  <si>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</si>
  <si>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</si>
  <si>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</si>
  <si>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</si>
  <si>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</si>
  <si>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</si>
  <si>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</si>
  <si>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</si>
  <si>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</si>
  <si>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</si>
  <si>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</si>
  <si>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</si>
  <si>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</si>
  <si>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</si>
  <si>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</si>
  <si>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</si>
  <si>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</si>
  <si>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</si>
  <si>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</si>
  <si>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</si>
  <si>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</si>
  <si>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</si>
  <si>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</si>
  <si>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</si>
  <si>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</si>
  <si>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</si>
  <si>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</si>
  <si>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</si>
  <si>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</si>
  <si>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</si>
  <si>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</si>
  <si>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</si>
  <si>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</si>
  <si>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</si>
  <si>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</si>
  <si>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</si>
  <si>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</si>
  <si>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</si>
  <si>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</si>
  <si>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</si>
  <si>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</si>
  <si>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</si>
  <si>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</si>
  <si>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</si>
  <si>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</si>
  <si>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</si>
  <si>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</si>
  <si>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</si>
  <si>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</si>
  <si>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</si>
  <si>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</si>
  <si>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</si>
  <si>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</si>
  <si>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</si>
  <si>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</si>
  <si>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</si>
  <si>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</si>
  <si>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</si>
  <si>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</si>
  <si>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</si>
  <si>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</si>
  <si>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</si>
  <si>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</si>
  <si>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</si>
  <si>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</si>
  <si>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</si>
  <si>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</si>
  <si>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</si>
  <si>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</si>
  <si>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</si>
  <si>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</si>
  <si>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</si>
  <si>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</si>
  <si>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</si>
  <si>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</si>
  <si>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</si>
  <si>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</si>
  <si>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</si>
  <si>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</si>
  <si>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</si>
  <si>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</si>
  <si>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</si>
  <si>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</si>
  <si>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</si>
  <si>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</si>
  <si>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</si>
  <si>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</si>
  <si>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</si>
  <si>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</si>
  <si>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</si>
  <si>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</si>
  <si>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</si>
  <si>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</si>
  <si>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</si>
  <si>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</si>
  <si>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</si>
  <si>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</si>
  <si>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</si>
  <si>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</si>
  <si>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</si>
  <si>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</si>
  <si>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</si>
  <si>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</si>
  <si>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</si>
  <si>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</si>
  <si>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</si>
  <si>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</si>
  <si>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</si>
  <si>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</si>
  <si>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</si>
  <si>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</si>
  <si>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</si>
  <si>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</si>
  <si>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</si>
  <si>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</si>
  <si>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</si>
  <si>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</si>
  <si>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</si>
  <si>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</si>
  <si>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</si>
  <si>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</si>
  <si>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</si>
  <si>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</si>
  <si>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</si>
  <si>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</si>
  <si>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</si>
  <si>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</si>
  <si>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</si>
  <si>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</si>
  <si>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</si>
  <si>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</si>
  <si>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</si>
  <si>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</si>
  <si>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</si>
  <si>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</si>
  <si>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</si>
  <si>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</si>
  <si>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</si>
  <si>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</si>
  <si>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</si>
  <si>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</si>
  <si>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</si>
  <si>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</si>
  <si>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</si>
  <si>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</si>
  <si>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</si>
  <si>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</si>
  <si>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</si>
  <si>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</si>
  <si>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</si>
  <si>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</si>
  <si>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</si>
  <si>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</si>
  <si>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</si>
  <si>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</si>
  <si>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</si>
  <si>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</si>
  <si>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</si>
  <si>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</si>
  <si>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</si>
  <si>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</si>
  <si>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</si>
  <si>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</si>
  <si>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</si>
  <si>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</si>
  <si>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</si>
  <si>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</si>
  <si>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</si>
  <si>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</si>
  <si>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</si>
  <si>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</si>
  <si>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</si>
  <si>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</si>
  <si>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</si>
  <si>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</si>
  <si>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</si>
  <si>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</si>
  <si>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</si>
  <si>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</si>
  <si>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</si>
  <si>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</si>
  <si>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</si>
  <si>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</si>
  <si>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</si>
  <si>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</si>
  <si>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</si>
  <si>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</si>
  <si>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</si>
  <si>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</si>
  <si>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</si>
  <si>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</si>
  <si>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</si>
  <si>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</si>
  <si>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</si>
  <si>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</si>
  <si>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</si>
  <si>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</si>
  <si>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</si>
  <si>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</si>
  <si>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</si>
  <si>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</si>
  <si>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</si>
  <si>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</si>
  <si>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</si>
  <si>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</si>
  <si>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</si>
  <si>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</si>
  <si>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</si>
  <si>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</si>
  <si>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</si>
  <si>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</si>
  <si>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</si>
  <si>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</si>
  <si>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</si>
  <si>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</si>
  <si>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</si>
  <si>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</si>
  <si>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</si>
  <si>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</si>
  <si>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</si>
  <si>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</si>
  <si>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</si>
  <si>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</si>
  <si>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</si>
  <si>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</si>
  <si>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</si>
  <si>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</si>
  <si>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</si>
  <si>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</si>
  <si>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</si>
  <si>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</si>
  <si>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</si>
  <si>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</si>
  <si>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</si>
  <si>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</si>
  <si>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</si>
  <si>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</si>
  <si>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</si>
  <si>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</si>
  <si>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</si>
  <si>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</si>
  <si>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</si>
  <si>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</si>
  <si>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</si>
  <si>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</si>
  <si>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</si>
  <si>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</si>
  <si>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</si>
  <si>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</si>
  <si>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</si>
  <si>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</si>
  <si>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</si>
  <si>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</si>
  <si>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</si>
  <si>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</si>
  <si>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</si>
  <si>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</si>
  <si>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</si>
  <si>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</si>
  <si>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</si>
  <si>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</si>
  <si>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</si>
  <si>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</si>
  <si>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</si>
  <si>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</si>
  <si>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</si>
  <si>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</si>
  <si>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</si>
  <si>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</si>
  <si>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</si>
  <si>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</si>
  <si>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</si>
  <si>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</si>
  <si>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</si>
  <si>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</si>
  <si>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</si>
  <si>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</si>
  <si>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</si>
  <si>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</si>
  <si>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</si>
  <si>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</si>
  <si>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</si>
  <si>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</si>
  <si>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</si>
  <si>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</si>
  <si>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</si>
  <si>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</si>
  <si>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</si>
  <si>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</si>
  <si>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</si>
  <si>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</si>
  <si>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</si>
  <si>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</si>
  <si>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</si>
  <si>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</si>
  <si>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</si>
  <si>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</si>
  <si>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</si>
  <si>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</si>
  <si>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</si>
  <si>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</si>
  <si>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</si>
  <si>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</si>
  <si>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</si>
  <si>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</si>
  <si>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</si>
  <si>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</si>
  <si>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</si>
  <si>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</si>
  <si>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</si>
  <si>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</si>
  <si>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</si>
  <si>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</si>
  <si>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</si>
  <si>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</si>
  <si>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</si>
  <si>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</si>
  <si>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</si>
  <si>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</si>
  <si>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</si>
  <si>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</si>
  <si>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</si>
  <si>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</si>
  <si>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</si>
  <si>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</si>
  <si>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</si>
  <si>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</si>
  <si>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</si>
  <si>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</si>
  <si>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</si>
  <si>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</si>
  <si>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</si>
  <si>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</si>
  <si>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</si>
  <si>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</si>
  <si>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</si>
  <si>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</si>
  <si>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</si>
  <si>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</si>
  <si>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</si>
  <si>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</si>
  <si>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</si>
  <si>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</si>
  <si>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</si>
  <si>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</si>
  <si>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</si>
  <si>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</si>
  <si>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</si>
  <si>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</si>
  <si>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</si>
  <si>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</si>
  <si>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</si>
  <si>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</si>
  <si>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</si>
  <si>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</si>
  <si>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</si>
  <si>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</si>
  <si>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</si>
  <si>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</si>
  <si>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</si>
  <si>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</si>
  <si>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</si>
  <si>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</si>
  <si>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</si>
  <si>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</si>
  <si>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</si>
  <si>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</si>
  <si>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</si>
  <si>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</si>
  <si>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</si>
  <si>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</si>
  <si>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</si>
  <si>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</si>
  <si>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</si>
  <si>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</si>
  <si>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</si>
  <si>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</si>
  <si>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</si>
  <si>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</si>
  <si>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</si>
  <si>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</si>
  <si>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</si>
  <si>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</si>
  <si>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</si>
  <si>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</si>
  <si>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</si>
  <si>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</si>
  <si>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</si>
  <si>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</si>
  <si>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</si>
  <si>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</si>
  <si>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</si>
  <si>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</si>
  <si>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</si>
  <si>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</si>
  <si>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</si>
  <si>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</si>
  <si>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</si>
  <si>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</si>
  <si>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</si>
  <si>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</si>
  <si>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</si>
  <si>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</si>
  <si>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</si>
  <si>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</si>
  <si>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</si>
  <si>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</si>
  <si>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</si>
  <si>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</si>
  <si>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</si>
  <si>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</si>
  <si>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</si>
  <si>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</si>
  <si>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</si>
  <si>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</si>
  <si>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</si>
  <si>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</si>
  <si>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</si>
  <si>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</si>
  <si>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</si>
  <si>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</si>
  <si>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</si>
  <si>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</si>
  <si>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</si>
  <si>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</si>
  <si>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</si>
  <si>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</si>
  <si>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</si>
  <si>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</si>
  <si>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</si>
  <si>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</si>
  <si>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</si>
  <si>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</si>
  <si>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</si>
  <si>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</si>
  <si>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</si>
  <si>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</si>
  <si>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</si>
  <si>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</si>
  <si>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</si>
  <si>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</si>
  <si>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</si>
  <si>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</si>
  <si>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</si>
  <si>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</si>
  <si>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</si>
  <si>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</si>
  <si>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</si>
  <si>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</si>
  <si>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</si>
  <si>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</si>
  <si>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</si>
  <si>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</si>
  <si>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</si>
  <si>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</si>
  <si>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</si>
  <si>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</si>
  <si>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</si>
  <si>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</si>
  <si>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</si>
  <si>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</si>
  <si>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</si>
  <si>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</si>
  <si>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</si>
  <si>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</si>
  <si>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</si>
  <si>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</si>
  <si>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</si>
  <si>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</si>
  <si>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</si>
  <si>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</si>
  <si>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</si>
  <si>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</si>
  <si>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</si>
  <si>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</si>
  <si>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</si>
  <si>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</si>
  <si>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</si>
  <si>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</si>
  <si>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</si>
  <si>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</si>
  <si>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</si>
  <si>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</si>
  <si>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</si>
  <si>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</si>
  <si>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</si>
  <si>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</si>
  <si>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</si>
  <si>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</si>
  <si>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</si>
  <si>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</si>
  <si>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</si>
  <si>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</si>
  <si>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</si>
  <si>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</si>
  <si>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</si>
  <si>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</si>
  <si>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</si>
  <si>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</si>
  <si>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</si>
  <si>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</si>
  <si>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</si>
  <si>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</si>
  <si>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</si>
  <si>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</si>
  <si>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</si>
  <si>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</si>
  <si>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</si>
  <si>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</si>
  <si>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</si>
  <si>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</si>
  <si>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</si>
  <si>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</si>
  <si>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</si>
  <si>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</si>
  <si>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</si>
  <si>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</si>
  <si>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</si>
  <si>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</si>
  <si>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</si>
  <si>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</si>
  <si>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</si>
  <si>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</si>
  <si>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</si>
  <si>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</si>
  <si>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</si>
  <si>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</si>
  <si>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</si>
  <si>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</si>
  <si>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</si>
  <si>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</si>
  <si>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</si>
  <si>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</si>
  <si>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</si>
  <si>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</si>
  <si>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</si>
  <si>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</si>
  <si>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</si>
  <si>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</si>
  <si>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</si>
  <si>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</si>
  <si>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</si>
  <si>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</si>
  <si>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</si>
  <si>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</si>
  <si>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</si>
  <si>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</si>
  <si>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</si>
  <si>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</si>
  <si>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</si>
  <si>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</si>
  <si>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</si>
  <si>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</si>
  <si>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</si>
  <si>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</si>
  <si>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</si>
  <si>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</si>
  <si>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</si>
  <si>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</si>
  <si>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</si>
  <si>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</si>
  <si>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</si>
  <si>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</si>
  <si>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</si>
  <si>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</si>
  <si>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</si>
  <si>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</si>
  <si>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</si>
  <si>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</si>
  <si>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</si>
  <si>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</si>
  <si>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</si>
  <si>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</si>
  <si>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</si>
  <si>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</si>
  <si>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</si>
  <si>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</si>
  <si>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</si>
  <si>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</si>
  <si>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</si>
  <si>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</si>
  <si>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</si>
  <si>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</si>
  <si>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</si>
  <si>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</si>
  <si>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</si>
  <si>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</si>
  <si>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</si>
  <si>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</si>
  <si>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</si>
  <si>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</si>
  <si>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</si>
  <si>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</si>
  <si>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</si>
  <si>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</si>
  <si>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</si>
  <si>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</si>
  <si>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</si>
  <si>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</si>
  <si>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</si>
  <si>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</si>
  <si>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</si>
  <si>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</si>
  <si>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</si>
  <si>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</si>
  <si>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</si>
  <si>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</si>
  <si>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</si>
  <si>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</si>
  <si>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</si>
  <si>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</si>
  <si>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</si>
  <si>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</si>
  <si>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</si>
  <si>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</si>
  <si>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</si>
  <si>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</si>
  <si>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</si>
  <si>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</si>
  <si>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</si>
  <si>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</si>
  <si>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</si>
  <si>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</si>
  <si>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</si>
  <si>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</si>
  <si>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</si>
  <si>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</si>
  <si>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</si>
  <si>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</si>
  <si>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</si>
  <si>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</si>
  <si>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</si>
  <si>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</si>
  <si>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</si>
  <si>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</si>
  <si>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</si>
  <si>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</si>
  <si>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</si>
  <si>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</si>
  <si>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</si>
  <si>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</si>
  <si>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</si>
  <si>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</si>
  <si>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</si>
  <si>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</si>
  <si>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</si>
  <si>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</si>
  <si>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</si>
  <si>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</si>
  <si>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</si>
  <si>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</si>
  <si>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</si>
  <si>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</si>
  <si>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</si>
  <si>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</si>
  <si>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</si>
  <si>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</si>
  <si>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</si>
  <si>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</si>
  <si>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</si>
  <si>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</si>
  <si>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</si>
  <si>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</si>
  <si>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</si>
  <si>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</si>
  <si>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</si>
  <si>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</si>
  <si>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</si>
  <si>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</si>
  <si>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</si>
  <si>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</si>
  <si>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</si>
  <si>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</si>
  <si>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</si>
  <si>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</si>
  <si>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</si>
  <si>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</si>
  <si>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</si>
  <si>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</si>
  <si>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</si>
  <si>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</si>
  <si>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</si>
  <si>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</si>
  <si>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</si>
  <si>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</si>
  <si>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</si>
  <si>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</si>
  <si>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</si>
  <si>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</si>
  <si>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</si>
  <si>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</si>
  <si>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</si>
  <si>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</si>
  <si>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</si>
  <si>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</si>
  <si>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</si>
  <si>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</si>
  <si>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</si>
  <si>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</si>
  <si>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</si>
  <si>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</si>
  <si>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</si>
  <si>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</si>
  <si>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</si>
  <si>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</si>
  <si>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</si>
  <si>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</si>
  <si>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</si>
  <si>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</si>
  <si>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</si>
  <si>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</si>
  <si>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</si>
  <si>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</si>
  <si>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</si>
  <si>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</si>
  <si>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</si>
  <si>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</si>
  <si>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</si>
  <si>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</si>
  <si>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</si>
  <si>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</si>
  <si>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</si>
  <si>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</si>
  <si>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</si>
  <si>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</si>
  <si>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</si>
  <si>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</si>
  <si>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</si>
  <si>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</si>
  <si>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</si>
  <si>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</si>
  <si>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</si>
  <si>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</si>
  <si>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</si>
  <si>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</si>
  <si>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</si>
  <si>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</si>
  <si>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</si>
  <si>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</si>
  <si>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</si>
  <si>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</si>
  <si>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</si>
  <si>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</si>
  <si>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</si>
  <si>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</si>
  <si>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</si>
  <si>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</si>
  <si>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</si>
  <si>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</si>
  <si>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</si>
  <si>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</si>
  <si>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</si>
  <si>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</si>
  <si>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</si>
  <si>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</si>
  <si>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</si>
  <si>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</si>
  <si>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</si>
  <si>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</si>
  <si>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</si>
  <si>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</si>
  <si>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</si>
  <si>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</si>
  <si>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</si>
  <si>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</si>
  <si>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</si>
  <si>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</si>
  <si>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</si>
  <si>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</si>
  <si>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</si>
  <si>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</si>
  <si>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</si>
  <si>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</si>
  <si>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</si>
  <si>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</si>
  <si>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</si>
  <si>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</si>
  <si>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</si>
  <si>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</si>
  <si>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</si>
  <si>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</si>
  <si>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</si>
  <si>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</si>
  <si>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</si>
  <si>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</si>
  <si>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</si>
  <si>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</si>
  <si>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</si>
  <si>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</si>
  <si>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</si>
  <si>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</si>
  <si>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</si>
  <si>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</si>
  <si>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</si>
  <si>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</si>
  <si>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</si>
  <si>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</si>
  <si>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</si>
  <si>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</si>
  <si>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</si>
  <si>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</si>
  <si>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</si>
  <si>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</si>
  <si>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</si>
  <si>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</si>
  <si>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</si>
  <si>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</si>
  <si>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</si>
  <si>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</si>
  <si>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</si>
  <si>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</si>
  <si>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</si>
  <si>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</si>
  <si>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</si>
  <si>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</si>
  <si>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</si>
  <si>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</si>
  <si>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</si>
  <si>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</si>
  <si>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</si>
  <si>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</si>
  <si>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</si>
  <si>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</si>
  <si>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</si>
  <si>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</si>
  <si>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</si>
  <si>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</si>
  <si>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</si>
  <si>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</si>
  <si>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</si>
  <si>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</si>
  <si>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</si>
  <si>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</si>
  <si>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</si>
  <si>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</si>
  <si>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</si>
  <si>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</si>
  <si>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</si>
  <si>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</si>
  <si>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</si>
  <si>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</si>
  <si>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</si>
  <si>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</si>
  <si>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</si>
  <si>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</si>
  <si>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</si>
  <si>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</si>
  <si>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</si>
  <si>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</si>
  <si>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</si>
  <si>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</si>
  <si>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</si>
  <si>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</si>
  <si>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</si>
  <si>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</si>
  <si>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</si>
  <si>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</si>
  <si>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</si>
  <si>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</si>
  <si>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</si>
  <si>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</si>
  <si>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</si>
  <si>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</si>
  <si>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</si>
  <si>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</si>
  <si>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</si>
  <si>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</si>
  <si>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</si>
  <si>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</si>
  <si>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</si>
  <si>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</si>
  <si>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</si>
  <si>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</si>
  <si>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</si>
  <si>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</si>
  <si>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</si>
  <si>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</si>
  <si>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</si>
  <si>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</si>
  <si>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</si>
  <si>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</si>
  <si>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</si>
  <si>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</si>
  <si>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</si>
  <si>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</si>
  <si>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</si>
  <si>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</si>
  <si>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</si>
  <si>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</si>
  <si>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</si>
  <si>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</si>
  <si>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</si>
  <si>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</si>
  <si>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</si>
  <si>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</si>
  <si>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</si>
  <si>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</si>
  <si>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</si>
  <si>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</si>
  <si>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</si>
  <si>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</si>
  <si>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</si>
  <si>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</si>
  <si>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</si>
  <si>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</si>
  <si>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</si>
  <si>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</si>
  <si>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</si>
  <si>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</si>
  <si>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</si>
  <si>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</si>
  <si>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</si>
  <si>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</si>
  <si>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</si>
  <si>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</si>
  <si>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</si>
  <si>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</si>
  <si>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</si>
  <si>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</si>
  <si>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</si>
  <si>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</si>
  <si>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</si>
  <si>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</si>
  <si>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</si>
  <si>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</si>
  <si>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</si>
  <si>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</si>
  <si>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</si>
  <si>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</si>
  <si>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</si>
  <si>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</si>
  <si>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</si>
  <si>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</si>
  <si>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</si>
  <si>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</si>
  <si>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</si>
  <si>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</si>
  <si>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</si>
  <si>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</si>
  <si>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</si>
  <si>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</si>
  <si>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</si>
  <si>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</si>
  <si>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</si>
  <si>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</si>
  <si>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</si>
  <si>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</si>
  <si>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</si>
  <si>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</si>
  <si>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</si>
  <si>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</si>
  <si>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</si>
  <si>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</si>
  <si>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</si>
  <si>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</si>
  <si>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</si>
  <si>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</si>
  <si>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</si>
  <si>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</si>
  <si>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</si>
  <si>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</si>
  <si>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</si>
  <si>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</si>
  <si>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</si>
  <si>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</si>
  <si>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</si>
  <si>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</si>
  <si>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</si>
  <si>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</si>
  <si>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</si>
  <si>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</si>
  <si>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</si>
  <si>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</si>
  <si>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</si>
  <si>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</si>
  <si>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</si>
  <si>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</si>
  <si>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</si>
  <si>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</si>
  <si>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</si>
  <si>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</si>
  <si>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</si>
  <si>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</si>
  <si>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</si>
  <si>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</si>
  <si>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</si>
  <si>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</si>
  <si>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</si>
  <si>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</si>
  <si>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</si>
  <si>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</si>
  <si>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</si>
  <si>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</si>
  <si>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</si>
  <si>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</si>
  <si>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</si>
  <si>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</si>
  <si>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</si>
  <si>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</si>
  <si>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</si>
  <si>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</si>
  <si>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</si>
  <si>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</si>
  <si>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</si>
  <si>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</si>
  <si>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</si>
  <si>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</si>
  <si>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</si>
  <si>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</si>
  <si>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</si>
  <si>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</si>
  <si>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</si>
  <si>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</si>
  <si>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</si>
  <si>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</si>
  <si>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</si>
  <si>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</si>
  <si>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</si>
  <si>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</si>
  <si>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</si>
  <si>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</si>
  <si>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</si>
  <si>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</si>
  <si>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</si>
  <si>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</si>
  <si>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</si>
  <si>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</si>
  <si>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</si>
  <si>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</si>
  <si>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</si>
  <si>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</si>
  <si>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</si>
  <si>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</si>
  <si>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</si>
  <si>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</si>
  <si>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</si>
  <si>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</si>
  <si>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</si>
  <si>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</si>
  <si>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</si>
  <si>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</si>
  <si>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</si>
  <si>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</si>
  <si>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</si>
  <si>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</si>
  <si>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</si>
  <si>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</si>
  <si>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</si>
  <si>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</si>
  <si>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</si>
  <si>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</si>
  <si>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</si>
  <si>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</si>
  <si>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</si>
  <si>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</si>
  <si>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</si>
  <si>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</si>
  <si>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</si>
  <si>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</si>
  <si>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</si>
  <si>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</si>
  <si>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</si>
  <si>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</si>
  <si>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</si>
  <si>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</si>
  <si>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</si>
  <si>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</si>
  <si>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</si>
  <si>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</si>
  <si>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</si>
  <si>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</si>
  <si>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</si>
  <si>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</si>
  <si>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</si>
  <si>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</si>
  <si>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</si>
  <si>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</si>
  <si>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</si>
  <si>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</si>
  <si>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</si>
  <si>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</si>
  <si>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</si>
  <si>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</si>
  <si>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</si>
  <si>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</si>
  <si>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</si>
  <si>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</si>
  <si>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</si>
  <si>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</si>
  <si>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</si>
  <si>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</si>
  <si>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</si>
  <si>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</si>
  <si>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</si>
  <si>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</si>
  <si>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</si>
  <si>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</si>
  <si>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</si>
  <si>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</si>
  <si>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</si>
  <si>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</si>
  <si>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</si>
  <si>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</si>
  <si>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</si>
  <si>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</si>
  <si>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</si>
  <si>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</si>
  <si>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</si>
  <si>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</si>
  <si>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</si>
  <si>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</si>
  <si>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</si>
  <si>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</si>
  <si>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</si>
  <si>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</si>
  <si>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</si>
  <si>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</si>
  <si>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</si>
  <si>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</si>
  <si>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</si>
  <si>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</si>
  <si>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</si>
  <si>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</si>
  <si>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</si>
  <si>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</si>
  <si>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</si>
  <si>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</si>
  <si>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</si>
  <si>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</si>
  <si>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</si>
  <si>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</si>
  <si>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</si>
  <si>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</si>
  <si>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</si>
  <si>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</si>
  <si>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</si>
  <si>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</si>
  <si>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</si>
  <si>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</si>
  <si>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</si>
  <si>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</si>
  <si>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</si>
  <si>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</si>
  <si>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</si>
  <si>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</si>
  <si>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</si>
  <si>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</si>
  <si>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</si>
  <si>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</si>
  <si>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</si>
  <si>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</si>
  <si>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</si>
  <si>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</si>
  <si>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</si>
  <si>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</si>
  <si>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</si>
  <si>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</si>
  <si>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</si>
  <si>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</si>
  <si>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</si>
  <si>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</si>
  <si>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</si>
  <si>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</si>
  <si>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</si>
  <si>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</si>
  <si>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</si>
  <si>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</si>
  <si>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</si>
  <si>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</si>
  <si>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</si>
  <si>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</si>
  <si>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</si>
  <si>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</si>
  <si>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</si>
  <si>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</si>
  <si>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</si>
  <si>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</si>
  <si>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</si>
  <si>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</si>
  <si>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</si>
  <si>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</si>
  <si>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</si>
  <si>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</si>
  <si>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</si>
  <si>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</si>
  <si>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</si>
  <si>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</si>
  <si>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</si>
  <si>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</si>
  <si>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</si>
  <si>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</si>
  <si>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</si>
  <si>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</si>
  <si>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</si>
  <si>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</si>
  <si>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</si>
  <si>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</si>
  <si>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</si>
  <si>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</si>
  <si>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</si>
  <si>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</si>
  <si>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</si>
  <si>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</si>
  <si>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</si>
  <si>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</si>
  <si>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</si>
  <si>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</si>
  <si>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</si>
  <si>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</si>
  <si>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</si>
  <si>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</si>
  <si>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</si>
  <si>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</si>
  <si>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</si>
  <si>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</si>
  <si>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</si>
  <si>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</si>
  <si>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</si>
  <si>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</si>
  <si>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</si>
  <si>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</si>
  <si>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</si>
  <si>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</si>
  <si>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</si>
  <si>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</si>
  <si>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</si>
  <si>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</si>
  <si>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</si>
  <si>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</si>
  <si>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</si>
  <si>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</si>
  <si>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</si>
  <si>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</si>
  <si>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</si>
  <si>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</si>
  <si>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</si>
  <si>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</si>
  <si>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</si>
  <si>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</si>
  <si>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</si>
  <si>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</si>
  <si>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</si>
  <si>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</si>
  <si>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</si>
  <si>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</si>
  <si>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</si>
  <si>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</si>
  <si>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</si>
  <si>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</si>
  <si>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</si>
  <si>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</si>
  <si>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</si>
  <si>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</si>
  <si>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</si>
  <si>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</si>
  <si>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</si>
  <si>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</si>
  <si>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</si>
  <si>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</si>
  <si>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</si>
  <si>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</si>
  <si>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</si>
  <si>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</si>
  <si>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</si>
  <si>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</si>
  <si>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</si>
  <si>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</si>
  <si>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</si>
  <si>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</si>
  <si>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</si>
  <si>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</si>
  <si>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</si>
  <si>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</si>
  <si>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</si>
  <si>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</si>
  <si>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</si>
  <si>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</si>
  <si>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</si>
  <si>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</si>
  <si>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</si>
  <si>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</si>
  <si>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</si>
  <si>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</si>
  <si>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</si>
  <si>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</si>
  <si>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</si>
  <si>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</si>
  <si>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</si>
  <si>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</si>
  <si>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</si>
  <si>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</si>
  <si>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</si>
  <si>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</si>
  <si>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</si>
  <si>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</si>
  <si>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</si>
  <si>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</si>
  <si>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</si>
  <si>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</si>
  <si>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</si>
  <si>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</si>
  <si>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</si>
  <si>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</si>
  <si>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</si>
  <si>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</si>
  <si>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</si>
  <si>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</si>
  <si>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</si>
  <si>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</si>
  <si>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</si>
  <si>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</si>
  <si>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</si>
  <si>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</si>
  <si>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</si>
  <si>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</si>
  <si>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</si>
  <si>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</si>
  <si>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</si>
  <si>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</si>
  <si>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</si>
  <si>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</si>
  <si>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</si>
  <si>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</si>
  <si>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</si>
  <si>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</si>
  <si>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</si>
  <si>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</si>
  <si>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</si>
  <si>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</si>
  <si>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</si>
  <si>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</si>
  <si>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</si>
  <si>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</si>
  <si>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</si>
  <si>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</si>
  <si>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</si>
  <si>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</si>
  <si>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</si>
  <si>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</si>
  <si>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</si>
  <si>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</si>
  <si>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</si>
  <si>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</si>
  <si>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</si>
  <si>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</si>
  <si>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</si>
  <si>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</si>
  <si>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</si>
  <si>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</si>
  <si>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</si>
  <si>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</si>
  <si>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</si>
  <si>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</si>
  <si>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</si>
  <si>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</si>
  <si>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</si>
  <si>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</si>
  <si>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</si>
  <si>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</si>
  <si>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</si>
  <si>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</si>
  <si>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</si>
  <si>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</si>
  <si>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</si>
  <si>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</si>
  <si>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</si>
  <si>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</si>
  <si>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</si>
  <si>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</si>
  <si>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</si>
  <si>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</si>
  <si>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</si>
  <si>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</si>
  <si>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</si>
  <si>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</si>
  <si>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</si>
  <si>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</si>
  <si>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</si>
  <si>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</si>
  <si>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</si>
  <si>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</si>
  <si>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</si>
  <si>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</si>
  <si>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</si>
  <si>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</si>
  <si>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</si>
  <si>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</si>
  <si>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</si>
  <si>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</si>
  <si>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</si>
  <si>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</si>
  <si>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</si>
  <si>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</si>
  <si>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</si>
  <si>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</si>
  <si>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</si>
  <si>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</si>
  <si>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</si>
  <si>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</si>
  <si>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</si>
  <si>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</si>
  <si>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</si>
  <si>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</si>
  <si>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</si>
  <si>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</si>
  <si>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</si>
  <si>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</si>
  <si>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</si>
  <si>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</si>
  <si>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</si>
  <si>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</si>
  <si>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</si>
  <si>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</si>
  <si>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</si>
  <si>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</si>
  <si>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</si>
  <si>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</si>
  <si>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</si>
  <si>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</si>
  <si>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</si>
  <si>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</si>
  <si>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</si>
  <si>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</si>
  <si>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</si>
  <si>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</si>
  <si>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</si>
  <si>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</si>
  <si>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</si>
  <si>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</si>
  <si>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</si>
  <si>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</si>
  <si>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</si>
  <si>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</si>
  <si>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</si>
  <si>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</si>
  <si>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</si>
  <si>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</si>
  <si>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</si>
  <si>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</si>
  <si>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</si>
  <si>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</si>
  <si>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</si>
  <si>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</si>
  <si>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</si>
  <si>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</si>
  <si>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</si>
  <si>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</si>
  <si>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</si>
  <si>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</si>
  <si>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</si>
  <si>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</si>
  <si>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</si>
  <si>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</si>
  <si>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</si>
  <si>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</si>
  <si>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</si>
  <si>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</si>
  <si>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</si>
  <si>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</si>
  <si>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</si>
  <si>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</si>
  <si>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</si>
  <si>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</si>
  <si>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</si>
  <si>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</si>
  <si>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</si>
  <si>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</si>
  <si>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</si>
  <si>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</si>
  <si>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</si>
  <si>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</si>
  <si>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</si>
  <si>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</si>
  <si>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</si>
  <si>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</si>
  <si>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</si>
  <si>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</si>
  <si>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</si>
  <si>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</si>
  <si>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</si>
  <si>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</si>
  <si>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</si>
  <si>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</si>
  <si>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</si>
  <si>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</si>
  <si>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</si>
  <si>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</si>
  <si>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</si>
  <si>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</si>
  <si>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</si>
  <si>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</si>
  <si>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</si>
  <si>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</si>
  <si>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</si>
  <si>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</si>
  <si>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</si>
  <si>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</si>
  <si>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</si>
  <si>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</si>
  <si>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</si>
  <si>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</si>
  <si>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</si>
  <si>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</si>
  <si>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</si>
  <si>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</si>
  <si>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</si>
  <si>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</si>
  <si>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</si>
  <si>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</si>
  <si>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</si>
  <si>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</si>
  <si>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</si>
  <si>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</si>
  <si>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</si>
  <si>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</si>
  <si>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</si>
  <si>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</si>
  <si>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</si>
  <si>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</si>
  <si>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</si>
  <si>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</si>
  <si>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</si>
  <si>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</si>
  <si>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</si>
  <si>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</si>
  <si>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</si>
  <si>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</si>
  <si>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</si>
  <si>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</si>
  <si>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</si>
  <si>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</si>
  <si>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</si>
  <si>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</si>
  <si>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</si>
  <si>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</si>
  <si>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</si>
  <si>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</si>
  <si>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</si>
  <si>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</si>
  <si>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</si>
  <si>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</si>
  <si>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</si>
  <si>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</si>
  <si>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</si>
  <si>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</si>
  <si>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</si>
  <si>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</si>
  <si>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</si>
  <si>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</si>
  <si>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</si>
  <si>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</si>
  <si>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</si>
  <si>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</si>
  <si>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</si>
  <si>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</si>
  <si>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</si>
  <si>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</si>
  <si>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</si>
  <si>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</si>
  <si>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</si>
  <si>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</si>
  <si>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</si>
  <si>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</si>
  <si>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</si>
  <si>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</si>
  <si>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</si>
  <si>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</si>
  <si>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</si>
  <si>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</si>
  <si>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</si>
  <si>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</si>
  <si>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</si>
  <si>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</si>
  <si>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</si>
  <si>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</si>
  <si>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</si>
  <si>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</si>
  <si>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</si>
  <si>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</si>
  <si>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</si>
  <si>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</si>
  <si>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</si>
  <si>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</si>
  <si>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</si>
  <si>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</si>
  <si>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</si>
  <si>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</si>
  <si>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</si>
  <si>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</si>
  <si>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</si>
  <si>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</si>
  <si>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</si>
  <si>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</si>
  <si>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</si>
  <si>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</si>
  <si>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</si>
  <si>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</si>
  <si>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</si>
  <si>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</si>
  <si>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</si>
  <si>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</si>
  <si>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</si>
  <si>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</si>
  <si>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</si>
  <si>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</si>
  <si>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</si>
  <si>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</si>
  <si>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</si>
  <si>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</si>
  <si>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</si>
  <si>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</si>
  <si>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</si>
  <si>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</si>
  <si>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</si>
  <si>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</si>
  <si>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</si>
  <si>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</si>
  <si>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</si>
  <si>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</si>
  <si>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</si>
  <si>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</si>
  <si>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</si>
  <si>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</si>
  <si>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</si>
  <si>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</si>
  <si>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</si>
  <si>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</si>
  <si>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</si>
  <si>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</si>
  <si>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</si>
  <si>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</si>
  <si>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</si>
  <si>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</si>
  <si>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</si>
  <si>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</si>
  <si>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</si>
  <si>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</si>
  <si>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</si>
  <si>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</si>
  <si>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</si>
  <si>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</si>
  <si>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</si>
  <si>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</si>
  <si>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</si>
  <si>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</si>
  <si>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</si>
  <si>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</si>
  <si>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</si>
  <si>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</si>
  <si>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</si>
  <si>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</si>
  <si>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</si>
  <si>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</si>
  <si>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</si>
  <si>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</si>
  <si>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</si>
  <si>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</si>
  <si>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</si>
  <si>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</si>
  <si>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</si>
  <si>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</si>
  <si>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</si>
  <si>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</si>
  <si>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</si>
  <si>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</si>
  <si>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</si>
  <si>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</si>
  <si>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</si>
  <si>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</si>
  <si>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</si>
  <si>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</si>
  <si>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</si>
  <si>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</si>
  <si>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</si>
  <si>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</si>
  <si>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</si>
  <si>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</si>
  <si>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</si>
  <si>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</si>
  <si>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</si>
  <si>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</si>
  <si>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</si>
  <si>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</si>
  <si>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</si>
  <si>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</si>
  <si>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</si>
  <si>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</si>
  <si>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</si>
  <si>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</si>
  <si>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</si>
  <si>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</si>
  <si>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Mean Pledged</t>
  </si>
  <si>
    <t>Median Pleadged</t>
  </si>
  <si>
    <t>Standard Deviation of Pleadged</t>
  </si>
  <si>
    <t>Upper Quartile of Pleadged</t>
  </si>
  <si>
    <t>Lower Quartile of Pleadged</t>
  </si>
  <si>
    <t>IQR of Pleadged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</si>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</sst>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65" fontId="0" fillId="0" borderId="0" xfId="0" applyNumberFormat="1"/>
    <xf numFmtId="0" fontId="0" fillId="0" borderId="0" xfId="0" applyAlignment="1">
      <alignment horizontal="center" vertical="center"/>
    </xf>
    <xf numFmtId="0" fontId="1" fillId="0" borderId="0" xfId="0" applyNumberFormat="1" applyFont="1" applyAlignment="1">
      <alignment horizontal="center"/>
    </xf>
    <xf numFmtId="9" fontId="0" fillId="0" borderId="0" xfId="0" applyNumberFormat="1"/>
    <xf numFmtId="9" fontId="0" fillId="0" borderId="0" xfId="1" applyFont="1"/>
    <xf numFmtId="0" fontId="0" fillId="0" borderId="0" xfId="1" applyNumberFormat="1" applyFont="1"/>
    <xf numFmtId="10" fontId="0" fillId="0" borderId="0" xfId="1" applyNumberFormat="1" applyFont="1"/>
    <xf numFmtId="0" fontId="3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1-4C7C-A1E2-0DFABF95DDB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1-4C7C-A1E2-0DFABF95DDB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1-4C7C-A1E2-0DFABF95D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976751"/>
        <c:axId val="82970511"/>
      </c:lineChart>
      <c:catAx>
        <c:axId val="8297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0511"/>
        <c:crosses val="autoZero"/>
        <c:auto val="1"/>
        <c:lblAlgn val="ctr"/>
        <c:lblOffset val="100"/>
        <c:noMultiLvlLbl val="0"/>
      </c:catAx>
      <c:valAx>
        <c:axId val="8297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Outcome Based on Goal</a:t>
            </a:r>
          </a:p>
        </c:rich>
      </c:tx>
      <c:layout>
        <c:manualLayout>
          <c:xMode val="edge"/>
          <c:yMode val="edge"/>
          <c:x val="0.33827847921330922"/>
          <c:y val="2.91211696162360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 formatCode="0%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AC-4062-BDC7-E70395E9AA7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 formatCode="0%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AC-4062-BDC7-E70395E9AA7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 formatCode="0%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AC-4062-BDC7-E70395E9A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199919"/>
        <c:axId val="16402028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DAC-4062-BDC7-E70395E9AA7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DAC-4062-BDC7-E70395E9AA7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DAC-4062-BDC7-E70395E9AA7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DAC-4062-BDC7-E70395E9AA72}"/>
                  </c:ext>
                </c:extLst>
              </c15:ser>
            </c15:filteredLineSeries>
          </c:ext>
        </c:extLst>
      </c:lineChart>
      <c:catAx>
        <c:axId val="164019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02831"/>
        <c:crosses val="autoZero"/>
        <c:auto val="1"/>
        <c:lblAlgn val="ctr"/>
        <c:lblOffset val="100"/>
        <c:noMultiLvlLbl val="0"/>
      </c:catAx>
      <c:valAx>
        <c:axId val="164020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199919"/>
        <c:crosses val="autoZero"/>
        <c:crossBetween val="between"/>
      </c:valAx>
      <c:spPr>
        <a:noFill/>
        <a:ln>
          <a:solidFill>
            <a:schemeClr val="bg1">
              <a:lumMod val="6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[Kickstarter_Challenge.xlsx]Caterory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'Caterory Statistics'!$B$5:$B$8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3D-453D-90A3-F557EB1FBF61}"/>
            </c:ext>
          </c:extLst>
        </c:ser>
        <c:ser>
          <c:idx val="1"/>
          <c:order val="1"/>
          <c:tx>
            <c:strRef>
              <c:f>'Caterory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'Caterory Statistics'!$C$5:$C$8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3D-453D-90A3-F557EB1FBF61}"/>
            </c:ext>
          </c:extLst>
        </c:ser>
        <c:ser>
          <c:idx val="2"/>
          <c:order val="2"/>
          <c:tx>
            <c:strRef>
              <c:f>'Caterory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'Caterory Statistics'!$D$5:$D$8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3D-453D-90A3-F557EB1FBF61}"/>
            </c:ext>
          </c:extLst>
        </c:ser>
        <c:ser>
          <c:idx val="3"/>
          <c:order val="3"/>
          <c:tx>
            <c:strRef>
              <c:f>'Caterory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'Caterory Statistics'!$E$5:$E$8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3D-453D-90A3-F557EB1FB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0698144"/>
        <c:axId val="1470701472"/>
      </c:barChart>
      <c:catAx>
        <c:axId val="14706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701472"/>
        <c:crosses val="autoZero"/>
        <c:auto val="1"/>
        <c:lblAlgn val="ctr"/>
        <c:lblOffset val="100"/>
        <c:noMultiLvlLbl val="0"/>
      </c:catAx>
      <c:valAx>
        <c:axId val="147070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6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DA-45CE-AC54-628ADB9B8B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DA-45CE-AC54-628ADB9B8B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DA-45CE-AC54-628ADB9B8BD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DA-45CE-AC54-628ADB9B8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0699392"/>
        <c:axId val="1470694400"/>
      </c:barChart>
      <c:catAx>
        <c:axId val="147069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694400"/>
        <c:crosses val="autoZero"/>
        <c:auto val="1"/>
        <c:lblAlgn val="ctr"/>
        <c:lblOffset val="100"/>
        <c:noMultiLvlLbl val="0"/>
      </c:catAx>
      <c:valAx>
        <c:axId val="147069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69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523875</xdr:colOff>
      <xdr:row>2</xdr:row>
      <xdr:rowOff>71436</xdr:rowOff>
    </xdr:from>
    <xdr:to>
      <xdr:col>15</xdr:col>
      <xdr:colOff>561975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3EEB7-955D-4FA8-88E6-EBEB672FD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380999</xdr:colOff>
      <xdr:row>15</xdr:row>
      <xdr:rowOff>0</xdr:rowOff>
    </xdr:from>
    <xdr:to>
      <xdr:col>9</xdr:col>
      <xdr:colOff>266699</xdr:colOff>
      <xdr:row>31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45F6A-3615-4536-99D3-8D221BF81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171450</xdr:rowOff>
    </xdr:from>
    <xdr:to>
      <xdr:col>11</xdr:col>
      <xdr:colOff>1143000</xdr:colOff>
      <xdr:row>21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F6BDD-AFFA-422B-B3BE-77B7BD671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1</xdr:row>
      <xdr:rowOff>161925</xdr:rowOff>
    </xdr:from>
    <xdr:to>
      <xdr:col>15</xdr:col>
      <xdr:colOff>561975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0D496-5E63-4E1D-817A-5957C3F4E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alekan Seriki" refreshedDate="44420.996677546296" createdVersion="7" refreshedVersion="7" minRefreshableVersion="3" recordCount="4114" xr:uid="{83F8A1BA-47AE-4D56-81D5-806FB8FC4F6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alekan Seriki" refreshedDate="44426.523932870368" createdVersion="7" refreshedVersion="7" minRefreshableVersion="3" recordCount="4114" xr:uid="{A3C2E4BB-8FAA-4791-96F2-CC73CB54EA2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E06B1-46B0-4103-8D0B-9324D993E5E3}" name="PivotTable1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5078A-84D3-4F8F-BE80-835B4209BDA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B7266-76CD-4773-A3B8-6504E624969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5" zoomScaleNormal="95" workbookViewId="0">
      <selection activeCell="R3" sqref="R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5.140625" bestFit="1" customWidth="1"/>
    <col min="18" max="18" width="16.85546875" bestFit="1" customWidth="1"/>
    <col min="19" max="19" width="23.5703125" bestFit="1" customWidth="1"/>
    <col min="20" max="20" width="22.28515625" bestFit="1" customWidth="1"/>
    <col min="22" max="22" width="41.140625" style="13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  <c r="V1" s="20"/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O1:O1048576 P1 R1:U1">
    <cfRule type="colorScale" priority="5">
      <colorScale>
        <cfvo type="min"/>
        <cfvo type="percentile" val="90"/>
        <color rgb="FFFF0000"/>
        <color rgb="FF0070C0"/>
      </colorScale>
    </cfRule>
  </conditionalFormatting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588E4-6913-45E6-A1CA-B2ECF9C6DB8C}">
  <dimension ref="A1:E18"/>
  <sheetViews>
    <sheetView workbookViewId="0">
      <selection activeCell="G18" sqref="G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EB66-97E0-43EC-94EC-2DF17C70382F}">
  <dimension ref="A1:I17"/>
  <sheetViews>
    <sheetView workbookViewId="0">
      <selection activeCell="K17" sqref="K1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3" bestFit="1" customWidth="1"/>
    <col min="7" max="7" width="17" style="23" bestFit="1" customWidth="1"/>
    <col min="8" max="8" width="19.85546875" style="23" bestFit="1" customWidth="1"/>
    <col min="9" max="9" width="17.85546875" bestFit="1" customWidth="1"/>
  </cols>
  <sheetData>
    <row r="1" spans="1:9" x14ac:dyDescent="0.2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s="23" t="s">
        <v>8402</v>
      </c>
      <c r="G1" s="23" t="s">
        <v>8403</v>
      </c>
      <c r="H1" s="23" t="s">
        <v>8404</v>
      </c>
    </row>
    <row r="2" spans="1:9" x14ac:dyDescent="0.25">
      <c r="A2" t="s">
        <v>8405</v>
      </c>
      <c r="B2" s="25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2">
        <f>B2/$E2</f>
        <v>0.75806451612903225</v>
      </c>
      <c r="G2" s="22">
        <f>C2/$E2</f>
        <v>0.24193548387096775</v>
      </c>
      <c r="H2" s="22">
        <f>D2/$E2</f>
        <v>0</v>
      </c>
      <c r="I2" s="21"/>
    </row>
    <row r="3" spans="1:9" x14ac:dyDescent="0.25">
      <c r="A3" t="s">
        <v>8406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>SUM(B3:D3)</f>
        <v>534</v>
      </c>
      <c r="F3" s="24">
        <f>B3/E3</f>
        <v>0.72659176029962547</v>
      </c>
      <c r="G3" s="24">
        <f>C3/E3</f>
        <v>0.27340823970037453</v>
      </c>
      <c r="H3" s="24">
        <f>D3/E3</f>
        <v>0</v>
      </c>
      <c r="I3" s="21"/>
    </row>
    <row r="4" spans="1:9" x14ac:dyDescent="0.25">
      <c r="A4" t="s">
        <v>8407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ref="E4:E13" si="0">SUM(B4:D4)</f>
        <v>169</v>
      </c>
      <c r="F4" s="24">
        <f t="shared" ref="F4:F12" si="1">B4/E4</f>
        <v>0.55029585798816572</v>
      </c>
      <c r="G4" s="24">
        <f t="shared" ref="G4:G13" si="2">C4/E4</f>
        <v>0.44970414201183434</v>
      </c>
      <c r="H4" s="24">
        <f t="shared" ref="H4:H13" si="3">D4/E4</f>
        <v>0</v>
      </c>
      <c r="I4" s="21"/>
    </row>
    <row r="5" spans="1:9" x14ac:dyDescent="0.25">
      <c r="A5" t="s">
        <v>8408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  <c r="I5" s="21"/>
    </row>
    <row r="6" spans="1:9" x14ac:dyDescent="0.25">
      <c r="A6" t="s">
        <v>8409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  <c r="I6" s="21"/>
    </row>
    <row r="7" spans="1:9" x14ac:dyDescent="0.25">
      <c r="A7" t="s">
        <v>8410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  <c r="I7" s="21"/>
    </row>
    <row r="8" spans="1:9" x14ac:dyDescent="0.25">
      <c r="A8" t="s">
        <v>8411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  <c r="I8" s="21"/>
    </row>
    <row r="9" spans="1:9" x14ac:dyDescent="0.25">
      <c r="A9" t="s">
        <v>8412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  <c r="I9" s="21"/>
    </row>
    <row r="10" spans="1:9" x14ac:dyDescent="0.25">
      <c r="A10" t="s">
        <v>8416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  <c r="I10" s="21"/>
    </row>
    <row r="11" spans="1:9" x14ac:dyDescent="0.25">
      <c r="A11" t="s">
        <v>8413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  <c r="I11" s="21"/>
    </row>
    <row r="12" spans="1:9" x14ac:dyDescent="0.25">
      <c r="A12" t="s">
        <v>8414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  <c r="I12" s="21"/>
    </row>
    <row r="13" spans="1:9" x14ac:dyDescent="0.25">
      <c r="A13" t="s">
        <v>8415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4">
        <f>B13/E13</f>
        <v>0.125</v>
      </c>
      <c r="G13" s="24">
        <f t="shared" si="2"/>
        <v>0.875</v>
      </c>
      <c r="H13" s="24">
        <f t="shared" si="3"/>
        <v>0</v>
      </c>
      <c r="I13" s="21"/>
    </row>
    <row r="15" spans="1:9" x14ac:dyDescent="0.25">
      <c r="B15">
        <f>SUM(B2:B13)</f>
        <v>694</v>
      </c>
      <c r="C15">
        <f>SUM(C2:C13)</f>
        <v>353</v>
      </c>
      <c r="D15">
        <f>SUM(D2:D13)</f>
        <v>0</v>
      </c>
    </row>
    <row r="17" spans="2:4" x14ac:dyDescent="0.25">
      <c r="B17">
        <f>COUNTIFS(Kickstarter!D:D,"&gt;0",Kickstarter!F:F,"successful")</f>
        <v>2185</v>
      </c>
      <c r="C17">
        <f>COUNTIFS(Kickstarter!$D:$D,"&gt;0",Kickstarter!$F:$F,"failed")</f>
        <v>1530</v>
      </c>
      <c r="D17">
        <f>COUNTIFS(Kickstarter!$D:$D,"&gt;0",Kickstarter!$F:$F,"canceled")</f>
        <v>349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2427F-03AA-4BA9-9DD9-02214F3D0BF4}">
  <dimension ref="A1:F8"/>
  <sheetViews>
    <sheetView workbookViewId="0">
      <selection activeCell="E17" sqref="E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1" t="s">
        <v>8222</v>
      </c>
      <c r="B1" t="s">
        <v>8224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8303</v>
      </c>
      <c r="B5" s="13">
        <v>5</v>
      </c>
      <c r="C5" s="13">
        <v>11</v>
      </c>
      <c r="D5" s="13"/>
      <c r="E5" s="13">
        <v>10</v>
      </c>
      <c r="F5" s="13">
        <v>26</v>
      </c>
    </row>
    <row r="6" spans="1:6" x14ac:dyDescent="0.25">
      <c r="A6" s="12" t="s">
        <v>8269</v>
      </c>
      <c r="B6" s="13"/>
      <c r="C6" s="13">
        <v>70</v>
      </c>
      <c r="D6" s="13">
        <v>6</v>
      </c>
      <c r="E6" s="13">
        <v>238</v>
      </c>
      <c r="F6" s="13">
        <v>314</v>
      </c>
    </row>
    <row r="7" spans="1:6" x14ac:dyDescent="0.25">
      <c r="A7" s="12" t="s">
        <v>8301</v>
      </c>
      <c r="B7" s="13">
        <v>1</v>
      </c>
      <c r="C7" s="13">
        <v>8</v>
      </c>
      <c r="D7" s="13"/>
      <c r="E7" s="13">
        <v>10</v>
      </c>
      <c r="F7" s="13">
        <v>19</v>
      </c>
    </row>
    <row r="8" spans="1:6" x14ac:dyDescent="0.25">
      <c r="A8" s="12" t="s">
        <v>8361</v>
      </c>
      <c r="B8" s="13">
        <v>6</v>
      </c>
      <c r="C8" s="13">
        <v>89</v>
      </c>
      <c r="D8" s="13">
        <v>6</v>
      </c>
      <c r="E8" s="13">
        <v>258</v>
      </c>
      <c r="F8" s="13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83E65-6E51-4C84-AC05-9B369A9DDFAD}">
  <dimension ref="A1:F9"/>
  <sheetViews>
    <sheetView topLeftCell="A4" workbookViewId="0">
      <selection activeCell="F19" sqref="F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8357</v>
      </c>
      <c r="B6" s="13">
        <v>5</v>
      </c>
      <c r="C6" s="13">
        <v>11</v>
      </c>
      <c r="D6" s="13"/>
      <c r="E6" s="13">
        <v>10</v>
      </c>
      <c r="F6" s="13">
        <v>26</v>
      </c>
    </row>
    <row r="7" spans="1:6" x14ac:dyDescent="0.25">
      <c r="A7" s="12" t="s">
        <v>8316</v>
      </c>
      <c r="B7" s="13"/>
      <c r="C7" s="13">
        <v>70</v>
      </c>
      <c r="D7" s="13">
        <v>6</v>
      </c>
      <c r="E7" s="13">
        <v>238</v>
      </c>
      <c r="F7" s="13">
        <v>314</v>
      </c>
    </row>
    <row r="8" spans="1:6" x14ac:dyDescent="0.25">
      <c r="A8" s="12" t="s">
        <v>8355</v>
      </c>
      <c r="B8" s="13">
        <v>1</v>
      </c>
      <c r="C8" s="13">
        <v>8</v>
      </c>
      <c r="D8" s="13"/>
      <c r="E8" s="13">
        <v>10</v>
      </c>
      <c r="F8" s="13">
        <v>19</v>
      </c>
    </row>
    <row r="9" spans="1:6" x14ac:dyDescent="0.25">
      <c r="A9" s="12" t="s">
        <v>8361</v>
      </c>
      <c r="B9" s="13">
        <v>6</v>
      </c>
      <c r="C9" s="13">
        <v>89</v>
      </c>
      <c r="D9" s="13">
        <v>6</v>
      </c>
      <c r="E9" s="13">
        <v>258</v>
      </c>
      <c r="F9" s="13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18D2-4D0C-4F2D-8A9E-88165939CA99}">
  <dimension ref="A1:G6"/>
  <sheetViews>
    <sheetView workbookViewId="0">
      <selection activeCell="G2" sqref="G2"/>
    </sheetView>
  </sheetViews>
  <sheetFormatPr defaultRowHeight="15" x14ac:dyDescent="0.25"/>
  <cols>
    <col min="1" max="1" width="25.42578125" customWidth="1"/>
    <col min="2" max="2" width="66.28515625" customWidth="1"/>
    <col min="3" max="3" width="5.140625" bestFit="1" customWidth="1"/>
    <col min="4" max="4" width="8.28515625" bestFit="1" customWidth="1"/>
    <col min="5" max="5" width="17" bestFit="1" customWidth="1"/>
    <col min="6" max="6" width="8.42578125" bestFit="1" customWidth="1"/>
    <col min="7" max="7" width="24.28515625" bestFit="1" customWidth="1"/>
  </cols>
  <sheetData>
    <row r="1" spans="1:7" s="1" customFormat="1" x14ac:dyDescent="0.25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7" ht="30" x14ac:dyDescent="0.25">
      <c r="A2" s="16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VLOOKUP(A2,Kickstarter!B:D, 3,FALSE)</f>
        <v>2000</v>
      </c>
      <c r="D2">
        <f>VLOOKUP(A2, Kickstarter!B:E, 4, FALSE)</f>
        <v>2020</v>
      </c>
      <c r="E2" s="19">
        <f>VLOOKUP(A2, Kickstarter!B:P, 15, FALSE)</f>
        <v>51.79</v>
      </c>
      <c r="F2" s="19">
        <f>VLOOKUP(A2, Kickstarter!B:L, 11, FALSE)</f>
        <v>39</v>
      </c>
      <c r="G2" t="str">
        <f>VLOOKUP(A2,Kickstarter!B:C,2,FALSE)</f>
        <v>Help us get actor-writer Ian Bonar's debut play - a hilarious, heartbreaking story of grief and loss - to the 2016 Edinburgh Fringe.</v>
      </c>
    </row>
    <row r="3" spans="1:7" ht="30" x14ac:dyDescent="0.25">
      <c r="A3" s="16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VLOOKUP(A3,Kickstarter!B:D, 3,FALSE)</f>
        <v>2000</v>
      </c>
      <c r="D3">
        <f>VLOOKUP(A3, Kickstarter!B:E, 4, FALSE)</f>
        <v>2020</v>
      </c>
      <c r="E3" s="19">
        <f>VLOOKUP(A3, Kickstarter!B:P, 15, FALSE)</f>
        <v>36.07</v>
      </c>
      <c r="F3" s="19">
        <f>VLOOKUP(A3, Kickstarter!B:L, 11, FALSE)</f>
        <v>56</v>
      </c>
    </row>
    <row r="4" spans="1:7" ht="30" x14ac:dyDescent="0.25">
      <c r="A4" s="16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VLOOKUP(A4,Kickstarter!B:D, 3,FALSE)</f>
        <v>1500</v>
      </c>
      <c r="D4">
        <f>VLOOKUP(A4, Kickstarter!B:E, 4, FALSE)</f>
        <v>2576</v>
      </c>
      <c r="E4" s="19">
        <f>VLOOKUP(A4, Kickstarter!B:P, 15, FALSE)</f>
        <v>33.03</v>
      </c>
      <c r="F4" s="19">
        <f>VLOOKUP(A4, Kickstarter!B:L, 11, FALSE)</f>
        <v>78</v>
      </c>
    </row>
    <row r="5" spans="1:7" ht="30" x14ac:dyDescent="0.25">
      <c r="A5" s="16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VLOOKUP(A5,Kickstarter!B:D, 3,FALSE)</f>
        <v>1000</v>
      </c>
      <c r="D5">
        <f>VLOOKUP(A5, Kickstarter!B:E, 4, FALSE)</f>
        <v>1168</v>
      </c>
      <c r="E5" s="19">
        <f>VLOOKUP(A5, Kickstarter!B:P, 15, FALSE)</f>
        <v>44.92</v>
      </c>
      <c r="F5" s="19">
        <f>VLOOKUP(A5, Kickstarter!B:L, 11, FALSE)</f>
        <v>26</v>
      </c>
    </row>
    <row r="6" spans="1:7" ht="30" x14ac:dyDescent="0.25">
      <c r="A6" s="17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VLOOKUP(A6,Kickstarter!B:D, 3,FALSE)</f>
        <v>4000</v>
      </c>
      <c r="D6">
        <f>VLOOKUP(A6, Kickstarter!B:E, 4, FALSE)</f>
        <v>4137</v>
      </c>
      <c r="E6" s="19">
        <f>VLOOKUP(A6, Kickstarter!B:P, 15, FALSE)</f>
        <v>36.61</v>
      </c>
      <c r="F6" s="19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66334-55BF-4B67-9DD6-60A8929094B4}">
  <dimension ref="A1:C15"/>
  <sheetViews>
    <sheetView workbookViewId="0">
      <selection activeCell="H17" sqref="H17"/>
    </sheetView>
  </sheetViews>
  <sheetFormatPr defaultRowHeight="15" x14ac:dyDescent="0.25"/>
  <cols>
    <col min="1" max="1" width="29.42578125" bestFit="1" customWidth="1"/>
    <col min="2" max="2" width="11.5703125" bestFit="1" customWidth="1"/>
    <col min="3" max="3" width="12.5703125" bestFit="1" customWidth="1"/>
  </cols>
  <sheetData>
    <row r="1" spans="1:3" x14ac:dyDescent="0.25">
      <c r="B1" s="19" t="s">
        <v>8386</v>
      </c>
      <c r="C1" s="19" t="s">
        <v>8387</v>
      </c>
    </row>
    <row r="2" spans="1:3" x14ac:dyDescent="0.25">
      <c r="A2" t="s">
        <v>8384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8385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8388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8389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5">
      <c r="A6" t="s">
        <v>8390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5">
      <c r="A7" t="s">
        <v>8391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8392</v>
      </c>
      <c r="B10" s="18" t="e">
        <f>AVERAGE(#REF!)</f>
        <v>#REF!</v>
      </c>
      <c r="C10" s="18" t="e">
        <f>AVERAGE(#REF!)</f>
        <v>#REF!</v>
      </c>
    </row>
    <row r="11" spans="1:3" x14ac:dyDescent="0.25">
      <c r="A11" t="s">
        <v>8393</v>
      </c>
      <c r="B11" s="18" t="e">
        <f>MEDIAN(#REF!)</f>
        <v>#REF!</v>
      </c>
      <c r="C11" s="18" t="e">
        <f>MEDIAN(#REF!)</f>
        <v>#REF!</v>
      </c>
    </row>
    <row r="12" spans="1:3" x14ac:dyDescent="0.25">
      <c r="A12" t="s">
        <v>8394</v>
      </c>
      <c r="B12" s="18" t="e">
        <f>_xlfn.STDEV.P(#REF!)</f>
        <v>#REF!</v>
      </c>
      <c r="C12" s="18" t="e">
        <f>_xlfn.STDEV.P(#REF!)</f>
        <v>#REF!</v>
      </c>
    </row>
    <row r="13" spans="1:3" x14ac:dyDescent="0.25">
      <c r="A13" t="s">
        <v>8395</v>
      </c>
      <c r="B13" s="18" t="e">
        <f>_xlfn.QUARTILE.EXC(#REF!,3)</f>
        <v>#REF!</v>
      </c>
      <c r="C13" s="18" t="e">
        <f>_xlfn.QUARTILE.EXC(#REF!,3)</f>
        <v>#REF!</v>
      </c>
    </row>
    <row r="14" spans="1:3" x14ac:dyDescent="0.25">
      <c r="A14" t="s">
        <v>8396</v>
      </c>
      <c r="B14" s="18" t="e">
        <f>_xlfn.QUARTILE.EXC(#REF!,1)</f>
        <v>#REF!</v>
      </c>
      <c r="C14" s="18" t="e">
        <f>_xlfn.QUARTILE.EXC(#REF!,1)</f>
        <v>#REF!</v>
      </c>
    </row>
    <row r="15" spans="1:3" x14ac:dyDescent="0.25">
      <c r="A15" t="s">
        <v>8397</v>
      </c>
      <c r="B15" s="18" t="e">
        <f>B13-B14</f>
        <v>#REF!</v>
      </c>
      <c r="C15" s="18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Caterory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Olalekan Seriki</cp:lastModifiedBy>
  <dcterms:created xsi:type="dcterms:W3CDTF">2017-04-20T15:17:24Z</dcterms:created>
  <dcterms:modified xsi:type="dcterms:W3CDTF">2021-08-21T02:18:44Z</dcterms:modified>
</cp:coreProperties>
</file>