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.alismail\Desktop\المنافسات\تقديم الخدمات الاستشارية لإعداد دراسة تحسين جودة الحياة بالمناطق المأهولة في محافظة الأحساء\"/>
    </mc:Choice>
  </mc:AlternateContent>
  <xr:revisionPtr revIDLastSave="0" documentId="8_{FC84E4D2-469B-8C44-A47D-E7F6D32DA94C}" xr6:coauthVersionLast="47" xr6:coauthVersionMax="47" xr10:uidLastSave="{00000000-0000-0000-0000-000000000000}"/>
  <bookViews>
    <workbookView xWindow="-110" yWindow="-110" windowWidth="19420" windowHeight="11500" tabRatio="598" firstSheet="2" activeTab="2" xr2:uid="{00000000-000D-0000-FFFF-FFFF00000000}"/>
  </bookViews>
  <sheets>
    <sheet name="المعادلة الاساسية" sheetId="6" r:id="rId1"/>
    <sheet name="حاسبة افضلية المنشات الصغيرة" sheetId="17" r:id="rId2"/>
    <sheet name="حاسبة المعايير الموزونة" sheetId="16" r:id="rId3"/>
    <sheet name="العقود عالية القيمة" sheetId="12" r:id="rId4"/>
    <sheet name="حاسبة غرامات المحتوى المحلي" sheetId="13" r:id="rId5"/>
    <sheet name="غرامات التقرير النهائي مستهدف" sheetId="11" r:id="rId6"/>
    <sheet name="توريد التفضيل السعري" sheetId="5" r:id="rId7"/>
    <sheet name="غرامات التفضيل السعري" sheetId="9" r:id="rId8"/>
    <sheet name="غرامة حصة المنتجات الوطنية" sheetId="18" r:id="rId9"/>
    <sheet name="غرامات التقرير النهائي توريد" sheetId="19" r:id="rId10"/>
    <sheet name="ورقة2" sheetId="2" r:id="rId11"/>
    <sheet name="ورقة3" sheetId="3" r:id="rId12"/>
  </sheets>
  <definedNames>
    <definedName name="_xlnm._FilterDatabase" localSheetId="3" hidden="1">'العقود عالية القيمة'!$N$36:$P$45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6" l="1"/>
  <c r="L51" i="5"/>
  <c r="L13" i="5"/>
  <c r="I71" i="12"/>
  <c r="I70" i="12"/>
  <c r="I69" i="12"/>
  <c r="I68" i="12"/>
  <c r="I67" i="12"/>
  <c r="I66" i="12"/>
  <c r="I65" i="12"/>
  <c r="I64" i="12"/>
  <c r="I63" i="12"/>
  <c r="I62" i="12"/>
  <c r="H62" i="12"/>
  <c r="F30" i="19"/>
  <c r="F27" i="19"/>
  <c r="I24" i="19"/>
  <c r="F24" i="19"/>
  <c r="F25" i="11"/>
  <c r="H23" i="9"/>
  <c r="H20" i="9"/>
  <c r="Q24" i="18"/>
  <c r="R19" i="18"/>
  <c r="Q19" i="18"/>
  <c r="N19" i="18"/>
  <c r="K19" i="18"/>
  <c r="D22" i="18"/>
  <c r="K75" i="5"/>
  <c r="O75" i="5"/>
  <c r="K264" i="5"/>
  <c r="O264" i="5"/>
  <c r="M243" i="5"/>
  <c r="Q243" i="5"/>
  <c r="K220" i="5"/>
  <c r="O220" i="5"/>
  <c r="K197" i="5"/>
  <c r="O197" i="5"/>
  <c r="L173" i="5"/>
  <c r="P173" i="5"/>
  <c r="K142" i="5"/>
  <c r="O142" i="5"/>
  <c r="M121" i="5"/>
  <c r="Q121" i="5"/>
  <c r="K98" i="5"/>
  <c r="O98" i="5"/>
  <c r="L15" i="5"/>
  <c r="L14" i="5"/>
  <c r="L16" i="5"/>
  <c r="L17" i="5"/>
  <c r="L18" i="5"/>
  <c r="L19" i="5"/>
  <c r="L20" i="5"/>
  <c r="L21" i="5"/>
  <c r="L22" i="5"/>
  <c r="N254" i="5"/>
  <c r="N252" i="5"/>
  <c r="N257" i="5"/>
  <c r="D22" i="5"/>
  <c r="P233" i="5"/>
  <c r="P231" i="5"/>
  <c r="N210" i="5"/>
  <c r="N208" i="5"/>
  <c r="N187" i="5"/>
  <c r="N185" i="5"/>
  <c r="O163" i="5"/>
  <c r="O161" i="5"/>
  <c r="N132" i="5"/>
  <c r="N130" i="5"/>
  <c r="P111" i="5"/>
  <c r="P109" i="5"/>
  <c r="N88" i="5"/>
  <c r="N86" i="5"/>
  <c r="N63" i="5"/>
  <c r="N65" i="5"/>
  <c r="P51" i="5"/>
  <c r="O41" i="5"/>
  <c r="O39" i="5"/>
  <c r="R264" i="5"/>
  <c r="T243" i="5"/>
  <c r="R220" i="5"/>
  <c r="R197" i="5"/>
  <c r="S173" i="5"/>
  <c r="R142" i="5"/>
  <c r="T121" i="5"/>
  <c r="R98" i="5"/>
  <c r="R75" i="5"/>
  <c r="S51" i="5"/>
  <c r="M17" i="12"/>
  <c r="D25" i="18"/>
  <c r="X264" i="5"/>
  <c r="N68" i="5"/>
  <c r="M13" i="12"/>
  <c r="D14" i="5"/>
  <c r="X75" i="5"/>
  <c r="N14" i="5"/>
  <c r="Q14" i="5"/>
  <c r="I19" i="16"/>
  <c r="L13" i="17"/>
  <c r="C60" i="16"/>
  <c r="C52" i="16"/>
  <c r="C53" i="16"/>
  <c r="C54" i="16"/>
  <c r="C55" i="16"/>
  <c r="C56" i="16"/>
  <c r="C57" i="16"/>
  <c r="C58" i="16"/>
  <c r="C59" i="16"/>
  <c r="C51" i="16"/>
  <c r="I14" i="16"/>
  <c r="H52" i="16"/>
  <c r="I15" i="16"/>
  <c r="H53" i="16"/>
  <c r="I16" i="16"/>
  <c r="H54" i="16"/>
  <c r="I17" i="16"/>
  <c r="H55" i="16"/>
  <c r="I18" i="16"/>
  <c r="H56" i="16"/>
  <c r="H57" i="16"/>
  <c r="H58" i="16"/>
  <c r="I21" i="16"/>
  <c r="H59" i="16"/>
  <c r="I22" i="16"/>
  <c r="H60" i="16"/>
  <c r="I13" i="16"/>
  <c r="H51" i="16"/>
  <c r="J51" i="16"/>
  <c r="K51" i="16"/>
  <c r="C37" i="12"/>
  <c r="C38" i="12"/>
  <c r="C39" i="12"/>
  <c r="C40" i="12"/>
  <c r="E66" i="12"/>
  <c r="C41" i="12"/>
  <c r="C42" i="12"/>
  <c r="C43" i="12"/>
  <c r="C44" i="12"/>
  <c r="C45" i="12"/>
  <c r="C36" i="12"/>
  <c r="M16" i="12"/>
  <c r="E39" i="12"/>
  <c r="M15" i="12"/>
  <c r="E38" i="12"/>
  <c r="M14" i="12"/>
  <c r="E37" i="12"/>
  <c r="E40" i="12"/>
  <c r="M18" i="12"/>
  <c r="E41" i="12"/>
  <c r="M19" i="12"/>
  <c r="E42" i="12"/>
  <c r="M20" i="12"/>
  <c r="E43" i="12"/>
  <c r="M21" i="12"/>
  <c r="E44" i="12"/>
  <c r="M22" i="12"/>
  <c r="E45" i="12"/>
  <c r="E36" i="12"/>
  <c r="L19" i="17"/>
  <c r="L18" i="17"/>
  <c r="L17" i="17"/>
  <c r="L16" i="17"/>
  <c r="L15" i="17"/>
  <c r="L14" i="17"/>
  <c r="L12" i="17"/>
  <c r="L11" i="17"/>
  <c r="L10" i="17"/>
  <c r="E64" i="12"/>
  <c r="E65" i="12"/>
  <c r="E67" i="12"/>
  <c r="E68" i="12"/>
  <c r="E69" i="12"/>
  <c r="E70" i="12"/>
  <c r="E71" i="12"/>
  <c r="E63" i="12"/>
  <c r="E62" i="12"/>
  <c r="H71" i="12"/>
  <c r="H70" i="12"/>
  <c r="H69" i="12"/>
  <c r="H68" i="12"/>
  <c r="H67" i="12"/>
  <c r="H66" i="12"/>
  <c r="H65" i="12"/>
  <c r="H64" i="12"/>
  <c r="H63" i="12"/>
  <c r="D130" i="12"/>
  <c r="D124" i="12"/>
  <c r="D118" i="12"/>
  <c r="D112" i="12"/>
  <c r="D106" i="12"/>
  <c r="D100" i="12"/>
  <c r="D94" i="12"/>
  <c r="D88" i="12"/>
  <c r="D82" i="12"/>
  <c r="D76" i="12"/>
  <c r="J55" i="16"/>
  <c r="K55" i="16"/>
  <c r="J54" i="16"/>
  <c r="K54" i="16"/>
  <c r="J53" i="16"/>
  <c r="K53" i="16"/>
  <c r="J52" i="16"/>
  <c r="K52" i="16"/>
  <c r="F52" i="16"/>
  <c r="G52" i="16"/>
  <c r="F53" i="16"/>
  <c r="G53" i="16"/>
  <c r="F54" i="16"/>
  <c r="G54" i="16"/>
  <c r="F55" i="16"/>
  <c r="G55" i="16"/>
  <c r="L55" i="16"/>
  <c r="F56" i="16"/>
  <c r="G56" i="16"/>
  <c r="F57" i="16"/>
  <c r="G57" i="16"/>
  <c r="F58" i="16"/>
  <c r="G58" i="16"/>
  <c r="F59" i="16"/>
  <c r="G59" i="16"/>
  <c r="F60" i="16"/>
  <c r="G60" i="16"/>
  <c r="F51" i="16"/>
  <c r="G51" i="16"/>
  <c r="L51" i="16"/>
  <c r="J60" i="16"/>
  <c r="K60" i="16"/>
  <c r="J59" i="16"/>
  <c r="K59" i="16"/>
  <c r="J58" i="16"/>
  <c r="K58" i="16"/>
  <c r="J57" i="16"/>
  <c r="K57" i="16"/>
  <c r="J56" i="16"/>
  <c r="K56" i="16"/>
  <c r="O44" i="16"/>
  <c r="L44" i="16"/>
  <c r="I44" i="16"/>
  <c r="F44" i="16"/>
  <c r="P42" i="16"/>
  <c r="M42" i="16"/>
  <c r="J42" i="16"/>
  <c r="G42" i="16"/>
  <c r="O37" i="16"/>
  <c r="L37" i="16"/>
  <c r="I37" i="16"/>
  <c r="F37" i="16"/>
  <c r="P35" i="16"/>
  <c r="M35" i="16"/>
  <c r="J35" i="16"/>
  <c r="G35" i="16"/>
  <c r="L59" i="16"/>
  <c r="L60" i="16"/>
  <c r="L56" i="16"/>
  <c r="L57" i="16"/>
  <c r="L53" i="16"/>
  <c r="L54" i="16"/>
  <c r="L52" i="16"/>
  <c r="L58" i="16"/>
  <c r="L39" i="16"/>
  <c r="F39" i="16"/>
  <c r="I39" i="16"/>
  <c r="F46" i="16"/>
  <c r="I46" i="16"/>
  <c r="O46" i="16"/>
  <c r="L46" i="16"/>
  <c r="O39" i="16"/>
  <c r="N91" i="5"/>
  <c r="D15" i="5"/>
  <c r="P114" i="5"/>
  <c r="N135" i="5"/>
  <c r="Z130" i="12"/>
  <c r="Z124" i="12"/>
  <c r="Z118" i="12"/>
  <c r="Z112" i="12"/>
  <c r="Z106" i="12"/>
  <c r="Z100" i="12"/>
  <c r="Z94" i="12"/>
  <c r="Z88" i="12"/>
  <c r="Z82" i="12"/>
  <c r="D133" i="12"/>
  <c r="D127" i="12"/>
  <c r="D121" i="12"/>
  <c r="D115" i="12"/>
  <c r="D109" i="12"/>
  <c r="D103" i="12"/>
  <c r="D97" i="12"/>
  <c r="S130" i="12"/>
  <c r="S124" i="12"/>
  <c r="S118" i="12"/>
  <c r="S112" i="12"/>
  <c r="S106" i="12"/>
  <c r="S100" i="12"/>
  <c r="S94" i="12"/>
  <c r="S88" i="12"/>
  <c r="S82" i="12"/>
  <c r="S76" i="12"/>
  <c r="L130" i="12"/>
  <c r="L124" i="12"/>
  <c r="L118" i="12"/>
  <c r="L112" i="12"/>
  <c r="L106" i="12"/>
  <c r="L100" i="12"/>
  <c r="L94" i="12"/>
  <c r="L88" i="12"/>
  <c r="L82" i="12"/>
  <c r="D91" i="12"/>
  <c r="D85" i="12"/>
  <c r="D79" i="12"/>
  <c r="Z76" i="12"/>
  <c r="L76" i="12"/>
  <c r="X98" i="5"/>
  <c r="D17" i="5"/>
  <c r="X142" i="5"/>
  <c r="D16" i="5"/>
  <c r="Z121" i="5"/>
  <c r="P236" i="5"/>
  <c r="Z243" i="5"/>
  <c r="N213" i="5"/>
  <c r="X220" i="5"/>
  <c r="N190" i="5"/>
  <c r="X197" i="5"/>
  <c r="N22" i="5"/>
  <c r="Q22" i="5"/>
  <c r="R22" i="5"/>
  <c r="O166" i="5"/>
  <c r="Y173" i="5"/>
  <c r="O44" i="5"/>
  <c r="Y51" i="5"/>
  <c r="AF130" i="12"/>
  <c r="N45" i="12"/>
  <c r="J71" i="12"/>
  <c r="L71" i="12"/>
  <c r="N71" i="12"/>
  <c r="AF82" i="12"/>
  <c r="AF106" i="12"/>
  <c r="N41" i="12"/>
  <c r="J67" i="12"/>
  <c r="L67" i="12"/>
  <c r="N67" i="12"/>
  <c r="AF94" i="12"/>
  <c r="N39" i="12"/>
  <c r="J65" i="12"/>
  <c r="L65" i="12"/>
  <c r="N65" i="12"/>
  <c r="AF76" i="12"/>
  <c r="N36" i="12"/>
  <c r="J62" i="12"/>
  <c r="L62" i="12"/>
  <c r="N62" i="12"/>
  <c r="AF100" i="12"/>
  <c r="N40" i="12"/>
  <c r="J66" i="12"/>
  <c r="L66" i="12"/>
  <c r="N66" i="12"/>
  <c r="AF88" i="12"/>
  <c r="N38" i="12"/>
  <c r="J64" i="12"/>
  <c r="L64" i="12"/>
  <c r="N64" i="12"/>
  <c r="AF118" i="12"/>
  <c r="N43" i="12"/>
  <c r="J69" i="12"/>
  <c r="L69" i="12"/>
  <c r="N69" i="12"/>
  <c r="AF124" i="12"/>
  <c r="N44" i="12"/>
  <c r="J70" i="12"/>
  <c r="L70" i="12"/>
  <c r="N70" i="12"/>
  <c r="AF112" i="12"/>
  <c r="N42" i="12"/>
  <c r="J68" i="12"/>
  <c r="L68" i="12"/>
  <c r="N68" i="12"/>
  <c r="S41" i="13"/>
  <c r="O41" i="13"/>
  <c r="L41" i="13"/>
  <c r="G29" i="13"/>
  <c r="C29" i="13"/>
  <c r="F19" i="13"/>
  <c r="F17" i="13"/>
  <c r="O20" i="9"/>
  <c r="I22" i="11"/>
  <c r="F22" i="11"/>
  <c r="E24" i="6"/>
  <c r="T22" i="6"/>
  <c r="Q22" i="6"/>
  <c r="N22" i="6"/>
  <c r="K22" i="6"/>
  <c r="H22" i="6"/>
  <c r="E22" i="6"/>
  <c r="N37" i="12"/>
  <c r="J63" i="12"/>
  <c r="L63" i="12"/>
  <c r="N63" i="12"/>
  <c r="D13" i="5"/>
  <c r="N18" i="5"/>
  <c r="Q18" i="5"/>
  <c r="R18" i="5"/>
  <c r="D18" i="5"/>
  <c r="N19" i="5"/>
  <c r="Q19" i="5"/>
  <c r="R19" i="5"/>
  <c r="D19" i="5"/>
  <c r="N21" i="5"/>
  <c r="Q21" i="5"/>
  <c r="R21" i="5"/>
  <c r="D21" i="5"/>
  <c r="N20" i="5"/>
  <c r="Q20" i="5"/>
  <c r="R20" i="5"/>
  <c r="D20" i="5"/>
  <c r="E26" i="6"/>
  <c r="F22" i="13"/>
  <c r="P29" i="13"/>
  <c r="C32" i="13"/>
  <c r="E46" i="13"/>
  <c r="E49" i="13"/>
  <c r="N20" i="9"/>
  <c r="R14" i="5"/>
  <c r="N15" i="5"/>
  <c r="Q15" i="5"/>
  <c r="R15" i="5"/>
  <c r="N16" i="5"/>
  <c r="Q16" i="5"/>
  <c r="R16" i="5"/>
  <c r="N17" i="5"/>
  <c r="Q17" i="5"/>
  <c r="R17" i="5"/>
  <c r="N13" i="5"/>
  <c r="Q13" i="5"/>
  <c r="R13" i="5"/>
</calcChain>
</file>

<file path=xl/sharedStrings.xml><?xml version="1.0" encoding="utf-8"?>
<sst xmlns="http://schemas.openxmlformats.org/spreadsheetml/2006/main" count="760" uniqueCount="144">
  <si>
    <t xml:space="preserve">جميع المنتجات </t>
  </si>
  <si>
    <t>نسبة الغرامة</t>
  </si>
  <si>
    <t>نسبة الالتزام =</t>
  </si>
  <si>
    <t>*</t>
  </si>
  <si>
    <t>المنتجات الوطنية  الالزامية فقط</t>
  </si>
  <si>
    <t>جميع المنتجات</t>
  </si>
  <si>
    <t>الغرامة</t>
  </si>
  <si>
    <t>قيمة الغرامة =</t>
  </si>
  <si>
    <t>ريال</t>
  </si>
  <si>
    <t xml:space="preserve"> البند الذي قصر فيه المقاول</t>
  </si>
  <si>
    <t>البند الذي قصر فيه المقاول</t>
  </si>
  <si>
    <t>البنود الالزامية</t>
  </si>
  <si>
    <t>قيمة العرض</t>
  </si>
  <si>
    <t>+</t>
  </si>
  <si>
    <t>)</t>
  </si>
  <si>
    <t>(</t>
  </si>
  <si>
    <t>-</t>
  </si>
  <si>
    <t>)}</t>
  </si>
  <si>
    <t>{(</t>
  </si>
  <si>
    <t>الحصة</t>
  </si>
  <si>
    <t>قيمة العقد</t>
  </si>
  <si>
    <t>الحصة الوطنية الفعلية</t>
  </si>
  <si>
    <t>القيمة المعدلة =</t>
  </si>
  <si>
    <t>قيمة البند</t>
  </si>
  <si>
    <t>نسبة المحتوى المحلي =</t>
  </si>
  <si>
    <t>محتوى الاهلاك</t>
  </si>
  <si>
    <t>محتوى الرواتب</t>
  </si>
  <si>
    <t>محتوى الانفاق على تطوير الموردين السعوديين</t>
  </si>
  <si>
    <t>محتوى الانفاق على تدريب السعوديين</t>
  </si>
  <si>
    <t>المحتوى على الانفاق على السلع والخدمات</t>
  </si>
  <si>
    <t>المحتوى على الانفاق على الأبحاث والتطوير</t>
  </si>
  <si>
    <t>إجمالي الانفاق على (الاهلاك - الرواتب - السلع والخدمات - تدريب السعوديين - تطوير الموردين - الأبحاث والتطوير )</t>
  </si>
  <si>
    <t xml:space="preserve">تسجيل مبالغ المحتويات ليتم احتسابها بشكل الي </t>
  </si>
  <si>
    <t xml:space="preserve">طريقة قياس المحتوى المحلي </t>
  </si>
  <si>
    <t>مجموع المنتجات الوطنية  الالزامية الموردة فقط</t>
  </si>
  <si>
    <t>مجموع المنتجات الأجنبية الموردة فقط</t>
  </si>
  <si>
    <t>شركة ..........</t>
  </si>
  <si>
    <t>عدم تقديم التقرير الشهري =</t>
  </si>
  <si>
    <t>غرامة عدم تقديم التقرير الشهري خلال 30 يوم  =</t>
  </si>
  <si>
    <t>الحصة الفعلية من قيمة البند )</t>
  </si>
  <si>
    <t xml:space="preserve"> المتعهد بها من قيمة البند</t>
  </si>
  <si>
    <t xml:space="preserve"> نسبة الغرامة =</t>
  </si>
  <si>
    <t>نسبة الغرامة =</t>
  </si>
  <si>
    <t>درجة التقييم المالي =</t>
  </si>
  <si>
    <t>))</t>
  </si>
  <si>
    <t>نسبة المحتوى المحلي المستهدف</t>
  </si>
  <si>
    <t>خط الأساس</t>
  </si>
  <si>
    <t>نقاط للشركة المدرجة</t>
  </si>
  <si>
    <t>((</t>
  </si>
  <si>
    <t>سعر أقل عرض بالريال</t>
  </si>
  <si>
    <t>سعر العرض للمتنافس المراد تقييمه</t>
  </si>
  <si>
    <t>نسبة المحتوى المحلي المستهدفة</t>
  </si>
  <si>
    <t>في حال كانت الشركة مدرجة تضاف 5%</t>
  </si>
  <si>
    <t>الوزن الخاص بالمحتوى المحلي والشركات المدرجة</t>
  </si>
  <si>
    <t>نسبة المحتوى المستهدف</t>
  </si>
  <si>
    <t>نسبة المحتوى المحققة</t>
  </si>
  <si>
    <t>حاسبة غرامات عدم الالتزام بنسبة المحتوى المحلي</t>
  </si>
  <si>
    <t xml:space="preserve">       ملاحظة : يتم تعبئة الخانات المطلوبة ذات اللون الأصفر فقط</t>
  </si>
  <si>
    <t>اعداد : عبدالعزيز غازي السماعيل               المؤسسة العامة للري</t>
  </si>
  <si>
    <t>العرض الفائز صاحب أعلى نسبة محققة</t>
  </si>
  <si>
    <t>رقم العرض</t>
  </si>
  <si>
    <t>درجة التقييم المالي 1 =</t>
  </si>
  <si>
    <t>درجة التقييم المالي 2 =</t>
  </si>
  <si>
    <t>درجة التقييم المالي 3 =</t>
  </si>
  <si>
    <t>درجة التقييم المالي 4 =</t>
  </si>
  <si>
    <t>درجة التقييم المالي 5 =</t>
  </si>
  <si>
    <t>درجة التقييم المالي 6 =</t>
  </si>
  <si>
    <t>درجة التقييم المالي 7 =</t>
  </si>
  <si>
    <t>درجة التقييم المالي 8 =</t>
  </si>
  <si>
    <t>درجة التقييم المالي 9 =</t>
  </si>
  <si>
    <t>درجة التقييم المالي 10 =</t>
  </si>
  <si>
    <t>الشركة المقدمة للعروض من الأقل للأعلى</t>
  </si>
  <si>
    <t>الشركة / المؤسسة</t>
  </si>
  <si>
    <t>شركة ......</t>
  </si>
  <si>
    <t>رقم البند</t>
  </si>
  <si>
    <t xml:space="preserve">       ملاحظة : يتم تعبئة الخانات المطلوبة ذات اللون الأصفر فقط لكل بند</t>
  </si>
  <si>
    <t>قيمة البند قبل التفضيل</t>
  </si>
  <si>
    <t>قيمة البند بعد التفضيل</t>
  </si>
  <si>
    <t xml:space="preserve">       ملاحظة : تتم الترسية على صاحب النسبة الأعلى في حال لم يتجاوز الفارق السعري مع صاحب أقل عرض 10%</t>
  </si>
  <si>
    <t>نسبة المعيار المالي الموزونه</t>
  </si>
  <si>
    <t>نتيجة المعيار المالي</t>
  </si>
  <si>
    <t>معايير التقييم الموزونة</t>
  </si>
  <si>
    <t>أعلى قيمة فنية في معايير التقييم الفنية</t>
  </si>
  <si>
    <t>أقل العروض المالية المقدمة</t>
  </si>
  <si>
    <t xml:space="preserve">       ملاحظة : يتم تعبئة الخانات المطلوبة ذات اللون الأصفر فقط لكل عرض</t>
  </si>
  <si>
    <t>نسبة المعيار الفني</t>
  </si>
  <si>
    <t>المعيار الفني</t>
  </si>
  <si>
    <t>المعيار المالي</t>
  </si>
  <si>
    <t>العروض المالية</t>
  </si>
  <si>
    <t>النتيجة النهائية</t>
  </si>
  <si>
    <t>حاسبة الية وزن المحتوى المحلي ونتيجة المعايير الموزونة</t>
  </si>
  <si>
    <t xml:space="preserve">شركة </t>
  </si>
  <si>
    <t>العرض المالي</t>
  </si>
  <si>
    <t xml:space="preserve"> تضاف للمنشأت الكبيرة10%</t>
  </si>
  <si>
    <t>حاسبة أفضلية المنشأت الصغيرة والمتوسطة</t>
  </si>
  <si>
    <t>مقدم عرض1</t>
  </si>
  <si>
    <t>مقدم عرض2</t>
  </si>
  <si>
    <t>مقدم عرض3</t>
  </si>
  <si>
    <t>المتنافس الأول</t>
  </si>
  <si>
    <t>المتنافس الثاني</t>
  </si>
  <si>
    <t>اجمالي انفاق الشركة</t>
  </si>
  <si>
    <t>مجموع المنتجات الأجنبية  فقط</t>
  </si>
  <si>
    <t>مجموع المنتجات الوطنية  الالزامية فقط</t>
  </si>
  <si>
    <t>نسبة الأفضلية للمنتجات الوطنية</t>
  </si>
  <si>
    <t>مجموع المنتجات الوطني  غير الإلزامية فقط</t>
  </si>
  <si>
    <t>قيمة المنتجات الوطنية غير الالزامية</t>
  </si>
  <si>
    <t>اجمالي القيمة بدون الإلزامية</t>
  </si>
  <si>
    <t>حصة المنتجات الوطنية =</t>
  </si>
  <si>
    <t>فرق الأفضلية للاطلاع</t>
  </si>
  <si>
    <t>قيمة العرض المعدل غير شامل المنتجات الإلزامية</t>
  </si>
  <si>
    <t>إجمالي قيمة العطاء المعدل للترسية</t>
  </si>
  <si>
    <t>حصة المنتجات الوطنية الالكترونية</t>
  </si>
  <si>
    <t>حصة المنتجات الوطنية المقدمة من الشركة (لاتطبق الأفضلية في حال عدم تقديم الحصة )</t>
  </si>
  <si>
    <t>حصة المنتجات الوطنية المحققة مع نهاية المشروع</t>
  </si>
  <si>
    <t xml:space="preserve">حصة المنتجات الوطنية المتعهد بها </t>
  </si>
  <si>
    <t xml:space="preserve">الوزن الخاص بالمحتوى المحلي </t>
  </si>
  <si>
    <t>نسبة الحصة المتعهد بها</t>
  </si>
  <si>
    <t>نسبة الحصة المحققة</t>
  </si>
  <si>
    <t>حاسبة غرامات حصة المنتجات الوطنية (التوريد)</t>
  </si>
  <si>
    <t>القائمة الإلزامية</t>
  </si>
  <si>
    <t>اجمالي قيمة بنود القائمة الإلزامية</t>
  </si>
  <si>
    <t>لاتتجاوز الغرامة 10% من قيمة العقد - اعلى قيمة للغرامة =</t>
  </si>
  <si>
    <t>نسبة المحتوى المحلي المحققة بنهاية المشروع</t>
  </si>
  <si>
    <t>قيمة العقد الاجمالية</t>
  </si>
  <si>
    <t>قيمة البند المقصر فيه وعدم الالتزام بالمنتج الوطني</t>
  </si>
  <si>
    <t>حاسبة غرامات عدم الالتزام بالمنتج الوطني لبنود التفضيل السعري</t>
  </si>
  <si>
    <t>حاسبة غرامات عدم تقديم تقرير نهائي في التوريدات لبنود التفضيل السعري</t>
  </si>
  <si>
    <t xml:space="preserve">       ملاحظة : تطبق الغرامة في حال تجاوز فارق النسبة المستهدفة 5% عن النسبة المحققة</t>
  </si>
  <si>
    <t>غرامة عدم تقديم التقرير النهائي خلال 7 أشهر  =</t>
  </si>
  <si>
    <t>حاسبة غرامات عدم تقديم تقرير نهائي للنسبة المستهدفة</t>
  </si>
  <si>
    <t>المعيار المالي الموزون</t>
  </si>
  <si>
    <t xml:space="preserve">نتيجة المعيار الفني </t>
  </si>
  <si>
    <t>المعيار الفني الموزون</t>
  </si>
  <si>
    <t xml:space="preserve">       ملاحظة : لاتتجاوز غرامة عدم الالتزام بالنسبة المستهدفة 10%</t>
  </si>
  <si>
    <t>قيمة البنود التي تحصل عليها المقاول على افضلية سعرية</t>
  </si>
  <si>
    <t xml:space="preserve">حاسبة التفضيل السعري للمنتجات الوطنية والمقارنة بين العروض </t>
  </si>
  <si>
    <t>شركة ارثر دلتل العربية السعودية</t>
  </si>
  <si>
    <t>شركة استراتيجي اند السعودية</t>
  </si>
  <si>
    <t>شركة سي اتش تو ام السعودية المحدودة</t>
  </si>
  <si>
    <t>اعداد : عبدالعزيز غازي السماعيل              هيئة تطوير الاحساء          جوال :  0569646411</t>
  </si>
  <si>
    <t>اعداد : عبدالعزيز غازي السماعيل               هيئة تطوير الاحساء          جوال :  0569646411</t>
  </si>
  <si>
    <t>اعداد : عبدالعزيز غازي السماعيل               هيئة تطوير الاحساء        جوال : 0569646411</t>
  </si>
  <si>
    <t>اعداد : عبدالعزيز غازي السماعيل              هيئة تطوير الاحساء         جوال :  0569646411</t>
  </si>
  <si>
    <t>اعداد : عبدالعزيز غازي السماعيل               هيئة تطوير الاحساء         جوال :  0569646411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</si>
</sst>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ر_._س_._‏_-;\-* #,##0.00\ _ر_._س_._‏_-;_-* &quot;-&quot;??\ _ر_._س_._‏_-;_-@_-"/>
    <numFmt numFmtId="165" formatCode="0.000%"/>
  </numFmts>
  <fonts count="18" x14ac:knownFonts="1">
    <font>
      <sz val="11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2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4"/>
      <name val="Arial"/>
      <family val="2"/>
      <scheme val="minor"/>
    </font>
    <font>
      <b/>
      <sz val="16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sz val="11"/>
      <color theme="4" tint="-0.249977111117893"/>
      <name val="Arial"/>
      <family val="2"/>
      <charset val="178"/>
      <scheme val="minor"/>
    </font>
    <font>
      <b/>
      <sz val="18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20"/>
      <color theme="1"/>
      <name val="Arial"/>
      <family val="2"/>
      <charset val="178"/>
      <scheme val="minor"/>
    </font>
    <font>
      <b/>
      <sz val="18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22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9" fillId="2" borderId="47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9" fillId="4" borderId="53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14" fillId="4" borderId="55" xfId="0" applyFont="1" applyFill="1" applyBorder="1" applyAlignment="1">
      <alignment horizontal="center" vertical="center" wrapText="1"/>
    </xf>
    <xf numFmtId="0" fontId="9" fillId="4" borderId="54" xfId="0" applyFont="1" applyFill="1" applyBorder="1" applyAlignment="1">
      <alignment horizontal="center" vertical="center" wrapText="1"/>
    </xf>
    <xf numFmtId="164" fontId="9" fillId="2" borderId="10" xfId="1" applyFont="1" applyFill="1" applyBorder="1" applyAlignment="1" applyProtection="1">
      <alignment horizontal="center" vertical="center" wrapText="1"/>
      <protection locked="0"/>
    </xf>
    <xf numFmtId="0" fontId="6" fillId="5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0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10" fontId="1" fillId="4" borderId="52" xfId="0" applyNumberFormat="1" applyFont="1" applyFill="1" applyBorder="1" applyAlignment="1">
      <alignment horizontal="center" vertical="center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9" fontId="1" fillId="2" borderId="47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9" fillId="4" borderId="46" xfId="0" applyFont="1" applyFill="1" applyBorder="1" applyAlignment="1">
      <alignment horizontal="center" vertical="center" wrapText="1"/>
    </xf>
    <xf numFmtId="9" fontId="14" fillId="4" borderId="46" xfId="0" applyNumberFormat="1" applyFont="1" applyFill="1" applyBorder="1" applyAlignment="1">
      <alignment horizontal="center" vertical="center" wrapText="1"/>
    </xf>
    <xf numFmtId="164" fontId="9" fillId="4" borderId="10" xfId="1" applyFont="1" applyFill="1" applyBorder="1" applyAlignment="1" applyProtection="1">
      <alignment horizontal="center" vertical="center" wrapText="1"/>
    </xf>
    <xf numFmtId="10" fontId="9" fillId="5" borderId="58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9" fillId="4" borderId="20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164" fontId="9" fillId="2" borderId="1" xfId="1" applyFont="1" applyFill="1" applyBorder="1" applyAlignment="1" applyProtection="1">
      <alignment horizontal="center" vertical="center" wrapText="1"/>
      <protection locked="0"/>
    </xf>
    <xf numFmtId="10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14" fillId="5" borderId="19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40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10" fontId="9" fillId="5" borderId="1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10" fontId="1" fillId="10" borderId="48" xfId="0" applyNumberFormat="1" applyFont="1" applyFill="1" applyBorder="1" applyAlignment="1">
      <alignment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" fillId="10" borderId="3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3" fillId="5" borderId="22" xfId="0" applyNumberFormat="1" applyFont="1" applyFill="1" applyBorder="1" applyAlignment="1">
      <alignment horizontal="center" vertical="center"/>
    </xf>
    <xf numFmtId="164" fontId="3" fillId="4" borderId="23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>
      <alignment horizontal="right" vertical="center"/>
    </xf>
    <xf numFmtId="0" fontId="5" fillId="7" borderId="18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3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0" fontId="1" fillId="5" borderId="20" xfId="0" applyNumberFormat="1" applyFont="1" applyFill="1" applyBorder="1" applyAlignment="1">
      <alignment horizontal="center" vertical="center"/>
    </xf>
    <xf numFmtId="10" fontId="1" fillId="5" borderId="37" xfId="0" applyNumberFormat="1" applyFont="1" applyFill="1" applyBorder="1" applyAlignment="1">
      <alignment horizontal="center" vertical="center"/>
    </xf>
    <xf numFmtId="10" fontId="1" fillId="5" borderId="2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5" borderId="39" xfId="0" applyNumberFormat="1" applyFont="1" applyFill="1" applyBorder="1" applyAlignment="1">
      <alignment horizontal="center" vertical="center"/>
    </xf>
    <xf numFmtId="10" fontId="1" fillId="5" borderId="23" xfId="0" applyNumberFormat="1" applyFont="1" applyFill="1" applyBorder="1" applyAlignment="1">
      <alignment horizontal="center" vertical="center"/>
    </xf>
    <xf numFmtId="10" fontId="1" fillId="5" borderId="25" xfId="0" applyNumberFormat="1" applyFont="1" applyFill="1" applyBorder="1" applyAlignment="1">
      <alignment horizontal="center" vertical="center"/>
    </xf>
    <xf numFmtId="10" fontId="1" fillId="5" borderId="38" xfId="0" applyNumberFormat="1" applyFont="1" applyFill="1" applyBorder="1" applyAlignment="1">
      <alignment horizontal="center" vertical="center"/>
    </xf>
    <xf numFmtId="10" fontId="1" fillId="5" borderId="26" xfId="0" applyNumberFormat="1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9" fillId="2" borderId="34" xfId="0" applyFont="1" applyFill="1" applyBorder="1" applyAlignment="1" applyProtection="1">
      <alignment horizontal="center" vertical="center" wrapText="1"/>
      <protection locked="0"/>
    </xf>
    <xf numFmtId="164" fontId="1" fillId="2" borderId="47" xfId="1" applyFont="1" applyFill="1" applyBorder="1" applyAlignment="1" applyProtection="1">
      <alignment horizontal="center" vertical="center"/>
      <protection locked="0"/>
    </xf>
    <xf numFmtId="164" fontId="1" fillId="2" borderId="52" xfId="1" applyFont="1" applyFill="1" applyBorder="1" applyAlignment="1" applyProtection="1">
      <alignment horizontal="center" vertical="center"/>
      <protection locked="0"/>
    </xf>
    <xf numFmtId="9" fontId="1" fillId="2" borderId="32" xfId="1" applyNumberFormat="1" applyFont="1" applyFill="1" applyBorder="1" applyAlignment="1" applyProtection="1">
      <alignment horizontal="center" vertical="center"/>
      <protection locked="0"/>
    </xf>
    <xf numFmtId="9" fontId="1" fillId="2" borderId="34" xfId="1" applyNumberFormat="1" applyFont="1" applyFill="1" applyBorder="1" applyAlignment="1" applyProtection="1">
      <alignment horizontal="center" vertical="center"/>
      <protection locked="0"/>
    </xf>
    <xf numFmtId="164" fontId="1" fillId="5" borderId="47" xfId="1" applyFont="1" applyFill="1" applyBorder="1" applyAlignment="1" applyProtection="1">
      <alignment horizontal="center" vertical="center"/>
    </xf>
    <xf numFmtId="164" fontId="1" fillId="5" borderId="52" xfId="1" applyFont="1" applyFill="1" applyBorder="1" applyAlignment="1" applyProtection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9" fontId="14" fillId="4" borderId="46" xfId="0" applyNumberFormat="1" applyFont="1" applyFill="1" applyBorder="1" applyAlignment="1">
      <alignment horizontal="center" vertical="center" wrapText="1"/>
    </xf>
    <xf numFmtId="9" fontId="14" fillId="4" borderId="48" xfId="0" applyNumberFormat="1" applyFont="1" applyFill="1" applyBorder="1" applyAlignment="1">
      <alignment horizontal="center" vertical="center" wrapText="1"/>
    </xf>
    <xf numFmtId="0" fontId="14" fillId="4" borderId="34" xfId="0" applyFont="1" applyFill="1" applyBorder="1" applyAlignment="1">
      <alignment horizontal="center" vertical="center" wrapText="1"/>
    </xf>
    <xf numFmtId="164" fontId="1" fillId="2" borderId="24" xfId="1" applyFont="1" applyFill="1" applyBorder="1" applyAlignment="1" applyProtection="1">
      <alignment horizontal="center" vertical="center"/>
      <protection locked="0"/>
    </xf>
    <xf numFmtId="164" fontId="1" fillId="2" borderId="25" xfId="1" applyFont="1" applyFill="1" applyBorder="1" applyAlignment="1" applyProtection="1">
      <alignment horizontal="center" vertical="center"/>
      <protection locked="0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9" fontId="1" fillId="2" borderId="56" xfId="0" applyNumberFormat="1" applyFont="1" applyFill="1" applyBorder="1" applyAlignment="1" applyProtection="1">
      <alignment horizontal="center" vertical="center"/>
      <protection locked="0"/>
    </xf>
    <xf numFmtId="9" fontId="1" fillId="2" borderId="57" xfId="0" applyNumberFormat="1" applyFont="1" applyFill="1" applyBorder="1" applyAlignment="1" applyProtection="1">
      <alignment horizontal="center" vertical="center"/>
      <protection locked="0"/>
    </xf>
    <xf numFmtId="9" fontId="1" fillId="2" borderId="52" xfId="0" applyNumberFormat="1" applyFont="1" applyFill="1" applyBorder="1" applyAlignment="1" applyProtection="1">
      <alignment horizontal="center" vertical="center"/>
      <protection locked="0"/>
    </xf>
    <xf numFmtId="10" fontId="1" fillId="2" borderId="56" xfId="0" applyNumberFormat="1" applyFont="1" applyFill="1" applyBorder="1" applyAlignment="1" applyProtection="1">
      <alignment horizontal="center" vertical="center"/>
      <protection locked="0"/>
    </xf>
    <xf numFmtId="10" fontId="1" fillId="2" borderId="57" xfId="0" applyNumberFormat="1" applyFont="1" applyFill="1" applyBorder="1" applyAlignment="1" applyProtection="1">
      <alignment horizontal="center" vertical="center"/>
      <protection locked="0"/>
    </xf>
    <xf numFmtId="10" fontId="1" fillId="2" borderId="52" xfId="0" applyNumberFormat="1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164" fontId="9" fillId="2" borderId="4" xfId="1" applyFont="1" applyFill="1" applyBorder="1" applyAlignment="1" applyProtection="1">
      <alignment horizontal="center" vertical="center" wrapText="1"/>
      <protection locked="0"/>
    </xf>
    <xf numFmtId="164" fontId="9" fillId="2" borderId="6" xfId="1" applyFont="1" applyFill="1" applyBorder="1" applyAlignment="1" applyProtection="1">
      <alignment horizontal="center" vertical="center" wrapText="1"/>
      <protection locked="0"/>
    </xf>
    <xf numFmtId="164" fontId="9" fillId="2" borderId="9" xfId="1" applyFont="1" applyFill="1" applyBorder="1" applyAlignment="1" applyProtection="1">
      <alignment horizontal="center" vertical="center" wrapText="1"/>
      <protection locked="0"/>
    </xf>
    <xf numFmtId="164" fontId="9" fillId="2" borderId="11" xfId="1" applyFont="1" applyFill="1" applyBorder="1" applyAlignment="1" applyProtection="1">
      <alignment horizontal="center" vertical="center" wrapText="1"/>
      <protection locked="0"/>
    </xf>
    <xf numFmtId="1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10" fontId="9" fillId="2" borderId="6" xfId="0" applyNumberFormat="1" applyFont="1" applyFill="1" applyBorder="1" applyAlignment="1" applyProtection="1">
      <alignment horizontal="center" vertical="center" wrapText="1"/>
      <protection locked="0"/>
    </xf>
    <xf numFmtId="10" fontId="9" fillId="2" borderId="9" xfId="0" applyNumberFormat="1" applyFont="1" applyFill="1" applyBorder="1" applyAlignment="1" applyProtection="1">
      <alignment horizontal="center" vertical="center" wrapText="1"/>
      <protection locked="0"/>
    </xf>
    <xf numFmtId="10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10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" fillId="2" borderId="32" xfId="1" applyFont="1" applyFill="1" applyBorder="1" applyAlignment="1" applyProtection="1">
      <alignment horizontal="center" vertical="center"/>
      <protection locked="0"/>
    </xf>
    <xf numFmtId="164" fontId="1" fillId="2" borderId="34" xfId="1" applyFont="1" applyFill="1" applyBorder="1" applyAlignment="1" applyProtection="1">
      <alignment horizontal="center" vertical="center"/>
      <protection locked="0"/>
    </xf>
    <xf numFmtId="164" fontId="1" fillId="5" borderId="32" xfId="1" applyFont="1" applyFill="1" applyBorder="1" applyAlignment="1" applyProtection="1">
      <alignment horizontal="center" vertical="center"/>
    </xf>
    <xf numFmtId="164" fontId="1" fillId="5" borderId="48" xfId="1" applyFont="1" applyFill="1" applyBorder="1" applyAlignment="1" applyProtection="1">
      <alignment horizontal="center" vertical="center"/>
    </xf>
    <xf numFmtId="0" fontId="9" fillId="2" borderId="33" xfId="0" applyFont="1" applyFill="1" applyBorder="1" applyAlignment="1" applyProtection="1">
      <alignment horizontal="center" vertical="center" wrapText="1"/>
      <protection locked="0"/>
    </xf>
    <xf numFmtId="10" fontId="1" fillId="2" borderId="38" xfId="0" applyNumberFormat="1" applyFont="1" applyFill="1" applyBorder="1" applyAlignment="1" applyProtection="1">
      <alignment horizontal="center" vertical="center"/>
      <protection locked="0"/>
    </xf>
    <xf numFmtId="10" fontId="1" fillId="2" borderId="42" xfId="0" applyNumberFormat="1" applyFont="1" applyFill="1" applyBorder="1" applyAlignment="1" applyProtection="1">
      <alignment horizontal="center" vertical="center"/>
      <protection locked="0"/>
    </xf>
    <xf numFmtId="10" fontId="1" fillId="2" borderId="46" xfId="0" applyNumberFormat="1" applyFont="1" applyFill="1" applyBorder="1" applyAlignment="1" applyProtection="1">
      <alignment horizontal="center" vertical="center"/>
      <protection locked="0"/>
    </xf>
    <xf numFmtId="10" fontId="1" fillId="2" borderId="33" xfId="0" applyNumberFormat="1" applyFont="1" applyFill="1" applyBorder="1" applyAlignment="1" applyProtection="1">
      <alignment horizontal="center" vertical="center"/>
      <protection locked="0"/>
    </xf>
    <xf numFmtId="10" fontId="1" fillId="2" borderId="34" xfId="0" applyNumberFormat="1" applyFont="1" applyFill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164" fontId="1" fillId="4" borderId="45" xfId="1" applyFont="1" applyFill="1" applyBorder="1" applyAlignment="1" applyProtection="1">
      <alignment horizontal="center" vertical="center"/>
    </xf>
    <xf numFmtId="164" fontId="1" fillId="4" borderId="42" xfId="1" applyFont="1" applyFill="1" applyBorder="1" applyAlignment="1" applyProtection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1" fillId="2" borderId="47" xfId="1" applyNumberFormat="1" applyFont="1" applyFill="1" applyBorder="1" applyAlignment="1" applyProtection="1">
      <alignment horizontal="center" vertical="center"/>
      <protection locked="0"/>
    </xf>
    <xf numFmtId="9" fontId="1" fillId="2" borderId="52" xfId="1" applyNumberFormat="1" applyFont="1" applyFill="1" applyBorder="1" applyAlignment="1" applyProtection="1">
      <alignment horizontal="center" vertical="center"/>
      <protection locked="0"/>
    </xf>
    <xf numFmtId="9" fontId="3" fillId="0" borderId="5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10" fontId="1" fillId="10" borderId="46" xfId="0" applyNumberFormat="1" applyFont="1" applyFill="1" applyBorder="1" applyAlignment="1">
      <alignment horizontal="center" vertical="center"/>
    </xf>
    <xf numFmtId="10" fontId="1" fillId="10" borderId="3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9" fillId="2" borderId="5" xfId="1" applyFont="1" applyFill="1" applyBorder="1" applyAlignment="1" applyProtection="1">
      <alignment horizontal="center" vertical="center" wrapText="1"/>
      <protection locked="0"/>
    </xf>
    <xf numFmtId="164" fontId="9" fillId="2" borderId="10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" fillId="2" borderId="25" xfId="0" applyNumberFormat="1" applyFont="1" applyFill="1" applyBorder="1" applyAlignment="1" applyProtection="1">
      <alignment horizontal="center" vertical="center"/>
      <protection locked="0"/>
    </xf>
    <xf numFmtId="10" fontId="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4" borderId="44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2" borderId="33" xfId="1" applyFont="1" applyFill="1" applyBorder="1" applyAlignment="1" applyProtection="1">
      <alignment horizontal="center" vertical="center"/>
      <protection locked="0"/>
    </xf>
    <xf numFmtId="0" fontId="9" fillId="4" borderId="33" xfId="0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2" borderId="20" xfId="0" applyNumberFormat="1" applyFont="1" applyFill="1" applyBorder="1" applyAlignment="1">
      <alignment horizontal="center" vertical="center"/>
    </xf>
    <xf numFmtId="10" fontId="1" fillId="2" borderId="2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2" borderId="23" xfId="0" applyNumberFormat="1" applyFont="1" applyFill="1" applyBorder="1" applyAlignment="1">
      <alignment horizontal="center" vertical="center"/>
    </xf>
    <xf numFmtId="10" fontId="1" fillId="2" borderId="25" xfId="0" applyNumberFormat="1" applyFont="1" applyFill="1" applyBorder="1" applyAlignment="1">
      <alignment horizontal="center" vertic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 applyProtection="1">
      <alignment horizontal="center" vertical="center"/>
      <protection locked="0"/>
    </xf>
    <xf numFmtId="0" fontId="1" fillId="2" borderId="45" xfId="0" applyFont="1" applyFill="1" applyBorder="1" applyAlignment="1" applyProtection="1">
      <alignment horizontal="center" vertical="center"/>
      <protection locked="0"/>
    </xf>
    <xf numFmtId="9" fontId="1" fillId="4" borderId="25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164" fontId="1" fillId="2" borderId="48" xfId="1" applyFont="1" applyFill="1" applyBorder="1" applyAlignment="1" applyProtection="1">
      <alignment horizontal="center" vertical="center"/>
      <protection locked="0"/>
    </xf>
    <xf numFmtId="164" fontId="1" fillId="4" borderId="52" xfId="0" applyNumberFormat="1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164" fontId="3" fillId="4" borderId="4" xfId="1" applyFont="1" applyFill="1" applyBorder="1" applyAlignment="1" applyProtection="1">
      <alignment horizontal="center" vertical="center"/>
    </xf>
    <xf numFmtId="164" fontId="3" fillId="4" borderId="5" xfId="1" applyFont="1" applyFill="1" applyBorder="1" applyAlignment="1" applyProtection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32" xfId="1" applyFont="1" applyFill="1" applyBorder="1" applyAlignment="1" applyProtection="1">
      <alignment horizontal="center" vertical="center"/>
    </xf>
    <xf numFmtId="164" fontId="3" fillId="4" borderId="33" xfId="1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4" borderId="49" xfId="0" applyFont="1" applyFill="1" applyBorder="1" applyAlignment="1">
      <alignment horizontal="center" vertical="center"/>
    </xf>
    <xf numFmtId="9" fontId="1" fillId="4" borderId="59" xfId="0" applyNumberFormat="1" applyFont="1" applyFill="1" applyBorder="1" applyAlignment="1">
      <alignment horizontal="center" vertical="center"/>
    </xf>
    <xf numFmtId="9" fontId="1" fillId="4" borderId="45" xfId="0" applyNumberFormat="1" applyFont="1" applyFill="1" applyBorder="1" applyAlignment="1">
      <alignment horizontal="center" vertical="center"/>
    </xf>
    <xf numFmtId="9" fontId="1" fillId="4" borderId="42" xfId="0" applyNumberFormat="1" applyFont="1" applyFill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81644</xdr:colOff>
      <xdr:row>0</xdr:row>
      <xdr:rowOff>54428</xdr:rowOff>
    </xdr:from>
    <xdr:to>
      <xdr:col>3</xdr:col>
      <xdr:colOff>199572</xdr:colOff>
      <xdr:row>4</xdr:row>
      <xdr:rowOff>185961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BF7E77B-BA0C-4E05-9B72-5166C1C13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861357" y="54428"/>
          <a:ext cx="1514928" cy="8572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4</xdr:row>
      <xdr:rowOff>0</xdr:rowOff>
    </xdr:from>
    <xdr:to>
      <xdr:col>2</xdr:col>
      <xdr:colOff>986329</xdr:colOff>
      <xdr:row>10</xdr:row>
      <xdr:rowOff>55940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317D5D5-51AA-4E47-BEEE-DB5D856B9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0675957" y="725714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127001</xdr:rowOff>
    </xdr:from>
    <xdr:to>
      <xdr:col>2</xdr:col>
      <xdr:colOff>497456</xdr:colOff>
      <xdr:row>5</xdr:row>
      <xdr:rowOff>76201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4E8744F-6F34-4FEE-92E8-A8E062B07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322544" y="127001"/>
          <a:ext cx="1526156" cy="863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507999</xdr:colOff>
      <xdr:row>1</xdr:row>
      <xdr:rowOff>158749</xdr:rowOff>
    </xdr:from>
    <xdr:to>
      <xdr:col>2</xdr:col>
      <xdr:colOff>1922196</xdr:colOff>
      <xdr:row>8</xdr:row>
      <xdr:rowOff>116416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8E4DFCE-BC59-14C1-2BFC-65013BB01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3157221" y="338666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2</xdr:col>
      <xdr:colOff>514614</xdr:colOff>
      <xdr:row>7</xdr:row>
      <xdr:rowOff>121708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C81BB44-EBAE-4B36-ABB9-390BA847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278636" y="285750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</xdr:row>
      <xdr:rowOff>42334</xdr:rowOff>
    </xdr:from>
    <xdr:to>
      <xdr:col>3</xdr:col>
      <xdr:colOff>514614</xdr:colOff>
      <xdr:row>6</xdr:row>
      <xdr:rowOff>116417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7EA35F8-8C01-4C7C-A5AA-662153A4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710636" y="222251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158750</xdr:rowOff>
    </xdr:from>
    <xdr:to>
      <xdr:col>3</xdr:col>
      <xdr:colOff>1043780</xdr:colOff>
      <xdr:row>7</xdr:row>
      <xdr:rowOff>42333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2E70DA6-FA25-4319-BE1C-171C11362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520136" y="158750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139700</xdr:rowOff>
    </xdr:from>
    <xdr:to>
      <xdr:col>1</xdr:col>
      <xdr:colOff>977900</xdr:colOff>
      <xdr:row>4</xdr:row>
      <xdr:rowOff>41215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C771776-3655-4F1A-8EF6-CBC85066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7124200" y="139700"/>
          <a:ext cx="1397000" cy="7905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27215</xdr:rowOff>
    </xdr:from>
    <xdr:to>
      <xdr:col>2</xdr:col>
      <xdr:colOff>16084</xdr:colOff>
      <xdr:row>4</xdr:row>
      <xdr:rowOff>145144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BB51484-5DEC-41EF-96CD-70DFCBE55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845274" y="208644"/>
          <a:ext cx="1186298" cy="67128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81643</xdr:rowOff>
    </xdr:from>
    <xdr:to>
      <xdr:col>3</xdr:col>
      <xdr:colOff>15685</xdr:colOff>
      <xdr:row>7</xdr:row>
      <xdr:rowOff>28726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D952B2D-106D-48D6-838C-A00A0AE9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1800815" y="263072"/>
          <a:ext cx="2038614" cy="11535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V32"/>
  <sheetViews>
    <sheetView showGridLines="0" rightToLeft="1" zoomScale="70" zoomScaleNormal="70" workbookViewId="0">
      <selection activeCell="E22" sqref="E22:F23"/>
    </sheetView>
  </sheetViews>
  <sheetFormatPr defaultRowHeight="13.5" x14ac:dyDescent="0.15"/>
  <cols>
    <col min="1" max="1" width="2.6953125" customWidth="1"/>
    <col min="2" max="2" width="11.03125" customWidth="1"/>
    <col min="3" max="3" width="8.94921875" customWidth="1"/>
    <col min="5" max="5" width="12.74609375" customWidth="1"/>
    <col min="6" max="6" width="12.9921875" customWidth="1"/>
    <col min="7" max="7" width="5.515625" customWidth="1"/>
    <col min="8" max="8" width="6.984375" customWidth="1"/>
    <col min="9" max="9" width="14.46484375" customWidth="1"/>
    <col min="10" max="10" width="9.68359375" customWidth="1"/>
    <col min="11" max="11" width="9.31640625" customWidth="1"/>
    <col min="13" max="13" width="10.6640625" customWidth="1"/>
    <col min="14" max="14" width="9.4375" customWidth="1"/>
    <col min="16" max="16" width="8.2109375" customWidth="1"/>
    <col min="17" max="17" width="11.3984375" customWidth="1"/>
    <col min="19" max="19" width="6.25" customWidth="1"/>
    <col min="20" max="20" width="6.49609375" customWidth="1"/>
    <col min="21" max="21" width="21.20703125" customWidth="1"/>
    <col min="22" max="22" width="12.50390625" customWidth="1"/>
  </cols>
  <sheetData>
    <row r="5" spans="2:22" ht="14.25" thickBot="1" x14ac:dyDescent="0.2"/>
    <row r="6" spans="2:22" ht="14.25" customHeight="1" x14ac:dyDescent="0.15">
      <c r="B6" s="131" t="s">
        <v>33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3"/>
    </row>
    <row r="7" spans="2:22" ht="14.25" customHeight="1" x14ac:dyDescent="0.15"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6"/>
    </row>
    <row r="8" spans="2:22" ht="14.25" customHeight="1" thickBot="1" x14ac:dyDescent="0.2"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9"/>
    </row>
    <row r="9" spans="2:22" ht="14.25" customHeight="1" x14ac:dyDescent="0.15">
      <c r="B9" s="86" t="s">
        <v>32</v>
      </c>
      <c r="C9" s="86"/>
      <c r="D9" s="82" t="s">
        <v>25</v>
      </c>
      <c r="E9" s="83"/>
      <c r="F9" s="83" t="s">
        <v>26</v>
      </c>
      <c r="G9" s="83"/>
      <c r="H9" s="83"/>
      <c r="I9" s="83" t="s">
        <v>28</v>
      </c>
      <c r="J9" s="83"/>
      <c r="K9" s="83"/>
      <c r="L9" s="83" t="s">
        <v>27</v>
      </c>
      <c r="M9" s="83"/>
      <c r="N9" s="83"/>
      <c r="O9" s="83" t="s">
        <v>29</v>
      </c>
      <c r="P9" s="83"/>
      <c r="Q9" s="83"/>
      <c r="R9" s="111" t="s">
        <v>30</v>
      </c>
      <c r="S9" s="112"/>
      <c r="T9" s="113"/>
      <c r="U9" s="77" t="s">
        <v>100</v>
      </c>
      <c r="V9" s="78"/>
    </row>
    <row r="10" spans="2:22" ht="24.75" customHeight="1" x14ac:dyDescent="0.15">
      <c r="B10" s="87"/>
      <c r="C10" s="87"/>
      <c r="D10" s="84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14"/>
      <c r="S10" s="115"/>
      <c r="T10" s="82"/>
      <c r="U10" s="79"/>
      <c r="V10" s="80"/>
    </row>
    <row r="11" spans="2:22" ht="11.25" customHeight="1" x14ac:dyDescent="0.15">
      <c r="B11" s="87"/>
      <c r="C11" s="87"/>
      <c r="D11" s="75">
        <v>1000000000</v>
      </c>
      <c r="E11" s="75"/>
      <c r="F11" s="88">
        <v>1000000000</v>
      </c>
      <c r="G11" s="89"/>
      <c r="H11" s="90"/>
      <c r="I11" s="75">
        <v>2554845</v>
      </c>
      <c r="J11" s="75"/>
      <c r="K11" s="75"/>
      <c r="L11" s="75">
        <v>6</v>
      </c>
      <c r="M11" s="75"/>
      <c r="N11" s="75"/>
      <c r="O11" s="75">
        <v>1000000000</v>
      </c>
      <c r="P11" s="75"/>
      <c r="Q11" s="75"/>
      <c r="R11" s="75">
        <v>0</v>
      </c>
      <c r="S11" s="75"/>
      <c r="T11" s="75"/>
      <c r="U11" s="81">
        <v>10000000000</v>
      </c>
      <c r="V11" s="81"/>
    </row>
    <row r="12" spans="2:22" ht="14.25" customHeight="1" x14ac:dyDescent="0.15">
      <c r="B12" s="87"/>
      <c r="C12" s="87"/>
      <c r="D12" s="75"/>
      <c r="E12" s="75"/>
      <c r="F12" s="91"/>
      <c r="G12" s="92"/>
      <c r="H12" s="93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81"/>
      <c r="V12" s="81"/>
    </row>
    <row r="13" spans="2:22" ht="6.75" customHeight="1" x14ac:dyDescent="0.15">
      <c r="B13" s="87"/>
      <c r="C13" s="87"/>
      <c r="D13" s="75"/>
      <c r="E13" s="75"/>
      <c r="F13" s="91"/>
      <c r="G13" s="92"/>
      <c r="H13" s="93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81"/>
      <c r="V13" s="81"/>
    </row>
    <row r="14" spans="2:22" ht="14.25" customHeight="1" x14ac:dyDescent="0.15">
      <c r="B14" s="76" t="s">
        <v>57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2:22" ht="14.25" thickBot="1" x14ac:dyDescent="0.2"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6" spans="2:22" ht="30" hidden="1" customHeight="1" x14ac:dyDescent="0.15">
      <c r="B16" s="140" t="s">
        <v>24</v>
      </c>
      <c r="C16" s="141"/>
      <c r="D16" s="141"/>
      <c r="E16" s="122" t="s">
        <v>25</v>
      </c>
      <c r="F16" s="122"/>
      <c r="G16" s="122" t="s">
        <v>13</v>
      </c>
      <c r="H16" s="122" t="s">
        <v>26</v>
      </c>
      <c r="I16" s="122"/>
      <c r="J16" s="122" t="s">
        <v>13</v>
      </c>
      <c r="K16" s="122" t="s">
        <v>28</v>
      </c>
      <c r="L16" s="122"/>
      <c r="M16" s="122" t="s">
        <v>13</v>
      </c>
      <c r="N16" s="122" t="s">
        <v>27</v>
      </c>
      <c r="O16" s="122"/>
      <c r="P16" s="122" t="s">
        <v>13</v>
      </c>
      <c r="Q16" s="122" t="s">
        <v>29</v>
      </c>
      <c r="R16" s="122"/>
      <c r="S16" s="122" t="s">
        <v>13</v>
      </c>
      <c r="T16" s="122" t="s">
        <v>30</v>
      </c>
      <c r="U16" s="150"/>
    </row>
    <row r="17" spans="2:21" ht="30" hidden="1" customHeight="1" x14ac:dyDescent="0.15">
      <c r="B17" s="142"/>
      <c r="C17" s="143"/>
      <c r="D17" s="14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51"/>
    </row>
    <row r="18" spans="2:21" ht="11.25" hidden="1" customHeight="1" x14ac:dyDescent="0.15">
      <c r="B18" s="142"/>
      <c r="C18" s="143"/>
      <c r="D18" s="143"/>
      <c r="E18" s="146" t="s">
        <v>31</v>
      </c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7"/>
    </row>
    <row r="19" spans="2:21" ht="11.25" hidden="1" customHeight="1" thickBot="1" x14ac:dyDescent="0.2">
      <c r="B19" s="144"/>
      <c r="C19" s="145"/>
      <c r="D19" s="145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9"/>
    </row>
    <row r="20" spans="2:21" ht="11.25" hidden="1" customHeight="1" x14ac:dyDescent="0.15"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ht="11.25" hidden="1" customHeight="1" thickBot="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21" ht="28.5" hidden="1" customHeight="1" x14ac:dyDescent="0.15">
      <c r="B22" s="125" t="s">
        <v>24</v>
      </c>
      <c r="C22" s="126"/>
      <c r="D22" s="126"/>
      <c r="E22" s="94">
        <f>D11</f>
        <v>1000000000</v>
      </c>
      <c r="F22" s="94"/>
      <c r="G22" s="94" t="s">
        <v>13</v>
      </c>
      <c r="H22" s="94">
        <f>F11</f>
        <v>1000000000</v>
      </c>
      <c r="I22" s="94"/>
      <c r="J22" s="94" t="s">
        <v>13</v>
      </c>
      <c r="K22" s="94">
        <f>I11</f>
        <v>2554845</v>
      </c>
      <c r="L22" s="94"/>
      <c r="M22" s="94" t="s">
        <v>13</v>
      </c>
      <c r="N22" s="94">
        <f>L11</f>
        <v>6</v>
      </c>
      <c r="O22" s="94"/>
      <c r="P22" s="94" t="s">
        <v>13</v>
      </c>
      <c r="Q22" s="94">
        <f>O11</f>
        <v>1000000000</v>
      </c>
      <c r="R22" s="94"/>
      <c r="S22" s="94" t="s">
        <v>13</v>
      </c>
      <c r="T22" s="94">
        <f>R11</f>
        <v>0</v>
      </c>
      <c r="U22" s="116"/>
    </row>
    <row r="23" spans="2:21" ht="18.75" hidden="1" customHeight="1" x14ac:dyDescent="0.15">
      <c r="B23" s="127"/>
      <c r="C23" s="128"/>
      <c r="D23" s="128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117"/>
    </row>
    <row r="24" spans="2:21" ht="17.25" hidden="1" customHeight="1" x14ac:dyDescent="0.15">
      <c r="B24" s="127"/>
      <c r="C24" s="128"/>
      <c r="D24" s="128"/>
      <c r="E24" s="118">
        <f>U11</f>
        <v>10000000000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9"/>
    </row>
    <row r="25" spans="2:21" ht="17.25" hidden="1" customHeight="1" thickBot="1" x14ac:dyDescent="0.2">
      <c r="B25" s="129"/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1"/>
    </row>
    <row r="26" spans="2:21" ht="11.25" customHeight="1" x14ac:dyDescent="0.15">
      <c r="B26" s="96" t="s">
        <v>24</v>
      </c>
      <c r="C26" s="97"/>
      <c r="D26" s="97"/>
      <c r="E26" s="102">
        <f>(E22+H22+K22+N22+Q22+T22)/E24</f>
        <v>0.3002554851</v>
      </c>
      <c r="F26" s="102"/>
      <c r="G26" s="103"/>
      <c r="H26" s="104"/>
      <c r="I26" s="2"/>
      <c r="J26" s="2"/>
      <c r="K26" s="2"/>
      <c r="L26" s="2"/>
      <c r="M26" s="2"/>
      <c r="N26" s="2"/>
      <c r="O26" s="2"/>
      <c r="P26" s="2"/>
      <c r="Q26" s="2"/>
    </row>
    <row r="27" spans="2:21" ht="11.25" customHeight="1" x14ac:dyDescent="0.15">
      <c r="B27" s="98"/>
      <c r="C27" s="99"/>
      <c r="D27" s="99"/>
      <c r="E27" s="105"/>
      <c r="F27" s="105"/>
      <c r="G27" s="106"/>
      <c r="H27" s="107"/>
      <c r="I27" s="2"/>
      <c r="J27" s="2"/>
      <c r="K27" s="2"/>
      <c r="L27" s="2"/>
      <c r="M27" s="2"/>
      <c r="N27" s="2"/>
      <c r="O27" s="2"/>
      <c r="P27" s="2"/>
      <c r="Q27" s="2"/>
    </row>
    <row r="28" spans="2:21" ht="30.75" customHeight="1" thickBot="1" x14ac:dyDescent="0.2">
      <c r="B28" s="100"/>
      <c r="C28" s="101"/>
      <c r="D28" s="101"/>
      <c r="E28" s="108"/>
      <c r="F28" s="108"/>
      <c r="G28" s="109"/>
      <c r="H28" s="110"/>
      <c r="I28" s="2"/>
      <c r="J28" s="2"/>
      <c r="K28" s="2"/>
      <c r="L28" s="2"/>
      <c r="M28" s="2"/>
      <c r="N28" s="2"/>
      <c r="O28" s="2"/>
      <c r="P28" s="2"/>
      <c r="Q28" s="2"/>
    </row>
    <row r="30" spans="2:21" ht="26.25" customHeight="1" x14ac:dyDescent="0.15">
      <c r="B30" s="124" t="s">
        <v>140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</row>
    <row r="31" spans="2:21" x14ac:dyDescent="0.1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</row>
    <row r="32" spans="2:21" x14ac:dyDescent="0.15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</row>
  </sheetData>
  <sheetProtection algorithmName="SHA-512" hashValue="gfvEs2tz4hkNom1t50vxh1CW7N4oGH2b0PcXDzRzCUY2eLOYay8mDtpZlto6uIGepRYTjqNj4oEN03Eli83H+A==" saltValue="K+9LX4Ns0t2EyQm55NBUEQ==" spinCount="100000" sheet="1" formatCells="0" formatColumns="0" formatRows="0" insertColumns="0" insertRows="0" insertHyperlinks="0" deleteColumns="0" deleteRows="0" sort="0" autoFilter="0" pivotTables="0"/>
  <mergeCells count="46">
    <mergeCell ref="B30:T32"/>
    <mergeCell ref="B22:D25"/>
    <mergeCell ref="B6:V8"/>
    <mergeCell ref="B16:D19"/>
    <mergeCell ref="E18:U19"/>
    <mergeCell ref="E16:F17"/>
    <mergeCell ref="H16:I17"/>
    <mergeCell ref="K16:L17"/>
    <mergeCell ref="N16:O17"/>
    <mergeCell ref="Q16:R17"/>
    <mergeCell ref="T16:U17"/>
    <mergeCell ref="G16:G17"/>
    <mergeCell ref="J16:J17"/>
    <mergeCell ref="M16:M17"/>
    <mergeCell ref="H22:I23"/>
    <mergeCell ref="J22:J23"/>
    <mergeCell ref="B26:D28"/>
    <mergeCell ref="E26:H28"/>
    <mergeCell ref="S22:S23"/>
    <mergeCell ref="O9:Q10"/>
    <mergeCell ref="R9:T10"/>
    <mergeCell ref="L11:N13"/>
    <mergeCell ref="O11:Q13"/>
    <mergeCell ref="T22:U23"/>
    <mergeCell ref="E24:U25"/>
    <mergeCell ref="F9:H10"/>
    <mergeCell ref="I9:K10"/>
    <mergeCell ref="L9:N10"/>
    <mergeCell ref="P16:P17"/>
    <mergeCell ref="S16:S17"/>
    <mergeCell ref="E22:F23"/>
    <mergeCell ref="G22:G23"/>
    <mergeCell ref="M22:M23"/>
    <mergeCell ref="N22:O23"/>
    <mergeCell ref="P22:P23"/>
    <mergeCell ref="Q22:R23"/>
    <mergeCell ref="K22:L23"/>
    <mergeCell ref="R11:T13"/>
    <mergeCell ref="B14:L15"/>
    <mergeCell ref="U9:V10"/>
    <mergeCell ref="U11:V13"/>
    <mergeCell ref="D9:E10"/>
    <mergeCell ref="B9:C13"/>
    <mergeCell ref="D11:E13"/>
    <mergeCell ref="F11:H13"/>
    <mergeCell ref="I11:K1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58C-311D-4ACF-AF71-72F88ACD6E89}">
  <dimension ref="C6:O33"/>
  <sheetViews>
    <sheetView showGridLines="0" rightToLeft="1" topLeftCell="A4" zoomScale="70" zoomScaleNormal="70" workbookViewId="0">
      <selection activeCell="A13" sqref="A13"/>
    </sheetView>
  </sheetViews>
  <sheetFormatPr defaultRowHeight="13.5" x14ac:dyDescent="0.15"/>
  <cols>
    <col min="3" max="3" width="18.01953125" customWidth="1"/>
    <col min="4" max="4" width="29.296875" customWidth="1"/>
    <col min="5" max="5" width="10.41796875" customWidth="1"/>
    <col min="6" max="6" width="5.390625" customWidth="1"/>
    <col min="7" max="7" width="7.72265625" customWidth="1"/>
    <col min="8" max="8" width="29.296875" customWidth="1"/>
    <col min="11" max="11" width="28.44140625" customWidth="1"/>
    <col min="12" max="12" width="8.578125" customWidth="1"/>
    <col min="13" max="13" width="11.3984375" customWidth="1"/>
  </cols>
  <sheetData>
    <row r="6" spans="3:15" ht="14.25" thickBot="1" x14ac:dyDescent="0.2"/>
    <row r="7" spans="3:15" ht="14.1" customHeight="1" x14ac:dyDescent="0.15">
      <c r="D7" s="131" t="s">
        <v>126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</row>
    <row r="8" spans="3:15" ht="14.1" customHeight="1" x14ac:dyDescent="0.15">
      <c r="D8" s="134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</row>
    <row r="9" spans="3:15" ht="14.1" customHeight="1" x14ac:dyDescent="0.15">
      <c r="D9" s="134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6"/>
    </row>
    <row r="10" spans="3:15" ht="14.45" customHeight="1" thickBot="1" x14ac:dyDescent="0.2">
      <c r="D10" s="137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9"/>
    </row>
    <row r="11" spans="3:15" ht="14.25" thickBot="1" x14ac:dyDescent="0.2"/>
    <row r="12" spans="3:15" ht="57" customHeight="1" x14ac:dyDescent="0.15">
      <c r="C12" s="230" t="s">
        <v>32</v>
      </c>
      <c r="D12" s="232"/>
      <c r="E12" s="421" t="s">
        <v>134</v>
      </c>
      <c r="F12" s="253"/>
      <c r="G12" s="253"/>
      <c r="H12" s="253"/>
      <c r="I12" s="253" t="s">
        <v>20</v>
      </c>
      <c r="J12" s="253"/>
      <c r="K12" s="253"/>
      <c r="L12" s="313" t="s">
        <v>1</v>
      </c>
      <c r="M12" s="313"/>
    </row>
    <row r="13" spans="3:15" ht="30.75" customHeight="1" thickBot="1" x14ac:dyDescent="0.2">
      <c r="C13" s="233"/>
      <c r="D13" s="235"/>
      <c r="E13" s="422">
        <v>200000</v>
      </c>
      <c r="F13" s="315"/>
      <c r="G13" s="315"/>
      <c r="H13" s="315"/>
      <c r="I13" s="315">
        <v>3500000</v>
      </c>
      <c r="J13" s="315"/>
      <c r="K13" s="315"/>
      <c r="L13" s="368">
        <v>0.3</v>
      </c>
      <c r="M13" s="369"/>
    </row>
    <row r="14" spans="3:15" ht="11.25" customHeight="1" thickBot="1" x14ac:dyDescent="0.2">
      <c r="G14" s="2"/>
      <c r="H14" s="2"/>
      <c r="I14" s="2"/>
      <c r="J14" s="2"/>
      <c r="K14" s="2"/>
      <c r="L14" s="2"/>
      <c r="M14" s="2"/>
    </row>
    <row r="15" spans="3:15" ht="18" customHeight="1" x14ac:dyDescent="0.15">
      <c r="D15" s="370" t="s">
        <v>57</v>
      </c>
      <c r="E15" s="370"/>
      <c r="F15" s="370"/>
      <c r="G15" s="370"/>
      <c r="H15" s="370"/>
      <c r="I15" s="370"/>
      <c r="J15" s="370"/>
      <c r="K15" s="370"/>
      <c r="L15" s="370"/>
      <c r="M15" s="370"/>
    </row>
    <row r="16" spans="3:15" ht="19.5" customHeight="1" x14ac:dyDescent="0.15"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3:14" ht="13.5" hidden="1" customHeight="1" thickBot="1" x14ac:dyDescent="0.2">
      <c r="G17" s="2"/>
      <c r="H17" s="2"/>
      <c r="I17" s="2"/>
      <c r="J17" s="2"/>
      <c r="K17" s="2"/>
      <c r="L17" s="2"/>
      <c r="M17" s="2"/>
    </row>
    <row r="18" spans="3:14" hidden="1" x14ac:dyDescent="0.15">
      <c r="G18" s="344" t="s">
        <v>6</v>
      </c>
      <c r="H18" s="325"/>
      <c r="I18" s="325"/>
      <c r="J18" s="325"/>
      <c r="K18" s="325"/>
      <c r="L18" s="325"/>
      <c r="M18" s="325"/>
    </row>
    <row r="19" spans="3:14" ht="8.25" hidden="1" customHeight="1" x14ac:dyDescent="0.15">
      <c r="G19" s="345"/>
      <c r="H19" s="318"/>
      <c r="I19" s="318"/>
      <c r="J19" s="318"/>
      <c r="K19" s="318"/>
      <c r="L19" s="318"/>
      <c r="M19" s="318"/>
    </row>
    <row r="20" spans="3:14" hidden="1" x14ac:dyDescent="0.1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4" ht="22.5" hidden="1" customHeight="1" x14ac:dyDescent="0.15">
      <c r="D21" s="371" t="s">
        <v>7</v>
      </c>
      <c r="E21" s="372"/>
      <c r="F21" s="371" t="s">
        <v>1</v>
      </c>
      <c r="G21" s="372"/>
      <c r="H21" s="375" t="s">
        <v>3</v>
      </c>
      <c r="I21" s="362" t="s">
        <v>9</v>
      </c>
      <c r="J21" s="362"/>
      <c r="K21" s="362"/>
      <c r="L21" s="362"/>
      <c r="M21" s="362" t="s">
        <v>37</v>
      </c>
      <c r="N21" s="362"/>
    </row>
    <row r="22" spans="3:14" ht="25.5" hidden="1" customHeight="1" x14ac:dyDescent="0.15">
      <c r="D22" s="373"/>
      <c r="E22" s="374"/>
      <c r="F22" s="373"/>
      <c r="G22" s="374"/>
      <c r="H22" s="376"/>
      <c r="I22" s="362"/>
      <c r="J22" s="362"/>
      <c r="K22" s="362"/>
      <c r="L22" s="362"/>
      <c r="M22" s="362"/>
      <c r="N22" s="362"/>
    </row>
    <row r="23" spans="3:14" ht="7.5" hidden="1" customHeight="1" x14ac:dyDescent="0.15"/>
    <row r="24" spans="3:14" ht="14.25" hidden="1" customHeight="1" x14ac:dyDescent="0.15">
      <c r="D24" s="330" t="s">
        <v>7</v>
      </c>
      <c r="E24" s="331"/>
      <c r="F24" s="330">
        <f>L13</f>
        <v>0.3</v>
      </c>
      <c r="G24" s="331"/>
      <c r="H24" s="363" t="s">
        <v>3</v>
      </c>
      <c r="I24" s="334" t="e">
        <f>#REF!</f>
        <v>#REF!</v>
      </c>
      <c r="J24" s="334"/>
      <c r="K24" s="334"/>
      <c r="L24" s="334"/>
      <c r="M24" s="334" t="s">
        <v>7</v>
      </c>
      <c r="N24" s="334"/>
    </row>
    <row r="25" spans="3:14" ht="14.25" hidden="1" customHeight="1" x14ac:dyDescent="0.15">
      <c r="D25" s="332"/>
      <c r="E25" s="333"/>
      <c r="F25" s="332"/>
      <c r="G25" s="333"/>
      <c r="H25" s="364"/>
      <c r="I25" s="334"/>
      <c r="J25" s="334"/>
      <c r="K25" s="334"/>
      <c r="L25" s="334"/>
      <c r="M25" s="334"/>
      <c r="N25" s="334"/>
    </row>
    <row r="26" spans="3:14" ht="20.25" customHeight="1" x14ac:dyDescent="0.15">
      <c r="D26" s="1"/>
      <c r="E26" s="1"/>
      <c r="F26" s="1"/>
      <c r="G26" s="1"/>
      <c r="H26" s="1"/>
      <c r="I26" s="1"/>
      <c r="J26" s="1"/>
      <c r="K26" s="1"/>
      <c r="L26" s="1"/>
    </row>
    <row r="27" spans="3:14" ht="27.95" customHeight="1" x14ac:dyDescent="0.15">
      <c r="C27" s="99" t="s">
        <v>38</v>
      </c>
      <c r="D27" s="99"/>
      <c r="E27" s="99"/>
      <c r="F27" s="335">
        <f>E13*L13</f>
        <v>60000</v>
      </c>
      <c r="G27" s="335"/>
      <c r="H27" s="335"/>
      <c r="I27" s="330" t="s">
        <v>8</v>
      </c>
      <c r="J27" s="331"/>
      <c r="K27" s="336"/>
      <c r="L27" s="1"/>
    </row>
    <row r="28" spans="3:14" ht="30.6" customHeight="1" x14ac:dyDescent="0.15">
      <c r="C28" s="99"/>
      <c r="D28" s="99"/>
      <c r="E28" s="99"/>
      <c r="F28" s="335"/>
      <c r="G28" s="335"/>
      <c r="H28" s="335"/>
      <c r="I28" s="332"/>
      <c r="J28" s="333"/>
      <c r="K28" s="336"/>
    </row>
    <row r="29" spans="3:14" x14ac:dyDescent="0.15">
      <c r="G29" s="1"/>
      <c r="H29" s="1"/>
      <c r="I29" s="1"/>
      <c r="J29" s="1"/>
      <c r="K29" s="1"/>
      <c r="L29" s="1"/>
      <c r="M29" s="1"/>
    </row>
    <row r="30" spans="3:14" ht="14.1" customHeight="1" x14ac:dyDescent="0.15">
      <c r="C30" s="99" t="s">
        <v>42</v>
      </c>
      <c r="D30" s="99"/>
      <c r="E30" s="99"/>
      <c r="F30" s="105">
        <f>F27/I13</f>
        <v>1.7142857142857144E-2</v>
      </c>
      <c r="G30" s="105"/>
      <c r="H30" s="105"/>
      <c r="I30" s="330" t="s">
        <v>8</v>
      </c>
      <c r="J30" s="331"/>
    </row>
    <row r="31" spans="3:14" ht="16.5" customHeight="1" x14ac:dyDescent="0.15">
      <c r="C31" s="99"/>
      <c r="D31" s="99"/>
      <c r="E31" s="99"/>
      <c r="F31" s="105"/>
      <c r="G31" s="105"/>
      <c r="H31" s="105"/>
      <c r="I31" s="332"/>
      <c r="J31" s="333"/>
    </row>
    <row r="33" spans="5:14" ht="25.5" x14ac:dyDescent="0.15">
      <c r="E33" s="124" t="s">
        <v>140</v>
      </c>
      <c r="F33" s="124"/>
      <c r="G33" s="124"/>
      <c r="H33" s="124"/>
      <c r="I33" s="124"/>
      <c r="J33" s="124"/>
      <c r="K33" s="124"/>
      <c r="L33" s="124"/>
      <c r="M33" s="124"/>
      <c r="N33" s="124"/>
    </row>
  </sheetData>
  <sheetProtection algorithmName="SHA-512" hashValue="NKP0CzDVY8rfcr+9sHGx+OQp0cZc/9qcUP7S2GiZtloA+W3Z0GHdNM+i7/1wfwvcDfwdXi1HYfUJz6g5LAqYdA==" saltValue="C7tq1ET1IfCeo/D5Tf/o7g==" spinCount="100000" sheet="1" formatCells="0" formatColumns="0" formatRows="0" insertColumns="0" insertRows="0" insertHyperlinks="0" deleteColumns="0" deleteRows="0" sort="0" autoFilter="0" pivotTables="0"/>
  <mergeCells count="30">
    <mergeCell ref="F27:H28"/>
    <mergeCell ref="I27:J28"/>
    <mergeCell ref="K27:K28"/>
    <mergeCell ref="E33:N33"/>
    <mergeCell ref="F30:H31"/>
    <mergeCell ref="I30:J31"/>
    <mergeCell ref="C27:E28"/>
    <mergeCell ref="C30:E31"/>
    <mergeCell ref="N21:N22"/>
    <mergeCell ref="D24:E25"/>
    <mergeCell ref="F24:G25"/>
    <mergeCell ref="H24:H25"/>
    <mergeCell ref="I24:L25"/>
    <mergeCell ref="M24:M25"/>
    <mergeCell ref="N24:N25"/>
    <mergeCell ref="D15:M16"/>
    <mergeCell ref="G18:M19"/>
    <mergeCell ref="D21:E22"/>
    <mergeCell ref="F21:G22"/>
    <mergeCell ref="H21:H22"/>
    <mergeCell ref="I21:L22"/>
    <mergeCell ref="M21:M22"/>
    <mergeCell ref="D7:O10"/>
    <mergeCell ref="C12:D13"/>
    <mergeCell ref="E12:H12"/>
    <mergeCell ref="I12:K12"/>
    <mergeCell ref="L12:M12"/>
    <mergeCell ref="E13:H13"/>
    <mergeCell ref="I13:K13"/>
    <mergeCell ref="L13:M1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rightToLeft="1" workbookViewId="0"/>
  </sheetViews>
  <sheetFormatPr defaultRowHeight="13.5" x14ac:dyDescent="0.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rightToLeft="1" workbookViewId="0"/>
  </sheetViews>
  <sheetFormatPr defaultRowHeight="13.5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23"/>
  <sheetViews>
    <sheetView showGridLines="0" rightToLeft="1" zoomScale="50" zoomScaleNormal="50" workbookViewId="0">
      <selection activeCell="F13" sqref="F13:I13"/>
    </sheetView>
  </sheetViews>
  <sheetFormatPr defaultRowHeight="13.5" x14ac:dyDescent="0.15"/>
  <cols>
    <col min="5" max="5" width="27.828125" customWidth="1"/>
    <col min="8" max="8" width="14.46484375" customWidth="1"/>
    <col min="9" max="9" width="13.484375" customWidth="1"/>
    <col min="13" max="13" width="12.2578125" customWidth="1"/>
    <col min="14" max="14" width="23.4140625" customWidth="1"/>
  </cols>
  <sheetData>
    <row r="1" spans="3:14" ht="14.25" thickBot="1" x14ac:dyDescent="0.2"/>
    <row r="2" spans="3:14" ht="14.25" customHeight="1" x14ac:dyDescent="0.15">
      <c r="D2" s="172" t="s">
        <v>94</v>
      </c>
      <c r="E2" s="173"/>
      <c r="F2" s="173"/>
      <c r="G2" s="173"/>
      <c r="H2" s="173"/>
      <c r="I2" s="173"/>
      <c r="J2" s="173"/>
      <c r="K2" s="173"/>
      <c r="L2" s="173"/>
      <c r="M2" s="174"/>
    </row>
    <row r="3" spans="3:14" ht="14.25" customHeight="1" x14ac:dyDescent="0.15">
      <c r="D3" s="175"/>
      <c r="E3" s="176"/>
      <c r="F3" s="176"/>
      <c r="G3" s="176"/>
      <c r="H3" s="176"/>
      <c r="I3" s="176"/>
      <c r="J3" s="176"/>
      <c r="K3" s="176"/>
      <c r="L3" s="176"/>
      <c r="M3" s="177"/>
    </row>
    <row r="4" spans="3:14" ht="14.25" customHeight="1" x14ac:dyDescent="0.15">
      <c r="D4" s="175"/>
      <c r="E4" s="176"/>
      <c r="F4" s="176"/>
      <c r="G4" s="176"/>
      <c r="H4" s="176"/>
      <c r="I4" s="176"/>
      <c r="J4" s="176"/>
      <c r="K4" s="176"/>
      <c r="L4" s="176"/>
      <c r="M4" s="177"/>
    </row>
    <row r="5" spans="3:14" ht="15" customHeight="1" thickBot="1" x14ac:dyDescent="0.2">
      <c r="D5" s="178"/>
      <c r="E5" s="179"/>
      <c r="F5" s="179"/>
      <c r="G5" s="179"/>
      <c r="H5" s="179"/>
      <c r="I5" s="179"/>
      <c r="J5" s="179"/>
      <c r="K5" s="179"/>
      <c r="L5" s="179"/>
      <c r="M5" s="180"/>
    </row>
    <row r="7" spans="3:14" x14ac:dyDescent="0.15">
      <c r="C7" s="160" t="s">
        <v>75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8" spans="3:14" ht="14.25" thickBot="1" x14ac:dyDescent="0.2"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</row>
    <row r="9" spans="3:14" ht="138.6" customHeight="1" thickBot="1" x14ac:dyDescent="0.3">
      <c r="C9" s="20" t="s">
        <v>74</v>
      </c>
      <c r="D9" s="162" t="s">
        <v>72</v>
      </c>
      <c r="E9" s="163"/>
      <c r="F9" s="164" t="s">
        <v>92</v>
      </c>
      <c r="G9" s="165"/>
      <c r="H9" s="165"/>
      <c r="I9" s="166"/>
      <c r="J9" s="167" t="s">
        <v>93</v>
      </c>
      <c r="K9" s="168"/>
      <c r="L9" s="164" t="s">
        <v>89</v>
      </c>
      <c r="M9" s="165"/>
      <c r="N9" s="169"/>
    </row>
    <row r="10" spans="3:14" ht="26.25" thickBot="1" x14ac:dyDescent="0.3">
      <c r="C10" s="22">
        <v>1</v>
      </c>
      <c r="D10" s="152" t="s">
        <v>91</v>
      </c>
      <c r="E10" s="153"/>
      <c r="F10" s="154">
        <v>1000000000</v>
      </c>
      <c r="G10" s="155"/>
      <c r="H10" s="155"/>
      <c r="I10" s="155"/>
      <c r="J10" s="156">
        <v>0.1</v>
      </c>
      <c r="K10" s="157"/>
      <c r="L10" s="158">
        <f>F10*J10+F10</f>
        <v>1100000000</v>
      </c>
      <c r="M10" s="159"/>
      <c r="N10" s="159"/>
    </row>
    <row r="11" spans="3:14" ht="26.25" thickBot="1" x14ac:dyDescent="0.3">
      <c r="C11" s="23">
        <v>2</v>
      </c>
      <c r="D11" s="152" t="s">
        <v>91</v>
      </c>
      <c r="E11" s="153"/>
      <c r="F11" s="170">
        <v>0</v>
      </c>
      <c r="G11" s="171"/>
      <c r="H11" s="171"/>
      <c r="I11" s="171"/>
      <c r="J11" s="156">
        <v>0</v>
      </c>
      <c r="K11" s="157"/>
      <c r="L11" s="158">
        <f>F11*J11+F11</f>
        <v>0</v>
      </c>
      <c r="M11" s="159"/>
      <c r="N11" s="159"/>
    </row>
    <row r="12" spans="3:14" ht="26.25" thickBot="1" x14ac:dyDescent="0.3">
      <c r="C12" s="23">
        <v>3</v>
      </c>
      <c r="D12" s="152" t="s">
        <v>91</v>
      </c>
      <c r="E12" s="153"/>
      <c r="F12" s="154">
        <v>0</v>
      </c>
      <c r="G12" s="155"/>
      <c r="H12" s="155"/>
      <c r="I12" s="155"/>
      <c r="J12" s="156">
        <v>0</v>
      </c>
      <c r="K12" s="157"/>
      <c r="L12" s="158">
        <f t="shared" ref="L12:L19" si="0">F12*J12+F12</f>
        <v>0</v>
      </c>
      <c r="M12" s="159"/>
      <c r="N12" s="159"/>
    </row>
    <row r="13" spans="3:14" ht="26.25" thickBot="1" x14ac:dyDescent="0.3">
      <c r="C13" s="23">
        <v>4</v>
      </c>
      <c r="D13" s="152" t="s">
        <v>91</v>
      </c>
      <c r="E13" s="153"/>
      <c r="F13" s="170">
        <v>0</v>
      </c>
      <c r="G13" s="171"/>
      <c r="H13" s="171"/>
      <c r="I13" s="171"/>
      <c r="J13" s="156">
        <v>0</v>
      </c>
      <c r="K13" s="157"/>
      <c r="L13" s="158">
        <f>F13*J13+F13</f>
        <v>0</v>
      </c>
      <c r="M13" s="159"/>
      <c r="N13" s="159"/>
    </row>
    <row r="14" spans="3:14" ht="26.25" thickBot="1" x14ac:dyDescent="0.3">
      <c r="C14" s="23">
        <v>5</v>
      </c>
      <c r="D14" s="152" t="s">
        <v>91</v>
      </c>
      <c r="E14" s="153"/>
      <c r="F14" s="154">
        <v>0</v>
      </c>
      <c r="G14" s="155"/>
      <c r="H14" s="155"/>
      <c r="I14" s="155"/>
      <c r="J14" s="156">
        <v>0</v>
      </c>
      <c r="K14" s="157"/>
      <c r="L14" s="158">
        <f t="shared" si="0"/>
        <v>0</v>
      </c>
      <c r="M14" s="159"/>
      <c r="N14" s="159"/>
    </row>
    <row r="15" spans="3:14" ht="26.25" thickBot="1" x14ac:dyDescent="0.3">
      <c r="C15" s="23">
        <v>6</v>
      </c>
      <c r="D15" s="152" t="s">
        <v>91</v>
      </c>
      <c r="E15" s="153"/>
      <c r="F15" s="170">
        <v>0</v>
      </c>
      <c r="G15" s="171"/>
      <c r="H15" s="171"/>
      <c r="I15" s="171"/>
      <c r="J15" s="156">
        <v>0</v>
      </c>
      <c r="K15" s="157"/>
      <c r="L15" s="158">
        <f t="shared" si="0"/>
        <v>0</v>
      </c>
      <c r="M15" s="159"/>
      <c r="N15" s="159"/>
    </row>
    <row r="16" spans="3:14" ht="26.25" thickBot="1" x14ac:dyDescent="0.3">
      <c r="C16" s="23">
        <v>7</v>
      </c>
      <c r="D16" s="152" t="s">
        <v>91</v>
      </c>
      <c r="E16" s="153"/>
      <c r="F16" s="154">
        <v>0</v>
      </c>
      <c r="G16" s="155"/>
      <c r="H16" s="155"/>
      <c r="I16" s="155"/>
      <c r="J16" s="156">
        <v>0</v>
      </c>
      <c r="K16" s="157"/>
      <c r="L16" s="158">
        <f t="shared" si="0"/>
        <v>0</v>
      </c>
      <c r="M16" s="159"/>
      <c r="N16" s="159"/>
    </row>
    <row r="17" spans="3:17" ht="26.25" thickBot="1" x14ac:dyDescent="0.3">
      <c r="C17" s="23">
        <v>8</v>
      </c>
      <c r="D17" s="152" t="s">
        <v>91</v>
      </c>
      <c r="E17" s="153"/>
      <c r="F17" s="170">
        <v>0</v>
      </c>
      <c r="G17" s="171"/>
      <c r="H17" s="171"/>
      <c r="I17" s="171"/>
      <c r="J17" s="156">
        <v>0</v>
      </c>
      <c r="K17" s="157"/>
      <c r="L17" s="158">
        <f t="shared" si="0"/>
        <v>0</v>
      </c>
      <c r="M17" s="159"/>
      <c r="N17" s="159"/>
    </row>
    <row r="18" spans="3:17" ht="26.25" thickBot="1" x14ac:dyDescent="0.3">
      <c r="C18" s="23">
        <v>9</v>
      </c>
      <c r="D18" s="152" t="s">
        <v>91</v>
      </c>
      <c r="E18" s="153"/>
      <c r="F18" s="154">
        <v>0</v>
      </c>
      <c r="G18" s="155"/>
      <c r="H18" s="155"/>
      <c r="I18" s="155"/>
      <c r="J18" s="156">
        <v>0</v>
      </c>
      <c r="K18" s="157"/>
      <c r="L18" s="158">
        <f t="shared" si="0"/>
        <v>0</v>
      </c>
      <c r="M18" s="159"/>
      <c r="N18" s="159"/>
    </row>
    <row r="19" spans="3:17" ht="26.25" thickBot="1" x14ac:dyDescent="0.3">
      <c r="C19" s="23">
        <v>10</v>
      </c>
      <c r="D19" s="152" t="s">
        <v>91</v>
      </c>
      <c r="E19" s="153"/>
      <c r="F19" s="170">
        <v>0</v>
      </c>
      <c r="G19" s="171"/>
      <c r="H19" s="171"/>
      <c r="I19" s="171"/>
      <c r="J19" s="156">
        <v>0</v>
      </c>
      <c r="K19" s="157"/>
      <c r="L19" s="158">
        <f t="shared" si="0"/>
        <v>0</v>
      </c>
      <c r="M19" s="159"/>
      <c r="N19" s="159"/>
    </row>
    <row r="23" spans="3:17" ht="25.5" x14ac:dyDescent="0.15">
      <c r="C23" s="124" t="s">
        <v>139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</row>
  </sheetData>
  <sheetProtection algorithmName="SHA-512" hashValue="P2Tqzzp7WvILx7jfNfLQuxaVFmy0KSmLLxZOYjlNSTjL8ZUWCJbwCiNLHXNNkwnmfI4tWI2Hxri+Frotv6kWkQ==" saltValue="ddwwNlxrbqcjLpwbpDtWEA==" spinCount="100000" sheet="1" formatCells="0" formatColumns="0" formatRows="0" insertColumns="0" insertRows="0" insertHyperlinks="0" deleteColumns="0" deleteRows="0" sort="0" autoFilter="0" pivotTables="0"/>
  <mergeCells count="47">
    <mergeCell ref="D2:M5"/>
    <mergeCell ref="C23:Q23"/>
    <mergeCell ref="D19:E19"/>
    <mergeCell ref="F19:I19"/>
    <mergeCell ref="J19:K19"/>
    <mergeCell ref="L19:N19"/>
    <mergeCell ref="D17:E17"/>
    <mergeCell ref="F17:I17"/>
    <mergeCell ref="J17:K17"/>
    <mergeCell ref="L17:N17"/>
    <mergeCell ref="D18:E18"/>
    <mergeCell ref="F18:I18"/>
    <mergeCell ref="J18:K18"/>
    <mergeCell ref="L18:N18"/>
    <mergeCell ref="D15:E15"/>
    <mergeCell ref="F15:I15"/>
    <mergeCell ref="J15:K15"/>
    <mergeCell ref="L15:N15"/>
    <mergeCell ref="D16:E16"/>
    <mergeCell ref="F16:I16"/>
    <mergeCell ref="J16:K16"/>
    <mergeCell ref="L16:N16"/>
    <mergeCell ref="D13:E13"/>
    <mergeCell ref="F13:I13"/>
    <mergeCell ref="J13:K13"/>
    <mergeCell ref="L13:N13"/>
    <mergeCell ref="D14:E14"/>
    <mergeCell ref="F14:I14"/>
    <mergeCell ref="J14:K14"/>
    <mergeCell ref="L14:N14"/>
    <mergeCell ref="D11:E11"/>
    <mergeCell ref="F11:I11"/>
    <mergeCell ref="J11:K11"/>
    <mergeCell ref="L11:N11"/>
    <mergeCell ref="D12:E12"/>
    <mergeCell ref="F12:I12"/>
    <mergeCell ref="J12:K12"/>
    <mergeCell ref="L12:N12"/>
    <mergeCell ref="D10:E10"/>
    <mergeCell ref="F10:I10"/>
    <mergeCell ref="J10:K10"/>
    <mergeCell ref="L10:N10"/>
    <mergeCell ref="C7:N8"/>
    <mergeCell ref="D9:E9"/>
    <mergeCell ref="F9:I9"/>
    <mergeCell ref="J9:K9"/>
    <mergeCell ref="L9:N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S61"/>
  <sheetViews>
    <sheetView showGridLines="0" rightToLeft="1" tabSelected="1" topLeftCell="A31" zoomScale="60" zoomScaleNormal="60" workbookViewId="0">
      <selection activeCell="B14" sqref="B14"/>
    </sheetView>
  </sheetViews>
  <sheetFormatPr defaultColWidth="8.94921875" defaultRowHeight="13.5" x14ac:dyDescent="0.15"/>
  <cols>
    <col min="1" max="1" width="3.30859375" customWidth="1"/>
    <col min="3" max="3" width="38.859375" customWidth="1"/>
    <col min="4" max="4" width="18.38671875" customWidth="1"/>
    <col min="5" max="5" width="34.32421875" customWidth="1"/>
    <col min="6" max="6" width="19.24609375" customWidth="1"/>
    <col min="7" max="7" width="21.69921875" customWidth="1"/>
    <col min="8" max="8" width="31.26171875" customWidth="1"/>
    <col min="9" max="9" width="22.43359375" customWidth="1"/>
    <col min="10" max="10" width="20.9609375" customWidth="1"/>
    <col min="11" max="11" width="17.65234375" customWidth="1"/>
    <col min="12" max="12" width="17.0390625" customWidth="1"/>
    <col min="13" max="13" width="35.3046875" customWidth="1"/>
    <col min="14" max="14" width="21.0859375" customWidth="1"/>
    <col min="15" max="15" width="5.0234375" customWidth="1"/>
    <col min="16" max="16" width="17.7734375" customWidth="1"/>
    <col min="22" max="22" width="40.578125" customWidth="1"/>
  </cols>
  <sheetData>
    <row r="3" spans="4:10" ht="13.5" customHeight="1" x14ac:dyDescent="0.15"/>
    <row r="4" spans="4:10" ht="13.5" customHeight="1" thickBot="1" x14ac:dyDescent="0.2"/>
    <row r="5" spans="4:10" ht="13.5" customHeight="1" x14ac:dyDescent="0.15">
      <c r="D5" s="172" t="s">
        <v>94</v>
      </c>
      <c r="E5" s="173"/>
      <c r="F5" s="173"/>
      <c r="G5" s="173"/>
      <c r="H5" s="173"/>
      <c r="I5" s="173"/>
      <c r="J5" s="174"/>
    </row>
    <row r="6" spans="4:10" ht="13.5" customHeight="1" x14ac:dyDescent="0.15">
      <c r="D6" s="175"/>
      <c r="E6" s="176"/>
      <c r="F6" s="176"/>
      <c r="G6" s="176"/>
      <c r="H6" s="176"/>
      <c r="I6" s="176"/>
      <c r="J6" s="177"/>
    </row>
    <row r="7" spans="4:10" ht="13.5" customHeight="1" x14ac:dyDescent="0.15">
      <c r="D7" s="175"/>
      <c r="E7" s="176"/>
      <c r="F7" s="176"/>
      <c r="G7" s="176"/>
      <c r="H7" s="176"/>
      <c r="I7" s="176"/>
      <c r="J7" s="177"/>
    </row>
    <row r="8" spans="4:10" ht="13.5" customHeight="1" thickBot="1" x14ac:dyDescent="0.2">
      <c r="D8" s="178"/>
      <c r="E8" s="179"/>
      <c r="F8" s="179"/>
      <c r="G8" s="179"/>
      <c r="H8" s="179"/>
      <c r="I8" s="179"/>
      <c r="J8" s="180"/>
    </row>
    <row r="9" spans="4:10" ht="13.5" customHeight="1" x14ac:dyDescent="0.15"/>
    <row r="10" spans="4:10" ht="13.5" customHeight="1" x14ac:dyDescent="0.15">
      <c r="D10" s="160" t="s">
        <v>75</v>
      </c>
      <c r="E10" s="160"/>
      <c r="F10" s="160"/>
      <c r="G10" s="160"/>
      <c r="H10" s="160"/>
      <c r="I10" s="160"/>
      <c r="J10" s="160"/>
    </row>
    <row r="11" spans="4:10" ht="13.5" customHeight="1" thickBot="1" x14ac:dyDescent="0.2">
      <c r="D11" s="161"/>
      <c r="E11" s="161"/>
      <c r="F11" s="161"/>
      <c r="G11" s="161"/>
      <c r="H11" s="161"/>
      <c r="I11" s="161"/>
      <c r="J11" s="161"/>
    </row>
    <row r="12" spans="4:10" ht="47.1" customHeight="1" thickBot="1" x14ac:dyDescent="0.3">
      <c r="D12" s="20" t="s">
        <v>74</v>
      </c>
      <c r="E12" s="40" t="s">
        <v>72</v>
      </c>
      <c r="F12" s="164" t="s">
        <v>92</v>
      </c>
      <c r="G12" s="166"/>
      <c r="H12" s="41" t="s">
        <v>93</v>
      </c>
      <c r="I12" s="32" t="s">
        <v>89</v>
      </c>
      <c r="J12" s="33"/>
    </row>
    <row r="13" spans="4:10" ht="54" customHeight="1" thickBot="1" x14ac:dyDescent="0.3">
      <c r="D13" s="22">
        <v>1</v>
      </c>
      <c r="E13" s="37" t="s">
        <v>136</v>
      </c>
      <c r="F13" s="236">
        <v>14770403</v>
      </c>
      <c r="G13" s="237"/>
      <c r="H13" s="38">
        <v>0.1</v>
      </c>
      <c r="I13" s="238">
        <f>F13*H13+F13</f>
        <v>16247443.300000001</v>
      </c>
      <c r="J13" s="239"/>
    </row>
    <row r="14" spans="4:10" ht="54.95" customHeight="1" thickBot="1" x14ac:dyDescent="0.3">
      <c r="D14" s="23">
        <v>2</v>
      </c>
      <c r="E14" s="37" t="s">
        <v>137</v>
      </c>
      <c r="F14" s="236">
        <v>7554350</v>
      </c>
      <c r="G14" s="237"/>
      <c r="H14" s="38">
        <v>0.1</v>
      </c>
      <c r="I14" s="238">
        <f t="shared" ref="I14:I22" si="0">F14*H14+F14</f>
        <v>8309785</v>
      </c>
      <c r="J14" s="239"/>
    </row>
    <row r="15" spans="4:10" ht="50.45" customHeight="1" thickBot="1" x14ac:dyDescent="0.3">
      <c r="D15" s="23">
        <v>3</v>
      </c>
      <c r="E15" s="37" t="s">
        <v>138</v>
      </c>
      <c r="F15" s="236">
        <v>10930603.949999999</v>
      </c>
      <c r="G15" s="237"/>
      <c r="H15" s="38">
        <v>0.1</v>
      </c>
      <c r="I15" s="238">
        <f t="shared" si="0"/>
        <v>12023664.344999999</v>
      </c>
      <c r="J15" s="239"/>
    </row>
    <row r="16" spans="4:10" ht="31.5" customHeight="1" thickBot="1" x14ac:dyDescent="0.3">
      <c r="D16" s="23">
        <v>4</v>
      </c>
      <c r="E16" s="37" t="s">
        <v>91</v>
      </c>
      <c r="F16" s="236">
        <v>0</v>
      </c>
      <c r="G16" s="237"/>
      <c r="H16" s="38">
        <v>0</v>
      </c>
      <c r="I16" s="238">
        <f t="shared" si="0"/>
        <v>0</v>
      </c>
      <c r="J16" s="239"/>
    </row>
    <row r="17" spans="2:19" ht="31.5" customHeight="1" thickBot="1" x14ac:dyDescent="0.3">
      <c r="D17" s="23">
        <v>5</v>
      </c>
      <c r="E17" s="37" t="s">
        <v>91</v>
      </c>
      <c r="F17" s="236">
        <v>0</v>
      </c>
      <c r="G17" s="237"/>
      <c r="H17" s="38">
        <v>0</v>
      </c>
      <c r="I17" s="238">
        <f t="shared" si="0"/>
        <v>0</v>
      </c>
      <c r="J17" s="239"/>
    </row>
    <row r="18" spans="2:19" ht="31.5" customHeight="1" thickBot="1" x14ac:dyDescent="0.3">
      <c r="D18" s="23">
        <v>6</v>
      </c>
      <c r="E18" s="37" t="s">
        <v>91</v>
      </c>
      <c r="F18" s="236">
        <v>0</v>
      </c>
      <c r="G18" s="237"/>
      <c r="H18" s="38">
        <v>0</v>
      </c>
      <c r="I18" s="238">
        <f t="shared" si="0"/>
        <v>0</v>
      </c>
      <c r="J18" s="239"/>
    </row>
    <row r="19" spans="2:19" ht="31.5" customHeight="1" thickBot="1" x14ac:dyDescent="0.3">
      <c r="D19" s="23">
        <v>7</v>
      </c>
      <c r="E19" s="37" t="s">
        <v>91</v>
      </c>
      <c r="F19" s="236">
        <v>0</v>
      </c>
      <c r="G19" s="237"/>
      <c r="H19" s="38">
        <v>0</v>
      </c>
      <c r="I19" s="238">
        <f>F19*H19+F19</f>
        <v>0</v>
      </c>
      <c r="J19" s="239"/>
    </row>
    <row r="20" spans="2:19" ht="31.5" customHeight="1" thickBot="1" x14ac:dyDescent="0.3">
      <c r="D20" s="23">
        <v>8</v>
      </c>
      <c r="E20" s="37" t="s">
        <v>91</v>
      </c>
      <c r="F20" s="236">
        <v>0</v>
      </c>
      <c r="G20" s="237"/>
      <c r="H20" s="38">
        <v>0</v>
      </c>
      <c r="I20" s="238">
        <f>F20*H20+F20</f>
        <v>0</v>
      </c>
      <c r="J20" s="239"/>
    </row>
    <row r="21" spans="2:19" ht="31.5" customHeight="1" thickBot="1" x14ac:dyDescent="0.3">
      <c r="D21" s="23">
        <v>9</v>
      </c>
      <c r="E21" s="37" t="s">
        <v>91</v>
      </c>
      <c r="F21" s="236">
        <v>0</v>
      </c>
      <c r="G21" s="237"/>
      <c r="H21" s="38">
        <v>0</v>
      </c>
      <c r="I21" s="238">
        <f t="shared" si="0"/>
        <v>0</v>
      </c>
      <c r="J21" s="239"/>
    </row>
    <row r="22" spans="2:19" ht="31.5" customHeight="1" thickBot="1" x14ac:dyDescent="0.3">
      <c r="D22" s="23">
        <v>10</v>
      </c>
      <c r="E22" s="37" t="s">
        <v>91</v>
      </c>
      <c r="F22" s="236">
        <v>0</v>
      </c>
      <c r="G22" s="237"/>
      <c r="H22" s="38">
        <v>0</v>
      </c>
      <c r="I22" s="238">
        <f t="shared" si="0"/>
        <v>0</v>
      </c>
      <c r="J22" s="239"/>
    </row>
    <row r="24" spans="2:19" ht="14.25" thickBot="1" x14ac:dyDescent="0.2">
      <c r="K24" s="7"/>
      <c r="L24" s="7"/>
      <c r="M24" s="7"/>
      <c r="N24" s="7"/>
    </row>
    <row r="25" spans="2:19" ht="14.25" customHeight="1" x14ac:dyDescent="0.15">
      <c r="C25" s="211" t="s">
        <v>81</v>
      </c>
      <c r="D25" s="212"/>
      <c r="E25" s="212"/>
      <c r="F25" s="212"/>
      <c r="G25" s="212"/>
      <c r="H25" s="212"/>
      <c r="I25" s="212"/>
      <c r="J25" s="212"/>
      <c r="K25" s="213"/>
      <c r="L25" s="7"/>
      <c r="M25" s="7"/>
      <c r="N25" s="7"/>
    </row>
    <row r="26" spans="2:19" ht="14.25" customHeight="1" x14ac:dyDescent="0.15">
      <c r="C26" s="214"/>
      <c r="D26" s="215"/>
      <c r="E26" s="215"/>
      <c r="F26" s="215"/>
      <c r="G26" s="215"/>
      <c r="H26" s="215"/>
      <c r="I26" s="215"/>
      <c r="J26" s="215"/>
      <c r="K26" s="216"/>
      <c r="L26" s="7"/>
      <c r="M26" s="7"/>
      <c r="N26" s="7"/>
    </row>
    <row r="27" spans="2:19" ht="15" customHeight="1" thickBot="1" x14ac:dyDescent="0.2">
      <c r="C27" s="217"/>
      <c r="D27" s="218"/>
      <c r="E27" s="218"/>
      <c r="F27" s="218"/>
      <c r="G27" s="218"/>
      <c r="H27" s="218"/>
      <c r="I27" s="218"/>
      <c r="J27" s="218"/>
      <c r="K27" s="219"/>
      <c r="L27" s="7"/>
      <c r="M27" s="7"/>
      <c r="N27" s="7"/>
      <c r="S27" s="7"/>
    </row>
    <row r="28" spans="2:19" ht="15" customHeight="1" x14ac:dyDescent="0.15">
      <c r="E28" s="7"/>
      <c r="F28" s="7"/>
      <c r="G28" s="7"/>
      <c r="H28" s="7"/>
      <c r="I28" s="7"/>
      <c r="J28" s="7"/>
      <c r="K28" s="7"/>
      <c r="L28" s="7"/>
      <c r="M28" s="7"/>
      <c r="N28" s="7"/>
      <c r="S28" s="7"/>
    </row>
    <row r="29" spans="2:19" ht="15" customHeight="1" thickBot="1" x14ac:dyDescent="0.2">
      <c r="E29" s="7"/>
      <c r="F29" s="7"/>
      <c r="G29" s="7"/>
      <c r="H29" s="7"/>
      <c r="I29" s="7"/>
      <c r="J29" s="7"/>
      <c r="K29" s="7"/>
      <c r="L29" s="7"/>
      <c r="M29" s="7"/>
      <c r="N29" s="7"/>
      <c r="Q29" s="7"/>
      <c r="S29" s="7"/>
    </row>
    <row r="30" spans="2:19" ht="15" customHeight="1" x14ac:dyDescent="0.15">
      <c r="B30" s="230" t="s">
        <v>82</v>
      </c>
      <c r="C30" s="232"/>
      <c r="D30" s="224">
        <v>0.91</v>
      </c>
      <c r="E30" s="225"/>
      <c r="F30" s="226"/>
      <c r="G30" s="7"/>
      <c r="H30" s="230" t="s">
        <v>83</v>
      </c>
      <c r="I30" s="231"/>
      <c r="J30" s="232"/>
      <c r="K30" s="220">
        <v>8309785</v>
      </c>
      <c r="L30" s="221"/>
      <c r="M30" s="7"/>
      <c r="N30" s="7"/>
      <c r="Q30" s="7"/>
      <c r="S30" s="7"/>
    </row>
    <row r="31" spans="2:19" ht="15" customHeight="1" thickBot="1" x14ac:dyDescent="0.2">
      <c r="B31" s="233"/>
      <c r="C31" s="235"/>
      <c r="D31" s="227"/>
      <c r="E31" s="228"/>
      <c r="F31" s="229"/>
      <c r="G31" s="7"/>
      <c r="H31" s="233"/>
      <c r="I31" s="234"/>
      <c r="J31" s="235"/>
      <c r="K31" s="222"/>
      <c r="L31" s="223"/>
      <c r="Q31" s="7"/>
      <c r="S31" s="7"/>
    </row>
    <row r="32" spans="2:19" ht="15" customHeight="1" x14ac:dyDescent="0.15">
      <c r="E32" s="7"/>
      <c r="F32" s="7"/>
      <c r="G32" s="7"/>
      <c r="H32" s="7"/>
      <c r="I32" s="7"/>
      <c r="J32" s="7"/>
      <c r="K32" s="7"/>
      <c r="O32" s="7"/>
      <c r="P32" s="7"/>
      <c r="Q32" s="7"/>
      <c r="S32" s="7"/>
    </row>
    <row r="33" spans="2:19" x14ac:dyDescent="0.1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ht="27" hidden="1" customHeight="1" x14ac:dyDescent="0.15"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2"/>
      <c r="R34" s="19"/>
      <c r="S34" s="7"/>
    </row>
    <row r="35" spans="2:19" ht="14.25" hidden="1" customHeight="1" x14ac:dyDescent="0.15">
      <c r="E35" s="30"/>
      <c r="F35" s="203">
        <v>2</v>
      </c>
      <c r="G35" s="199" t="str">
        <f>C52</f>
        <v>شركة استراتيجي اند السعودية</v>
      </c>
      <c r="H35" s="204"/>
      <c r="I35" s="203">
        <v>3</v>
      </c>
      <c r="J35" s="199" t="str">
        <f>C53</f>
        <v>شركة سي اتش تو ام السعودية المحدودة</v>
      </c>
      <c r="K35" s="204"/>
      <c r="L35" s="203">
        <v>4</v>
      </c>
      <c r="M35" s="199" t="str">
        <f>C54</f>
        <v xml:space="preserve">شركة </v>
      </c>
      <c r="N35" s="204"/>
      <c r="O35" s="203">
        <v>5</v>
      </c>
      <c r="P35" s="199" t="str">
        <f>C55</f>
        <v xml:space="preserve">شركة </v>
      </c>
      <c r="Q35" s="200"/>
      <c r="R35" s="19"/>
      <c r="S35" s="7"/>
    </row>
    <row r="36" spans="2:19" ht="14.25" hidden="1" customHeight="1" x14ac:dyDescent="0.15">
      <c r="E36" s="34"/>
      <c r="F36" s="208"/>
      <c r="G36" s="201"/>
      <c r="H36" s="209"/>
      <c r="I36" s="208"/>
      <c r="J36" s="201"/>
      <c r="K36" s="209"/>
      <c r="L36" s="208"/>
      <c r="M36" s="201"/>
      <c r="N36" s="209"/>
      <c r="O36" s="208"/>
      <c r="P36" s="201"/>
      <c r="Q36" s="202"/>
      <c r="R36" s="19"/>
      <c r="S36" s="7"/>
    </row>
    <row r="37" spans="2:19" ht="14.25" hidden="1" customHeight="1" x14ac:dyDescent="0.15">
      <c r="D37" s="183" t="s">
        <v>76</v>
      </c>
      <c r="E37" s="30"/>
      <c r="F37" s="203" t="e">
        <f>#REF!+D52</f>
        <v>#REF!</v>
      </c>
      <c r="G37" s="199"/>
      <c r="H37" s="204"/>
      <c r="I37" s="203" t="e">
        <f>#REF!+D53</f>
        <v>#REF!</v>
      </c>
      <c r="J37" s="199"/>
      <c r="K37" s="204"/>
      <c r="L37" s="203" t="e">
        <f>#REF!+D54</f>
        <v>#REF!</v>
      </c>
      <c r="M37" s="199"/>
      <c r="N37" s="204"/>
      <c r="O37" s="203" t="e">
        <f>#REF!+D55</f>
        <v>#REF!</v>
      </c>
      <c r="P37" s="199"/>
      <c r="Q37" s="200"/>
      <c r="R37" s="19"/>
      <c r="S37" s="7"/>
    </row>
    <row r="38" spans="2:19" ht="15" hidden="1" customHeight="1" thickBot="1" x14ac:dyDescent="0.2">
      <c r="D38" s="184"/>
      <c r="E38" s="31"/>
      <c r="F38" s="205"/>
      <c r="G38" s="206"/>
      <c r="H38" s="207"/>
      <c r="I38" s="205"/>
      <c r="J38" s="206"/>
      <c r="K38" s="207"/>
      <c r="L38" s="205"/>
      <c r="M38" s="206"/>
      <c r="N38" s="207"/>
      <c r="O38" s="205"/>
      <c r="P38" s="206"/>
      <c r="Q38" s="210"/>
      <c r="R38" s="19"/>
      <c r="S38" s="7"/>
    </row>
    <row r="39" spans="2:19" ht="8.25" hidden="1" customHeight="1" x14ac:dyDescent="0.15">
      <c r="D39" s="183" t="s">
        <v>77</v>
      </c>
      <c r="E39" s="28"/>
      <c r="F39" s="185" t="e">
        <f>#REF!</f>
        <v>#REF!</v>
      </c>
      <c r="G39" s="186"/>
      <c r="H39" s="187"/>
      <c r="I39" s="185" t="e">
        <f>#REF!</f>
        <v>#REF!</v>
      </c>
      <c r="J39" s="186"/>
      <c r="K39" s="187"/>
      <c r="L39" s="185" t="e">
        <f>#REF!</f>
        <v>#REF!</v>
      </c>
      <c r="M39" s="186"/>
      <c r="N39" s="187"/>
      <c r="O39" s="185" t="e">
        <f>#REF!</f>
        <v>#REF!</v>
      </c>
      <c r="P39" s="186"/>
      <c r="Q39" s="191"/>
      <c r="R39" s="19"/>
      <c r="S39" s="7"/>
    </row>
    <row r="40" spans="2:19" ht="21" hidden="1" customHeight="1" thickBot="1" x14ac:dyDescent="0.2">
      <c r="D40" s="184"/>
      <c r="E40" s="29"/>
      <c r="F40" s="188"/>
      <c r="G40" s="189"/>
      <c r="H40" s="190"/>
      <c r="I40" s="188"/>
      <c r="J40" s="189"/>
      <c r="K40" s="190"/>
      <c r="L40" s="188"/>
      <c r="M40" s="189"/>
      <c r="N40" s="190"/>
      <c r="O40" s="188"/>
      <c r="P40" s="189"/>
      <c r="Q40" s="192"/>
      <c r="R40" s="19"/>
      <c r="S40" s="7"/>
    </row>
    <row r="41" spans="2:19" ht="20.25" hidden="1" customHeight="1" x14ac:dyDescent="0.15"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2"/>
      <c r="R41" s="19"/>
      <c r="S41" s="7"/>
    </row>
    <row r="42" spans="2:19" ht="20.25" hidden="1" customHeight="1" x14ac:dyDescent="0.15">
      <c r="E42" s="30"/>
      <c r="F42" s="203">
        <v>7</v>
      </c>
      <c r="G42" s="199" t="str">
        <f>C57</f>
        <v xml:space="preserve">شركة </v>
      </c>
      <c r="H42" s="204"/>
      <c r="I42" s="203">
        <v>8</v>
      </c>
      <c r="J42" s="199" t="str">
        <f>C58</f>
        <v xml:space="preserve">شركة </v>
      </c>
      <c r="K42" s="204"/>
      <c r="L42" s="203">
        <v>9</v>
      </c>
      <c r="M42" s="199" t="str">
        <f>C59</f>
        <v xml:space="preserve">شركة </v>
      </c>
      <c r="N42" s="204"/>
      <c r="O42" s="203">
        <v>10</v>
      </c>
      <c r="P42" s="199" t="str">
        <f>C60</f>
        <v xml:space="preserve">شركة </v>
      </c>
      <c r="Q42" s="200"/>
      <c r="R42" s="19"/>
      <c r="S42" s="7"/>
    </row>
    <row r="43" spans="2:19" ht="6" hidden="1" customHeight="1" x14ac:dyDescent="0.15">
      <c r="E43" s="34"/>
      <c r="F43" s="208"/>
      <c r="G43" s="201"/>
      <c r="H43" s="209"/>
      <c r="I43" s="208"/>
      <c r="J43" s="201"/>
      <c r="K43" s="209"/>
      <c r="L43" s="208"/>
      <c r="M43" s="201"/>
      <c r="N43" s="209"/>
      <c r="O43" s="208"/>
      <c r="P43" s="201"/>
      <c r="Q43" s="202"/>
      <c r="R43" s="19"/>
      <c r="S43" s="7"/>
    </row>
    <row r="44" spans="2:19" ht="20.25" hidden="1" customHeight="1" x14ac:dyDescent="0.15">
      <c r="D44" s="183" t="s">
        <v>76</v>
      </c>
      <c r="E44" s="30"/>
      <c r="F44" s="203" t="e">
        <f>D57+#REF!</f>
        <v>#REF!</v>
      </c>
      <c r="G44" s="199"/>
      <c r="H44" s="204"/>
      <c r="I44" s="203" t="e">
        <f>D58+#REF!</f>
        <v>#REF!</v>
      </c>
      <c r="J44" s="199"/>
      <c r="K44" s="204"/>
      <c r="L44" s="203" t="e">
        <f>D59+#REF!</f>
        <v>#REF!</v>
      </c>
      <c r="M44" s="199"/>
      <c r="N44" s="204"/>
      <c r="O44" s="203" t="e">
        <f>D60+#REF!</f>
        <v>#REF!</v>
      </c>
      <c r="P44" s="199"/>
      <c r="Q44" s="204"/>
      <c r="R44" s="19"/>
      <c r="S44" s="7"/>
    </row>
    <row r="45" spans="2:19" ht="8.25" hidden="1" customHeight="1" thickBot="1" x14ac:dyDescent="0.2">
      <c r="D45" s="184"/>
      <c r="E45" s="31"/>
      <c r="F45" s="205"/>
      <c r="G45" s="206"/>
      <c r="H45" s="207"/>
      <c r="I45" s="205"/>
      <c r="J45" s="206"/>
      <c r="K45" s="207"/>
      <c r="L45" s="205"/>
      <c r="M45" s="206"/>
      <c r="N45" s="207"/>
      <c r="O45" s="205"/>
      <c r="P45" s="206"/>
      <c r="Q45" s="207"/>
      <c r="R45" s="19"/>
      <c r="S45" s="7"/>
    </row>
    <row r="46" spans="2:19" ht="20.25" hidden="1" customHeight="1" x14ac:dyDescent="0.15">
      <c r="D46" s="183" t="s">
        <v>77</v>
      </c>
      <c r="E46" s="28"/>
      <c r="F46" s="185" t="e">
        <f>#REF!</f>
        <v>#REF!</v>
      </c>
      <c r="G46" s="186"/>
      <c r="H46" s="187"/>
      <c r="I46" s="185" t="e">
        <f>#REF!</f>
        <v>#REF!</v>
      </c>
      <c r="J46" s="186"/>
      <c r="K46" s="187"/>
      <c r="L46" s="185" t="e">
        <f>#REF!</f>
        <v>#REF!</v>
      </c>
      <c r="M46" s="186"/>
      <c r="N46" s="187"/>
      <c r="O46" s="185" t="e">
        <f>#REF!</f>
        <v>#REF!</v>
      </c>
      <c r="P46" s="186"/>
      <c r="Q46" s="191"/>
      <c r="R46" s="19"/>
      <c r="S46" s="7"/>
    </row>
    <row r="47" spans="2:19" ht="9" hidden="1" customHeight="1" thickBot="1" x14ac:dyDescent="0.2">
      <c r="D47" s="184"/>
      <c r="E47" s="29"/>
      <c r="F47" s="188"/>
      <c r="G47" s="189"/>
      <c r="H47" s="190"/>
      <c r="I47" s="188"/>
      <c r="J47" s="189"/>
      <c r="K47" s="190"/>
      <c r="L47" s="188"/>
      <c r="M47" s="189"/>
      <c r="N47" s="190"/>
      <c r="O47" s="188"/>
      <c r="P47" s="189"/>
      <c r="Q47" s="192"/>
      <c r="R47" s="19"/>
      <c r="S47" s="7"/>
    </row>
    <row r="48" spans="2:19" ht="14.25" customHeight="1" x14ac:dyDescent="0.15">
      <c r="B48" s="160" t="s">
        <v>84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8"/>
      <c r="N48" s="8"/>
      <c r="O48" s="8"/>
      <c r="P48" s="8"/>
      <c r="Q48" s="8"/>
      <c r="R48" s="19"/>
      <c r="S48" s="7"/>
    </row>
    <row r="49" spans="2:19" ht="10.5" customHeight="1" thickBot="1" x14ac:dyDescent="0.2">
      <c r="B49" s="161"/>
      <c r="C49" s="161"/>
      <c r="D49" s="161"/>
      <c r="E49" s="161"/>
      <c r="F49" s="160"/>
      <c r="G49" s="161"/>
      <c r="H49" s="161"/>
      <c r="I49" s="161"/>
      <c r="J49" s="160"/>
      <c r="K49" s="160"/>
      <c r="L49" s="161"/>
      <c r="M49" s="8"/>
      <c r="N49" s="8"/>
      <c r="O49" s="8"/>
      <c r="P49" s="8"/>
      <c r="Q49" s="8"/>
      <c r="R49" s="19"/>
      <c r="S49" s="7"/>
    </row>
    <row r="50" spans="2:19" ht="51.75" customHeight="1" thickBot="1" x14ac:dyDescent="0.3">
      <c r="B50" s="20" t="s">
        <v>74</v>
      </c>
      <c r="C50" s="21" t="s">
        <v>72</v>
      </c>
      <c r="D50" s="21" t="s">
        <v>86</v>
      </c>
      <c r="E50" s="25" t="s">
        <v>85</v>
      </c>
      <c r="F50" s="65" t="s">
        <v>131</v>
      </c>
      <c r="G50" s="60" t="s">
        <v>132</v>
      </c>
      <c r="H50" s="21" t="s">
        <v>87</v>
      </c>
      <c r="I50" s="25" t="s">
        <v>79</v>
      </c>
      <c r="J50" s="65" t="s">
        <v>80</v>
      </c>
      <c r="K50" s="65" t="s">
        <v>130</v>
      </c>
      <c r="L50" s="62" t="s">
        <v>89</v>
      </c>
      <c r="Q50" s="7"/>
      <c r="R50" s="7"/>
      <c r="S50" s="7"/>
    </row>
    <row r="51" spans="2:19" ht="26.25" customHeight="1" thickBot="1" x14ac:dyDescent="0.3">
      <c r="B51" s="22">
        <v>1</v>
      </c>
      <c r="C51" s="22" t="str">
        <f>E13</f>
        <v>شركة ارثر دلتل العربية السعودية</v>
      </c>
      <c r="D51" s="35">
        <v>0.91</v>
      </c>
      <c r="E51" s="196">
        <v>0.6</v>
      </c>
      <c r="F51" s="67">
        <f>D51/D30</f>
        <v>1</v>
      </c>
      <c r="G51" s="68">
        <f>F51*E51</f>
        <v>0.6</v>
      </c>
      <c r="H51" s="42">
        <f>I13</f>
        <v>16247443.300000001</v>
      </c>
      <c r="I51" s="193">
        <v>0.4</v>
      </c>
      <c r="J51" s="67">
        <f>K30/H51</f>
        <v>0.51145185408956007</v>
      </c>
      <c r="K51" s="69">
        <f>J51*I51</f>
        <v>0.20458074163582404</v>
      </c>
      <c r="L51" s="63">
        <f>K51+G51</f>
        <v>0.80458074163582405</v>
      </c>
      <c r="Q51" s="7"/>
      <c r="R51" s="7"/>
      <c r="S51" s="7"/>
    </row>
    <row r="52" spans="2:19" ht="26.25" thickBot="1" x14ac:dyDescent="0.3">
      <c r="B52" s="23">
        <v>2</v>
      </c>
      <c r="C52" s="22" t="str">
        <f t="shared" ref="C52:C59" si="1">E14</f>
        <v>شركة استراتيجي اند السعودية</v>
      </c>
      <c r="D52" s="35">
        <v>0.79</v>
      </c>
      <c r="E52" s="197"/>
      <c r="F52" s="67">
        <f>D52/D30</f>
        <v>0.86813186813186816</v>
      </c>
      <c r="G52" s="68">
        <f>F52*E51</f>
        <v>0.52087912087912092</v>
      </c>
      <c r="H52" s="42">
        <f t="shared" ref="H52:H60" si="2">I14</f>
        <v>8309785</v>
      </c>
      <c r="I52" s="194"/>
      <c r="J52" s="67">
        <f>K30/H52</f>
        <v>1</v>
      </c>
      <c r="K52" s="69">
        <f>J52*I51</f>
        <v>0.4</v>
      </c>
      <c r="L52" s="63">
        <f t="shared" ref="L52:L60" si="3">K52+G52</f>
        <v>0.92087912087912094</v>
      </c>
      <c r="Q52" s="7"/>
      <c r="R52" s="7"/>
      <c r="S52" s="7"/>
    </row>
    <row r="53" spans="2:19" ht="48.95" customHeight="1" thickBot="1" x14ac:dyDescent="0.3">
      <c r="B53" s="23">
        <v>3</v>
      </c>
      <c r="C53" s="22" t="str">
        <f t="shared" si="1"/>
        <v>شركة سي اتش تو ام السعودية المحدودة</v>
      </c>
      <c r="D53" s="35">
        <v>0.88</v>
      </c>
      <c r="E53" s="197"/>
      <c r="F53" s="67">
        <f>D53/D30</f>
        <v>0.96703296703296704</v>
      </c>
      <c r="G53" s="68">
        <f>F53*E51</f>
        <v>0.58021978021978016</v>
      </c>
      <c r="H53" s="42">
        <f t="shared" si="2"/>
        <v>12023664.344999999</v>
      </c>
      <c r="I53" s="194"/>
      <c r="J53" s="67">
        <f>K30/H53</f>
        <v>0.69111917644770227</v>
      </c>
      <c r="K53" s="69">
        <f>J53*I51</f>
        <v>0.27644767057908093</v>
      </c>
      <c r="L53" s="63">
        <f t="shared" si="3"/>
        <v>0.85666745079886109</v>
      </c>
      <c r="Q53" s="7"/>
      <c r="R53" s="7"/>
      <c r="S53" s="7"/>
    </row>
    <row r="54" spans="2:19" ht="26.25" thickBot="1" x14ac:dyDescent="0.3">
      <c r="B54" s="23">
        <v>4</v>
      </c>
      <c r="C54" s="22" t="str">
        <f t="shared" si="1"/>
        <v xml:space="preserve">شركة </v>
      </c>
      <c r="D54" s="35">
        <v>0</v>
      </c>
      <c r="E54" s="197"/>
      <c r="F54" s="67">
        <f>D54/D30</f>
        <v>0</v>
      </c>
      <c r="G54" s="68">
        <f>F54*E51</f>
        <v>0</v>
      </c>
      <c r="H54" s="42">
        <f t="shared" si="2"/>
        <v>0</v>
      </c>
      <c r="I54" s="194"/>
      <c r="J54" s="67" t="e">
        <f>K30/H54</f>
        <v>#DIV/0!</v>
      </c>
      <c r="K54" s="70" t="e">
        <f>J54*I51</f>
        <v>#DIV/0!</v>
      </c>
      <c r="L54" s="63" t="e">
        <f t="shared" si="3"/>
        <v>#DIV/0!</v>
      </c>
      <c r="Q54" s="7"/>
      <c r="R54" s="7"/>
      <c r="S54" s="7"/>
    </row>
    <row r="55" spans="2:19" ht="26.25" thickBot="1" x14ac:dyDescent="0.3">
      <c r="B55" s="23">
        <v>5</v>
      </c>
      <c r="C55" s="22" t="str">
        <f t="shared" si="1"/>
        <v xml:space="preserve">شركة </v>
      </c>
      <c r="D55" s="35">
        <v>0</v>
      </c>
      <c r="E55" s="197"/>
      <c r="F55" s="67">
        <f>D55/D30</f>
        <v>0</v>
      </c>
      <c r="G55" s="68">
        <f>F55*E51</f>
        <v>0</v>
      </c>
      <c r="H55" s="42">
        <f t="shared" si="2"/>
        <v>0</v>
      </c>
      <c r="I55" s="194"/>
      <c r="J55" s="67" t="e">
        <f>K30/H55</f>
        <v>#DIV/0!</v>
      </c>
      <c r="K55" s="70" t="e">
        <f>J55*I51</f>
        <v>#DIV/0!</v>
      </c>
      <c r="L55" s="63" t="e">
        <f>K55+G55</f>
        <v>#DIV/0!</v>
      </c>
      <c r="Q55" s="7"/>
      <c r="R55" s="7"/>
      <c r="S55" s="7"/>
    </row>
    <row r="56" spans="2:19" ht="26.25" thickBot="1" x14ac:dyDescent="0.3">
      <c r="B56" s="23">
        <v>6</v>
      </c>
      <c r="C56" s="22" t="str">
        <f t="shared" si="1"/>
        <v xml:space="preserve">شركة </v>
      </c>
      <c r="D56" s="35">
        <v>0</v>
      </c>
      <c r="E56" s="197"/>
      <c r="F56" s="67">
        <f>D56/D30</f>
        <v>0</v>
      </c>
      <c r="G56" s="68">
        <f>F56*E51</f>
        <v>0</v>
      </c>
      <c r="H56" s="42">
        <f t="shared" si="2"/>
        <v>0</v>
      </c>
      <c r="I56" s="194"/>
      <c r="J56" s="67" t="e">
        <f>K30/H56</f>
        <v>#DIV/0!</v>
      </c>
      <c r="K56" s="70" t="e">
        <f>J56*I51</f>
        <v>#DIV/0!</v>
      </c>
      <c r="L56" s="63" t="e">
        <f t="shared" si="3"/>
        <v>#DIV/0!</v>
      </c>
      <c r="Q56" s="7"/>
      <c r="R56" s="7"/>
      <c r="S56" s="7"/>
    </row>
    <row r="57" spans="2:19" ht="26.25" thickBot="1" x14ac:dyDescent="0.3">
      <c r="B57" s="23">
        <v>7</v>
      </c>
      <c r="C57" s="22" t="str">
        <f t="shared" si="1"/>
        <v xml:space="preserve">شركة </v>
      </c>
      <c r="D57" s="35">
        <v>0</v>
      </c>
      <c r="E57" s="197"/>
      <c r="F57" s="67">
        <f>D57/D30</f>
        <v>0</v>
      </c>
      <c r="G57" s="68">
        <f>F57*E51</f>
        <v>0</v>
      </c>
      <c r="H57" s="42">
        <f t="shared" si="2"/>
        <v>0</v>
      </c>
      <c r="I57" s="194"/>
      <c r="J57" s="67" t="e">
        <f>K30/H57</f>
        <v>#DIV/0!</v>
      </c>
      <c r="K57" s="70" t="e">
        <f>J57*I51</f>
        <v>#DIV/0!</v>
      </c>
      <c r="L57" s="63" t="e">
        <f t="shared" si="3"/>
        <v>#DIV/0!</v>
      </c>
      <c r="Q57" s="7"/>
      <c r="R57" s="7"/>
      <c r="S57" s="7"/>
    </row>
    <row r="58" spans="2:19" ht="26.25" thickBot="1" x14ac:dyDescent="0.3">
      <c r="B58" s="23">
        <v>8</v>
      </c>
      <c r="C58" s="22" t="str">
        <f t="shared" si="1"/>
        <v xml:space="preserve">شركة </v>
      </c>
      <c r="D58" s="35">
        <v>0</v>
      </c>
      <c r="E58" s="197"/>
      <c r="F58" s="67">
        <f>D58/D30</f>
        <v>0</v>
      </c>
      <c r="G58" s="68">
        <f>F58*E51</f>
        <v>0</v>
      </c>
      <c r="H58" s="42">
        <f t="shared" si="2"/>
        <v>0</v>
      </c>
      <c r="I58" s="194"/>
      <c r="J58" s="67" t="e">
        <f>K30/H58</f>
        <v>#DIV/0!</v>
      </c>
      <c r="K58" s="70" t="e">
        <f>J58*I51</f>
        <v>#DIV/0!</v>
      </c>
      <c r="L58" s="63" t="e">
        <f t="shared" si="3"/>
        <v>#DIV/0!</v>
      </c>
      <c r="Q58" s="7"/>
      <c r="R58" s="7"/>
      <c r="S58" s="7"/>
    </row>
    <row r="59" spans="2:19" ht="26.25" thickBot="1" x14ac:dyDescent="0.3">
      <c r="B59" s="23">
        <v>9</v>
      </c>
      <c r="C59" s="22" t="str">
        <f t="shared" si="1"/>
        <v xml:space="preserve">شركة </v>
      </c>
      <c r="D59" s="35">
        <v>0</v>
      </c>
      <c r="E59" s="197"/>
      <c r="F59" s="67">
        <f>D59/D30</f>
        <v>0</v>
      </c>
      <c r="G59" s="68">
        <f>F59*E51</f>
        <v>0</v>
      </c>
      <c r="H59" s="42">
        <f t="shared" si="2"/>
        <v>0</v>
      </c>
      <c r="I59" s="194"/>
      <c r="J59" s="67" t="e">
        <f>K30/H59</f>
        <v>#DIV/0!</v>
      </c>
      <c r="K59" s="70" t="e">
        <f>J59*I51</f>
        <v>#DIV/0!</v>
      </c>
      <c r="L59" s="63" t="e">
        <f t="shared" si="3"/>
        <v>#DIV/0!</v>
      </c>
      <c r="Q59" s="7"/>
      <c r="R59" s="7"/>
      <c r="S59" s="7"/>
    </row>
    <row r="60" spans="2:19" ht="26.25" thickBot="1" x14ac:dyDescent="0.3">
      <c r="B60" s="23">
        <v>10</v>
      </c>
      <c r="C60" s="22" t="str">
        <f>E22</f>
        <v xml:space="preserve">شركة </v>
      </c>
      <c r="D60" s="35">
        <v>0</v>
      </c>
      <c r="E60" s="198"/>
      <c r="F60" s="67">
        <f>D60/D30</f>
        <v>0</v>
      </c>
      <c r="G60" s="68">
        <f>F60*E51</f>
        <v>0</v>
      </c>
      <c r="H60" s="42">
        <f t="shared" si="2"/>
        <v>0</v>
      </c>
      <c r="I60" s="195"/>
      <c r="J60" s="67" t="e">
        <f>K30/H60</f>
        <v>#DIV/0!</v>
      </c>
      <c r="K60" s="70" t="e">
        <f>J60*I51</f>
        <v>#DIV/0!</v>
      </c>
      <c r="L60" s="63" t="e">
        <f t="shared" si="3"/>
        <v>#DIV/0!</v>
      </c>
      <c r="Q60" s="7"/>
      <c r="R60" s="7"/>
      <c r="S60" s="7"/>
    </row>
    <row r="61" spans="2:19" ht="48.6" customHeight="1" x14ac:dyDescent="0.15">
      <c r="C61" s="124" t="s">
        <v>139</v>
      </c>
      <c r="D61" s="124"/>
      <c r="E61" s="124"/>
      <c r="F61" s="124"/>
      <c r="G61" s="124"/>
      <c r="H61" s="124"/>
      <c r="I61" s="124"/>
      <c r="J61" s="39"/>
      <c r="K61" s="39"/>
      <c r="L61" s="39"/>
      <c r="M61" s="39"/>
      <c r="N61" s="39"/>
      <c r="O61" s="39"/>
      <c r="P61" s="39"/>
      <c r="Q61" s="39"/>
    </row>
  </sheetData>
  <sheetProtection algorithmName="SHA-512" hashValue="l3lcOMWMNvh1msJtH5kVccsrHalGuxDcaEPg59vUCXKorFmn1smBRM3gBvUFDCeDlBPLpfSwxZg+KthxoWuc1g==" saltValue="oczghWx4CCjloAOiQByLug==" spinCount="100000" sheet="1" formatCells="0" formatColumns="0" formatRows="0" insertColumns="0" insertRows="0" insertHyperlinks="0" deleteColumns="0" deleteRows="0" sort="0" autoFilter="0" pivotTables="0"/>
  <mergeCells count="70">
    <mergeCell ref="D10:J11"/>
    <mergeCell ref="F12:G12"/>
    <mergeCell ref="F13:G13"/>
    <mergeCell ref="F14:G14"/>
    <mergeCell ref="F15:G15"/>
    <mergeCell ref="I13:J13"/>
    <mergeCell ref="I14:J14"/>
    <mergeCell ref="I15:J15"/>
    <mergeCell ref="F21:G21"/>
    <mergeCell ref="F22:G22"/>
    <mergeCell ref="I21:J21"/>
    <mergeCell ref="I22:J22"/>
    <mergeCell ref="F19:G19"/>
    <mergeCell ref="F20:G20"/>
    <mergeCell ref="I19:J19"/>
    <mergeCell ref="I20:J20"/>
    <mergeCell ref="F17:G17"/>
    <mergeCell ref="F18:G18"/>
    <mergeCell ref="I17:J17"/>
    <mergeCell ref="I18:J18"/>
    <mergeCell ref="F16:G16"/>
    <mergeCell ref="I16:J16"/>
    <mergeCell ref="D5:J8"/>
    <mergeCell ref="C61:I61"/>
    <mergeCell ref="C25:K27"/>
    <mergeCell ref="E34:Q34"/>
    <mergeCell ref="F35:F36"/>
    <mergeCell ref="G35:H36"/>
    <mergeCell ref="I35:I36"/>
    <mergeCell ref="J35:K36"/>
    <mergeCell ref="L35:L36"/>
    <mergeCell ref="M35:N36"/>
    <mergeCell ref="K30:L31"/>
    <mergeCell ref="D30:F31"/>
    <mergeCell ref="H30:J31"/>
    <mergeCell ref="B30:C31"/>
    <mergeCell ref="O35:O36"/>
    <mergeCell ref="P35:Q36"/>
    <mergeCell ref="D37:D38"/>
    <mergeCell ref="F37:H38"/>
    <mergeCell ref="I37:K38"/>
    <mergeCell ref="L37:N38"/>
    <mergeCell ref="O37:Q38"/>
    <mergeCell ref="O46:Q47"/>
    <mergeCell ref="P42:Q43"/>
    <mergeCell ref="D44:D45"/>
    <mergeCell ref="F44:H45"/>
    <mergeCell ref="I44:K45"/>
    <mergeCell ref="L44:N45"/>
    <mergeCell ref="O44:Q45"/>
    <mergeCell ref="F42:F43"/>
    <mergeCell ref="G42:H43"/>
    <mergeCell ref="I42:I43"/>
    <mergeCell ref="J42:K43"/>
    <mergeCell ref="L42:L43"/>
    <mergeCell ref="M42:N43"/>
    <mergeCell ref="O42:O43"/>
    <mergeCell ref="D46:D47"/>
    <mergeCell ref="F46:H47"/>
    <mergeCell ref="B48:L49"/>
    <mergeCell ref="I46:K47"/>
    <mergeCell ref="L46:N47"/>
    <mergeCell ref="I51:I60"/>
    <mergeCell ref="E51:E60"/>
    <mergeCell ref="E41:Q41"/>
    <mergeCell ref="D39:D40"/>
    <mergeCell ref="F39:H40"/>
    <mergeCell ref="I39:K40"/>
    <mergeCell ref="L39:N40"/>
    <mergeCell ref="O39:Q40"/>
  </mergeCells>
  <pageMargins left="0.7" right="0.7" top="0.75" bottom="0.75" header="0.3" footer="0.3"/>
  <pageSetup paperSize="9" scale="4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AG149"/>
  <sheetViews>
    <sheetView showGridLines="0" rightToLeft="1" topLeftCell="A13" zoomScale="40" zoomScaleNormal="40" workbookViewId="0">
      <selection activeCell="D53" sqref="D53:P53"/>
    </sheetView>
  </sheetViews>
  <sheetFormatPr defaultColWidth="8.94921875" defaultRowHeight="13.5" x14ac:dyDescent="0.15"/>
  <cols>
    <col min="2" max="2" width="12.87109375" customWidth="1"/>
    <col min="3" max="3" width="7.84375" customWidth="1"/>
    <col min="4" max="4" width="29.0546875" customWidth="1"/>
    <col min="5" max="5" width="34.32421875" customWidth="1"/>
    <col min="6" max="6" width="11.3984375" customWidth="1"/>
    <col min="7" max="7" width="15.078125" customWidth="1"/>
    <col min="8" max="8" width="15.8125" customWidth="1"/>
    <col min="9" max="9" width="15.93359375" customWidth="1"/>
    <col min="10" max="10" width="14.83203125" customWidth="1"/>
    <col min="11" max="11" width="14.5859375" customWidth="1"/>
    <col min="12" max="12" width="6.984375" customWidth="1"/>
    <col min="13" max="13" width="12.13671875" customWidth="1"/>
    <col min="14" max="15" width="14.83203125" customWidth="1"/>
    <col min="17" max="17" width="11.03125" customWidth="1"/>
    <col min="22" max="22" width="10.05078125" customWidth="1"/>
    <col min="29" max="29" width="8.94921875" customWidth="1"/>
    <col min="30" max="30" width="26.35546875" customWidth="1"/>
    <col min="36" max="36" width="10.296875" customWidth="1"/>
    <col min="39" max="39" width="16.42578125" customWidth="1"/>
  </cols>
  <sheetData>
    <row r="4" spans="4:18" ht="14.25" thickBot="1" x14ac:dyDescent="0.2"/>
    <row r="5" spans="4:18" ht="14.25" customHeight="1" x14ac:dyDescent="0.15">
      <c r="D5" s="131" t="s">
        <v>94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</row>
    <row r="6" spans="4:18" ht="15" customHeight="1" x14ac:dyDescent="0.15"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4:18" x14ac:dyDescent="0.15"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4:18" ht="14.25" thickBot="1" x14ac:dyDescent="0.2">
      <c r="D8" s="137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9"/>
    </row>
    <row r="10" spans="4:18" ht="47.25" customHeight="1" x14ac:dyDescent="0.15">
      <c r="D10" s="160" t="s">
        <v>75</v>
      </c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</row>
    <row r="11" spans="4:18" ht="14.25" thickBot="1" x14ac:dyDescent="0.2"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</row>
    <row r="12" spans="4:18" ht="57" customHeight="1" thickBot="1" x14ac:dyDescent="0.3">
      <c r="D12" s="20" t="s">
        <v>74</v>
      </c>
      <c r="E12" s="162" t="s">
        <v>72</v>
      </c>
      <c r="F12" s="311"/>
      <c r="G12" s="163"/>
      <c r="H12" s="164" t="s">
        <v>92</v>
      </c>
      <c r="I12" s="165"/>
      <c r="J12" s="166"/>
      <c r="K12" s="167" t="s">
        <v>93</v>
      </c>
      <c r="L12" s="168"/>
      <c r="M12" s="164" t="s">
        <v>0</v>
      </c>
      <c r="N12" s="165"/>
      <c r="O12" s="169"/>
      <c r="Q12" s="45"/>
      <c r="R12" s="45"/>
    </row>
    <row r="13" spans="4:18" ht="26.25" thickBot="1" x14ac:dyDescent="0.3">
      <c r="D13" s="22">
        <v>1</v>
      </c>
      <c r="E13" s="152" t="s">
        <v>95</v>
      </c>
      <c r="F13" s="240"/>
      <c r="G13" s="153"/>
      <c r="H13" s="236">
        <v>68990719.5</v>
      </c>
      <c r="I13" s="310"/>
      <c r="J13" s="237"/>
      <c r="K13" s="265">
        <v>0</v>
      </c>
      <c r="L13" s="266"/>
      <c r="M13" s="158">
        <f t="shared" ref="M13:M22" si="0">H13*K13+H13</f>
        <v>68990719.5</v>
      </c>
      <c r="N13" s="159"/>
      <c r="O13" s="159"/>
      <c r="Q13" s="309"/>
      <c r="R13" s="309"/>
    </row>
    <row r="14" spans="4:18" ht="26.25" thickBot="1" x14ac:dyDescent="0.3">
      <c r="D14" s="23">
        <v>2</v>
      </c>
      <c r="E14" s="152" t="s">
        <v>96</v>
      </c>
      <c r="F14" s="240"/>
      <c r="G14" s="153"/>
      <c r="H14" s="236">
        <v>71180170</v>
      </c>
      <c r="I14" s="310"/>
      <c r="J14" s="237"/>
      <c r="K14" s="265">
        <v>0</v>
      </c>
      <c r="L14" s="266"/>
      <c r="M14" s="158">
        <f t="shared" si="0"/>
        <v>71180170</v>
      </c>
      <c r="N14" s="159"/>
      <c r="O14" s="159"/>
      <c r="Q14" s="309"/>
      <c r="R14" s="309"/>
    </row>
    <row r="15" spans="4:18" ht="26.25" thickBot="1" x14ac:dyDescent="0.3">
      <c r="D15" s="23">
        <v>3</v>
      </c>
      <c r="E15" s="152" t="s">
        <v>97</v>
      </c>
      <c r="F15" s="240"/>
      <c r="G15" s="153"/>
      <c r="H15" s="236">
        <v>200000000</v>
      </c>
      <c r="I15" s="310"/>
      <c r="J15" s="237"/>
      <c r="K15" s="265">
        <v>0.1</v>
      </c>
      <c r="L15" s="266"/>
      <c r="M15" s="158">
        <f t="shared" si="0"/>
        <v>220000000</v>
      </c>
      <c r="N15" s="159"/>
      <c r="O15" s="159"/>
      <c r="Q15" s="309"/>
      <c r="R15" s="309"/>
    </row>
    <row r="16" spans="4:18" ht="26.25" thickBot="1" x14ac:dyDescent="0.3">
      <c r="D16" s="23">
        <v>4</v>
      </c>
      <c r="E16" s="152" t="s">
        <v>91</v>
      </c>
      <c r="F16" s="240"/>
      <c r="G16" s="153"/>
      <c r="H16" s="236">
        <v>0</v>
      </c>
      <c r="I16" s="310"/>
      <c r="J16" s="237"/>
      <c r="K16" s="265">
        <v>0</v>
      </c>
      <c r="L16" s="266"/>
      <c r="M16" s="158">
        <f t="shared" si="0"/>
        <v>0</v>
      </c>
      <c r="N16" s="159"/>
      <c r="O16" s="159"/>
    </row>
    <row r="17" spans="2:20" ht="26.25" thickBot="1" x14ac:dyDescent="0.3">
      <c r="D17" s="23">
        <v>5</v>
      </c>
      <c r="E17" s="152" t="s">
        <v>91</v>
      </c>
      <c r="F17" s="240"/>
      <c r="G17" s="153"/>
      <c r="H17" s="236">
        <v>0</v>
      </c>
      <c r="I17" s="310"/>
      <c r="J17" s="237"/>
      <c r="K17" s="265">
        <v>0</v>
      </c>
      <c r="L17" s="266"/>
      <c r="M17" s="158">
        <f t="shared" si="0"/>
        <v>0</v>
      </c>
      <c r="N17" s="159"/>
      <c r="O17" s="159"/>
    </row>
    <row r="18" spans="2:20" ht="26.25" thickBot="1" x14ac:dyDescent="0.3">
      <c r="D18" s="23">
        <v>6</v>
      </c>
      <c r="E18" s="152" t="s">
        <v>91</v>
      </c>
      <c r="F18" s="240"/>
      <c r="G18" s="153"/>
      <c r="H18" s="236">
        <v>0</v>
      </c>
      <c r="I18" s="310"/>
      <c r="J18" s="237"/>
      <c r="K18" s="265">
        <v>0</v>
      </c>
      <c r="L18" s="266"/>
      <c r="M18" s="158">
        <f t="shared" si="0"/>
        <v>0</v>
      </c>
      <c r="N18" s="159"/>
      <c r="O18" s="159"/>
    </row>
    <row r="19" spans="2:20" ht="26.25" thickBot="1" x14ac:dyDescent="0.3">
      <c r="D19" s="23">
        <v>7</v>
      </c>
      <c r="E19" s="152" t="s">
        <v>91</v>
      </c>
      <c r="F19" s="240"/>
      <c r="G19" s="153"/>
      <c r="H19" s="236">
        <v>0</v>
      </c>
      <c r="I19" s="310"/>
      <c r="J19" s="237"/>
      <c r="K19" s="265">
        <v>0</v>
      </c>
      <c r="L19" s="266"/>
      <c r="M19" s="158">
        <f t="shared" si="0"/>
        <v>0</v>
      </c>
      <c r="N19" s="159"/>
      <c r="O19" s="159"/>
    </row>
    <row r="20" spans="2:20" ht="26.25" thickBot="1" x14ac:dyDescent="0.3">
      <c r="D20" s="23">
        <v>8</v>
      </c>
      <c r="E20" s="152" t="s">
        <v>91</v>
      </c>
      <c r="F20" s="240"/>
      <c r="G20" s="153"/>
      <c r="H20" s="236">
        <v>0</v>
      </c>
      <c r="I20" s="310"/>
      <c r="J20" s="237"/>
      <c r="K20" s="265">
        <v>0</v>
      </c>
      <c r="L20" s="266"/>
      <c r="M20" s="158">
        <f t="shared" si="0"/>
        <v>0</v>
      </c>
      <c r="N20" s="159"/>
      <c r="O20" s="159"/>
    </row>
    <row r="21" spans="2:20" ht="26.25" thickBot="1" x14ac:dyDescent="0.3">
      <c r="D21" s="23">
        <v>9</v>
      </c>
      <c r="E21" s="152" t="s">
        <v>91</v>
      </c>
      <c r="F21" s="240"/>
      <c r="G21" s="153"/>
      <c r="H21" s="236">
        <v>0</v>
      </c>
      <c r="I21" s="310"/>
      <c r="J21" s="237"/>
      <c r="K21" s="265">
        <v>0</v>
      </c>
      <c r="L21" s="266"/>
      <c r="M21" s="158">
        <f t="shared" si="0"/>
        <v>0</v>
      </c>
      <c r="N21" s="159"/>
      <c r="O21" s="159"/>
    </row>
    <row r="22" spans="2:20" ht="26.25" thickBot="1" x14ac:dyDescent="0.3">
      <c r="D22" s="23">
        <v>10</v>
      </c>
      <c r="E22" s="152" t="s">
        <v>91</v>
      </c>
      <c r="F22" s="240"/>
      <c r="G22" s="153"/>
      <c r="H22" s="236">
        <v>0</v>
      </c>
      <c r="I22" s="310"/>
      <c r="J22" s="237"/>
      <c r="K22" s="265">
        <v>0</v>
      </c>
      <c r="L22" s="266"/>
      <c r="M22" s="158">
        <f t="shared" si="0"/>
        <v>0</v>
      </c>
      <c r="N22" s="159"/>
      <c r="O22" s="159"/>
    </row>
    <row r="25" spans="2:20" ht="14.25" thickBot="1" x14ac:dyDescent="0.2"/>
    <row r="26" spans="2:20" ht="14.25" customHeight="1" x14ac:dyDescent="0.15">
      <c r="C26" s="131" t="s">
        <v>90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3"/>
    </row>
    <row r="27" spans="2:20" ht="14.25" customHeight="1" x14ac:dyDescent="0.15">
      <c r="C27" s="134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6"/>
    </row>
    <row r="28" spans="2:20" ht="14.25" customHeight="1" thickBot="1" x14ac:dyDescent="0.2">
      <c r="C28" s="137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9"/>
    </row>
    <row r="29" spans="2:20" ht="12.75" customHeight="1" x14ac:dyDescent="0.1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8"/>
      <c r="R29" s="8"/>
      <c r="S29" s="19"/>
      <c r="T29" s="7"/>
    </row>
    <row r="30" spans="2:20" ht="24.75" customHeight="1" x14ac:dyDescent="0.15">
      <c r="C30" s="76" t="s">
        <v>78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8"/>
      <c r="R30" s="8"/>
      <c r="S30" s="19"/>
      <c r="T30" s="7"/>
    </row>
    <row r="31" spans="2:20" ht="9" customHeight="1" thickBo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20" ht="20.25" customHeight="1" x14ac:dyDescent="0.15">
      <c r="B32" s="8"/>
      <c r="C32" s="8"/>
      <c r="D32" s="230" t="s">
        <v>83</v>
      </c>
      <c r="E32" s="231"/>
      <c r="F32" s="232"/>
      <c r="G32" s="220">
        <v>68990719.5</v>
      </c>
      <c r="H32" s="299"/>
      <c r="I32" s="299"/>
      <c r="J32" s="221"/>
      <c r="K32" s="8"/>
      <c r="L32" s="8"/>
      <c r="M32" s="8"/>
      <c r="N32" s="8"/>
      <c r="O32" s="8"/>
      <c r="P32" s="8"/>
      <c r="Q32" s="8"/>
    </row>
    <row r="33" spans="1:32" ht="14.25" customHeight="1" thickBot="1" x14ac:dyDescent="0.2">
      <c r="B33" s="8"/>
      <c r="C33" s="8"/>
      <c r="D33" s="233"/>
      <c r="E33" s="234"/>
      <c r="F33" s="235"/>
      <c r="G33" s="222"/>
      <c r="H33" s="300"/>
      <c r="I33" s="300"/>
      <c r="J33" s="223"/>
      <c r="K33" s="8"/>
      <c r="L33" s="8"/>
      <c r="M33" s="8"/>
      <c r="N33" s="8"/>
      <c r="O33" s="8"/>
      <c r="P33" s="8"/>
      <c r="Q33" s="8"/>
    </row>
    <row r="34" spans="1:32" ht="13.5" customHeight="1" thickBot="1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</row>
    <row r="35" spans="1:32" ht="65.25" customHeight="1" x14ac:dyDescent="0.25">
      <c r="A35" s="45"/>
      <c r="B35" s="46" t="s">
        <v>60</v>
      </c>
      <c r="C35" s="251" t="s">
        <v>71</v>
      </c>
      <c r="D35" s="252"/>
      <c r="E35" s="306" t="s">
        <v>88</v>
      </c>
      <c r="F35" s="307"/>
      <c r="G35" s="308" t="s">
        <v>51</v>
      </c>
      <c r="H35" s="307"/>
      <c r="I35" s="308" t="s">
        <v>46</v>
      </c>
      <c r="J35" s="307"/>
      <c r="K35" s="253" t="s">
        <v>52</v>
      </c>
      <c r="L35" s="253"/>
      <c r="M35" s="254"/>
      <c r="N35" s="253" t="s">
        <v>59</v>
      </c>
      <c r="O35" s="253"/>
      <c r="P35" s="254"/>
      <c r="Q35" s="8"/>
    </row>
    <row r="36" spans="1:32" ht="26.25" thickBot="1" x14ac:dyDescent="0.3">
      <c r="A36" s="45"/>
      <c r="B36" s="47">
        <v>1</v>
      </c>
      <c r="C36" s="255" t="str">
        <f t="shared" ref="C36:C45" si="1">E13</f>
        <v>مقدم عرض1</v>
      </c>
      <c r="D36" s="256"/>
      <c r="E36" s="257">
        <f t="shared" ref="E36:E45" si="2">M13</f>
        <v>68990719.5</v>
      </c>
      <c r="F36" s="258"/>
      <c r="G36" s="241">
        <v>0.48</v>
      </c>
      <c r="H36" s="242"/>
      <c r="I36" s="241">
        <v>0.32119999999999999</v>
      </c>
      <c r="J36" s="242"/>
      <c r="K36" s="304">
        <v>0</v>
      </c>
      <c r="L36" s="304"/>
      <c r="M36" s="305"/>
      <c r="N36" s="108">
        <f>AF76</f>
        <v>0.76024000000000003</v>
      </c>
      <c r="O36" s="108"/>
      <c r="P36" s="110"/>
      <c r="Q36" s="8"/>
    </row>
    <row r="37" spans="1:32" ht="27" customHeight="1" thickBot="1" x14ac:dyDescent="0.3">
      <c r="A37" s="45"/>
      <c r="B37" s="47">
        <v>2</v>
      </c>
      <c r="C37" s="255" t="str">
        <f t="shared" si="1"/>
        <v>مقدم عرض2</v>
      </c>
      <c r="D37" s="256"/>
      <c r="E37" s="257">
        <f t="shared" si="2"/>
        <v>71180170</v>
      </c>
      <c r="F37" s="258"/>
      <c r="G37" s="241">
        <v>0.48670000000000002</v>
      </c>
      <c r="H37" s="242"/>
      <c r="I37" s="241">
        <v>0.39069999999999999</v>
      </c>
      <c r="J37" s="242"/>
      <c r="K37" s="243">
        <v>0</v>
      </c>
      <c r="L37" s="244"/>
      <c r="M37" s="245"/>
      <c r="N37" s="108">
        <f>AF82</f>
        <v>0.75702443435580435</v>
      </c>
      <c r="O37" s="108"/>
      <c r="P37" s="110"/>
      <c r="Q37" s="8"/>
      <c r="R37" s="8"/>
      <c r="S37" s="19"/>
      <c r="T37" s="7"/>
    </row>
    <row r="38" spans="1:32" ht="27" customHeight="1" thickBot="1" x14ac:dyDescent="0.3">
      <c r="A38" s="45"/>
      <c r="B38" s="47">
        <v>3</v>
      </c>
      <c r="C38" s="255" t="str">
        <f t="shared" si="1"/>
        <v>مقدم عرض3</v>
      </c>
      <c r="D38" s="256"/>
      <c r="E38" s="257">
        <f t="shared" si="2"/>
        <v>220000000</v>
      </c>
      <c r="F38" s="258"/>
      <c r="G38" s="241">
        <v>0.4</v>
      </c>
      <c r="H38" s="242"/>
      <c r="I38" s="241">
        <v>0.2</v>
      </c>
      <c r="J38" s="242"/>
      <c r="K38" s="243">
        <v>0.05</v>
      </c>
      <c r="L38" s="244"/>
      <c r="M38" s="245"/>
      <c r="N38" s="108">
        <f>AF88</f>
        <v>0.32815650772727273</v>
      </c>
      <c r="O38" s="108"/>
      <c r="P38" s="110"/>
      <c r="Q38" s="8"/>
      <c r="R38" s="8"/>
      <c r="S38" s="19"/>
      <c r="T38" s="7"/>
    </row>
    <row r="39" spans="1:32" ht="27" customHeight="1" thickBot="1" x14ac:dyDescent="0.3">
      <c r="A39" s="45"/>
      <c r="B39" s="47">
        <v>4</v>
      </c>
      <c r="C39" s="255" t="str">
        <f t="shared" si="1"/>
        <v xml:space="preserve">شركة </v>
      </c>
      <c r="D39" s="256"/>
      <c r="E39" s="257">
        <f t="shared" si="2"/>
        <v>0</v>
      </c>
      <c r="F39" s="258"/>
      <c r="G39" s="241">
        <v>0</v>
      </c>
      <c r="H39" s="242"/>
      <c r="I39" s="241">
        <v>0</v>
      </c>
      <c r="J39" s="242"/>
      <c r="K39" s="243">
        <v>0</v>
      </c>
      <c r="L39" s="244"/>
      <c r="M39" s="245"/>
      <c r="N39" s="108" t="e">
        <f>AF94</f>
        <v>#DIV/0!</v>
      </c>
      <c r="O39" s="108"/>
      <c r="P39" s="110"/>
      <c r="Q39" s="8"/>
      <c r="R39" s="8"/>
      <c r="S39" s="19"/>
      <c r="T39" s="7"/>
    </row>
    <row r="40" spans="1:32" ht="27" customHeight="1" thickBot="1" x14ac:dyDescent="0.3">
      <c r="A40" s="45"/>
      <c r="B40" s="47">
        <v>5</v>
      </c>
      <c r="C40" s="255" t="str">
        <f t="shared" si="1"/>
        <v xml:space="preserve">شركة </v>
      </c>
      <c r="D40" s="256"/>
      <c r="E40" s="257">
        <f t="shared" si="2"/>
        <v>0</v>
      </c>
      <c r="F40" s="258"/>
      <c r="G40" s="241">
        <v>0</v>
      </c>
      <c r="H40" s="242"/>
      <c r="I40" s="241">
        <v>0</v>
      </c>
      <c r="J40" s="242"/>
      <c r="K40" s="243">
        <v>0</v>
      </c>
      <c r="L40" s="244"/>
      <c r="M40" s="245"/>
      <c r="N40" s="108" t="e">
        <f>AF100</f>
        <v>#DIV/0!</v>
      </c>
      <c r="O40" s="108"/>
      <c r="P40" s="110"/>
      <c r="Q40" s="8"/>
      <c r="R40" s="8"/>
      <c r="S40" s="19"/>
      <c r="T40" s="7"/>
    </row>
    <row r="41" spans="1:32" ht="27" customHeight="1" thickBot="1" x14ac:dyDescent="0.3">
      <c r="A41" s="45"/>
      <c r="B41" s="47">
        <v>6</v>
      </c>
      <c r="C41" s="255" t="str">
        <f t="shared" si="1"/>
        <v xml:space="preserve">شركة </v>
      </c>
      <c r="D41" s="256"/>
      <c r="E41" s="257">
        <f t="shared" si="2"/>
        <v>0</v>
      </c>
      <c r="F41" s="258"/>
      <c r="G41" s="241">
        <v>0</v>
      </c>
      <c r="H41" s="242"/>
      <c r="I41" s="241">
        <v>0</v>
      </c>
      <c r="J41" s="242"/>
      <c r="K41" s="243">
        <v>0</v>
      </c>
      <c r="L41" s="244"/>
      <c r="M41" s="245"/>
      <c r="N41" s="108" t="e">
        <f>AF106</f>
        <v>#DIV/0!</v>
      </c>
      <c r="O41" s="108"/>
      <c r="P41" s="110"/>
      <c r="Q41" s="8"/>
      <c r="R41" s="8"/>
      <c r="S41" s="19"/>
      <c r="T41" s="7"/>
    </row>
    <row r="42" spans="1:32" ht="27" customHeight="1" thickBot="1" x14ac:dyDescent="0.3">
      <c r="A42" s="45"/>
      <c r="B42" s="47">
        <v>7</v>
      </c>
      <c r="C42" s="255" t="str">
        <f t="shared" si="1"/>
        <v xml:space="preserve">شركة </v>
      </c>
      <c r="D42" s="256"/>
      <c r="E42" s="257">
        <f t="shared" si="2"/>
        <v>0</v>
      </c>
      <c r="F42" s="258"/>
      <c r="G42" s="241">
        <v>0</v>
      </c>
      <c r="H42" s="242"/>
      <c r="I42" s="241">
        <v>0</v>
      </c>
      <c r="J42" s="242"/>
      <c r="K42" s="243">
        <v>0</v>
      </c>
      <c r="L42" s="244"/>
      <c r="M42" s="245"/>
      <c r="N42" s="108" t="e">
        <f>AF112</f>
        <v>#DIV/0!</v>
      </c>
      <c r="O42" s="108"/>
      <c r="P42" s="110"/>
      <c r="Q42" s="8"/>
      <c r="R42" s="8"/>
      <c r="S42" s="19"/>
      <c r="T42" s="7"/>
    </row>
    <row r="43" spans="1:32" ht="27" customHeight="1" thickBot="1" x14ac:dyDescent="0.3">
      <c r="A43" s="45"/>
      <c r="B43" s="47">
        <v>8</v>
      </c>
      <c r="C43" s="255" t="str">
        <f t="shared" si="1"/>
        <v xml:space="preserve">شركة </v>
      </c>
      <c r="D43" s="256"/>
      <c r="E43" s="257">
        <f t="shared" si="2"/>
        <v>0</v>
      </c>
      <c r="F43" s="258"/>
      <c r="G43" s="241">
        <v>0</v>
      </c>
      <c r="H43" s="242"/>
      <c r="I43" s="241">
        <v>0</v>
      </c>
      <c r="J43" s="242"/>
      <c r="K43" s="243">
        <v>0</v>
      </c>
      <c r="L43" s="244"/>
      <c r="M43" s="245"/>
      <c r="N43" s="108" t="e">
        <f>AF118</f>
        <v>#DIV/0!</v>
      </c>
      <c r="O43" s="108"/>
      <c r="P43" s="110"/>
      <c r="Q43" s="8"/>
      <c r="R43" s="8"/>
      <c r="S43" s="19"/>
      <c r="T43" s="7"/>
    </row>
    <row r="44" spans="1:32" ht="27" customHeight="1" thickBot="1" x14ac:dyDescent="0.3">
      <c r="A44" s="45"/>
      <c r="B44" s="47">
        <v>9</v>
      </c>
      <c r="C44" s="255" t="str">
        <f t="shared" si="1"/>
        <v xml:space="preserve">شركة </v>
      </c>
      <c r="D44" s="256"/>
      <c r="E44" s="257">
        <f t="shared" si="2"/>
        <v>0</v>
      </c>
      <c r="F44" s="258"/>
      <c r="G44" s="241">
        <v>0</v>
      </c>
      <c r="H44" s="242"/>
      <c r="I44" s="241">
        <v>0</v>
      </c>
      <c r="J44" s="242"/>
      <c r="K44" s="243">
        <v>0</v>
      </c>
      <c r="L44" s="244"/>
      <c r="M44" s="245"/>
      <c r="N44" s="108" t="e">
        <f>AF124</f>
        <v>#DIV/0!</v>
      </c>
      <c r="O44" s="108"/>
      <c r="P44" s="110"/>
      <c r="Q44" s="8"/>
      <c r="R44" s="8"/>
      <c r="S44" s="19"/>
      <c r="T44" s="7"/>
    </row>
    <row r="45" spans="1:32" ht="27" customHeight="1" thickBot="1" x14ac:dyDescent="0.3">
      <c r="A45" s="45"/>
      <c r="B45" s="47">
        <v>10</v>
      </c>
      <c r="C45" s="255" t="str">
        <f t="shared" si="1"/>
        <v xml:space="preserve">شركة </v>
      </c>
      <c r="D45" s="256"/>
      <c r="E45" s="257">
        <f t="shared" si="2"/>
        <v>0</v>
      </c>
      <c r="F45" s="258"/>
      <c r="G45" s="241">
        <v>0</v>
      </c>
      <c r="H45" s="242"/>
      <c r="I45" s="241">
        <v>0</v>
      </c>
      <c r="J45" s="242"/>
      <c r="K45" s="243">
        <v>0</v>
      </c>
      <c r="L45" s="244"/>
      <c r="M45" s="245"/>
      <c r="N45" s="108" t="e">
        <f>AF130</f>
        <v>#DIV/0!</v>
      </c>
      <c r="O45" s="108"/>
      <c r="P45" s="110"/>
      <c r="Q45" s="8"/>
      <c r="R45" s="8"/>
      <c r="S45" s="19"/>
      <c r="T45" s="7"/>
    </row>
    <row r="46" spans="1:32" ht="14.25" hidden="1" customHeight="1" x14ac:dyDescent="0.15">
      <c r="A46" s="292" t="s">
        <v>43</v>
      </c>
      <c r="B46" s="293"/>
      <c r="C46" s="141" t="s">
        <v>14</v>
      </c>
      <c r="D46" s="302" t="s">
        <v>49</v>
      </c>
      <c r="E46" s="302"/>
      <c r="F46" s="302"/>
      <c r="G46" s="141" t="s">
        <v>3</v>
      </c>
      <c r="H46" s="273">
        <v>0.6</v>
      </c>
      <c r="I46" s="141" t="s">
        <v>15</v>
      </c>
      <c r="J46" s="141" t="s">
        <v>13</v>
      </c>
      <c r="K46" s="141" t="s">
        <v>44</v>
      </c>
      <c r="L46" s="274" t="s">
        <v>45</v>
      </c>
      <c r="M46" s="274"/>
      <c r="N46" s="141" t="s">
        <v>3</v>
      </c>
      <c r="O46" s="273">
        <v>0.5</v>
      </c>
      <c r="P46" s="141" t="s">
        <v>15</v>
      </c>
      <c r="Q46" s="141" t="s">
        <v>13</v>
      </c>
      <c r="R46" s="141" t="s">
        <v>14</v>
      </c>
      <c r="S46" s="141" t="s">
        <v>46</v>
      </c>
      <c r="T46" s="141"/>
      <c r="U46" s="141" t="s">
        <v>3</v>
      </c>
      <c r="V46" s="273">
        <v>0.5</v>
      </c>
      <c r="W46" s="141" t="s">
        <v>15</v>
      </c>
      <c r="X46" s="141" t="s">
        <v>13</v>
      </c>
      <c r="Y46" s="141" t="s">
        <v>14</v>
      </c>
      <c r="Z46" s="273">
        <v>0.05</v>
      </c>
      <c r="AA46" s="274" t="s">
        <v>47</v>
      </c>
      <c r="AB46" s="274"/>
      <c r="AC46" s="273" t="s">
        <v>48</v>
      </c>
      <c r="AD46" s="141" t="s">
        <v>3</v>
      </c>
      <c r="AE46" s="270">
        <v>0.4</v>
      </c>
      <c r="AF46" s="143"/>
    </row>
    <row r="47" spans="1:32" ht="14.25" hidden="1" customHeight="1" x14ac:dyDescent="0.15">
      <c r="A47" s="294"/>
      <c r="B47" s="295"/>
      <c r="C47" s="143"/>
      <c r="D47" s="303"/>
      <c r="E47" s="303"/>
      <c r="F47" s="303"/>
      <c r="G47" s="143"/>
      <c r="H47" s="143"/>
      <c r="I47" s="143"/>
      <c r="J47" s="143"/>
      <c r="K47" s="143"/>
      <c r="L47" s="275"/>
      <c r="M47" s="275"/>
      <c r="N47" s="143"/>
      <c r="O47" s="143"/>
      <c r="P47" s="143"/>
      <c r="Q47" s="143"/>
      <c r="R47" s="143"/>
      <c r="S47" s="143"/>
      <c r="T47" s="143"/>
      <c r="U47" s="143"/>
      <c r="V47" s="277"/>
      <c r="W47" s="143"/>
      <c r="X47" s="143"/>
      <c r="Y47" s="143"/>
      <c r="Z47" s="143"/>
      <c r="AA47" s="275"/>
      <c r="AB47" s="275"/>
      <c r="AC47" s="277"/>
      <c r="AD47" s="143"/>
      <c r="AE47" s="271"/>
      <c r="AF47" s="143"/>
    </row>
    <row r="48" spans="1:32" ht="14.25" hidden="1" customHeight="1" x14ac:dyDescent="0.15">
      <c r="A48" s="294"/>
      <c r="B48" s="295"/>
      <c r="C48" s="143"/>
      <c r="D48" s="303"/>
      <c r="E48" s="303"/>
      <c r="F48" s="303"/>
      <c r="G48" s="143"/>
      <c r="H48" s="143"/>
      <c r="I48" s="143"/>
      <c r="J48" s="143"/>
      <c r="K48" s="143"/>
      <c r="L48" s="275"/>
      <c r="M48" s="275"/>
      <c r="N48" s="143"/>
      <c r="O48" s="143"/>
      <c r="P48" s="143"/>
      <c r="Q48" s="143"/>
      <c r="R48" s="143"/>
      <c r="S48" s="143"/>
      <c r="T48" s="143"/>
      <c r="U48" s="143"/>
      <c r="V48" s="277"/>
      <c r="W48" s="143"/>
      <c r="X48" s="143"/>
      <c r="Y48" s="143"/>
      <c r="Z48" s="143"/>
      <c r="AA48" s="275"/>
      <c r="AB48" s="275"/>
      <c r="AC48" s="277"/>
      <c r="AD48" s="143"/>
      <c r="AE48" s="271"/>
      <c r="AF48" s="143"/>
    </row>
    <row r="49" spans="1:32" ht="14.25" hidden="1" customHeight="1" x14ac:dyDescent="0.15">
      <c r="A49" s="294"/>
      <c r="B49" s="295"/>
      <c r="C49" s="143"/>
      <c r="D49" s="146" t="s">
        <v>50</v>
      </c>
      <c r="E49" s="146"/>
      <c r="F49" s="146"/>
      <c r="G49" s="143"/>
      <c r="H49" s="143"/>
      <c r="I49" s="143"/>
      <c r="J49" s="143"/>
      <c r="K49" s="143"/>
      <c r="L49" s="275"/>
      <c r="M49" s="275"/>
      <c r="N49" s="143"/>
      <c r="O49" s="143"/>
      <c r="P49" s="143"/>
      <c r="Q49" s="143"/>
      <c r="R49" s="143"/>
      <c r="S49" s="143"/>
      <c r="T49" s="143"/>
      <c r="U49" s="143"/>
      <c r="V49" s="277"/>
      <c r="W49" s="143"/>
      <c r="X49" s="143"/>
      <c r="Y49" s="143"/>
      <c r="Z49" s="143"/>
      <c r="AA49" s="275"/>
      <c r="AB49" s="275"/>
      <c r="AC49" s="277"/>
      <c r="AD49" s="143"/>
      <c r="AE49" s="271"/>
      <c r="AF49" s="143"/>
    </row>
    <row r="50" spans="1:32" ht="14.25" hidden="1" customHeight="1" x14ac:dyDescent="0.15">
      <c r="A50" s="294"/>
      <c r="B50" s="295"/>
      <c r="C50" s="143"/>
      <c r="D50" s="298"/>
      <c r="E50" s="298"/>
      <c r="F50" s="298"/>
      <c r="G50" s="143"/>
      <c r="H50" s="143"/>
      <c r="I50" s="143"/>
      <c r="J50" s="143"/>
      <c r="K50" s="143"/>
      <c r="L50" s="275"/>
      <c r="M50" s="275"/>
      <c r="N50" s="143"/>
      <c r="O50" s="143"/>
      <c r="P50" s="143"/>
      <c r="Q50" s="143"/>
      <c r="R50" s="143"/>
      <c r="S50" s="143"/>
      <c r="T50" s="143"/>
      <c r="U50" s="143"/>
      <c r="V50" s="277"/>
      <c r="W50" s="143"/>
      <c r="X50" s="143"/>
      <c r="Y50" s="143"/>
      <c r="Z50" s="143"/>
      <c r="AA50" s="275"/>
      <c r="AB50" s="275"/>
      <c r="AC50" s="277"/>
      <c r="AD50" s="143"/>
      <c r="AE50" s="271"/>
      <c r="AF50" s="143"/>
    </row>
    <row r="51" spans="1:32" ht="15" hidden="1" customHeight="1" thickBot="1" x14ac:dyDescent="0.2">
      <c r="A51" s="296"/>
      <c r="B51" s="297"/>
      <c r="C51" s="145"/>
      <c r="D51" s="148"/>
      <c r="E51" s="148"/>
      <c r="F51" s="148"/>
      <c r="G51" s="145"/>
      <c r="H51" s="145"/>
      <c r="I51" s="145"/>
      <c r="J51" s="145"/>
      <c r="K51" s="145"/>
      <c r="L51" s="276"/>
      <c r="M51" s="276"/>
      <c r="N51" s="145"/>
      <c r="O51" s="145"/>
      <c r="P51" s="145"/>
      <c r="Q51" s="145"/>
      <c r="R51" s="145"/>
      <c r="S51" s="145"/>
      <c r="T51" s="145"/>
      <c r="U51" s="145"/>
      <c r="V51" s="278"/>
      <c r="W51" s="145"/>
      <c r="X51" s="145"/>
      <c r="Y51" s="145"/>
      <c r="Z51" s="145"/>
      <c r="AA51" s="276"/>
      <c r="AB51" s="276"/>
      <c r="AC51" s="278"/>
      <c r="AD51" s="145"/>
      <c r="AE51" s="272"/>
      <c r="AF51" s="143"/>
    </row>
    <row r="52" spans="1:32" ht="15" customHeight="1" x14ac:dyDescent="0.15">
      <c r="A52" s="9"/>
      <c r="B52" s="9"/>
      <c r="C52" s="5"/>
      <c r="D52" s="6"/>
      <c r="E52" s="6"/>
      <c r="F52" s="6"/>
      <c r="G52" s="5"/>
      <c r="H52" s="5"/>
      <c r="I52" s="5"/>
      <c r="J52" s="5"/>
      <c r="K52" s="5"/>
      <c r="L52" s="9"/>
      <c r="M52" s="9"/>
      <c r="N52" s="5"/>
      <c r="O52" s="5"/>
      <c r="P52" s="5"/>
      <c r="Q52" s="5"/>
      <c r="R52" s="5"/>
      <c r="S52" s="5"/>
      <c r="T52" s="5"/>
      <c r="U52" s="5"/>
      <c r="V52" s="48"/>
      <c r="W52" s="5"/>
      <c r="X52" s="5"/>
      <c r="Y52" s="5"/>
      <c r="Z52" s="5"/>
      <c r="AA52" s="9"/>
      <c r="AB52" s="9"/>
      <c r="AC52" s="48"/>
      <c r="AD52" s="5"/>
      <c r="AE52" s="5"/>
      <c r="AF52" s="5"/>
    </row>
    <row r="53" spans="1:32" ht="29.25" customHeight="1" x14ac:dyDescent="0.25">
      <c r="A53" s="9"/>
      <c r="B53" s="9"/>
      <c r="C53" s="5"/>
      <c r="D53" s="301" t="s">
        <v>141</v>
      </c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5"/>
      <c r="R53" s="5"/>
      <c r="S53" s="5"/>
      <c r="T53" s="5"/>
      <c r="U53" s="5"/>
      <c r="V53" s="48"/>
      <c r="W53" s="5"/>
      <c r="X53" s="5"/>
      <c r="Y53" s="5"/>
      <c r="Z53" s="5"/>
      <c r="AA53" s="9"/>
      <c r="AB53" s="9"/>
      <c r="AC53" s="48"/>
      <c r="AD53" s="5"/>
      <c r="AE53" s="5"/>
      <c r="AF53" s="5"/>
    </row>
    <row r="54" spans="1:32" ht="29.25" customHeight="1" thickBot="1" x14ac:dyDescent="0.3">
      <c r="A54" s="9"/>
      <c r="B54" s="9"/>
      <c r="C54" s="5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5"/>
      <c r="R54" s="5"/>
      <c r="S54" s="5"/>
      <c r="T54" s="5"/>
      <c r="U54" s="5"/>
      <c r="V54" s="48"/>
      <c r="W54" s="5"/>
      <c r="X54" s="5"/>
      <c r="Y54" s="5"/>
      <c r="Z54" s="5"/>
      <c r="AA54" s="9"/>
      <c r="AB54" s="9"/>
      <c r="AC54" s="48"/>
      <c r="AD54" s="5"/>
      <c r="AE54" s="5"/>
      <c r="AF54" s="5"/>
    </row>
    <row r="55" spans="1:32" ht="43.5" customHeight="1" thickBot="1" x14ac:dyDescent="0.3">
      <c r="A55" s="9"/>
      <c r="B55" s="9"/>
      <c r="C55" s="5"/>
      <c r="D55" s="49"/>
      <c r="E55" s="287" t="s">
        <v>81</v>
      </c>
      <c r="F55" s="288"/>
      <c r="G55" s="288"/>
      <c r="H55" s="288"/>
      <c r="I55" s="288"/>
      <c r="J55" s="288"/>
      <c r="K55" s="288"/>
      <c r="L55" s="288"/>
      <c r="M55" s="289"/>
      <c r="N55" s="49"/>
      <c r="O55" s="49"/>
      <c r="P55" s="49"/>
      <c r="Q55" s="5"/>
      <c r="R55" s="5"/>
      <c r="S55" s="5"/>
      <c r="T55" s="5"/>
      <c r="U55" s="5"/>
      <c r="V55" s="48"/>
      <c r="W55" s="5"/>
      <c r="X55" s="5"/>
      <c r="Y55" s="5"/>
      <c r="Z55" s="5"/>
      <c r="AA55" s="9"/>
      <c r="AB55" s="9"/>
      <c r="AC55" s="48"/>
      <c r="AD55" s="5"/>
      <c r="AE55" s="5"/>
      <c r="AF55" s="5"/>
    </row>
    <row r="56" spans="1:32" ht="15" customHeight="1" thickBot="1" x14ac:dyDescent="0.2">
      <c r="A56" s="9"/>
      <c r="B56" s="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48"/>
      <c r="W56" s="5"/>
      <c r="X56" s="5"/>
      <c r="Y56" s="5"/>
      <c r="Z56" s="5"/>
      <c r="AA56" s="9"/>
      <c r="AB56" s="9"/>
      <c r="AC56" s="48"/>
      <c r="AD56" s="5"/>
      <c r="AE56" s="5"/>
      <c r="AF56" s="5"/>
    </row>
    <row r="57" spans="1:32" ht="15" customHeight="1" x14ac:dyDescent="0.15">
      <c r="A57" s="9"/>
      <c r="B57" s="9"/>
      <c r="C57" s="5"/>
      <c r="D57" s="230" t="s">
        <v>82</v>
      </c>
      <c r="E57" s="232"/>
      <c r="F57" s="224">
        <v>0.9</v>
      </c>
      <c r="G57" s="225"/>
      <c r="H57" s="226"/>
      <c r="S57" s="7"/>
      <c r="T57" s="5"/>
      <c r="U57" s="5"/>
      <c r="V57" s="48"/>
      <c r="W57" s="5"/>
      <c r="X57" s="5"/>
      <c r="Y57" s="5"/>
      <c r="Z57" s="5"/>
      <c r="AA57" s="9"/>
      <c r="AB57" s="9"/>
      <c r="AC57" s="48"/>
      <c r="AD57" s="5"/>
      <c r="AE57" s="5"/>
      <c r="AF57" s="5"/>
    </row>
    <row r="58" spans="1:32" ht="19.5" customHeight="1" thickBot="1" x14ac:dyDescent="0.2">
      <c r="A58" s="9"/>
      <c r="B58" s="9"/>
      <c r="C58" s="5"/>
      <c r="D58" s="233"/>
      <c r="E58" s="235"/>
      <c r="F58" s="227"/>
      <c r="G58" s="228"/>
      <c r="H58" s="229"/>
      <c r="S58" s="7"/>
      <c r="T58" s="5"/>
      <c r="U58" s="5"/>
      <c r="V58" s="48"/>
      <c r="W58" s="5"/>
      <c r="X58" s="5"/>
      <c r="Y58" s="5"/>
      <c r="Z58" s="5"/>
      <c r="AA58" s="9"/>
      <c r="AB58" s="9"/>
      <c r="AC58" s="48"/>
      <c r="AD58" s="5"/>
      <c r="AE58" s="5"/>
      <c r="AF58" s="5"/>
    </row>
    <row r="59" spans="1:32" ht="15" customHeight="1" x14ac:dyDescent="0.15">
      <c r="A59" s="9"/>
      <c r="B59" s="9"/>
      <c r="C59" s="5"/>
      <c r="G59" s="7"/>
      <c r="H59" s="7"/>
      <c r="I59" s="7"/>
      <c r="J59" s="7"/>
      <c r="K59" s="7"/>
      <c r="L59" s="7"/>
      <c r="M59" s="7"/>
      <c r="Q59" s="7"/>
      <c r="R59" s="7"/>
      <c r="S59" s="7"/>
      <c r="T59" s="5"/>
      <c r="U59" s="5"/>
      <c r="V59" s="48"/>
      <c r="W59" s="5"/>
      <c r="X59" s="5"/>
      <c r="Y59" s="5"/>
      <c r="Z59" s="5"/>
      <c r="AA59" s="9"/>
      <c r="AB59" s="9"/>
      <c r="AC59" s="48"/>
      <c r="AD59" s="5"/>
      <c r="AE59" s="5"/>
      <c r="AF59" s="5"/>
    </row>
    <row r="60" spans="1:32" ht="24.75" customHeight="1" thickBot="1" x14ac:dyDescent="0.2">
      <c r="A60" s="9"/>
      <c r="B60" s="9"/>
      <c r="C60" s="5"/>
      <c r="D60" s="160" t="s">
        <v>84</v>
      </c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8"/>
      <c r="P60" s="8"/>
      <c r="Q60" s="8"/>
      <c r="R60" s="8"/>
      <c r="S60" s="8"/>
      <c r="T60" s="5"/>
      <c r="U60" s="5"/>
      <c r="V60" s="48"/>
      <c r="W60" s="5"/>
      <c r="X60" s="5"/>
      <c r="Y60" s="5"/>
      <c r="Z60" s="5"/>
      <c r="AA60" s="9"/>
      <c r="AB60" s="9"/>
      <c r="AC60" s="48"/>
      <c r="AD60" s="5"/>
      <c r="AE60" s="5"/>
      <c r="AF60" s="5"/>
    </row>
    <row r="61" spans="1:32" ht="73.5" customHeight="1" thickBot="1" x14ac:dyDescent="0.3">
      <c r="A61" s="9"/>
      <c r="B61" s="9"/>
      <c r="C61" s="5"/>
      <c r="D61" s="20" t="s">
        <v>74</v>
      </c>
      <c r="E61" s="21" t="s">
        <v>72</v>
      </c>
      <c r="F61" s="21" t="s">
        <v>86</v>
      </c>
      <c r="G61" s="25" t="s">
        <v>85</v>
      </c>
      <c r="H61" s="65" t="s">
        <v>131</v>
      </c>
      <c r="I61" s="60" t="s">
        <v>132</v>
      </c>
      <c r="J61" s="21" t="s">
        <v>87</v>
      </c>
      <c r="K61" s="25" t="s">
        <v>79</v>
      </c>
      <c r="L61" s="164" t="s">
        <v>130</v>
      </c>
      <c r="M61" s="169"/>
      <c r="N61" s="26" t="s">
        <v>89</v>
      </c>
      <c r="S61" s="7"/>
      <c r="T61" s="5"/>
      <c r="U61" s="5"/>
      <c r="V61" s="48"/>
      <c r="W61" s="5"/>
      <c r="X61" s="5"/>
      <c r="Y61" s="5"/>
      <c r="Z61" s="5"/>
      <c r="AA61" s="9"/>
      <c r="AB61" s="9"/>
      <c r="AC61" s="48"/>
      <c r="AD61" s="5"/>
      <c r="AE61" s="5"/>
      <c r="AF61" s="5"/>
    </row>
    <row r="62" spans="1:32" ht="30" customHeight="1" thickBot="1" x14ac:dyDescent="0.3">
      <c r="A62" s="9"/>
      <c r="B62" s="9"/>
      <c r="C62" s="5"/>
      <c r="D62" s="22">
        <v>1</v>
      </c>
      <c r="E62" s="22" t="str">
        <f>C36</f>
        <v>مقدم عرض1</v>
      </c>
      <c r="F62" s="35">
        <v>0.9</v>
      </c>
      <c r="G62" s="196">
        <v>0.2</v>
      </c>
      <c r="H62" s="64">
        <f>F62/F57</f>
        <v>1</v>
      </c>
      <c r="I62" s="66">
        <f>H62*G62</f>
        <v>0.2</v>
      </c>
      <c r="J62" s="36">
        <f>N36</f>
        <v>0.76024000000000003</v>
      </c>
      <c r="K62" s="193">
        <v>0.8</v>
      </c>
      <c r="L62" s="290">
        <f>K62*J62</f>
        <v>0.60819200000000007</v>
      </c>
      <c r="M62" s="291"/>
      <c r="N62" s="43">
        <f>L62+I62</f>
        <v>0.80819200000000002</v>
      </c>
      <c r="S62" s="7"/>
      <c r="T62" s="5"/>
      <c r="U62" s="5"/>
      <c r="V62" s="48"/>
      <c r="W62" s="5"/>
      <c r="X62" s="5"/>
      <c r="Y62" s="5"/>
      <c r="Z62" s="5"/>
      <c r="AA62" s="9"/>
      <c r="AB62" s="9"/>
      <c r="AC62" s="48"/>
      <c r="AD62" s="5"/>
      <c r="AE62" s="5"/>
      <c r="AF62" s="5"/>
    </row>
    <row r="63" spans="1:32" ht="30" customHeight="1" thickBot="1" x14ac:dyDescent="0.3">
      <c r="A63" s="9"/>
      <c r="B63" s="9"/>
      <c r="C63" s="5"/>
      <c r="D63" s="23">
        <v>2</v>
      </c>
      <c r="E63" s="22" t="str">
        <f>C37</f>
        <v>مقدم عرض2</v>
      </c>
      <c r="F63" s="35">
        <v>0.86</v>
      </c>
      <c r="G63" s="197"/>
      <c r="H63" s="64">
        <f>F63/F57</f>
        <v>0.95555555555555549</v>
      </c>
      <c r="I63" s="66">
        <f>H63*G62</f>
        <v>0.19111111111111112</v>
      </c>
      <c r="J63" s="36">
        <f>N37</f>
        <v>0.75702443435580435</v>
      </c>
      <c r="K63" s="194"/>
      <c r="L63" s="290">
        <f>K62*J63</f>
        <v>0.60561954748464353</v>
      </c>
      <c r="M63" s="291"/>
      <c r="N63" s="43">
        <f>L63+I63</f>
        <v>0.79673065859575465</v>
      </c>
      <c r="S63" s="7"/>
      <c r="T63" s="5"/>
      <c r="U63" s="5"/>
      <c r="V63" s="48"/>
      <c r="W63" s="5"/>
      <c r="X63" s="5"/>
      <c r="Y63" s="5"/>
      <c r="Z63" s="5"/>
      <c r="AA63" s="9"/>
      <c r="AB63" s="9"/>
      <c r="AC63" s="48"/>
      <c r="AD63" s="5"/>
      <c r="AE63" s="5"/>
      <c r="AF63" s="5"/>
    </row>
    <row r="64" spans="1:32" ht="30" customHeight="1" thickBot="1" x14ac:dyDescent="0.3">
      <c r="A64" s="9"/>
      <c r="B64" s="9"/>
      <c r="C64" s="5"/>
      <c r="D64" s="23">
        <v>3</v>
      </c>
      <c r="E64" s="22" t="str">
        <f t="shared" ref="E64:E71" si="3">C38</f>
        <v>مقدم عرض3</v>
      </c>
      <c r="F64" s="35">
        <v>0.8</v>
      </c>
      <c r="G64" s="197"/>
      <c r="H64" s="64">
        <f>F64/F57</f>
        <v>0.88888888888888895</v>
      </c>
      <c r="I64" s="66">
        <f>H64*G62</f>
        <v>0.17777777777777781</v>
      </c>
      <c r="J64" s="36">
        <f t="shared" ref="J64:J71" si="4">N38</f>
        <v>0.32815650772727273</v>
      </c>
      <c r="K64" s="194"/>
      <c r="L64" s="290">
        <f>K62*J64</f>
        <v>0.26252520618181818</v>
      </c>
      <c r="M64" s="291"/>
      <c r="N64" s="43">
        <f t="shared" ref="N64:N71" si="5">L64+I64</f>
        <v>0.44030298395959599</v>
      </c>
      <c r="S64" s="7"/>
      <c r="T64" s="5"/>
      <c r="U64" s="5"/>
      <c r="V64" s="48"/>
      <c r="W64" s="5"/>
      <c r="X64" s="5"/>
      <c r="Y64" s="5"/>
      <c r="Z64" s="5"/>
      <c r="AA64" s="9"/>
      <c r="AB64" s="9"/>
      <c r="AC64" s="48"/>
      <c r="AD64" s="5"/>
      <c r="AE64" s="5"/>
      <c r="AF64" s="5"/>
    </row>
    <row r="65" spans="1:33" ht="30" customHeight="1" thickBot="1" x14ac:dyDescent="0.3">
      <c r="A65" s="9"/>
      <c r="B65" s="9"/>
      <c r="C65" s="5"/>
      <c r="D65" s="23">
        <v>4</v>
      </c>
      <c r="E65" s="22" t="str">
        <f t="shared" si="3"/>
        <v xml:space="preserve">شركة </v>
      </c>
      <c r="F65" s="35">
        <v>0</v>
      </c>
      <c r="G65" s="197"/>
      <c r="H65" s="64">
        <f>F65/F57</f>
        <v>0</v>
      </c>
      <c r="I65" s="66">
        <f>H65*G62</f>
        <v>0</v>
      </c>
      <c r="J65" s="36" t="e">
        <f t="shared" si="4"/>
        <v>#DIV/0!</v>
      </c>
      <c r="K65" s="194"/>
      <c r="L65" s="290" t="e">
        <f>K62*J65</f>
        <v>#DIV/0!</v>
      </c>
      <c r="M65" s="291"/>
      <c r="N65" s="43" t="e">
        <f t="shared" si="5"/>
        <v>#DIV/0!</v>
      </c>
      <c r="S65" s="7"/>
      <c r="T65" s="5"/>
      <c r="U65" s="5"/>
      <c r="V65" s="48"/>
      <c r="W65" s="5"/>
      <c r="X65" s="5"/>
      <c r="Y65" s="5"/>
      <c r="Z65" s="5"/>
      <c r="AA65" s="9"/>
      <c r="AB65" s="9"/>
      <c r="AC65" s="48"/>
      <c r="AD65" s="5"/>
      <c r="AE65" s="5"/>
      <c r="AF65" s="5"/>
    </row>
    <row r="66" spans="1:33" ht="30" customHeight="1" thickBot="1" x14ac:dyDescent="0.3">
      <c r="A66" s="9"/>
      <c r="B66" s="9"/>
      <c r="C66" s="5"/>
      <c r="D66" s="23">
        <v>5</v>
      </c>
      <c r="E66" s="22" t="str">
        <f>C40</f>
        <v xml:space="preserve">شركة </v>
      </c>
      <c r="F66" s="35">
        <v>0</v>
      </c>
      <c r="G66" s="197"/>
      <c r="H66" s="64">
        <f>F66/F57</f>
        <v>0</v>
      </c>
      <c r="I66" s="66">
        <f>H66*G62</f>
        <v>0</v>
      </c>
      <c r="J66" s="36" t="e">
        <f t="shared" si="4"/>
        <v>#DIV/0!</v>
      </c>
      <c r="K66" s="194"/>
      <c r="L66" s="290" t="e">
        <f>K62*J66</f>
        <v>#DIV/0!</v>
      </c>
      <c r="M66" s="291"/>
      <c r="N66" s="43" t="e">
        <f t="shared" si="5"/>
        <v>#DIV/0!</v>
      </c>
      <c r="S66" s="7"/>
      <c r="T66" s="5"/>
      <c r="U66" s="5"/>
      <c r="V66" s="48"/>
      <c r="W66" s="5"/>
      <c r="X66" s="5"/>
      <c r="Y66" s="5"/>
      <c r="Z66" s="5"/>
      <c r="AA66" s="9"/>
      <c r="AB66" s="9"/>
      <c r="AC66" s="48"/>
      <c r="AD66" s="5"/>
      <c r="AE66" s="5"/>
      <c r="AF66" s="5"/>
    </row>
    <row r="67" spans="1:33" ht="30" customHeight="1" thickBot="1" x14ac:dyDescent="0.3">
      <c r="A67" s="9"/>
      <c r="B67" s="9"/>
      <c r="C67" s="5"/>
      <c r="D67" s="23">
        <v>6</v>
      </c>
      <c r="E67" s="22" t="str">
        <f t="shared" si="3"/>
        <v xml:space="preserve">شركة </v>
      </c>
      <c r="F67" s="35">
        <v>0</v>
      </c>
      <c r="G67" s="197"/>
      <c r="H67" s="64">
        <f>F67/F57</f>
        <v>0</v>
      </c>
      <c r="I67" s="66">
        <f>H67*G62</f>
        <v>0</v>
      </c>
      <c r="J67" s="36" t="e">
        <f t="shared" si="4"/>
        <v>#DIV/0!</v>
      </c>
      <c r="K67" s="194"/>
      <c r="L67" s="290" t="e">
        <f>K62*J67</f>
        <v>#DIV/0!</v>
      </c>
      <c r="M67" s="291"/>
      <c r="N67" s="43" t="e">
        <f t="shared" si="5"/>
        <v>#DIV/0!</v>
      </c>
      <c r="S67" s="7"/>
      <c r="T67" s="5"/>
      <c r="U67" s="5"/>
      <c r="V67" s="48"/>
      <c r="W67" s="5"/>
      <c r="X67" s="5"/>
      <c r="Y67" s="5"/>
      <c r="Z67" s="5"/>
      <c r="AA67" s="9"/>
      <c r="AB67" s="9"/>
      <c r="AC67" s="48"/>
      <c r="AD67" s="5"/>
      <c r="AE67" s="5"/>
      <c r="AF67" s="5"/>
    </row>
    <row r="68" spans="1:33" ht="30" customHeight="1" thickBot="1" x14ac:dyDescent="0.3">
      <c r="A68" s="9"/>
      <c r="B68" s="9"/>
      <c r="C68" s="5"/>
      <c r="D68" s="23">
        <v>7</v>
      </c>
      <c r="E68" s="22" t="str">
        <f t="shared" si="3"/>
        <v xml:space="preserve">شركة </v>
      </c>
      <c r="F68" s="35">
        <v>0</v>
      </c>
      <c r="G68" s="197"/>
      <c r="H68" s="64">
        <f>F68/F57</f>
        <v>0</v>
      </c>
      <c r="I68" s="66">
        <f>H68*G62</f>
        <v>0</v>
      </c>
      <c r="J68" s="36" t="e">
        <f t="shared" si="4"/>
        <v>#DIV/0!</v>
      </c>
      <c r="K68" s="194"/>
      <c r="L68" s="290" t="e">
        <f>K62*J68</f>
        <v>#DIV/0!</v>
      </c>
      <c r="M68" s="291"/>
      <c r="N68" s="43" t="e">
        <f t="shared" si="5"/>
        <v>#DIV/0!</v>
      </c>
      <c r="S68" s="7"/>
      <c r="T68" s="5"/>
      <c r="U68" s="5"/>
      <c r="V68" s="48"/>
      <c r="W68" s="5"/>
      <c r="X68" s="5"/>
      <c r="Y68" s="5"/>
      <c r="Z68" s="5"/>
      <c r="AA68" s="9"/>
      <c r="AB68" s="9"/>
      <c r="AC68" s="48"/>
      <c r="AD68" s="5"/>
      <c r="AE68" s="5"/>
      <c r="AF68" s="5"/>
    </row>
    <row r="69" spans="1:33" ht="30" customHeight="1" thickBot="1" x14ac:dyDescent="0.3">
      <c r="A69" s="9"/>
      <c r="B69" s="9"/>
      <c r="C69" s="5"/>
      <c r="D69" s="23">
        <v>8</v>
      </c>
      <c r="E69" s="22" t="str">
        <f t="shared" si="3"/>
        <v xml:space="preserve">شركة </v>
      </c>
      <c r="F69" s="35">
        <v>0</v>
      </c>
      <c r="G69" s="197"/>
      <c r="H69" s="64">
        <f>F69/F57</f>
        <v>0</v>
      </c>
      <c r="I69" s="66">
        <f>H69*G62</f>
        <v>0</v>
      </c>
      <c r="J69" s="36" t="e">
        <f t="shared" si="4"/>
        <v>#DIV/0!</v>
      </c>
      <c r="K69" s="194"/>
      <c r="L69" s="290" t="e">
        <f>K62*J69</f>
        <v>#DIV/0!</v>
      </c>
      <c r="M69" s="291"/>
      <c r="N69" s="43" t="e">
        <f t="shared" si="5"/>
        <v>#DIV/0!</v>
      </c>
      <c r="S69" s="7"/>
      <c r="T69" s="5"/>
      <c r="U69" s="5"/>
      <c r="V69" s="48"/>
      <c r="W69" s="5"/>
      <c r="X69" s="5"/>
      <c r="Y69" s="5"/>
      <c r="Z69" s="5"/>
      <c r="AA69" s="9"/>
      <c r="AB69" s="9"/>
      <c r="AC69" s="48"/>
      <c r="AD69" s="5"/>
      <c r="AE69" s="5"/>
      <c r="AF69" s="5"/>
    </row>
    <row r="70" spans="1:33" ht="30" customHeight="1" thickBot="1" x14ac:dyDescent="0.3">
      <c r="A70" s="9"/>
      <c r="B70" s="9"/>
      <c r="C70" s="5"/>
      <c r="D70" s="23">
        <v>9</v>
      </c>
      <c r="E70" s="22" t="str">
        <f t="shared" si="3"/>
        <v xml:space="preserve">شركة </v>
      </c>
      <c r="F70" s="35">
        <v>0</v>
      </c>
      <c r="G70" s="197"/>
      <c r="H70" s="64">
        <f>F70/F57</f>
        <v>0</v>
      </c>
      <c r="I70" s="66">
        <f>H70*G62</f>
        <v>0</v>
      </c>
      <c r="J70" s="36" t="e">
        <f t="shared" si="4"/>
        <v>#DIV/0!</v>
      </c>
      <c r="K70" s="194"/>
      <c r="L70" s="290" t="e">
        <f>K62*J70</f>
        <v>#DIV/0!</v>
      </c>
      <c r="M70" s="291"/>
      <c r="N70" s="43" t="e">
        <f t="shared" si="5"/>
        <v>#DIV/0!</v>
      </c>
      <c r="S70" s="7"/>
      <c r="T70" s="5"/>
      <c r="U70" s="5"/>
      <c r="V70" s="48"/>
      <c r="W70" s="5"/>
      <c r="X70" s="5"/>
      <c r="Y70" s="5"/>
      <c r="Z70" s="5"/>
      <c r="AA70" s="9"/>
      <c r="AB70" s="9"/>
      <c r="AC70" s="48"/>
      <c r="AD70" s="5"/>
      <c r="AE70" s="5"/>
      <c r="AF70" s="5"/>
    </row>
    <row r="71" spans="1:33" ht="30" customHeight="1" thickBot="1" x14ac:dyDescent="0.3">
      <c r="A71" s="9"/>
      <c r="B71" s="9"/>
      <c r="C71" s="5"/>
      <c r="D71" s="23">
        <v>10</v>
      </c>
      <c r="E71" s="22" t="str">
        <f t="shared" si="3"/>
        <v xml:space="preserve">شركة </v>
      </c>
      <c r="F71" s="35">
        <v>0</v>
      </c>
      <c r="G71" s="198"/>
      <c r="H71" s="64">
        <f>F71/F57</f>
        <v>0</v>
      </c>
      <c r="I71" s="66">
        <f>H71*G62</f>
        <v>0</v>
      </c>
      <c r="J71" s="36" t="e">
        <f t="shared" si="4"/>
        <v>#DIV/0!</v>
      </c>
      <c r="K71" s="195"/>
      <c r="L71" s="290" t="e">
        <f>K62*J71</f>
        <v>#DIV/0!</v>
      </c>
      <c r="M71" s="291"/>
      <c r="N71" s="43" t="e">
        <f t="shared" si="5"/>
        <v>#DIV/0!</v>
      </c>
      <c r="S71" s="7"/>
      <c r="T71" s="5"/>
      <c r="U71" s="5"/>
      <c r="V71" s="48"/>
      <c r="W71" s="5"/>
      <c r="X71" s="5"/>
      <c r="Y71" s="5"/>
      <c r="Z71" s="5"/>
      <c r="AA71" s="9"/>
      <c r="AB71" s="9"/>
      <c r="AC71" s="48"/>
      <c r="AD71" s="5"/>
      <c r="AE71" s="5"/>
      <c r="AF71" s="5"/>
    </row>
    <row r="72" spans="1:33" ht="15" customHeight="1" x14ac:dyDescent="0.15">
      <c r="A72" s="9"/>
      <c r="B72" s="9"/>
      <c r="C72" s="5"/>
      <c r="D72" s="6"/>
      <c r="E72" s="6"/>
      <c r="F72" s="6"/>
      <c r="G72" s="5"/>
      <c r="H72" s="5"/>
      <c r="I72" s="5"/>
      <c r="J72" s="5"/>
      <c r="K72" s="5"/>
      <c r="L72" s="9"/>
      <c r="M72" s="9"/>
      <c r="N72" s="5"/>
      <c r="O72" s="5"/>
      <c r="P72" s="5"/>
      <c r="Q72" s="5"/>
      <c r="R72" s="5"/>
      <c r="S72" s="5"/>
      <c r="T72" s="5"/>
      <c r="U72" s="5"/>
      <c r="V72" s="48"/>
      <c r="W72" s="5"/>
      <c r="X72" s="5"/>
      <c r="Y72" s="5"/>
      <c r="Z72" s="5"/>
      <c r="AA72" s="9"/>
      <c r="AB72" s="9"/>
      <c r="AC72" s="48"/>
      <c r="AD72" s="5"/>
      <c r="AE72" s="5"/>
      <c r="AF72" s="5"/>
    </row>
    <row r="73" spans="1:33" ht="15" customHeight="1" x14ac:dyDescent="0.15">
      <c r="A73" s="9"/>
      <c r="B73" s="9"/>
      <c r="C73" s="5"/>
      <c r="D73" s="6"/>
      <c r="E73" s="6"/>
      <c r="F73" s="6"/>
      <c r="G73" s="5"/>
      <c r="H73" s="5"/>
      <c r="I73" s="5"/>
      <c r="J73" s="5"/>
      <c r="K73" s="5"/>
      <c r="L73" s="9"/>
      <c r="M73" s="9"/>
      <c r="N73" s="5"/>
      <c r="O73" s="5"/>
      <c r="P73" s="5"/>
      <c r="Q73" s="5"/>
      <c r="R73" s="5"/>
      <c r="S73" s="5"/>
      <c r="T73" s="5"/>
      <c r="U73" s="5"/>
      <c r="V73" s="48"/>
      <c r="W73" s="5"/>
      <c r="X73" s="5"/>
      <c r="Y73" s="5"/>
      <c r="Z73" s="5"/>
      <c r="AA73" s="9"/>
      <c r="AB73" s="9"/>
      <c r="AC73" s="48"/>
      <c r="AD73" s="5"/>
      <c r="AE73" s="5"/>
      <c r="AF73" s="5"/>
    </row>
    <row r="74" spans="1:33" ht="28.5" customHeight="1" x14ac:dyDescent="0.25">
      <c r="A74" s="9"/>
      <c r="B74" s="250" t="s">
        <v>141</v>
      </c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5"/>
      <c r="P74" s="5"/>
      <c r="Q74" s="5"/>
      <c r="R74" s="5"/>
      <c r="S74" s="5"/>
      <c r="T74" s="5"/>
      <c r="U74" s="5"/>
      <c r="V74" s="48"/>
      <c r="W74" s="5"/>
      <c r="X74" s="5"/>
      <c r="Y74" s="5"/>
      <c r="Z74" s="5"/>
      <c r="AA74" s="9"/>
      <c r="AB74" s="9"/>
      <c r="AC74" s="48"/>
      <c r="AD74" s="5"/>
      <c r="AE74" s="5"/>
      <c r="AF74" s="5"/>
    </row>
    <row r="75" spans="1:33" ht="25.5" hidden="1" x14ac:dyDescent="0.15"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</row>
    <row r="76" spans="1:33" ht="14.25" hidden="1" customHeight="1" x14ac:dyDescent="0.15">
      <c r="A76" s="280" t="s">
        <v>61</v>
      </c>
      <c r="B76" s="281"/>
      <c r="C76" s="126" t="s">
        <v>14</v>
      </c>
      <c r="D76" s="126">
        <f>G32</f>
        <v>68990719.5</v>
      </c>
      <c r="E76" s="126"/>
      <c r="F76" s="126"/>
      <c r="G76" s="126" t="s">
        <v>3</v>
      </c>
      <c r="H76" s="267">
        <v>0.6</v>
      </c>
      <c r="I76" s="126" t="s">
        <v>15</v>
      </c>
      <c r="J76" s="126" t="s">
        <v>13</v>
      </c>
      <c r="K76" s="126" t="s">
        <v>44</v>
      </c>
      <c r="L76" s="246">
        <f>G36</f>
        <v>0.48</v>
      </c>
      <c r="M76" s="247"/>
      <c r="N76" s="126" t="s">
        <v>3</v>
      </c>
      <c r="O76" s="267">
        <v>0.5</v>
      </c>
      <c r="P76" s="126" t="s">
        <v>15</v>
      </c>
      <c r="Q76" s="126" t="s">
        <v>13</v>
      </c>
      <c r="R76" s="126" t="s">
        <v>14</v>
      </c>
      <c r="S76" s="279">
        <f>I36</f>
        <v>0.32119999999999999</v>
      </c>
      <c r="T76" s="126"/>
      <c r="U76" s="126" t="s">
        <v>3</v>
      </c>
      <c r="V76" s="267">
        <v>0.5</v>
      </c>
      <c r="W76" s="126" t="s">
        <v>15</v>
      </c>
      <c r="X76" s="126" t="s">
        <v>13</v>
      </c>
      <c r="Y76" s="126" t="s">
        <v>14</v>
      </c>
      <c r="Z76" s="267">
        <f>K36</f>
        <v>0</v>
      </c>
      <c r="AA76" s="247" t="s">
        <v>47</v>
      </c>
      <c r="AB76" s="247"/>
      <c r="AC76" s="267" t="s">
        <v>48</v>
      </c>
      <c r="AD76" s="126" t="s">
        <v>3</v>
      </c>
      <c r="AE76" s="262">
        <v>0.4</v>
      </c>
      <c r="AF76" s="259">
        <f>(D76/D79*H76)+((L76*O76)+(S76*V76)+(Z76))*AE76</f>
        <v>0.76024000000000003</v>
      </c>
      <c r="AG76" s="260"/>
    </row>
    <row r="77" spans="1:33" ht="14.25" hidden="1" customHeight="1" x14ac:dyDescent="0.15">
      <c r="A77" s="282"/>
      <c r="B77" s="283"/>
      <c r="C77" s="128"/>
      <c r="D77" s="128"/>
      <c r="E77" s="128"/>
      <c r="F77" s="128"/>
      <c r="G77" s="128"/>
      <c r="H77" s="128"/>
      <c r="I77" s="128"/>
      <c r="J77" s="128"/>
      <c r="K77" s="128"/>
      <c r="L77" s="248"/>
      <c r="M77" s="248"/>
      <c r="N77" s="128"/>
      <c r="O77" s="128"/>
      <c r="P77" s="128"/>
      <c r="Q77" s="128"/>
      <c r="R77" s="128"/>
      <c r="S77" s="128"/>
      <c r="T77" s="128"/>
      <c r="U77" s="128"/>
      <c r="V77" s="268"/>
      <c r="W77" s="128"/>
      <c r="X77" s="128"/>
      <c r="Y77" s="128"/>
      <c r="Z77" s="128"/>
      <c r="AA77" s="248"/>
      <c r="AB77" s="248"/>
      <c r="AC77" s="268"/>
      <c r="AD77" s="128"/>
      <c r="AE77" s="263"/>
      <c r="AF77" s="261"/>
      <c r="AG77" s="260"/>
    </row>
    <row r="78" spans="1:33" ht="14.25" hidden="1" customHeight="1" x14ac:dyDescent="0.15">
      <c r="A78" s="282"/>
      <c r="B78" s="283"/>
      <c r="C78" s="128"/>
      <c r="D78" s="128"/>
      <c r="E78" s="128"/>
      <c r="F78" s="128"/>
      <c r="G78" s="128"/>
      <c r="H78" s="128"/>
      <c r="I78" s="128"/>
      <c r="J78" s="128"/>
      <c r="K78" s="128"/>
      <c r="L78" s="248"/>
      <c r="M78" s="248"/>
      <c r="N78" s="128"/>
      <c r="O78" s="128"/>
      <c r="P78" s="128"/>
      <c r="Q78" s="128"/>
      <c r="R78" s="128"/>
      <c r="S78" s="128"/>
      <c r="T78" s="128"/>
      <c r="U78" s="128"/>
      <c r="V78" s="268"/>
      <c r="W78" s="128"/>
      <c r="X78" s="128"/>
      <c r="Y78" s="128"/>
      <c r="Z78" s="128"/>
      <c r="AA78" s="248"/>
      <c r="AB78" s="248"/>
      <c r="AC78" s="268"/>
      <c r="AD78" s="128"/>
      <c r="AE78" s="263"/>
      <c r="AF78" s="261"/>
      <c r="AG78" s="260"/>
    </row>
    <row r="79" spans="1:33" ht="14.25" hidden="1" customHeight="1" x14ac:dyDescent="0.15">
      <c r="A79" s="282"/>
      <c r="B79" s="283"/>
      <c r="C79" s="128"/>
      <c r="D79" s="286">
        <f>E36</f>
        <v>68990719.5</v>
      </c>
      <c r="E79" s="286"/>
      <c r="F79" s="286"/>
      <c r="G79" s="128"/>
      <c r="H79" s="128"/>
      <c r="I79" s="128"/>
      <c r="J79" s="128"/>
      <c r="K79" s="128"/>
      <c r="L79" s="248"/>
      <c r="M79" s="248"/>
      <c r="N79" s="128"/>
      <c r="O79" s="128"/>
      <c r="P79" s="128"/>
      <c r="Q79" s="128"/>
      <c r="R79" s="128"/>
      <c r="S79" s="128"/>
      <c r="T79" s="128"/>
      <c r="U79" s="128"/>
      <c r="V79" s="268"/>
      <c r="W79" s="128"/>
      <c r="X79" s="128"/>
      <c r="Y79" s="128"/>
      <c r="Z79" s="128"/>
      <c r="AA79" s="248"/>
      <c r="AB79" s="248"/>
      <c r="AC79" s="268"/>
      <c r="AD79" s="128"/>
      <c r="AE79" s="263"/>
      <c r="AF79" s="261"/>
      <c r="AG79" s="260"/>
    </row>
    <row r="80" spans="1:33" ht="14.25" hidden="1" customHeight="1" x14ac:dyDescent="0.15">
      <c r="A80" s="282"/>
      <c r="B80" s="283"/>
      <c r="C80" s="128"/>
      <c r="D80" s="128"/>
      <c r="E80" s="128"/>
      <c r="F80" s="128"/>
      <c r="G80" s="128"/>
      <c r="H80" s="128"/>
      <c r="I80" s="128"/>
      <c r="J80" s="128"/>
      <c r="K80" s="128"/>
      <c r="L80" s="248"/>
      <c r="M80" s="248"/>
      <c r="N80" s="128"/>
      <c r="O80" s="128"/>
      <c r="P80" s="128"/>
      <c r="Q80" s="128"/>
      <c r="R80" s="128"/>
      <c r="S80" s="128"/>
      <c r="T80" s="128"/>
      <c r="U80" s="128"/>
      <c r="V80" s="268"/>
      <c r="W80" s="128"/>
      <c r="X80" s="128"/>
      <c r="Y80" s="128"/>
      <c r="Z80" s="128"/>
      <c r="AA80" s="248"/>
      <c r="AB80" s="248"/>
      <c r="AC80" s="268"/>
      <c r="AD80" s="128"/>
      <c r="AE80" s="263"/>
      <c r="AF80" s="261"/>
      <c r="AG80" s="260"/>
    </row>
    <row r="81" spans="1:33" ht="15" hidden="1" customHeight="1" thickBot="1" x14ac:dyDescent="0.2">
      <c r="A81" s="284"/>
      <c r="B81" s="285"/>
      <c r="C81" s="130"/>
      <c r="D81" s="130"/>
      <c r="E81" s="130"/>
      <c r="F81" s="130"/>
      <c r="G81" s="130"/>
      <c r="H81" s="130"/>
      <c r="I81" s="130"/>
      <c r="J81" s="130"/>
      <c r="K81" s="130"/>
      <c r="L81" s="249"/>
      <c r="M81" s="249"/>
      <c r="N81" s="130"/>
      <c r="O81" s="130"/>
      <c r="P81" s="130"/>
      <c r="Q81" s="130"/>
      <c r="R81" s="130"/>
      <c r="S81" s="130"/>
      <c r="T81" s="130"/>
      <c r="U81" s="130"/>
      <c r="V81" s="269"/>
      <c r="W81" s="130"/>
      <c r="X81" s="130"/>
      <c r="Y81" s="130"/>
      <c r="Z81" s="130"/>
      <c r="AA81" s="249"/>
      <c r="AB81" s="249"/>
      <c r="AC81" s="269"/>
      <c r="AD81" s="130"/>
      <c r="AE81" s="264"/>
      <c r="AF81" s="261"/>
      <c r="AG81" s="260"/>
    </row>
    <row r="82" spans="1:33" ht="14.25" hidden="1" customHeight="1" x14ac:dyDescent="0.15">
      <c r="A82" s="280" t="s">
        <v>62</v>
      </c>
      <c r="B82" s="281"/>
      <c r="C82" s="126" t="s">
        <v>14</v>
      </c>
      <c r="D82" s="126">
        <f>G32</f>
        <v>68990719.5</v>
      </c>
      <c r="E82" s="126"/>
      <c r="F82" s="126"/>
      <c r="G82" s="126" t="s">
        <v>3</v>
      </c>
      <c r="H82" s="267">
        <v>0.6</v>
      </c>
      <c r="I82" s="126" t="s">
        <v>15</v>
      </c>
      <c r="J82" s="126" t="s">
        <v>13</v>
      </c>
      <c r="K82" s="126" t="s">
        <v>44</v>
      </c>
      <c r="L82" s="246">
        <f>G37</f>
        <v>0.48670000000000002</v>
      </c>
      <c r="M82" s="247"/>
      <c r="N82" s="126" t="s">
        <v>3</v>
      </c>
      <c r="O82" s="267">
        <v>0.5</v>
      </c>
      <c r="P82" s="126" t="s">
        <v>15</v>
      </c>
      <c r="Q82" s="126" t="s">
        <v>13</v>
      </c>
      <c r="R82" s="126" t="s">
        <v>14</v>
      </c>
      <c r="S82" s="279">
        <f>I37</f>
        <v>0.39069999999999999</v>
      </c>
      <c r="T82" s="126"/>
      <c r="U82" s="126" t="s">
        <v>3</v>
      </c>
      <c r="V82" s="267">
        <v>0.5</v>
      </c>
      <c r="W82" s="126" t="s">
        <v>15</v>
      </c>
      <c r="X82" s="126" t="s">
        <v>13</v>
      </c>
      <c r="Y82" s="126" t="s">
        <v>14</v>
      </c>
      <c r="Z82" s="267">
        <f>K37</f>
        <v>0</v>
      </c>
      <c r="AA82" s="247" t="s">
        <v>47</v>
      </c>
      <c r="AB82" s="247"/>
      <c r="AC82" s="267" t="s">
        <v>48</v>
      </c>
      <c r="AD82" s="126" t="s">
        <v>3</v>
      </c>
      <c r="AE82" s="262">
        <v>0.4</v>
      </c>
      <c r="AF82" s="259">
        <f>(D82/D85*H82)+((L82*O82)+(S82*V82)+(Z82))*AE82</f>
        <v>0.75702443435580435</v>
      </c>
      <c r="AG82" s="260"/>
    </row>
    <row r="83" spans="1:33" ht="14.25" hidden="1" customHeight="1" x14ac:dyDescent="0.15">
      <c r="A83" s="282"/>
      <c r="B83" s="283"/>
      <c r="C83" s="128"/>
      <c r="D83" s="128"/>
      <c r="E83" s="128"/>
      <c r="F83" s="128"/>
      <c r="G83" s="128"/>
      <c r="H83" s="128"/>
      <c r="I83" s="128"/>
      <c r="J83" s="128"/>
      <c r="K83" s="128"/>
      <c r="L83" s="248"/>
      <c r="M83" s="248"/>
      <c r="N83" s="128"/>
      <c r="O83" s="128"/>
      <c r="P83" s="128"/>
      <c r="Q83" s="128"/>
      <c r="R83" s="128"/>
      <c r="S83" s="128"/>
      <c r="T83" s="128"/>
      <c r="U83" s="128"/>
      <c r="V83" s="268"/>
      <c r="W83" s="128"/>
      <c r="X83" s="128"/>
      <c r="Y83" s="128"/>
      <c r="Z83" s="128"/>
      <c r="AA83" s="248"/>
      <c r="AB83" s="248"/>
      <c r="AC83" s="268"/>
      <c r="AD83" s="128"/>
      <c r="AE83" s="263"/>
      <c r="AF83" s="261"/>
      <c r="AG83" s="260"/>
    </row>
    <row r="84" spans="1:33" ht="14.25" hidden="1" customHeight="1" x14ac:dyDescent="0.15">
      <c r="A84" s="282"/>
      <c r="B84" s="283"/>
      <c r="C84" s="128"/>
      <c r="D84" s="128"/>
      <c r="E84" s="128"/>
      <c r="F84" s="128"/>
      <c r="G84" s="128"/>
      <c r="H84" s="128"/>
      <c r="I84" s="128"/>
      <c r="J84" s="128"/>
      <c r="K84" s="128"/>
      <c r="L84" s="248"/>
      <c r="M84" s="248"/>
      <c r="N84" s="128"/>
      <c r="O84" s="128"/>
      <c r="P84" s="128"/>
      <c r="Q84" s="128"/>
      <c r="R84" s="128"/>
      <c r="S84" s="128"/>
      <c r="T84" s="128"/>
      <c r="U84" s="128"/>
      <c r="V84" s="268"/>
      <c r="W84" s="128"/>
      <c r="X84" s="128"/>
      <c r="Y84" s="128"/>
      <c r="Z84" s="128"/>
      <c r="AA84" s="248"/>
      <c r="AB84" s="248"/>
      <c r="AC84" s="268"/>
      <c r="AD84" s="128"/>
      <c r="AE84" s="263"/>
      <c r="AF84" s="261"/>
      <c r="AG84" s="260"/>
    </row>
    <row r="85" spans="1:33" ht="14.25" hidden="1" customHeight="1" x14ac:dyDescent="0.15">
      <c r="A85" s="282"/>
      <c r="B85" s="283"/>
      <c r="C85" s="128"/>
      <c r="D85" s="286">
        <f>E37</f>
        <v>71180170</v>
      </c>
      <c r="E85" s="286"/>
      <c r="F85" s="286"/>
      <c r="G85" s="128"/>
      <c r="H85" s="128"/>
      <c r="I85" s="128"/>
      <c r="J85" s="128"/>
      <c r="K85" s="128"/>
      <c r="L85" s="248"/>
      <c r="M85" s="248"/>
      <c r="N85" s="128"/>
      <c r="O85" s="128"/>
      <c r="P85" s="128"/>
      <c r="Q85" s="128"/>
      <c r="R85" s="128"/>
      <c r="S85" s="128"/>
      <c r="T85" s="128"/>
      <c r="U85" s="128"/>
      <c r="V85" s="268"/>
      <c r="W85" s="128"/>
      <c r="X85" s="128"/>
      <c r="Y85" s="128"/>
      <c r="Z85" s="128"/>
      <c r="AA85" s="248"/>
      <c r="AB85" s="248"/>
      <c r="AC85" s="268"/>
      <c r="AD85" s="128"/>
      <c r="AE85" s="263"/>
      <c r="AF85" s="261"/>
      <c r="AG85" s="260"/>
    </row>
    <row r="86" spans="1:33" ht="14.25" hidden="1" customHeight="1" x14ac:dyDescent="0.15">
      <c r="A86" s="282"/>
      <c r="B86" s="283"/>
      <c r="C86" s="128"/>
      <c r="D86" s="128"/>
      <c r="E86" s="128"/>
      <c r="F86" s="128"/>
      <c r="G86" s="128"/>
      <c r="H86" s="128"/>
      <c r="I86" s="128"/>
      <c r="J86" s="128"/>
      <c r="K86" s="128"/>
      <c r="L86" s="248"/>
      <c r="M86" s="248"/>
      <c r="N86" s="128"/>
      <c r="O86" s="128"/>
      <c r="P86" s="128"/>
      <c r="Q86" s="128"/>
      <c r="R86" s="128"/>
      <c r="S86" s="128"/>
      <c r="T86" s="128"/>
      <c r="U86" s="128"/>
      <c r="V86" s="268"/>
      <c r="W86" s="128"/>
      <c r="X86" s="128"/>
      <c r="Y86" s="128"/>
      <c r="Z86" s="128"/>
      <c r="AA86" s="248"/>
      <c r="AB86" s="248"/>
      <c r="AC86" s="268"/>
      <c r="AD86" s="128"/>
      <c r="AE86" s="263"/>
      <c r="AF86" s="261"/>
      <c r="AG86" s="260"/>
    </row>
    <row r="87" spans="1:33" ht="15" hidden="1" customHeight="1" thickBot="1" x14ac:dyDescent="0.2">
      <c r="A87" s="284"/>
      <c r="B87" s="285"/>
      <c r="C87" s="130"/>
      <c r="D87" s="130"/>
      <c r="E87" s="130"/>
      <c r="F87" s="130"/>
      <c r="G87" s="130"/>
      <c r="H87" s="130"/>
      <c r="I87" s="130"/>
      <c r="J87" s="130"/>
      <c r="K87" s="130"/>
      <c r="L87" s="249"/>
      <c r="M87" s="249"/>
      <c r="N87" s="130"/>
      <c r="O87" s="130"/>
      <c r="P87" s="130"/>
      <c r="Q87" s="130"/>
      <c r="R87" s="130"/>
      <c r="S87" s="130"/>
      <c r="T87" s="130"/>
      <c r="U87" s="130"/>
      <c r="V87" s="269"/>
      <c r="W87" s="130"/>
      <c r="X87" s="130"/>
      <c r="Y87" s="130"/>
      <c r="Z87" s="130"/>
      <c r="AA87" s="249"/>
      <c r="AB87" s="249"/>
      <c r="AC87" s="269"/>
      <c r="AD87" s="130"/>
      <c r="AE87" s="264"/>
      <c r="AF87" s="261"/>
      <c r="AG87" s="260"/>
    </row>
    <row r="88" spans="1:33" ht="14.25" hidden="1" customHeight="1" x14ac:dyDescent="0.15">
      <c r="A88" s="280" t="s">
        <v>63</v>
      </c>
      <c r="B88" s="281"/>
      <c r="C88" s="126" t="s">
        <v>14</v>
      </c>
      <c r="D88" s="126">
        <f>G32</f>
        <v>68990719.5</v>
      </c>
      <c r="E88" s="126"/>
      <c r="F88" s="126"/>
      <c r="G88" s="126" t="s">
        <v>3</v>
      </c>
      <c r="H88" s="267">
        <v>0.6</v>
      </c>
      <c r="I88" s="126" t="s">
        <v>15</v>
      </c>
      <c r="J88" s="126" t="s">
        <v>13</v>
      </c>
      <c r="K88" s="126" t="s">
        <v>44</v>
      </c>
      <c r="L88" s="246">
        <f>G38</f>
        <v>0.4</v>
      </c>
      <c r="M88" s="247"/>
      <c r="N88" s="126" t="s">
        <v>3</v>
      </c>
      <c r="O88" s="267">
        <v>0.5</v>
      </c>
      <c r="P88" s="126" t="s">
        <v>15</v>
      </c>
      <c r="Q88" s="126" t="s">
        <v>13</v>
      </c>
      <c r="R88" s="126" t="s">
        <v>14</v>
      </c>
      <c r="S88" s="279">
        <f>I38</f>
        <v>0.2</v>
      </c>
      <c r="T88" s="126"/>
      <c r="U88" s="126" t="s">
        <v>3</v>
      </c>
      <c r="V88" s="267">
        <v>0.5</v>
      </c>
      <c r="W88" s="126" t="s">
        <v>15</v>
      </c>
      <c r="X88" s="126" t="s">
        <v>13</v>
      </c>
      <c r="Y88" s="126" t="s">
        <v>14</v>
      </c>
      <c r="Z88" s="267">
        <f>K38</f>
        <v>0.05</v>
      </c>
      <c r="AA88" s="247" t="s">
        <v>47</v>
      </c>
      <c r="AB88" s="247"/>
      <c r="AC88" s="267" t="s">
        <v>48</v>
      </c>
      <c r="AD88" s="126" t="s">
        <v>3</v>
      </c>
      <c r="AE88" s="262">
        <v>0.4</v>
      </c>
      <c r="AF88" s="259">
        <f>(D88/D91*H88)+((L88*O88)+(S88*V88)+(Z88))*AE88</f>
        <v>0.32815650772727273</v>
      </c>
      <c r="AG88" s="260"/>
    </row>
    <row r="89" spans="1:33" ht="14.25" hidden="1" customHeight="1" x14ac:dyDescent="0.15">
      <c r="A89" s="282"/>
      <c r="B89" s="283"/>
      <c r="C89" s="128"/>
      <c r="D89" s="128"/>
      <c r="E89" s="128"/>
      <c r="F89" s="128"/>
      <c r="G89" s="128"/>
      <c r="H89" s="128"/>
      <c r="I89" s="128"/>
      <c r="J89" s="128"/>
      <c r="K89" s="128"/>
      <c r="L89" s="248"/>
      <c r="M89" s="248"/>
      <c r="N89" s="128"/>
      <c r="O89" s="128"/>
      <c r="P89" s="128"/>
      <c r="Q89" s="128"/>
      <c r="R89" s="128"/>
      <c r="S89" s="128"/>
      <c r="T89" s="128"/>
      <c r="U89" s="128"/>
      <c r="V89" s="268"/>
      <c r="W89" s="128"/>
      <c r="X89" s="128"/>
      <c r="Y89" s="128"/>
      <c r="Z89" s="128"/>
      <c r="AA89" s="248"/>
      <c r="AB89" s="248"/>
      <c r="AC89" s="268"/>
      <c r="AD89" s="128"/>
      <c r="AE89" s="263"/>
      <c r="AF89" s="261"/>
      <c r="AG89" s="260"/>
    </row>
    <row r="90" spans="1:33" ht="14.25" hidden="1" customHeight="1" x14ac:dyDescent="0.15">
      <c r="A90" s="282"/>
      <c r="B90" s="283"/>
      <c r="C90" s="128"/>
      <c r="D90" s="128"/>
      <c r="E90" s="128"/>
      <c r="F90" s="128"/>
      <c r="G90" s="128"/>
      <c r="H90" s="128"/>
      <c r="I90" s="128"/>
      <c r="J90" s="128"/>
      <c r="K90" s="128"/>
      <c r="L90" s="248"/>
      <c r="M90" s="248"/>
      <c r="N90" s="128"/>
      <c r="O90" s="128"/>
      <c r="P90" s="128"/>
      <c r="Q90" s="128"/>
      <c r="R90" s="128"/>
      <c r="S90" s="128"/>
      <c r="T90" s="128"/>
      <c r="U90" s="128"/>
      <c r="V90" s="268"/>
      <c r="W90" s="128"/>
      <c r="X90" s="128"/>
      <c r="Y90" s="128"/>
      <c r="Z90" s="128"/>
      <c r="AA90" s="248"/>
      <c r="AB90" s="248"/>
      <c r="AC90" s="268"/>
      <c r="AD90" s="128"/>
      <c r="AE90" s="263"/>
      <c r="AF90" s="261"/>
      <c r="AG90" s="260"/>
    </row>
    <row r="91" spans="1:33" ht="14.25" hidden="1" customHeight="1" x14ac:dyDescent="0.15">
      <c r="A91" s="282"/>
      <c r="B91" s="283"/>
      <c r="C91" s="128"/>
      <c r="D91" s="286">
        <f>E38</f>
        <v>220000000</v>
      </c>
      <c r="E91" s="286"/>
      <c r="F91" s="286"/>
      <c r="G91" s="128"/>
      <c r="H91" s="128"/>
      <c r="I91" s="128"/>
      <c r="J91" s="128"/>
      <c r="K91" s="128"/>
      <c r="L91" s="248"/>
      <c r="M91" s="248"/>
      <c r="N91" s="128"/>
      <c r="O91" s="128"/>
      <c r="P91" s="128"/>
      <c r="Q91" s="128"/>
      <c r="R91" s="128"/>
      <c r="S91" s="128"/>
      <c r="T91" s="128"/>
      <c r="U91" s="128"/>
      <c r="V91" s="268"/>
      <c r="W91" s="128"/>
      <c r="X91" s="128"/>
      <c r="Y91" s="128"/>
      <c r="Z91" s="128"/>
      <c r="AA91" s="248"/>
      <c r="AB91" s="248"/>
      <c r="AC91" s="268"/>
      <c r="AD91" s="128"/>
      <c r="AE91" s="263"/>
      <c r="AF91" s="261"/>
      <c r="AG91" s="260"/>
    </row>
    <row r="92" spans="1:33" ht="14.25" hidden="1" customHeight="1" x14ac:dyDescent="0.15">
      <c r="A92" s="282"/>
      <c r="B92" s="283"/>
      <c r="C92" s="128"/>
      <c r="D92" s="128"/>
      <c r="E92" s="128"/>
      <c r="F92" s="128"/>
      <c r="G92" s="128"/>
      <c r="H92" s="128"/>
      <c r="I92" s="128"/>
      <c r="J92" s="128"/>
      <c r="K92" s="128"/>
      <c r="L92" s="248"/>
      <c r="M92" s="248"/>
      <c r="N92" s="128"/>
      <c r="O92" s="128"/>
      <c r="P92" s="128"/>
      <c r="Q92" s="128"/>
      <c r="R92" s="128"/>
      <c r="S92" s="128"/>
      <c r="T92" s="128"/>
      <c r="U92" s="128"/>
      <c r="V92" s="268"/>
      <c r="W92" s="128"/>
      <c r="X92" s="128"/>
      <c r="Y92" s="128"/>
      <c r="Z92" s="128"/>
      <c r="AA92" s="248"/>
      <c r="AB92" s="248"/>
      <c r="AC92" s="268"/>
      <c r="AD92" s="128"/>
      <c r="AE92" s="263"/>
      <c r="AF92" s="261"/>
      <c r="AG92" s="260"/>
    </row>
    <row r="93" spans="1:33" ht="15" hidden="1" customHeight="1" thickBot="1" x14ac:dyDescent="0.2">
      <c r="A93" s="284"/>
      <c r="B93" s="285"/>
      <c r="C93" s="130"/>
      <c r="D93" s="130"/>
      <c r="E93" s="130"/>
      <c r="F93" s="130"/>
      <c r="G93" s="130"/>
      <c r="H93" s="130"/>
      <c r="I93" s="130"/>
      <c r="J93" s="130"/>
      <c r="K93" s="130"/>
      <c r="L93" s="249"/>
      <c r="M93" s="249"/>
      <c r="N93" s="130"/>
      <c r="O93" s="130"/>
      <c r="P93" s="130"/>
      <c r="Q93" s="130"/>
      <c r="R93" s="130"/>
      <c r="S93" s="130"/>
      <c r="T93" s="130"/>
      <c r="U93" s="130"/>
      <c r="V93" s="269"/>
      <c r="W93" s="130"/>
      <c r="X93" s="130"/>
      <c r="Y93" s="130"/>
      <c r="Z93" s="130"/>
      <c r="AA93" s="249"/>
      <c r="AB93" s="249"/>
      <c r="AC93" s="269"/>
      <c r="AD93" s="130"/>
      <c r="AE93" s="264"/>
      <c r="AF93" s="261"/>
      <c r="AG93" s="260"/>
    </row>
    <row r="94" spans="1:33" ht="14.25" hidden="1" customHeight="1" x14ac:dyDescent="0.15">
      <c r="A94" s="280" t="s">
        <v>64</v>
      </c>
      <c r="B94" s="281"/>
      <c r="C94" s="126" t="s">
        <v>14</v>
      </c>
      <c r="D94" s="126">
        <f>G32</f>
        <v>68990719.5</v>
      </c>
      <c r="E94" s="126"/>
      <c r="F94" s="126"/>
      <c r="G94" s="126" t="s">
        <v>3</v>
      </c>
      <c r="H94" s="267">
        <v>0.6</v>
      </c>
      <c r="I94" s="126" t="s">
        <v>15</v>
      </c>
      <c r="J94" s="126" t="s">
        <v>13</v>
      </c>
      <c r="K94" s="126" t="s">
        <v>44</v>
      </c>
      <c r="L94" s="246">
        <f>G39</f>
        <v>0</v>
      </c>
      <c r="M94" s="247"/>
      <c r="N94" s="126" t="s">
        <v>3</v>
      </c>
      <c r="O94" s="267">
        <v>0.5</v>
      </c>
      <c r="P94" s="126" t="s">
        <v>15</v>
      </c>
      <c r="Q94" s="126" t="s">
        <v>13</v>
      </c>
      <c r="R94" s="126" t="s">
        <v>14</v>
      </c>
      <c r="S94" s="279">
        <f>I39</f>
        <v>0</v>
      </c>
      <c r="T94" s="126"/>
      <c r="U94" s="126" t="s">
        <v>3</v>
      </c>
      <c r="V94" s="267">
        <v>0.5</v>
      </c>
      <c r="W94" s="126" t="s">
        <v>15</v>
      </c>
      <c r="X94" s="126" t="s">
        <v>13</v>
      </c>
      <c r="Y94" s="126" t="s">
        <v>14</v>
      </c>
      <c r="Z94" s="267">
        <f>K39</f>
        <v>0</v>
      </c>
      <c r="AA94" s="247" t="s">
        <v>47</v>
      </c>
      <c r="AB94" s="247"/>
      <c r="AC94" s="267" t="s">
        <v>48</v>
      </c>
      <c r="AD94" s="126" t="s">
        <v>3</v>
      </c>
      <c r="AE94" s="262">
        <v>0.4</v>
      </c>
      <c r="AF94" s="259" t="e">
        <f>(D94/D97*H94)+((L94*O94)+(S94*V94)+(Z94))*AE94</f>
        <v>#DIV/0!</v>
      </c>
      <c r="AG94" s="260"/>
    </row>
    <row r="95" spans="1:33" ht="14.25" hidden="1" customHeight="1" x14ac:dyDescent="0.15">
      <c r="A95" s="282"/>
      <c r="B95" s="283"/>
      <c r="C95" s="128"/>
      <c r="D95" s="128"/>
      <c r="E95" s="128"/>
      <c r="F95" s="128"/>
      <c r="G95" s="128"/>
      <c r="H95" s="128"/>
      <c r="I95" s="128"/>
      <c r="J95" s="128"/>
      <c r="K95" s="128"/>
      <c r="L95" s="248"/>
      <c r="M95" s="248"/>
      <c r="N95" s="128"/>
      <c r="O95" s="128"/>
      <c r="P95" s="128"/>
      <c r="Q95" s="128"/>
      <c r="R95" s="128"/>
      <c r="S95" s="128"/>
      <c r="T95" s="128"/>
      <c r="U95" s="128"/>
      <c r="V95" s="268"/>
      <c r="W95" s="128"/>
      <c r="X95" s="128"/>
      <c r="Y95" s="128"/>
      <c r="Z95" s="128"/>
      <c r="AA95" s="248"/>
      <c r="AB95" s="248"/>
      <c r="AC95" s="268"/>
      <c r="AD95" s="128"/>
      <c r="AE95" s="263"/>
      <c r="AF95" s="261"/>
      <c r="AG95" s="260"/>
    </row>
    <row r="96" spans="1:33" ht="14.25" hidden="1" customHeight="1" x14ac:dyDescent="0.15">
      <c r="A96" s="282"/>
      <c r="B96" s="283"/>
      <c r="C96" s="128"/>
      <c r="D96" s="128"/>
      <c r="E96" s="128"/>
      <c r="F96" s="128"/>
      <c r="G96" s="128"/>
      <c r="H96" s="128"/>
      <c r="I96" s="128"/>
      <c r="J96" s="128"/>
      <c r="K96" s="128"/>
      <c r="L96" s="248"/>
      <c r="M96" s="248"/>
      <c r="N96" s="128"/>
      <c r="O96" s="128"/>
      <c r="P96" s="128"/>
      <c r="Q96" s="128"/>
      <c r="R96" s="128"/>
      <c r="S96" s="128"/>
      <c r="T96" s="128"/>
      <c r="U96" s="128"/>
      <c r="V96" s="268"/>
      <c r="W96" s="128"/>
      <c r="X96" s="128"/>
      <c r="Y96" s="128"/>
      <c r="Z96" s="128"/>
      <c r="AA96" s="248"/>
      <c r="AB96" s="248"/>
      <c r="AC96" s="268"/>
      <c r="AD96" s="128"/>
      <c r="AE96" s="263"/>
      <c r="AF96" s="261"/>
      <c r="AG96" s="260"/>
    </row>
    <row r="97" spans="1:33" ht="14.25" hidden="1" customHeight="1" x14ac:dyDescent="0.15">
      <c r="A97" s="282"/>
      <c r="B97" s="283"/>
      <c r="C97" s="128"/>
      <c r="D97" s="286">
        <f>E39</f>
        <v>0</v>
      </c>
      <c r="E97" s="286"/>
      <c r="F97" s="286"/>
      <c r="G97" s="128"/>
      <c r="H97" s="128"/>
      <c r="I97" s="128"/>
      <c r="J97" s="128"/>
      <c r="K97" s="128"/>
      <c r="L97" s="248"/>
      <c r="M97" s="248"/>
      <c r="N97" s="128"/>
      <c r="O97" s="128"/>
      <c r="P97" s="128"/>
      <c r="Q97" s="128"/>
      <c r="R97" s="128"/>
      <c r="S97" s="128"/>
      <c r="T97" s="128"/>
      <c r="U97" s="128"/>
      <c r="V97" s="268"/>
      <c r="W97" s="128"/>
      <c r="X97" s="128"/>
      <c r="Y97" s="128"/>
      <c r="Z97" s="128"/>
      <c r="AA97" s="248"/>
      <c r="AB97" s="248"/>
      <c r="AC97" s="268"/>
      <c r="AD97" s="128"/>
      <c r="AE97" s="263"/>
      <c r="AF97" s="261"/>
      <c r="AG97" s="260"/>
    </row>
    <row r="98" spans="1:33" ht="14.25" hidden="1" customHeight="1" x14ac:dyDescent="0.15">
      <c r="A98" s="282"/>
      <c r="B98" s="283"/>
      <c r="C98" s="128"/>
      <c r="D98" s="128"/>
      <c r="E98" s="128"/>
      <c r="F98" s="128"/>
      <c r="G98" s="128"/>
      <c r="H98" s="128"/>
      <c r="I98" s="128"/>
      <c r="J98" s="128"/>
      <c r="K98" s="128"/>
      <c r="L98" s="248"/>
      <c r="M98" s="248"/>
      <c r="N98" s="128"/>
      <c r="O98" s="128"/>
      <c r="P98" s="128"/>
      <c r="Q98" s="128"/>
      <c r="R98" s="128"/>
      <c r="S98" s="128"/>
      <c r="T98" s="128"/>
      <c r="U98" s="128"/>
      <c r="V98" s="268"/>
      <c r="W98" s="128"/>
      <c r="X98" s="128"/>
      <c r="Y98" s="128"/>
      <c r="Z98" s="128"/>
      <c r="AA98" s="248"/>
      <c r="AB98" s="248"/>
      <c r="AC98" s="268"/>
      <c r="AD98" s="128"/>
      <c r="AE98" s="263"/>
      <c r="AF98" s="261"/>
      <c r="AG98" s="260"/>
    </row>
    <row r="99" spans="1:33" ht="15" hidden="1" customHeight="1" thickBot="1" x14ac:dyDescent="0.2">
      <c r="A99" s="284"/>
      <c r="B99" s="285"/>
      <c r="C99" s="130"/>
      <c r="D99" s="130"/>
      <c r="E99" s="130"/>
      <c r="F99" s="130"/>
      <c r="G99" s="130"/>
      <c r="H99" s="130"/>
      <c r="I99" s="130"/>
      <c r="J99" s="130"/>
      <c r="K99" s="130"/>
      <c r="L99" s="249"/>
      <c r="M99" s="249"/>
      <c r="N99" s="130"/>
      <c r="O99" s="130"/>
      <c r="P99" s="130"/>
      <c r="Q99" s="130"/>
      <c r="R99" s="130"/>
      <c r="S99" s="130"/>
      <c r="T99" s="130"/>
      <c r="U99" s="130"/>
      <c r="V99" s="269"/>
      <c r="W99" s="130"/>
      <c r="X99" s="130"/>
      <c r="Y99" s="130"/>
      <c r="Z99" s="130"/>
      <c r="AA99" s="249"/>
      <c r="AB99" s="249"/>
      <c r="AC99" s="269"/>
      <c r="AD99" s="130"/>
      <c r="AE99" s="264"/>
      <c r="AF99" s="261"/>
      <c r="AG99" s="260"/>
    </row>
    <row r="100" spans="1:33" ht="14.25" hidden="1" customHeight="1" x14ac:dyDescent="0.15">
      <c r="A100" s="280" t="s">
        <v>65</v>
      </c>
      <c r="B100" s="281"/>
      <c r="C100" s="126" t="s">
        <v>14</v>
      </c>
      <c r="D100" s="126">
        <f>G32</f>
        <v>68990719.5</v>
      </c>
      <c r="E100" s="126"/>
      <c r="F100" s="126"/>
      <c r="G100" s="126" t="s">
        <v>3</v>
      </c>
      <c r="H100" s="267">
        <v>0.6</v>
      </c>
      <c r="I100" s="126" t="s">
        <v>15</v>
      </c>
      <c r="J100" s="126" t="s">
        <v>13</v>
      </c>
      <c r="K100" s="126" t="s">
        <v>44</v>
      </c>
      <c r="L100" s="246">
        <f>G40</f>
        <v>0</v>
      </c>
      <c r="M100" s="247"/>
      <c r="N100" s="126" t="s">
        <v>3</v>
      </c>
      <c r="O100" s="267">
        <v>0.5</v>
      </c>
      <c r="P100" s="126" t="s">
        <v>15</v>
      </c>
      <c r="Q100" s="126" t="s">
        <v>13</v>
      </c>
      <c r="R100" s="126" t="s">
        <v>14</v>
      </c>
      <c r="S100" s="279">
        <f>I40</f>
        <v>0</v>
      </c>
      <c r="T100" s="126"/>
      <c r="U100" s="126" t="s">
        <v>3</v>
      </c>
      <c r="V100" s="267">
        <v>0.5</v>
      </c>
      <c r="W100" s="126" t="s">
        <v>15</v>
      </c>
      <c r="X100" s="126" t="s">
        <v>13</v>
      </c>
      <c r="Y100" s="126" t="s">
        <v>14</v>
      </c>
      <c r="Z100" s="267">
        <f>K40</f>
        <v>0</v>
      </c>
      <c r="AA100" s="247" t="s">
        <v>47</v>
      </c>
      <c r="AB100" s="247"/>
      <c r="AC100" s="267" t="s">
        <v>48</v>
      </c>
      <c r="AD100" s="126" t="s">
        <v>3</v>
      </c>
      <c r="AE100" s="262">
        <v>0.4</v>
      </c>
      <c r="AF100" s="259" t="e">
        <f>(D100/D103*H100)+((L100*O100)+(S100*V100)+(Z100))*AE100</f>
        <v>#DIV/0!</v>
      </c>
      <c r="AG100" s="260"/>
    </row>
    <row r="101" spans="1:33" ht="14.25" hidden="1" customHeight="1" x14ac:dyDescent="0.15">
      <c r="A101" s="282"/>
      <c r="B101" s="283"/>
      <c r="C101" s="128"/>
      <c r="D101" s="128"/>
      <c r="E101" s="128"/>
      <c r="F101" s="128"/>
      <c r="G101" s="128"/>
      <c r="H101" s="128"/>
      <c r="I101" s="128"/>
      <c r="J101" s="128"/>
      <c r="K101" s="128"/>
      <c r="L101" s="248"/>
      <c r="M101" s="248"/>
      <c r="N101" s="128"/>
      <c r="O101" s="128"/>
      <c r="P101" s="128"/>
      <c r="Q101" s="128"/>
      <c r="R101" s="128"/>
      <c r="S101" s="128"/>
      <c r="T101" s="128"/>
      <c r="U101" s="128"/>
      <c r="V101" s="268"/>
      <c r="W101" s="128"/>
      <c r="X101" s="128"/>
      <c r="Y101" s="128"/>
      <c r="Z101" s="128"/>
      <c r="AA101" s="248"/>
      <c r="AB101" s="248"/>
      <c r="AC101" s="268"/>
      <c r="AD101" s="128"/>
      <c r="AE101" s="263"/>
      <c r="AF101" s="261"/>
      <c r="AG101" s="260"/>
    </row>
    <row r="102" spans="1:33" ht="14.25" hidden="1" customHeight="1" x14ac:dyDescent="0.15">
      <c r="A102" s="282"/>
      <c r="B102" s="283"/>
      <c r="C102" s="128"/>
      <c r="D102" s="128"/>
      <c r="E102" s="128"/>
      <c r="F102" s="128"/>
      <c r="G102" s="128"/>
      <c r="H102" s="128"/>
      <c r="I102" s="128"/>
      <c r="J102" s="128"/>
      <c r="K102" s="128"/>
      <c r="L102" s="248"/>
      <c r="M102" s="248"/>
      <c r="N102" s="128"/>
      <c r="O102" s="128"/>
      <c r="P102" s="128"/>
      <c r="Q102" s="128"/>
      <c r="R102" s="128"/>
      <c r="S102" s="128"/>
      <c r="T102" s="128"/>
      <c r="U102" s="128"/>
      <c r="V102" s="268"/>
      <c r="W102" s="128"/>
      <c r="X102" s="128"/>
      <c r="Y102" s="128"/>
      <c r="Z102" s="128"/>
      <c r="AA102" s="248"/>
      <c r="AB102" s="248"/>
      <c r="AC102" s="268"/>
      <c r="AD102" s="128"/>
      <c r="AE102" s="263"/>
      <c r="AF102" s="261"/>
      <c r="AG102" s="260"/>
    </row>
    <row r="103" spans="1:33" ht="14.25" hidden="1" customHeight="1" x14ac:dyDescent="0.15">
      <c r="A103" s="282"/>
      <c r="B103" s="283"/>
      <c r="C103" s="128"/>
      <c r="D103" s="286">
        <f>E40</f>
        <v>0</v>
      </c>
      <c r="E103" s="286"/>
      <c r="F103" s="286"/>
      <c r="G103" s="128"/>
      <c r="H103" s="128"/>
      <c r="I103" s="128"/>
      <c r="J103" s="128"/>
      <c r="K103" s="128"/>
      <c r="L103" s="248"/>
      <c r="M103" s="248"/>
      <c r="N103" s="128"/>
      <c r="O103" s="128"/>
      <c r="P103" s="128"/>
      <c r="Q103" s="128"/>
      <c r="R103" s="128"/>
      <c r="S103" s="128"/>
      <c r="T103" s="128"/>
      <c r="U103" s="128"/>
      <c r="V103" s="268"/>
      <c r="W103" s="128"/>
      <c r="X103" s="128"/>
      <c r="Y103" s="128"/>
      <c r="Z103" s="128"/>
      <c r="AA103" s="248"/>
      <c r="AB103" s="248"/>
      <c r="AC103" s="268"/>
      <c r="AD103" s="128"/>
      <c r="AE103" s="263"/>
      <c r="AF103" s="261"/>
      <c r="AG103" s="260"/>
    </row>
    <row r="104" spans="1:33" ht="14.25" hidden="1" customHeight="1" x14ac:dyDescent="0.15">
      <c r="A104" s="282"/>
      <c r="B104" s="283"/>
      <c r="C104" s="128"/>
      <c r="D104" s="128"/>
      <c r="E104" s="128"/>
      <c r="F104" s="128"/>
      <c r="G104" s="128"/>
      <c r="H104" s="128"/>
      <c r="I104" s="128"/>
      <c r="J104" s="128"/>
      <c r="K104" s="128"/>
      <c r="L104" s="248"/>
      <c r="M104" s="248"/>
      <c r="N104" s="128"/>
      <c r="O104" s="128"/>
      <c r="P104" s="128"/>
      <c r="Q104" s="128"/>
      <c r="R104" s="128"/>
      <c r="S104" s="128"/>
      <c r="T104" s="128"/>
      <c r="U104" s="128"/>
      <c r="V104" s="268"/>
      <c r="W104" s="128"/>
      <c r="X104" s="128"/>
      <c r="Y104" s="128"/>
      <c r="Z104" s="128"/>
      <c r="AA104" s="248"/>
      <c r="AB104" s="248"/>
      <c r="AC104" s="268"/>
      <c r="AD104" s="128"/>
      <c r="AE104" s="263"/>
      <c r="AF104" s="261"/>
      <c r="AG104" s="260"/>
    </row>
    <row r="105" spans="1:33" ht="15" hidden="1" customHeight="1" thickBot="1" x14ac:dyDescent="0.2">
      <c r="A105" s="284"/>
      <c r="B105" s="285"/>
      <c r="C105" s="130"/>
      <c r="D105" s="130"/>
      <c r="E105" s="130"/>
      <c r="F105" s="130"/>
      <c r="G105" s="130"/>
      <c r="H105" s="130"/>
      <c r="I105" s="130"/>
      <c r="J105" s="130"/>
      <c r="K105" s="130"/>
      <c r="L105" s="249"/>
      <c r="M105" s="249"/>
      <c r="N105" s="130"/>
      <c r="O105" s="130"/>
      <c r="P105" s="130"/>
      <c r="Q105" s="130"/>
      <c r="R105" s="130"/>
      <c r="S105" s="130"/>
      <c r="T105" s="130"/>
      <c r="U105" s="130"/>
      <c r="V105" s="269"/>
      <c r="W105" s="130"/>
      <c r="X105" s="130"/>
      <c r="Y105" s="130"/>
      <c r="Z105" s="130"/>
      <c r="AA105" s="249"/>
      <c r="AB105" s="249"/>
      <c r="AC105" s="269"/>
      <c r="AD105" s="130"/>
      <c r="AE105" s="264"/>
      <c r="AF105" s="261"/>
      <c r="AG105" s="260"/>
    </row>
    <row r="106" spans="1:33" ht="14.25" hidden="1" customHeight="1" x14ac:dyDescent="0.15">
      <c r="A106" s="280" t="s">
        <v>66</v>
      </c>
      <c r="B106" s="281"/>
      <c r="C106" s="126" t="s">
        <v>14</v>
      </c>
      <c r="D106" s="126">
        <f>G32</f>
        <v>68990719.5</v>
      </c>
      <c r="E106" s="126"/>
      <c r="F106" s="126"/>
      <c r="G106" s="126" t="s">
        <v>3</v>
      </c>
      <c r="H106" s="267">
        <v>0.6</v>
      </c>
      <c r="I106" s="126" t="s">
        <v>15</v>
      </c>
      <c r="J106" s="126" t="s">
        <v>13</v>
      </c>
      <c r="K106" s="126" t="s">
        <v>44</v>
      </c>
      <c r="L106" s="246">
        <f>G41</f>
        <v>0</v>
      </c>
      <c r="M106" s="247"/>
      <c r="N106" s="126" t="s">
        <v>3</v>
      </c>
      <c r="O106" s="267">
        <v>0.5</v>
      </c>
      <c r="P106" s="126" t="s">
        <v>15</v>
      </c>
      <c r="Q106" s="126" t="s">
        <v>13</v>
      </c>
      <c r="R106" s="126" t="s">
        <v>14</v>
      </c>
      <c r="S106" s="279">
        <f>I41</f>
        <v>0</v>
      </c>
      <c r="T106" s="126"/>
      <c r="U106" s="126" t="s">
        <v>3</v>
      </c>
      <c r="V106" s="267">
        <v>0.5</v>
      </c>
      <c r="W106" s="126" t="s">
        <v>15</v>
      </c>
      <c r="X106" s="126" t="s">
        <v>13</v>
      </c>
      <c r="Y106" s="126" t="s">
        <v>14</v>
      </c>
      <c r="Z106" s="267">
        <f>K41</f>
        <v>0</v>
      </c>
      <c r="AA106" s="247" t="s">
        <v>47</v>
      </c>
      <c r="AB106" s="247"/>
      <c r="AC106" s="267" t="s">
        <v>48</v>
      </c>
      <c r="AD106" s="126" t="s">
        <v>3</v>
      </c>
      <c r="AE106" s="262">
        <v>0.4</v>
      </c>
      <c r="AF106" s="259" t="e">
        <f>(D106/D109*H106)+((L106*O106)+(S106*V106)+(Z106))*AE106</f>
        <v>#DIV/0!</v>
      </c>
      <c r="AG106" s="260"/>
    </row>
    <row r="107" spans="1:33" ht="14.25" hidden="1" customHeight="1" x14ac:dyDescent="0.15">
      <c r="A107" s="282"/>
      <c r="B107" s="283"/>
      <c r="C107" s="128"/>
      <c r="D107" s="128"/>
      <c r="E107" s="128"/>
      <c r="F107" s="128"/>
      <c r="G107" s="128"/>
      <c r="H107" s="128"/>
      <c r="I107" s="128"/>
      <c r="J107" s="128"/>
      <c r="K107" s="128"/>
      <c r="L107" s="248"/>
      <c r="M107" s="248"/>
      <c r="N107" s="128"/>
      <c r="O107" s="128"/>
      <c r="P107" s="128"/>
      <c r="Q107" s="128"/>
      <c r="R107" s="128"/>
      <c r="S107" s="128"/>
      <c r="T107" s="128"/>
      <c r="U107" s="128"/>
      <c r="V107" s="268"/>
      <c r="W107" s="128"/>
      <c r="X107" s="128"/>
      <c r="Y107" s="128"/>
      <c r="Z107" s="128"/>
      <c r="AA107" s="248"/>
      <c r="AB107" s="248"/>
      <c r="AC107" s="268"/>
      <c r="AD107" s="128"/>
      <c r="AE107" s="263"/>
      <c r="AF107" s="261"/>
      <c r="AG107" s="260"/>
    </row>
    <row r="108" spans="1:33" ht="14.25" hidden="1" customHeight="1" x14ac:dyDescent="0.15">
      <c r="A108" s="282"/>
      <c r="B108" s="283"/>
      <c r="C108" s="128"/>
      <c r="D108" s="128"/>
      <c r="E108" s="128"/>
      <c r="F108" s="128"/>
      <c r="G108" s="128"/>
      <c r="H108" s="128"/>
      <c r="I108" s="128"/>
      <c r="J108" s="128"/>
      <c r="K108" s="128"/>
      <c r="L108" s="248"/>
      <c r="M108" s="248"/>
      <c r="N108" s="128"/>
      <c r="O108" s="128"/>
      <c r="P108" s="128"/>
      <c r="Q108" s="128"/>
      <c r="R108" s="128"/>
      <c r="S108" s="128"/>
      <c r="T108" s="128"/>
      <c r="U108" s="128"/>
      <c r="V108" s="268"/>
      <c r="W108" s="128"/>
      <c r="X108" s="128"/>
      <c r="Y108" s="128"/>
      <c r="Z108" s="128"/>
      <c r="AA108" s="248"/>
      <c r="AB108" s="248"/>
      <c r="AC108" s="268"/>
      <c r="AD108" s="128"/>
      <c r="AE108" s="263"/>
      <c r="AF108" s="261"/>
      <c r="AG108" s="260"/>
    </row>
    <row r="109" spans="1:33" ht="14.25" hidden="1" customHeight="1" x14ac:dyDescent="0.15">
      <c r="A109" s="282"/>
      <c r="B109" s="283"/>
      <c r="C109" s="128"/>
      <c r="D109" s="286">
        <f>E41</f>
        <v>0</v>
      </c>
      <c r="E109" s="286"/>
      <c r="F109" s="286"/>
      <c r="G109" s="128"/>
      <c r="H109" s="128"/>
      <c r="I109" s="128"/>
      <c r="J109" s="128"/>
      <c r="K109" s="128"/>
      <c r="L109" s="248"/>
      <c r="M109" s="248"/>
      <c r="N109" s="128"/>
      <c r="O109" s="128"/>
      <c r="P109" s="128"/>
      <c r="Q109" s="128"/>
      <c r="R109" s="128"/>
      <c r="S109" s="128"/>
      <c r="T109" s="128"/>
      <c r="U109" s="128"/>
      <c r="V109" s="268"/>
      <c r="W109" s="128"/>
      <c r="X109" s="128"/>
      <c r="Y109" s="128"/>
      <c r="Z109" s="128"/>
      <c r="AA109" s="248"/>
      <c r="AB109" s="248"/>
      <c r="AC109" s="268"/>
      <c r="AD109" s="128"/>
      <c r="AE109" s="263"/>
      <c r="AF109" s="261"/>
      <c r="AG109" s="260"/>
    </row>
    <row r="110" spans="1:33" ht="14.25" hidden="1" customHeight="1" x14ac:dyDescent="0.15">
      <c r="A110" s="282"/>
      <c r="B110" s="283"/>
      <c r="C110" s="128"/>
      <c r="D110" s="128"/>
      <c r="E110" s="128"/>
      <c r="F110" s="128"/>
      <c r="G110" s="128"/>
      <c r="H110" s="128"/>
      <c r="I110" s="128"/>
      <c r="J110" s="128"/>
      <c r="K110" s="128"/>
      <c r="L110" s="248"/>
      <c r="M110" s="248"/>
      <c r="N110" s="128"/>
      <c r="O110" s="128"/>
      <c r="P110" s="128"/>
      <c r="Q110" s="128"/>
      <c r="R110" s="128"/>
      <c r="S110" s="128"/>
      <c r="T110" s="128"/>
      <c r="U110" s="128"/>
      <c r="V110" s="268"/>
      <c r="W110" s="128"/>
      <c r="X110" s="128"/>
      <c r="Y110" s="128"/>
      <c r="Z110" s="128"/>
      <c r="AA110" s="248"/>
      <c r="AB110" s="248"/>
      <c r="AC110" s="268"/>
      <c r="AD110" s="128"/>
      <c r="AE110" s="263"/>
      <c r="AF110" s="261"/>
      <c r="AG110" s="260"/>
    </row>
    <row r="111" spans="1:33" ht="15" hidden="1" customHeight="1" thickBot="1" x14ac:dyDescent="0.2">
      <c r="A111" s="284"/>
      <c r="B111" s="285"/>
      <c r="C111" s="130"/>
      <c r="D111" s="130"/>
      <c r="E111" s="130"/>
      <c r="F111" s="130"/>
      <c r="G111" s="130"/>
      <c r="H111" s="130"/>
      <c r="I111" s="130"/>
      <c r="J111" s="130"/>
      <c r="K111" s="130"/>
      <c r="L111" s="249"/>
      <c r="M111" s="249"/>
      <c r="N111" s="130"/>
      <c r="O111" s="130"/>
      <c r="P111" s="130"/>
      <c r="Q111" s="130"/>
      <c r="R111" s="130"/>
      <c r="S111" s="130"/>
      <c r="T111" s="130"/>
      <c r="U111" s="130"/>
      <c r="V111" s="269"/>
      <c r="W111" s="130"/>
      <c r="X111" s="130"/>
      <c r="Y111" s="130"/>
      <c r="Z111" s="130"/>
      <c r="AA111" s="249"/>
      <c r="AB111" s="249"/>
      <c r="AC111" s="269"/>
      <c r="AD111" s="130"/>
      <c r="AE111" s="264"/>
      <c r="AF111" s="261"/>
      <c r="AG111" s="260"/>
    </row>
    <row r="112" spans="1:33" ht="14.25" hidden="1" customHeight="1" x14ac:dyDescent="0.15">
      <c r="A112" s="280" t="s">
        <v>67</v>
      </c>
      <c r="B112" s="281"/>
      <c r="C112" s="126" t="s">
        <v>14</v>
      </c>
      <c r="D112" s="126">
        <f>G32</f>
        <v>68990719.5</v>
      </c>
      <c r="E112" s="126"/>
      <c r="F112" s="126"/>
      <c r="G112" s="126" t="s">
        <v>3</v>
      </c>
      <c r="H112" s="267">
        <v>0.6</v>
      </c>
      <c r="I112" s="126" t="s">
        <v>15</v>
      </c>
      <c r="J112" s="126" t="s">
        <v>13</v>
      </c>
      <c r="K112" s="126" t="s">
        <v>44</v>
      </c>
      <c r="L112" s="246">
        <f>G42</f>
        <v>0</v>
      </c>
      <c r="M112" s="247"/>
      <c r="N112" s="126" t="s">
        <v>3</v>
      </c>
      <c r="O112" s="267">
        <v>0.5</v>
      </c>
      <c r="P112" s="126" t="s">
        <v>15</v>
      </c>
      <c r="Q112" s="126" t="s">
        <v>13</v>
      </c>
      <c r="R112" s="126" t="s">
        <v>14</v>
      </c>
      <c r="S112" s="279">
        <f>I42</f>
        <v>0</v>
      </c>
      <c r="T112" s="126"/>
      <c r="U112" s="126" t="s">
        <v>3</v>
      </c>
      <c r="V112" s="267">
        <v>0.5</v>
      </c>
      <c r="W112" s="126" t="s">
        <v>15</v>
      </c>
      <c r="X112" s="126" t="s">
        <v>13</v>
      </c>
      <c r="Y112" s="126" t="s">
        <v>14</v>
      </c>
      <c r="Z112" s="267">
        <f>K42</f>
        <v>0</v>
      </c>
      <c r="AA112" s="247" t="s">
        <v>47</v>
      </c>
      <c r="AB112" s="247"/>
      <c r="AC112" s="267" t="s">
        <v>48</v>
      </c>
      <c r="AD112" s="126" t="s">
        <v>3</v>
      </c>
      <c r="AE112" s="262">
        <v>0.4</v>
      </c>
      <c r="AF112" s="259" t="e">
        <f>(D112/D115*H112)+((L112*O112)+(S112*V112)+(Z112))*AE112</f>
        <v>#DIV/0!</v>
      </c>
      <c r="AG112" s="260"/>
    </row>
    <row r="113" spans="1:33" ht="14.25" hidden="1" customHeight="1" x14ac:dyDescent="0.15">
      <c r="A113" s="282"/>
      <c r="B113" s="283"/>
      <c r="C113" s="128"/>
      <c r="D113" s="128"/>
      <c r="E113" s="128"/>
      <c r="F113" s="128"/>
      <c r="G113" s="128"/>
      <c r="H113" s="128"/>
      <c r="I113" s="128"/>
      <c r="J113" s="128"/>
      <c r="K113" s="128"/>
      <c r="L113" s="248"/>
      <c r="M113" s="248"/>
      <c r="N113" s="128"/>
      <c r="O113" s="128"/>
      <c r="P113" s="128"/>
      <c r="Q113" s="128"/>
      <c r="R113" s="128"/>
      <c r="S113" s="128"/>
      <c r="T113" s="128"/>
      <c r="U113" s="128"/>
      <c r="V113" s="268"/>
      <c r="W113" s="128"/>
      <c r="X113" s="128"/>
      <c r="Y113" s="128"/>
      <c r="Z113" s="128"/>
      <c r="AA113" s="248"/>
      <c r="AB113" s="248"/>
      <c r="AC113" s="268"/>
      <c r="AD113" s="128"/>
      <c r="AE113" s="263"/>
      <c r="AF113" s="261"/>
      <c r="AG113" s="260"/>
    </row>
    <row r="114" spans="1:33" ht="14.25" hidden="1" customHeight="1" x14ac:dyDescent="0.15">
      <c r="A114" s="282"/>
      <c r="B114" s="283"/>
      <c r="C114" s="128"/>
      <c r="D114" s="128"/>
      <c r="E114" s="128"/>
      <c r="F114" s="128"/>
      <c r="G114" s="128"/>
      <c r="H114" s="128"/>
      <c r="I114" s="128"/>
      <c r="J114" s="128"/>
      <c r="K114" s="128"/>
      <c r="L114" s="248"/>
      <c r="M114" s="248"/>
      <c r="N114" s="128"/>
      <c r="O114" s="128"/>
      <c r="P114" s="128"/>
      <c r="Q114" s="128"/>
      <c r="R114" s="128"/>
      <c r="S114" s="128"/>
      <c r="T114" s="128"/>
      <c r="U114" s="128"/>
      <c r="V114" s="268"/>
      <c r="W114" s="128"/>
      <c r="X114" s="128"/>
      <c r="Y114" s="128"/>
      <c r="Z114" s="128"/>
      <c r="AA114" s="248"/>
      <c r="AB114" s="248"/>
      <c r="AC114" s="268"/>
      <c r="AD114" s="128"/>
      <c r="AE114" s="263"/>
      <c r="AF114" s="261"/>
      <c r="AG114" s="260"/>
    </row>
    <row r="115" spans="1:33" ht="14.25" hidden="1" customHeight="1" x14ac:dyDescent="0.15">
      <c r="A115" s="282"/>
      <c r="B115" s="283"/>
      <c r="C115" s="128"/>
      <c r="D115" s="286">
        <f>E42</f>
        <v>0</v>
      </c>
      <c r="E115" s="286"/>
      <c r="F115" s="286"/>
      <c r="G115" s="128"/>
      <c r="H115" s="128"/>
      <c r="I115" s="128"/>
      <c r="J115" s="128"/>
      <c r="K115" s="128"/>
      <c r="L115" s="248"/>
      <c r="M115" s="248"/>
      <c r="N115" s="128"/>
      <c r="O115" s="128"/>
      <c r="P115" s="128"/>
      <c r="Q115" s="128"/>
      <c r="R115" s="128"/>
      <c r="S115" s="128"/>
      <c r="T115" s="128"/>
      <c r="U115" s="128"/>
      <c r="V115" s="268"/>
      <c r="W115" s="128"/>
      <c r="X115" s="128"/>
      <c r="Y115" s="128"/>
      <c r="Z115" s="128"/>
      <c r="AA115" s="248"/>
      <c r="AB115" s="248"/>
      <c r="AC115" s="268"/>
      <c r="AD115" s="128"/>
      <c r="AE115" s="263"/>
      <c r="AF115" s="261"/>
      <c r="AG115" s="260"/>
    </row>
    <row r="116" spans="1:33" ht="14.25" hidden="1" customHeight="1" x14ac:dyDescent="0.15">
      <c r="A116" s="282"/>
      <c r="B116" s="283"/>
      <c r="C116" s="128"/>
      <c r="D116" s="128"/>
      <c r="E116" s="128"/>
      <c r="F116" s="128"/>
      <c r="G116" s="128"/>
      <c r="H116" s="128"/>
      <c r="I116" s="128"/>
      <c r="J116" s="128"/>
      <c r="K116" s="128"/>
      <c r="L116" s="248"/>
      <c r="M116" s="248"/>
      <c r="N116" s="128"/>
      <c r="O116" s="128"/>
      <c r="P116" s="128"/>
      <c r="Q116" s="128"/>
      <c r="R116" s="128"/>
      <c r="S116" s="128"/>
      <c r="T116" s="128"/>
      <c r="U116" s="128"/>
      <c r="V116" s="268"/>
      <c r="W116" s="128"/>
      <c r="X116" s="128"/>
      <c r="Y116" s="128"/>
      <c r="Z116" s="128"/>
      <c r="AA116" s="248"/>
      <c r="AB116" s="248"/>
      <c r="AC116" s="268"/>
      <c r="AD116" s="128"/>
      <c r="AE116" s="263"/>
      <c r="AF116" s="261"/>
      <c r="AG116" s="260"/>
    </row>
    <row r="117" spans="1:33" ht="15" hidden="1" customHeight="1" thickBot="1" x14ac:dyDescent="0.2">
      <c r="A117" s="284"/>
      <c r="B117" s="285"/>
      <c r="C117" s="130"/>
      <c r="D117" s="130"/>
      <c r="E117" s="130"/>
      <c r="F117" s="130"/>
      <c r="G117" s="130"/>
      <c r="H117" s="130"/>
      <c r="I117" s="130"/>
      <c r="J117" s="130"/>
      <c r="K117" s="130"/>
      <c r="L117" s="249"/>
      <c r="M117" s="249"/>
      <c r="N117" s="130"/>
      <c r="O117" s="130"/>
      <c r="P117" s="130"/>
      <c r="Q117" s="130"/>
      <c r="R117" s="130"/>
      <c r="S117" s="130"/>
      <c r="T117" s="130"/>
      <c r="U117" s="130"/>
      <c r="V117" s="269"/>
      <c r="W117" s="130"/>
      <c r="X117" s="130"/>
      <c r="Y117" s="130"/>
      <c r="Z117" s="130"/>
      <c r="AA117" s="249"/>
      <c r="AB117" s="249"/>
      <c r="AC117" s="269"/>
      <c r="AD117" s="130"/>
      <c r="AE117" s="264"/>
      <c r="AF117" s="261"/>
      <c r="AG117" s="260"/>
    </row>
    <row r="118" spans="1:33" ht="14.25" hidden="1" customHeight="1" x14ac:dyDescent="0.15">
      <c r="A118" s="280" t="s">
        <v>68</v>
      </c>
      <c r="B118" s="281"/>
      <c r="C118" s="126" t="s">
        <v>14</v>
      </c>
      <c r="D118" s="126">
        <f>G32</f>
        <v>68990719.5</v>
      </c>
      <c r="E118" s="126"/>
      <c r="F118" s="126"/>
      <c r="G118" s="126" t="s">
        <v>3</v>
      </c>
      <c r="H118" s="267">
        <v>0.6</v>
      </c>
      <c r="I118" s="126" t="s">
        <v>15</v>
      </c>
      <c r="J118" s="126" t="s">
        <v>13</v>
      </c>
      <c r="K118" s="126" t="s">
        <v>44</v>
      </c>
      <c r="L118" s="246">
        <f>G43</f>
        <v>0</v>
      </c>
      <c r="M118" s="247"/>
      <c r="N118" s="126" t="s">
        <v>3</v>
      </c>
      <c r="O118" s="267">
        <v>0.5</v>
      </c>
      <c r="P118" s="126" t="s">
        <v>15</v>
      </c>
      <c r="Q118" s="126" t="s">
        <v>13</v>
      </c>
      <c r="R118" s="126" t="s">
        <v>14</v>
      </c>
      <c r="S118" s="279">
        <f>I43</f>
        <v>0</v>
      </c>
      <c r="T118" s="126"/>
      <c r="U118" s="126" t="s">
        <v>3</v>
      </c>
      <c r="V118" s="267">
        <v>0.5</v>
      </c>
      <c r="W118" s="126" t="s">
        <v>15</v>
      </c>
      <c r="X118" s="126" t="s">
        <v>13</v>
      </c>
      <c r="Y118" s="126" t="s">
        <v>14</v>
      </c>
      <c r="Z118" s="267">
        <f>K43</f>
        <v>0</v>
      </c>
      <c r="AA118" s="247" t="s">
        <v>47</v>
      </c>
      <c r="AB118" s="247"/>
      <c r="AC118" s="267" t="s">
        <v>48</v>
      </c>
      <c r="AD118" s="126" t="s">
        <v>3</v>
      </c>
      <c r="AE118" s="262">
        <v>0.4</v>
      </c>
      <c r="AF118" s="259" t="e">
        <f>(D118/D121*H118)+((L118*O118)+(S118*V118)+(Z118))*AE118</f>
        <v>#DIV/0!</v>
      </c>
      <c r="AG118" s="260"/>
    </row>
    <row r="119" spans="1:33" ht="14.25" hidden="1" customHeight="1" x14ac:dyDescent="0.15">
      <c r="A119" s="282"/>
      <c r="B119" s="283"/>
      <c r="C119" s="128"/>
      <c r="D119" s="128"/>
      <c r="E119" s="128"/>
      <c r="F119" s="128"/>
      <c r="G119" s="128"/>
      <c r="H119" s="128"/>
      <c r="I119" s="128"/>
      <c r="J119" s="128"/>
      <c r="K119" s="128"/>
      <c r="L119" s="248"/>
      <c r="M119" s="248"/>
      <c r="N119" s="128"/>
      <c r="O119" s="128"/>
      <c r="P119" s="128"/>
      <c r="Q119" s="128"/>
      <c r="R119" s="128"/>
      <c r="S119" s="128"/>
      <c r="T119" s="128"/>
      <c r="U119" s="128"/>
      <c r="V119" s="268"/>
      <c r="W119" s="128"/>
      <c r="X119" s="128"/>
      <c r="Y119" s="128"/>
      <c r="Z119" s="128"/>
      <c r="AA119" s="248"/>
      <c r="AB119" s="248"/>
      <c r="AC119" s="268"/>
      <c r="AD119" s="128"/>
      <c r="AE119" s="263"/>
      <c r="AF119" s="261"/>
      <c r="AG119" s="260"/>
    </row>
    <row r="120" spans="1:33" ht="14.25" hidden="1" customHeight="1" x14ac:dyDescent="0.15">
      <c r="A120" s="282"/>
      <c r="B120" s="283"/>
      <c r="C120" s="128"/>
      <c r="D120" s="128"/>
      <c r="E120" s="128"/>
      <c r="F120" s="128"/>
      <c r="G120" s="128"/>
      <c r="H120" s="128"/>
      <c r="I120" s="128"/>
      <c r="J120" s="128"/>
      <c r="K120" s="128"/>
      <c r="L120" s="248"/>
      <c r="M120" s="248"/>
      <c r="N120" s="128"/>
      <c r="O120" s="128"/>
      <c r="P120" s="128"/>
      <c r="Q120" s="128"/>
      <c r="R120" s="128"/>
      <c r="S120" s="128"/>
      <c r="T120" s="128"/>
      <c r="U120" s="128"/>
      <c r="V120" s="268"/>
      <c r="W120" s="128"/>
      <c r="X120" s="128"/>
      <c r="Y120" s="128"/>
      <c r="Z120" s="128"/>
      <c r="AA120" s="248"/>
      <c r="AB120" s="248"/>
      <c r="AC120" s="268"/>
      <c r="AD120" s="128"/>
      <c r="AE120" s="263"/>
      <c r="AF120" s="261"/>
      <c r="AG120" s="260"/>
    </row>
    <row r="121" spans="1:33" ht="14.25" hidden="1" customHeight="1" x14ac:dyDescent="0.15">
      <c r="A121" s="282"/>
      <c r="B121" s="283"/>
      <c r="C121" s="128"/>
      <c r="D121" s="286">
        <f>E43</f>
        <v>0</v>
      </c>
      <c r="E121" s="286"/>
      <c r="F121" s="286"/>
      <c r="G121" s="128"/>
      <c r="H121" s="128"/>
      <c r="I121" s="128"/>
      <c r="J121" s="128"/>
      <c r="K121" s="128"/>
      <c r="L121" s="248"/>
      <c r="M121" s="248"/>
      <c r="N121" s="128"/>
      <c r="O121" s="128"/>
      <c r="P121" s="128"/>
      <c r="Q121" s="128"/>
      <c r="R121" s="128"/>
      <c r="S121" s="128"/>
      <c r="T121" s="128"/>
      <c r="U121" s="128"/>
      <c r="V121" s="268"/>
      <c r="W121" s="128"/>
      <c r="X121" s="128"/>
      <c r="Y121" s="128"/>
      <c r="Z121" s="128"/>
      <c r="AA121" s="248"/>
      <c r="AB121" s="248"/>
      <c r="AC121" s="268"/>
      <c r="AD121" s="128"/>
      <c r="AE121" s="263"/>
      <c r="AF121" s="261"/>
      <c r="AG121" s="260"/>
    </row>
    <row r="122" spans="1:33" ht="14.25" hidden="1" customHeight="1" x14ac:dyDescent="0.15">
      <c r="A122" s="282"/>
      <c r="B122" s="283"/>
      <c r="C122" s="128"/>
      <c r="D122" s="128"/>
      <c r="E122" s="128"/>
      <c r="F122" s="128"/>
      <c r="G122" s="128"/>
      <c r="H122" s="128"/>
      <c r="I122" s="128"/>
      <c r="J122" s="128"/>
      <c r="K122" s="128"/>
      <c r="L122" s="248"/>
      <c r="M122" s="248"/>
      <c r="N122" s="128"/>
      <c r="O122" s="128"/>
      <c r="P122" s="128"/>
      <c r="Q122" s="128"/>
      <c r="R122" s="128"/>
      <c r="S122" s="128"/>
      <c r="T122" s="128"/>
      <c r="U122" s="128"/>
      <c r="V122" s="268"/>
      <c r="W122" s="128"/>
      <c r="X122" s="128"/>
      <c r="Y122" s="128"/>
      <c r="Z122" s="128"/>
      <c r="AA122" s="248"/>
      <c r="AB122" s="248"/>
      <c r="AC122" s="268"/>
      <c r="AD122" s="128"/>
      <c r="AE122" s="263"/>
      <c r="AF122" s="261"/>
      <c r="AG122" s="260"/>
    </row>
    <row r="123" spans="1:33" ht="15" hidden="1" customHeight="1" thickBot="1" x14ac:dyDescent="0.2">
      <c r="A123" s="284"/>
      <c r="B123" s="285"/>
      <c r="C123" s="130"/>
      <c r="D123" s="130"/>
      <c r="E123" s="130"/>
      <c r="F123" s="130"/>
      <c r="G123" s="130"/>
      <c r="H123" s="130"/>
      <c r="I123" s="130"/>
      <c r="J123" s="130"/>
      <c r="K123" s="130"/>
      <c r="L123" s="249"/>
      <c r="M123" s="249"/>
      <c r="N123" s="130"/>
      <c r="O123" s="130"/>
      <c r="P123" s="130"/>
      <c r="Q123" s="130"/>
      <c r="R123" s="130"/>
      <c r="S123" s="130"/>
      <c r="T123" s="130"/>
      <c r="U123" s="130"/>
      <c r="V123" s="269"/>
      <c r="W123" s="130"/>
      <c r="X123" s="130"/>
      <c r="Y123" s="130"/>
      <c r="Z123" s="130"/>
      <c r="AA123" s="249"/>
      <c r="AB123" s="249"/>
      <c r="AC123" s="269"/>
      <c r="AD123" s="130"/>
      <c r="AE123" s="264"/>
      <c r="AF123" s="261"/>
      <c r="AG123" s="260"/>
    </row>
    <row r="124" spans="1:33" ht="14.25" hidden="1" customHeight="1" x14ac:dyDescent="0.15">
      <c r="A124" s="280" t="s">
        <v>69</v>
      </c>
      <c r="B124" s="281"/>
      <c r="C124" s="126" t="s">
        <v>14</v>
      </c>
      <c r="D124" s="126">
        <f>G32</f>
        <v>68990719.5</v>
      </c>
      <c r="E124" s="126"/>
      <c r="F124" s="126"/>
      <c r="G124" s="126" t="s">
        <v>3</v>
      </c>
      <c r="H124" s="267">
        <v>0.6</v>
      </c>
      <c r="I124" s="126" t="s">
        <v>15</v>
      </c>
      <c r="J124" s="126" t="s">
        <v>13</v>
      </c>
      <c r="K124" s="126" t="s">
        <v>44</v>
      </c>
      <c r="L124" s="246">
        <f>G44</f>
        <v>0</v>
      </c>
      <c r="M124" s="247"/>
      <c r="N124" s="126" t="s">
        <v>3</v>
      </c>
      <c r="O124" s="267">
        <v>0.5</v>
      </c>
      <c r="P124" s="126" t="s">
        <v>15</v>
      </c>
      <c r="Q124" s="126" t="s">
        <v>13</v>
      </c>
      <c r="R124" s="126" t="s">
        <v>14</v>
      </c>
      <c r="S124" s="279">
        <f>I44</f>
        <v>0</v>
      </c>
      <c r="T124" s="126"/>
      <c r="U124" s="126" t="s">
        <v>3</v>
      </c>
      <c r="V124" s="267">
        <v>0.5</v>
      </c>
      <c r="W124" s="126" t="s">
        <v>15</v>
      </c>
      <c r="X124" s="126" t="s">
        <v>13</v>
      </c>
      <c r="Y124" s="126" t="s">
        <v>14</v>
      </c>
      <c r="Z124" s="267">
        <f>K44</f>
        <v>0</v>
      </c>
      <c r="AA124" s="247" t="s">
        <v>47</v>
      </c>
      <c r="AB124" s="247"/>
      <c r="AC124" s="267" t="s">
        <v>48</v>
      </c>
      <c r="AD124" s="126" t="s">
        <v>3</v>
      </c>
      <c r="AE124" s="262">
        <v>0.4</v>
      </c>
      <c r="AF124" s="259" t="e">
        <f>(D124/D127*H124)+((L124*O124)+(S124*V124)+(Z124))*AE124</f>
        <v>#DIV/0!</v>
      </c>
      <c r="AG124" s="260"/>
    </row>
    <row r="125" spans="1:33" ht="14.25" hidden="1" customHeight="1" x14ac:dyDescent="0.15">
      <c r="A125" s="282"/>
      <c r="B125" s="283"/>
      <c r="C125" s="128"/>
      <c r="D125" s="128"/>
      <c r="E125" s="128"/>
      <c r="F125" s="128"/>
      <c r="G125" s="128"/>
      <c r="H125" s="128"/>
      <c r="I125" s="128"/>
      <c r="J125" s="128"/>
      <c r="K125" s="128"/>
      <c r="L125" s="248"/>
      <c r="M125" s="248"/>
      <c r="N125" s="128"/>
      <c r="O125" s="128"/>
      <c r="P125" s="128"/>
      <c r="Q125" s="128"/>
      <c r="R125" s="128"/>
      <c r="S125" s="128"/>
      <c r="T125" s="128"/>
      <c r="U125" s="128"/>
      <c r="V125" s="268"/>
      <c r="W125" s="128"/>
      <c r="X125" s="128"/>
      <c r="Y125" s="128"/>
      <c r="Z125" s="128"/>
      <c r="AA125" s="248"/>
      <c r="AB125" s="248"/>
      <c r="AC125" s="268"/>
      <c r="AD125" s="128"/>
      <c r="AE125" s="263"/>
      <c r="AF125" s="261"/>
      <c r="AG125" s="260"/>
    </row>
    <row r="126" spans="1:33" ht="14.25" hidden="1" customHeight="1" x14ac:dyDescent="0.15">
      <c r="A126" s="282"/>
      <c r="B126" s="283"/>
      <c r="C126" s="128"/>
      <c r="D126" s="128"/>
      <c r="E126" s="128"/>
      <c r="F126" s="128"/>
      <c r="G126" s="128"/>
      <c r="H126" s="128"/>
      <c r="I126" s="128"/>
      <c r="J126" s="128"/>
      <c r="K126" s="128"/>
      <c r="L126" s="248"/>
      <c r="M126" s="248"/>
      <c r="N126" s="128"/>
      <c r="O126" s="128"/>
      <c r="P126" s="128"/>
      <c r="Q126" s="128"/>
      <c r="R126" s="128"/>
      <c r="S126" s="128"/>
      <c r="T126" s="128"/>
      <c r="U126" s="128"/>
      <c r="V126" s="268"/>
      <c r="W126" s="128"/>
      <c r="X126" s="128"/>
      <c r="Y126" s="128"/>
      <c r="Z126" s="128"/>
      <c r="AA126" s="248"/>
      <c r="AB126" s="248"/>
      <c r="AC126" s="268"/>
      <c r="AD126" s="128"/>
      <c r="AE126" s="263"/>
      <c r="AF126" s="261"/>
      <c r="AG126" s="260"/>
    </row>
    <row r="127" spans="1:33" ht="14.25" hidden="1" customHeight="1" x14ac:dyDescent="0.15">
      <c r="A127" s="282"/>
      <c r="B127" s="283"/>
      <c r="C127" s="128"/>
      <c r="D127" s="286">
        <f>E44</f>
        <v>0</v>
      </c>
      <c r="E127" s="286"/>
      <c r="F127" s="286"/>
      <c r="G127" s="128"/>
      <c r="H127" s="128"/>
      <c r="I127" s="128"/>
      <c r="J127" s="128"/>
      <c r="K127" s="128"/>
      <c r="L127" s="248"/>
      <c r="M127" s="248"/>
      <c r="N127" s="128"/>
      <c r="O127" s="128"/>
      <c r="P127" s="128"/>
      <c r="Q127" s="128"/>
      <c r="R127" s="128"/>
      <c r="S127" s="128"/>
      <c r="T127" s="128"/>
      <c r="U127" s="128"/>
      <c r="V127" s="268"/>
      <c r="W127" s="128"/>
      <c r="X127" s="128"/>
      <c r="Y127" s="128"/>
      <c r="Z127" s="128"/>
      <c r="AA127" s="248"/>
      <c r="AB127" s="248"/>
      <c r="AC127" s="268"/>
      <c r="AD127" s="128"/>
      <c r="AE127" s="263"/>
      <c r="AF127" s="261"/>
      <c r="AG127" s="260"/>
    </row>
    <row r="128" spans="1:33" ht="14.25" hidden="1" customHeight="1" x14ac:dyDescent="0.15">
      <c r="A128" s="282"/>
      <c r="B128" s="283"/>
      <c r="C128" s="128"/>
      <c r="D128" s="128"/>
      <c r="E128" s="128"/>
      <c r="F128" s="128"/>
      <c r="G128" s="128"/>
      <c r="H128" s="128"/>
      <c r="I128" s="128"/>
      <c r="J128" s="128"/>
      <c r="K128" s="128"/>
      <c r="L128" s="248"/>
      <c r="M128" s="248"/>
      <c r="N128" s="128"/>
      <c r="O128" s="128"/>
      <c r="P128" s="128"/>
      <c r="Q128" s="128"/>
      <c r="R128" s="128"/>
      <c r="S128" s="128"/>
      <c r="T128" s="128"/>
      <c r="U128" s="128"/>
      <c r="V128" s="268"/>
      <c r="W128" s="128"/>
      <c r="X128" s="128"/>
      <c r="Y128" s="128"/>
      <c r="Z128" s="128"/>
      <c r="AA128" s="248"/>
      <c r="AB128" s="248"/>
      <c r="AC128" s="268"/>
      <c r="AD128" s="128"/>
      <c r="AE128" s="263"/>
      <c r="AF128" s="261"/>
      <c r="AG128" s="260"/>
    </row>
    <row r="129" spans="1:33" ht="15" hidden="1" customHeight="1" thickBot="1" x14ac:dyDescent="0.2">
      <c r="A129" s="284"/>
      <c r="B129" s="285"/>
      <c r="C129" s="130"/>
      <c r="D129" s="130"/>
      <c r="E129" s="130"/>
      <c r="F129" s="130"/>
      <c r="G129" s="130"/>
      <c r="H129" s="130"/>
      <c r="I129" s="130"/>
      <c r="J129" s="130"/>
      <c r="K129" s="130"/>
      <c r="L129" s="249"/>
      <c r="M129" s="249"/>
      <c r="N129" s="130"/>
      <c r="O129" s="130"/>
      <c r="P129" s="130"/>
      <c r="Q129" s="130"/>
      <c r="R129" s="130"/>
      <c r="S129" s="130"/>
      <c r="T129" s="130"/>
      <c r="U129" s="130"/>
      <c r="V129" s="269"/>
      <c r="W129" s="130"/>
      <c r="X129" s="130"/>
      <c r="Y129" s="130"/>
      <c r="Z129" s="130"/>
      <c r="AA129" s="249"/>
      <c r="AB129" s="249"/>
      <c r="AC129" s="269"/>
      <c r="AD129" s="130"/>
      <c r="AE129" s="264"/>
      <c r="AF129" s="261"/>
      <c r="AG129" s="260"/>
    </row>
    <row r="130" spans="1:33" ht="14.25" hidden="1" customHeight="1" x14ac:dyDescent="0.15">
      <c r="A130" s="280" t="s">
        <v>70</v>
      </c>
      <c r="B130" s="281"/>
      <c r="C130" s="126" t="s">
        <v>14</v>
      </c>
      <c r="D130" s="126">
        <f>G32</f>
        <v>68990719.5</v>
      </c>
      <c r="E130" s="126"/>
      <c r="F130" s="126"/>
      <c r="G130" s="126" t="s">
        <v>3</v>
      </c>
      <c r="H130" s="267">
        <v>0.6</v>
      </c>
      <c r="I130" s="126" t="s">
        <v>15</v>
      </c>
      <c r="J130" s="126" t="s">
        <v>13</v>
      </c>
      <c r="K130" s="126" t="s">
        <v>44</v>
      </c>
      <c r="L130" s="246">
        <f>G45</f>
        <v>0</v>
      </c>
      <c r="M130" s="247"/>
      <c r="N130" s="126" t="s">
        <v>3</v>
      </c>
      <c r="O130" s="267">
        <v>0.5</v>
      </c>
      <c r="P130" s="126" t="s">
        <v>15</v>
      </c>
      <c r="Q130" s="126" t="s">
        <v>13</v>
      </c>
      <c r="R130" s="126" t="s">
        <v>14</v>
      </c>
      <c r="S130" s="279">
        <f>I45</f>
        <v>0</v>
      </c>
      <c r="T130" s="126"/>
      <c r="U130" s="126" t="s">
        <v>3</v>
      </c>
      <c r="V130" s="267">
        <v>0.5</v>
      </c>
      <c r="W130" s="126" t="s">
        <v>15</v>
      </c>
      <c r="X130" s="126" t="s">
        <v>13</v>
      </c>
      <c r="Y130" s="126" t="s">
        <v>14</v>
      </c>
      <c r="Z130" s="267">
        <f>K45</f>
        <v>0</v>
      </c>
      <c r="AA130" s="247" t="s">
        <v>47</v>
      </c>
      <c r="AB130" s="247"/>
      <c r="AC130" s="267" t="s">
        <v>48</v>
      </c>
      <c r="AD130" s="126" t="s">
        <v>3</v>
      </c>
      <c r="AE130" s="262">
        <v>0.4</v>
      </c>
      <c r="AF130" s="259" t="e">
        <f>(D130/D133*H130)+((L130*O130)+(S130*V130)+(Z130))*AE130</f>
        <v>#DIV/0!</v>
      </c>
      <c r="AG130" s="260"/>
    </row>
    <row r="131" spans="1:33" ht="14.25" hidden="1" customHeight="1" x14ac:dyDescent="0.15">
      <c r="A131" s="282"/>
      <c r="B131" s="283"/>
      <c r="C131" s="128"/>
      <c r="D131" s="128"/>
      <c r="E131" s="128"/>
      <c r="F131" s="128"/>
      <c r="G131" s="128"/>
      <c r="H131" s="128"/>
      <c r="I131" s="128"/>
      <c r="J131" s="128"/>
      <c r="K131" s="128"/>
      <c r="L131" s="248"/>
      <c r="M131" s="248"/>
      <c r="N131" s="128"/>
      <c r="O131" s="128"/>
      <c r="P131" s="128"/>
      <c r="Q131" s="128"/>
      <c r="R131" s="128"/>
      <c r="S131" s="128"/>
      <c r="T131" s="128"/>
      <c r="U131" s="128"/>
      <c r="V131" s="268"/>
      <c r="W131" s="128"/>
      <c r="X131" s="128"/>
      <c r="Y131" s="128"/>
      <c r="Z131" s="128"/>
      <c r="AA131" s="248"/>
      <c r="AB131" s="248"/>
      <c r="AC131" s="268"/>
      <c r="AD131" s="128"/>
      <c r="AE131" s="263"/>
      <c r="AF131" s="261"/>
      <c r="AG131" s="260"/>
    </row>
    <row r="132" spans="1:33" ht="14.25" hidden="1" customHeight="1" x14ac:dyDescent="0.15">
      <c r="A132" s="282"/>
      <c r="B132" s="283"/>
      <c r="C132" s="128"/>
      <c r="D132" s="128"/>
      <c r="E132" s="128"/>
      <c r="F132" s="128"/>
      <c r="G132" s="128"/>
      <c r="H132" s="128"/>
      <c r="I132" s="128"/>
      <c r="J132" s="128"/>
      <c r="K132" s="128"/>
      <c r="L132" s="248"/>
      <c r="M132" s="248"/>
      <c r="N132" s="128"/>
      <c r="O132" s="128"/>
      <c r="P132" s="128"/>
      <c r="Q132" s="128"/>
      <c r="R132" s="128"/>
      <c r="S132" s="128"/>
      <c r="T132" s="128"/>
      <c r="U132" s="128"/>
      <c r="V132" s="268"/>
      <c r="W132" s="128"/>
      <c r="X132" s="128"/>
      <c r="Y132" s="128"/>
      <c r="Z132" s="128"/>
      <c r="AA132" s="248"/>
      <c r="AB132" s="248"/>
      <c r="AC132" s="268"/>
      <c r="AD132" s="128"/>
      <c r="AE132" s="263"/>
      <c r="AF132" s="261"/>
      <c r="AG132" s="260"/>
    </row>
    <row r="133" spans="1:33" ht="14.25" hidden="1" customHeight="1" x14ac:dyDescent="0.15">
      <c r="A133" s="282"/>
      <c r="B133" s="283"/>
      <c r="C133" s="128"/>
      <c r="D133" s="286">
        <f>E45</f>
        <v>0</v>
      </c>
      <c r="E133" s="286"/>
      <c r="F133" s="286"/>
      <c r="G133" s="128"/>
      <c r="H133" s="128"/>
      <c r="I133" s="128"/>
      <c r="J133" s="128"/>
      <c r="K133" s="128"/>
      <c r="L133" s="248"/>
      <c r="M133" s="248"/>
      <c r="N133" s="128"/>
      <c r="O133" s="128"/>
      <c r="P133" s="128"/>
      <c r="Q133" s="128"/>
      <c r="R133" s="128"/>
      <c r="S133" s="128"/>
      <c r="T133" s="128"/>
      <c r="U133" s="128"/>
      <c r="V133" s="268"/>
      <c r="W133" s="128"/>
      <c r="X133" s="128"/>
      <c r="Y133" s="128"/>
      <c r="Z133" s="128"/>
      <c r="AA133" s="248"/>
      <c r="AB133" s="248"/>
      <c r="AC133" s="268"/>
      <c r="AD133" s="128"/>
      <c r="AE133" s="263"/>
      <c r="AF133" s="261"/>
      <c r="AG133" s="260"/>
    </row>
    <row r="134" spans="1:33" ht="14.25" hidden="1" customHeight="1" x14ac:dyDescent="0.15">
      <c r="A134" s="282"/>
      <c r="B134" s="283"/>
      <c r="C134" s="128"/>
      <c r="D134" s="128"/>
      <c r="E134" s="128"/>
      <c r="F134" s="128"/>
      <c r="G134" s="128"/>
      <c r="H134" s="128"/>
      <c r="I134" s="128"/>
      <c r="J134" s="128"/>
      <c r="K134" s="128"/>
      <c r="L134" s="248"/>
      <c r="M134" s="248"/>
      <c r="N134" s="128"/>
      <c r="O134" s="128"/>
      <c r="P134" s="128"/>
      <c r="Q134" s="128"/>
      <c r="R134" s="128"/>
      <c r="S134" s="128"/>
      <c r="T134" s="128"/>
      <c r="U134" s="128"/>
      <c r="V134" s="268"/>
      <c r="W134" s="128"/>
      <c r="X134" s="128"/>
      <c r="Y134" s="128"/>
      <c r="Z134" s="128"/>
      <c r="AA134" s="248"/>
      <c r="AB134" s="248"/>
      <c r="AC134" s="268"/>
      <c r="AD134" s="128"/>
      <c r="AE134" s="263"/>
      <c r="AF134" s="261"/>
      <c r="AG134" s="260"/>
    </row>
    <row r="135" spans="1:33" ht="15" hidden="1" customHeight="1" thickBot="1" x14ac:dyDescent="0.2">
      <c r="A135" s="284"/>
      <c r="B135" s="285"/>
      <c r="C135" s="130"/>
      <c r="D135" s="130"/>
      <c r="E135" s="130"/>
      <c r="F135" s="130"/>
      <c r="G135" s="130"/>
      <c r="H135" s="130"/>
      <c r="I135" s="130"/>
      <c r="J135" s="130"/>
      <c r="K135" s="130"/>
      <c r="L135" s="249"/>
      <c r="M135" s="249"/>
      <c r="N135" s="130"/>
      <c r="O135" s="130"/>
      <c r="P135" s="130"/>
      <c r="Q135" s="130"/>
      <c r="R135" s="130"/>
      <c r="S135" s="130"/>
      <c r="T135" s="130"/>
      <c r="U135" s="130"/>
      <c r="V135" s="269"/>
      <c r="W135" s="130"/>
      <c r="X135" s="130"/>
      <c r="Y135" s="130"/>
      <c r="Z135" s="130"/>
      <c r="AA135" s="249"/>
      <c r="AB135" s="249"/>
      <c r="AC135" s="269"/>
      <c r="AD135" s="130"/>
      <c r="AE135" s="264"/>
      <c r="AF135" s="261"/>
      <c r="AG135" s="260"/>
    </row>
    <row r="136" spans="1:33" hidden="1" x14ac:dyDescent="0.15"/>
    <row r="137" spans="1:33" hidden="1" x14ac:dyDescent="0.15"/>
    <row r="138" spans="1:33" hidden="1" x14ac:dyDescent="0.15"/>
    <row r="139" spans="1:33" hidden="1" x14ac:dyDescent="0.15"/>
    <row r="140" spans="1:33" hidden="1" x14ac:dyDescent="0.15"/>
    <row r="141" spans="1:33" hidden="1" x14ac:dyDescent="0.15"/>
    <row r="142" spans="1:33" hidden="1" x14ac:dyDescent="0.15"/>
    <row r="143" spans="1:33" hidden="1" x14ac:dyDescent="0.15"/>
    <row r="144" spans="1:33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</sheetData>
  <sheetProtection algorithmName="SHA-512" hashValue="iMtkGPQjlMeswbFPrCNs4J1nAAgv+26gSf1oW4JDUDy2uHa/UNduvdjCokaAzxXAbyDDSr2ml2DgNX+60lJ56w==" saltValue="6VNcApt5Qyo5FS5TwSGwcQ==" spinCount="100000" sheet="1" formatCells="0" formatColumns="0" formatRows="0" insertColumns="0" insertRows="0" insertHyperlinks="0" deleteColumns="0" deleteRows="0" sort="0" autoFilter="0" pivotTables="0"/>
  <mergeCells count="435">
    <mergeCell ref="D5:P8"/>
    <mergeCell ref="H13:J13"/>
    <mergeCell ref="H14:J14"/>
    <mergeCell ref="H15:J15"/>
    <mergeCell ref="H16:J16"/>
    <mergeCell ref="H17:J17"/>
    <mergeCell ref="H18:J18"/>
    <mergeCell ref="H19:J19"/>
    <mergeCell ref="H20:J20"/>
    <mergeCell ref="E13:G13"/>
    <mergeCell ref="E14:G14"/>
    <mergeCell ref="E15:G15"/>
    <mergeCell ref="E16:G16"/>
    <mergeCell ref="E17:G17"/>
    <mergeCell ref="E18:G18"/>
    <mergeCell ref="E19:G19"/>
    <mergeCell ref="D10:O11"/>
    <mergeCell ref="M12:O12"/>
    <mergeCell ref="E12:G12"/>
    <mergeCell ref="H12:J12"/>
    <mergeCell ref="Q13:R13"/>
    <mergeCell ref="Q14:R14"/>
    <mergeCell ref="Q15:R15"/>
    <mergeCell ref="H22:J22"/>
    <mergeCell ref="H21:J21"/>
    <mergeCell ref="E44:F44"/>
    <mergeCell ref="G44:H44"/>
    <mergeCell ref="I44:J44"/>
    <mergeCell ref="K44:M44"/>
    <mergeCell ref="N44:P44"/>
    <mergeCell ref="E36:F36"/>
    <mergeCell ref="K15:L15"/>
    <mergeCell ref="M14:O14"/>
    <mergeCell ref="K14:L14"/>
    <mergeCell ref="K19:L19"/>
    <mergeCell ref="M19:O19"/>
    <mergeCell ref="I35:J35"/>
    <mergeCell ref="I42:J42"/>
    <mergeCell ref="K42:M42"/>
    <mergeCell ref="E20:G20"/>
    <mergeCell ref="M13:O13"/>
    <mergeCell ref="K13:L13"/>
    <mergeCell ref="C26:O28"/>
    <mergeCell ref="G43:H43"/>
    <mergeCell ref="D32:F33"/>
    <mergeCell ref="G32:J33"/>
    <mergeCell ref="D53:P53"/>
    <mergeCell ref="D57:E58"/>
    <mergeCell ref="F57:H58"/>
    <mergeCell ref="J46:J51"/>
    <mergeCell ref="D46:F48"/>
    <mergeCell ref="L46:M51"/>
    <mergeCell ref="K36:M36"/>
    <mergeCell ref="C40:D40"/>
    <mergeCell ref="I40:J40"/>
    <mergeCell ref="G46:G51"/>
    <mergeCell ref="C36:D36"/>
    <mergeCell ref="E35:F35"/>
    <mergeCell ref="G35:H35"/>
    <mergeCell ref="E40:F40"/>
    <mergeCell ref="G40:H40"/>
    <mergeCell ref="I43:J43"/>
    <mergeCell ref="K43:M43"/>
    <mergeCell ref="C43:D43"/>
    <mergeCell ref="E43:F43"/>
    <mergeCell ref="I37:J37"/>
    <mergeCell ref="K37:M37"/>
    <mergeCell ref="N37:P37"/>
    <mergeCell ref="Z106:Z111"/>
    <mergeCell ref="AA106:AB111"/>
    <mergeCell ref="AC106:AC111"/>
    <mergeCell ref="Z82:Z87"/>
    <mergeCell ref="W100:W105"/>
    <mergeCell ref="X100:X105"/>
    <mergeCell ref="Y100:Y105"/>
    <mergeCell ref="AC100:AC105"/>
    <mergeCell ref="W88:W93"/>
    <mergeCell ref="X88:X93"/>
    <mergeCell ref="Y88:Y93"/>
    <mergeCell ref="Z88:Z93"/>
    <mergeCell ref="AA88:AB93"/>
    <mergeCell ref="AC88:AC93"/>
    <mergeCell ref="AE124:AE129"/>
    <mergeCell ref="AE118:AE123"/>
    <mergeCell ref="W124:W129"/>
    <mergeCell ref="X124:X129"/>
    <mergeCell ref="AA124:AB129"/>
    <mergeCell ref="AC124:AC129"/>
    <mergeCell ref="AD124:AD129"/>
    <mergeCell ref="Z124:Z129"/>
    <mergeCell ref="Y124:Y129"/>
    <mergeCell ref="Z118:Z123"/>
    <mergeCell ref="W118:W123"/>
    <mergeCell ref="X118:X123"/>
    <mergeCell ref="Y118:Y123"/>
    <mergeCell ref="AA118:AB123"/>
    <mergeCell ref="AC118:AC123"/>
    <mergeCell ref="AD118:AD123"/>
    <mergeCell ref="AC46:AC51"/>
    <mergeCell ref="L71:M71"/>
    <mergeCell ref="K112:K117"/>
    <mergeCell ref="G94:G99"/>
    <mergeCell ref="N94:N99"/>
    <mergeCell ref="O94:O99"/>
    <mergeCell ref="P94:P99"/>
    <mergeCell ref="Q94:Q99"/>
    <mergeCell ref="R94:R99"/>
    <mergeCell ref="G76:G81"/>
    <mergeCell ref="H76:H81"/>
    <mergeCell ref="I76:I81"/>
    <mergeCell ref="O100:O105"/>
    <mergeCell ref="P100:P105"/>
    <mergeCell ref="Q82:Q87"/>
    <mergeCell ref="R82:R87"/>
    <mergeCell ref="H88:H93"/>
    <mergeCell ref="I88:I93"/>
    <mergeCell ref="J88:J93"/>
    <mergeCell ref="K88:K93"/>
    <mergeCell ref="L88:M93"/>
    <mergeCell ref="Z100:Z105"/>
    <mergeCell ref="AA100:AB105"/>
    <mergeCell ref="L66:M66"/>
    <mergeCell ref="P112:P117"/>
    <mergeCell ref="Q112:Q117"/>
    <mergeCell ref="R112:R117"/>
    <mergeCell ref="S112:T117"/>
    <mergeCell ref="U112:U117"/>
    <mergeCell ref="V112:V117"/>
    <mergeCell ref="J112:J117"/>
    <mergeCell ref="L112:M117"/>
    <mergeCell ref="N112:N117"/>
    <mergeCell ref="A94:B99"/>
    <mergeCell ref="C94:C99"/>
    <mergeCell ref="D94:F96"/>
    <mergeCell ref="S82:T87"/>
    <mergeCell ref="S100:T105"/>
    <mergeCell ref="U100:U105"/>
    <mergeCell ref="V100:V105"/>
    <mergeCell ref="L100:M105"/>
    <mergeCell ref="N100:N105"/>
    <mergeCell ref="N88:N93"/>
    <mergeCell ref="O88:O93"/>
    <mergeCell ref="P88:P93"/>
    <mergeCell ref="H94:H99"/>
    <mergeCell ref="I94:I99"/>
    <mergeCell ref="S88:T93"/>
    <mergeCell ref="U88:U93"/>
    <mergeCell ref="V88:V93"/>
    <mergeCell ref="U82:U87"/>
    <mergeCell ref="V82:V87"/>
    <mergeCell ref="A100:B105"/>
    <mergeCell ref="K100:K105"/>
    <mergeCell ref="J100:J105"/>
    <mergeCell ref="C100:C105"/>
    <mergeCell ref="D100:F102"/>
    <mergeCell ref="AD88:AD93"/>
    <mergeCell ref="AE88:AE93"/>
    <mergeCell ref="W82:W87"/>
    <mergeCell ref="X82:X87"/>
    <mergeCell ref="Y82:Y87"/>
    <mergeCell ref="AA82:AB87"/>
    <mergeCell ref="AC82:AC87"/>
    <mergeCell ref="AD82:AD87"/>
    <mergeCell ref="AD76:AD81"/>
    <mergeCell ref="AE76:AE81"/>
    <mergeCell ref="AE82:AE87"/>
    <mergeCell ref="W76:W81"/>
    <mergeCell ref="X76:X81"/>
    <mergeCell ref="Y76:Y81"/>
    <mergeCell ref="Z76:Z81"/>
    <mergeCell ref="AA76:AB81"/>
    <mergeCell ref="AC76:AC81"/>
    <mergeCell ref="V76:V81"/>
    <mergeCell ref="Q76:Q81"/>
    <mergeCell ref="R76:R81"/>
    <mergeCell ref="Q88:Q93"/>
    <mergeCell ref="R88:R93"/>
    <mergeCell ref="N76:N81"/>
    <mergeCell ref="A46:B51"/>
    <mergeCell ref="A76:B81"/>
    <mergeCell ref="L70:M70"/>
    <mergeCell ref="Q46:Q51"/>
    <mergeCell ref="A82:B87"/>
    <mergeCell ref="D88:F90"/>
    <mergeCell ref="D85:F87"/>
    <mergeCell ref="A88:B93"/>
    <mergeCell ref="C88:C93"/>
    <mergeCell ref="G88:G93"/>
    <mergeCell ref="D91:F93"/>
    <mergeCell ref="G62:G71"/>
    <mergeCell ref="K62:K71"/>
    <mergeCell ref="L62:M62"/>
    <mergeCell ref="D49:F51"/>
    <mergeCell ref="H46:H51"/>
    <mergeCell ref="L69:M69"/>
    <mergeCell ref="L63:M63"/>
    <mergeCell ref="L64:M64"/>
    <mergeCell ref="L65:M65"/>
    <mergeCell ref="C41:D41"/>
    <mergeCell ref="E41:F41"/>
    <mergeCell ref="G41:H41"/>
    <mergeCell ref="S76:T81"/>
    <mergeCell ref="U76:U81"/>
    <mergeCell ref="C37:D37"/>
    <mergeCell ref="E37:F37"/>
    <mergeCell ref="G37:H37"/>
    <mergeCell ref="E55:M55"/>
    <mergeCell ref="D60:N60"/>
    <mergeCell ref="L61:M61"/>
    <mergeCell ref="J106:J111"/>
    <mergeCell ref="K106:K111"/>
    <mergeCell ref="D109:F111"/>
    <mergeCell ref="C45:D45"/>
    <mergeCell ref="E45:F45"/>
    <mergeCell ref="G45:H45"/>
    <mergeCell ref="I45:J45"/>
    <mergeCell ref="K45:M45"/>
    <mergeCell ref="D103:F105"/>
    <mergeCell ref="D79:F81"/>
    <mergeCell ref="L67:M67"/>
    <mergeCell ref="L68:M68"/>
    <mergeCell ref="C38:D38"/>
    <mergeCell ref="E38:F38"/>
    <mergeCell ref="G38:H38"/>
    <mergeCell ref="I38:J38"/>
    <mergeCell ref="K38:M38"/>
    <mergeCell ref="C76:C81"/>
    <mergeCell ref="P82:P87"/>
    <mergeCell ref="N46:N51"/>
    <mergeCell ref="O46:O51"/>
    <mergeCell ref="P46:P51"/>
    <mergeCell ref="K46:K51"/>
    <mergeCell ref="I46:I51"/>
    <mergeCell ref="C46:C51"/>
    <mergeCell ref="C42:D42"/>
    <mergeCell ref="E42:F42"/>
    <mergeCell ref="G42:H42"/>
    <mergeCell ref="C44:D44"/>
    <mergeCell ref="N42:P42"/>
    <mergeCell ref="N43:P43"/>
    <mergeCell ref="C82:C87"/>
    <mergeCell ref="D82:F84"/>
    <mergeCell ref="G82:G87"/>
    <mergeCell ref="H82:H87"/>
    <mergeCell ref="I82:I87"/>
    <mergeCell ref="J82:J87"/>
    <mergeCell ref="K82:K87"/>
    <mergeCell ref="L82:M87"/>
    <mergeCell ref="N82:N87"/>
    <mergeCell ref="D76:F78"/>
    <mergeCell ref="P76:P81"/>
    <mergeCell ref="D112:F114"/>
    <mergeCell ref="C112:C117"/>
    <mergeCell ref="G112:G117"/>
    <mergeCell ref="H112:H117"/>
    <mergeCell ref="I112:I117"/>
    <mergeCell ref="A106:B111"/>
    <mergeCell ref="C106:C111"/>
    <mergeCell ref="D106:F108"/>
    <mergeCell ref="G106:G111"/>
    <mergeCell ref="H106:H111"/>
    <mergeCell ref="I106:I111"/>
    <mergeCell ref="A112:B117"/>
    <mergeCell ref="D115:F117"/>
    <mergeCell ref="AD94:AD99"/>
    <mergeCell ref="AE94:AE99"/>
    <mergeCell ref="D97:F99"/>
    <mergeCell ref="L106:M111"/>
    <mergeCell ref="N106:N111"/>
    <mergeCell ref="O106:O111"/>
    <mergeCell ref="P106:P111"/>
    <mergeCell ref="Q106:Q111"/>
    <mergeCell ref="R106:R111"/>
    <mergeCell ref="S106:T111"/>
    <mergeCell ref="U106:U111"/>
    <mergeCell ref="V106:V111"/>
    <mergeCell ref="W106:W111"/>
    <mergeCell ref="X106:X111"/>
    <mergeCell ref="Y106:Y111"/>
    <mergeCell ref="S94:T99"/>
    <mergeCell ref="U94:U99"/>
    <mergeCell ref="J94:J99"/>
    <mergeCell ref="K94:K99"/>
    <mergeCell ref="AD106:AD111"/>
    <mergeCell ref="AD100:AD105"/>
    <mergeCell ref="G100:G105"/>
    <mergeCell ref="H100:H105"/>
    <mergeCell ref="I100:I105"/>
    <mergeCell ref="A118:B123"/>
    <mergeCell ref="C118:C123"/>
    <mergeCell ref="D118:F120"/>
    <mergeCell ref="G118:G123"/>
    <mergeCell ref="H118:H123"/>
    <mergeCell ref="I118:I123"/>
    <mergeCell ref="J118:J123"/>
    <mergeCell ref="K118:K123"/>
    <mergeCell ref="D127:F129"/>
    <mergeCell ref="D121:F123"/>
    <mergeCell ref="A130:B135"/>
    <mergeCell ref="C130:C135"/>
    <mergeCell ref="D130:F132"/>
    <mergeCell ref="G130:G135"/>
    <mergeCell ref="H130:H135"/>
    <mergeCell ref="I130:I135"/>
    <mergeCell ref="J130:J135"/>
    <mergeCell ref="K130:K135"/>
    <mergeCell ref="K124:K129"/>
    <mergeCell ref="A124:B129"/>
    <mergeCell ref="C124:C129"/>
    <mergeCell ref="D124:F126"/>
    <mergeCell ref="G124:G129"/>
    <mergeCell ref="H124:H129"/>
    <mergeCell ref="I124:I129"/>
    <mergeCell ref="J124:J129"/>
    <mergeCell ref="D133:F135"/>
    <mergeCell ref="Q124:Q129"/>
    <mergeCell ref="R124:R129"/>
    <mergeCell ref="S124:T129"/>
    <mergeCell ref="U124:U129"/>
    <mergeCell ref="L124:M129"/>
    <mergeCell ref="AE112:AE117"/>
    <mergeCell ref="L118:M123"/>
    <mergeCell ref="N118:N123"/>
    <mergeCell ref="O118:O123"/>
    <mergeCell ref="P118:P123"/>
    <mergeCell ref="Q118:Q123"/>
    <mergeCell ref="R118:R123"/>
    <mergeCell ref="S118:T123"/>
    <mergeCell ref="U118:U123"/>
    <mergeCell ref="AD112:AD117"/>
    <mergeCell ref="X112:X117"/>
    <mergeCell ref="Y112:Y117"/>
    <mergeCell ref="W112:W117"/>
    <mergeCell ref="Z112:Z117"/>
    <mergeCell ref="AA112:AB117"/>
    <mergeCell ref="AC112:AC117"/>
    <mergeCell ref="V124:V129"/>
    <mergeCell ref="V118:V123"/>
    <mergeCell ref="O112:O117"/>
    <mergeCell ref="AF112:AG117"/>
    <mergeCell ref="L130:M135"/>
    <mergeCell ref="N130:N135"/>
    <mergeCell ref="O130:O135"/>
    <mergeCell ref="P130:P135"/>
    <mergeCell ref="Q130:Q135"/>
    <mergeCell ref="R130:R135"/>
    <mergeCell ref="S130:T135"/>
    <mergeCell ref="U130:U135"/>
    <mergeCell ref="AF130:AG135"/>
    <mergeCell ref="V130:V135"/>
    <mergeCell ref="N124:N129"/>
    <mergeCell ref="O124:O129"/>
    <mergeCell ref="AF118:AG123"/>
    <mergeCell ref="AF124:AG129"/>
    <mergeCell ref="W130:W135"/>
    <mergeCell ref="X130:X135"/>
    <mergeCell ref="Y130:Y135"/>
    <mergeCell ref="Z130:Z135"/>
    <mergeCell ref="AA130:AB135"/>
    <mergeCell ref="AC130:AC135"/>
    <mergeCell ref="AD130:AD135"/>
    <mergeCell ref="AE130:AE135"/>
    <mergeCell ref="P124:P129"/>
    <mergeCell ref="AF76:AG81"/>
    <mergeCell ref="AF82:AG87"/>
    <mergeCell ref="AF88:AG93"/>
    <mergeCell ref="AF94:AG99"/>
    <mergeCell ref="AF100:AG105"/>
    <mergeCell ref="K20:L20"/>
    <mergeCell ref="M20:O20"/>
    <mergeCell ref="K21:L21"/>
    <mergeCell ref="M21:O21"/>
    <mergeCell ref="K40:M40"/>
    <mergeCell ref="N40:P40"/>
    <mergeCell ref="L94:M99"/>
    <mergeCell ref="Q100:Q105"/>
    <mergeCell ref="R100:R105"/>
    <mergeCell ref="AD46:AD51"/>
    <mergeCell ref="AE46:AE51"/>
    <mergeCell ref="AF46:AF51"/>
    <mergeCell ref="Z46:Z51"/>
    <mergeCell ref="AA46:AB51"/>
    <mergeCell ref="U46:U51"/>
    <mergeCell ref="V46:V51"/>
    <mergeCell ref="W46:W51"/>
    <mergeCell ref="X46:X51"/>
    <mergeCell ref="Y46:Y51"/>
    <mergeCell ref="AF106:AG111"/>
    <mergeCell ref="AE106:AE111"/>
    <mergeCell ref="AE100:AE105"/>
    <mergeCell ref="K12:L12"/>
    <mergeCell ref="M15:O15"/>
    <mergeCell ref="K16:L16"/>
    <mergeCell ref="M16:O16"/>
    <mergeCell ref="K17:L17"/>
    <mergeCell ref="M17:O17"/>
    <mergeCell ref="K18:L18"/>
    <mergeCell ref="M18:O18"/>
    <mergeCell ref="K22:L22"/>
    <mergeCell ref="M22:O22"/>
    <mergeCell ref="V94:V99"/>
    <mergeCell ref="W94:W99"/>
    <mergeCell ref="X94:X99"/>
    <mergeCell ref="Y94:Y99"/>
    <mergeCell ref="Z94:Z99"/>
    <mergeCell ref="AA94:AB99"/>
    <mergeCell ref="AC94:AC99"/>
    <mergeCell ref="O76:O81"/>
    <mergeCell ref="R46:R51"/>
    <mergeCell ref="S46:T51"/>
    <mergeCell ref="O82:O87"/>
    <mergeCell ref="C30:P30"/>
    <mergeCell ref="E21:G21"/>
    <mergeCell ref="E22:G22"/>
    <mergeCell ref="G36:H36"/>
    <mergeCell ref="I36:J36"/>
    <mergeCell ref="I41:J41"/>
    <mergeCell ref="K41:M41"/>
    <mergeCell ref="N41:P41"/>
    <mergeCell ref="J76:J81"/>
    <mergeCell ref="K76:K81"/>
    <mergeCell ref="L76:M81"/>
    <mergeCell ref="N38:P38"/>
    <mergeCell ref="B74:N74"/>
    <mergeCell ref="C35:D35"/>
    <mergeCell ref="K35:M35"/>
    <mergeCell ref="N35:P35"/>
    <mergeCell ref="N36:P36"/>
    <mergeCell ref="C39:D39"/>
    <mergeCell ref="E39:F39"/>
    <mergeCell ref="G39:H39"/>
    <mergeCell ref="I39:J39"/>
    <mergeCell ref="K39:M39"/>
    <mergeCell ref="N39:P39"/>
    <mergeCell ref="N45:P45"/>
  </mergeCells>
  <pageMargins left="0.7" right="0.7" top="0.75" bottom="0.75" header="0.3" footer="0.3"/>
  <pageSetup paperSize="8" scale="42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S52"/>
  <sheetViews>
    <sheetView showGridLines="0" rightToLeft="1" zoomScale="60" zoomScaleNormal="60" workbookViewId="0">
      <selection activeCell="E41" sqref="E41:I42"/>
    </sheetView>
  </sheetViews>
  <sheetFormatPr defaultRowHeight="13.5" x14ac:dyDescent="0.15"/>
  <cols>
    <col min="4" max="4" width="11.5234375" customWidth="1"/>
    <col min="7" max="7" width="7.84375" customWidth="1"/>
    <col min="8" max="8" width="8.578125" customWidth="1"/>
    <col min="9" max="9" width="9.0703125" customWidth="1"/>
    <col min="10" max="10" width="8.94921875" customWidth="1"/>
    <col min="11" max="11" width="6.86328125" customWidth="1"/>
    <col min="12" max="12" width="8.94921875" customWidth="1"/>
    <col min="13" max="13" width="12.01171875" customWidth="1"/>
    <col min="14" max="14" width="6.49609375" customWidth="1"/>
    <col min="15" max="15" width="24.39453125" customWidth="1"/>
    <col min="16" max="16" width="12.2578125" customWidth="1"/>
    <col min="17" max="17" width="12.01171875" customWidth="1"/>
    <col min="19" max="19" width="14.46484375" customWidth="1"/>
  </cols>
  <sheetData>
    <row r="3" spans="2:19" ht="14.25" thickBot="1" x14ac:dyDescent="0.2"/>
    <row r="4" spans="2:19" x14ac:dyDescent="0.15">
      <c r="E4" s="131" t="s">
        <v>56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3"/>
    </row>
    <row r="5" spans="2:19" ht="20.45" customHeight="1" thickBot="1" x14ac:dyDescent="0.2">
      <c r="E5" s="137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9"/>
    </row>
    <row r="6" spans="2:19" ht="20.45" customHeight="1" thickBot="1" x14ac:dyDescent="0.2"/>
    <row r="7" spans="2:19" ht="20.25" customHeight="1" x14ac:dyDescent="0.15">
      <c r="B7" s="8"/>
      <c r="C7" s="8"/>
      <c r="D7" s="8"/>
      <c r="E7" s="353" t="s">
        <v>36</v>
      </c>
      <c r="F7" s="354"/>
      <c r="G7" s="354"/>
      <c r="H7" s="354"/>
      <c r="I7" s="355"/>
      <c r="J7" s="8"/>
      <c r="K7" s="8"/>
      <c r="L7" s="8"/>
      <c r="M7" s="8"/>
      <c r="N7" s="8"/>
      <c r="O7" s="8"/>
    </row>
    <row r="8" spans="2:19" ht="15" customHeight="1" thickBot="1" x14ac:dyDescent="0.2">
      <c r="B8" s="7"/>
      <c r="C8" s="7"/>
      <c r="D8" s="7"/>
      <c r="E8" s="356"/>
      <c r="F8" s="357"/>
      <c r="G8" s="357"/>
      <c r="H8" s="357"/>
      <c r="I8" s="358"/>
      <c r="J8" s="7"/>
      <c r="K8" s="7"/>
      <c r="L8" s="7"/>
      <c r="M8" s="7"/>
      <c r="N8" s="7"/>
      <c r="O8" s="7"/>
    </row>
    <row r="9" spans="2:19" ht="56.1" customHeight="1" x14ac:dyDescent="0.15">
      <c r="C9" s="251" t="s">
        <v>32</v>
      </c>
      <c r="D9" s="252"/>
      <c r="E9" s="253" t="s">
        <v>45</v>
      </c>
      <c r="F9" s="253"/>
      <c r="G9" s="253"/>
      <c r="H9" s="253"/>
      <c r="I9" s="253" t="s">
        <v>122</v>
      </c>
      <c r="J9" s="253"/>
      <c r="K9" s="253"/>
      <c r="L9" s="308"/>
      <c r="M9" s="313" t="s">
        <v>20</v>
      </c>
      <c r="N9" s="313"/>
      <c r="O9" s="314"/>
    </row>
    <row r="10" spans="2:19" ht="39.75" customHeight="1" thickBot="1" x14ac:dyDescent="0.2">
      <c r="C10" s="255"/>
      <c r="D10" s="256"/>
      <c r="E10" s="304">
        <v>0.26</v>
      </c>
      <c r="F10" s="304"/>
      <c r="G10" s="304"/>
      <c r="H10" s="304"/>
      <c r="I10" s="304">
        <v>0.2</v>
      </c>
      <c r="J10" s="304"/>
      <c r="K10" s="304"/>
      <c r="L10" s="241"/>
      <c r="M10" s="315">
        <v>130000000</v>
      </c>
      <c r="N10" s="315"/>
      <c r="O10" s="316"/>
    </row>
    <row r="11" spans="2:19" ht="10.5" hidden="1" customHeight="1" thickBot="1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9" ht="11.25" hidden="1" customHeight="1" x14ac:dyDescent="0.15">
      <c r="C12" s="140" t="s">
        <v>2</v>
      </c>
      <c r="D12" s="141"/>
      <c r="E12" s="141"/>
      <c r="F12" s="141" t="s">
        <v>4</v>
      </c>
      <c r="G12" s="141"/>
      <c r="H12" s="141"/>
      <c r="I12" s="141"/>
      <c r="J12" s="141" t="s">
        <v>3</v>
      </c>
      <c r="K12" s="347">
        <v>100</v>
      </c>
      <c r="L12" s="2"/>
      <c r="M12" s="2"/>
      <c r="N12" s="2"/>
      <c r="O12" s="2"/>
      <c r="P12" s="2"/>
    </row>
    <row r="13" spans="2:19" ht="11.25" hidden="1" customHeight="1" x14ac:dyDescent="0.15">
      <c r="C13" s="142"/>
      <c r="D13" s="143"/>
      <c r="E13" s="143"/>
      <c r="F13" s="359"/>
      <c r="G13" s="359"/>
      <c r="H13" s="359"/>
      <c r="I13" s="359"/>
      <c r="J13" s="143"/>
      <c r="K13" s="271"/>
      <c r="L13" s="2"/>
      <c r="M13" s="2"/>
      <c r="N13" s="2"/>
      <c r="O13" s="2"/>
      <c r="P13" s="2"/>
    </row>
    <row r="14" spans="2:19" ht="11.25" hidden="1" customHeight="1" x14ac:dyDescent="0.15">
      <c r="C14" s="142"/>
      <c r="D14" s="143"/>
      <c r="E14" s="143"/>
      <c r="F14" s="360" t="s">
        <v>5</v>
      </c>
      <c r="G14" s="360"/>
      <c r="H14" s="360"/>
      <c r="I14" s="360"/>
      <c r="J14" s="143"/>
      <c r="K14" s="271"/>
      <c r="L14" s="2"/>
      <c r="M14" s="2"/>
      <c r="N14" s="2"/>
      <c r="O14" s="2"/>
      <c r="P14" s="2"/>
    </row>
    <row r="15" spans="2:19" ht="11.25" hidden="1" customHeight="1" thickBot="1" x14ac:dyDescent="0.2">
      <c r="C15" s="144"/>
      <c r="D15" s="145"/>
      <c r="E15" s="145"/>
      <c r="F15" s="145"/>
      <c r="G15" s="145"/>
      <c r="H15" s="145"/>
      <c r="I15" s="145"/>
      <c r="J15" s="145"/>
      <c r="K15" s="272"/>
      <c r="L15" s="2"/>
      <c r="M15" s="2"/>
      <c r="N15" s="2"/>
      <c r="O15" s="2"/>
      <c r="P15" s="2"/>
    </row>
    <row r="16" spans="2:19" ht="11.25" hidden="1" customHeight="1" thickBot="1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7" ht="11.25" hidden="1" customHeight="1" x14ac:dyDescent="0.15">
      <c r="C17" s="344" t="s">
        <v>2</v>
      </c>
      <c r="D17" s="325"/>
      <c r="E17" s="325"/>
      <c r="F17" s="325">
        <f>E10</f>
        <v>0.26</v>
      </c>
      <c r="G17" s="325"/>
      <c r="H17" s="325"/>
      <c r="I17" s="325"/>
      <c r="J17" s="325" t="s">
        <v>3</v>
      </c>
      <c r="K17" s="326">
        <v>100</v>
      </c>
      <c r="L17" s="2"/>
      <c r="M17" s="2"/>
      <c r="N17" s="2"/>
      <c r="O17" s="2"/>
      <c r="P17" s="2"/>
    </row>
    <row r="18" spans="2:17" ht="11.25" hidden="1" customHeight="1" x14ac:dyDescent="0.15">
      <c r="C18" s="361"/>
      <c r="D18" s="124"/>
      <c r="E18" s="124"/>
      <c r="F18" s="329"/>
      <c r="G18" s="329"/>
      <c r="H18" s="329"/>
      <c r="I18" s="329"/>
      <c r="J18" s="124"/>
      <c r="K18" s="327"/>
      <c r="L18" s="2"/>
      <c r="M18" s="2"/>
      <c r="N18" s="2"/>
      <c r="O18" s="2"/>
      <c r="P18" s="2"/>
    </row>
    <row r="19" spans="2:17" ht="11.25" hidden="1" customHeight="1" x14ac:dyDescent="0.15">
      <c r="C19" s="361"/>
      <c r="D19" s="124"/>
      <c r="E19" s="124"/>
      <c r="F19" s="317">
        <f>I10</f>
        <v>0.2</v>
      </c>
      <c r="G19" s="317"/>
      <c r="H19" s="317"/>
      <c r="I19" s="317"/>
      <c r="J19" s="124"/>
      <c r="K19" s="327"/>
      <c r="L19" s="2"/>
      <c r="M19" s="2"/>
      <c r="N19" s="2"/>
      <c r="O19" s="2"/>
      <c r="P19" s="2"/>
    </row>
    <row r="20" spans="2:17" ht="11.25" hidden="1" customHeight="1" thickBot="1" x14ac:dyDescent="0.2">
      <c r="C20" s="345"/>
      <c r="D20" s="318"/>
      <c r="E20" s="318"/>
      <c r="F20" s="318"/>
      <c r="G20" s="318"/>
      <c r="H20" s="318"/>
      <c r="I20" s="318"/>
      <c r="J20" s="318"/>
      <c r="K20" s="328"/>
      <c r="L20" s="2"/>
      <c r="M20" s="2"/>
      <c r="N20" s="2"/>
      <c r="O20" s="2"/>
      <c r="P20" s="2"/>
    </row>
    <row r="21" spans="2:17" ht="11.25" hidden="1" customHeight="1" thickBo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7" ht="11.25" hidden="1" customHeight="1" x14ac:dyDescent="0.15">
      <c r="C22" s="348" t="s">
        <v>2</v>
      </c>
      <c r="D22" s="349"/>
      <c r="E22" s="349"/>
      <c r="F22" s="319">
        <f>F17/F19*K17%</f>
        <v>1.3</v>
      </c>
      <c r="G22" s="319"/>
      <c r="H22" s="320"/>
      <c r="I22" s="2"/>
      <c r="J22" s="2"/>
      <c r="K22" s="2"/>
      <c r="L22" s="2"/>
      <c r="M22" s="2"/>
      <c r="N22" s="2"/>
    </row>
    <row r="23" spans="2:17" ht="11.25" hidden="1" customHeight="1" x14ac:dyDescent="0.15">
      <c r="C23" s="350"/>
      <c r="D23" s="334"/>
      <c r="E23" s="334"/>
      <c r="F23" s="321"/>
      <c r="G23" s="321"/>
      <c r="H23" s="322"/>
      <c r="I23" s="2"/>
      <c r="J23" s="2"/>
      <c r="K23" s="2"/>
      <c r="L23" s="2"/>
      <c r="M23" s="2"/>
      <c r="N23" s="2"/>
    </row>
    <row r="24" spans="2:17" ht="11.25" hidden="1" customHeight="1" thickBot="1" x14ac:dyDescent="0.2">
      <c r="C24" s="351"/>
      <c r="D24" s="352"/>
      <c r="E24" s="352"/>
      <c r="F24" s="323"/>
      <c r="G24" s="323"/>
      <c r="H24" s="324"/>
      <c r="I24" s="2"/>
      <c r="J24" s="2"/>
      <c r="K24" s="2"/>
      <c r="L24" s="2"/>
      <c r="M24" s="2"/>
      <c r="N24" s="2"/>
    </row>
    <row r="25" spans="2:17" ht="23.25" hidden="1" customHeight="1" thickBot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7" ht="23.25" hidden="1" customHeight="1" x14ac:dyDescent="0.15">
      <c r="B26" s="141"/>
      <c r="C26" s="141" t="s">
        <v>12</v>
      </c>
      <c r="D26" s="141"/>
      <c r="E26" s="141" t="s">
        <v>13</v>
      </c>
      <c r="F26" s="141" t="s">
        <v>17</v>
      </c>
      <c r="G26" s="141" t="s">
        <v>12</v>
      </c>
      <c r="H26" s="141"/>
      <c r="I26" s="141" t="s">
        <v>3</v>
      </c>
      <c r="J26" s="141">
        <v>0.1</v>
      </c>
      <c r="K26" s="141" t="s">
        <v>15</v>
      </c>
      <c r="L26" s="141" t="s">
        <v>3</v>
      </c>
      <c r="M26" s="141" t="s">
        <v>14</v>
      </c>
      <c r="N26" s="141">
        <v>1</v>
      </c>
      <c r="O26" s="141" t="s">
        <v>16</v>
      </c>
      <c r="P26" s="141" t="s">
        <v>19</v>
      </c>
      <c r="Q26" s="347" t="s">
        <v>18</v>
      </c>
    </row>
    <row r="27" spans="2:17" ht="23.25" hidden="1" customHeight="1" thickBot="1" x14ac:dyDescent="0.2"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272"/>
    </row>
    <row r="28" spans="2:17" ht="23.25" hidden="1" customHeight="1" thickBot="1" x14ac:dyDescent="0.2"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</row>
    <row r="29" spans="2:17" ht="23.25" hidden="1" customHeight="1" x14ac:dyDescent="0.15">
      <c r="B29" s="126"/>
      <c r="C29" s="126">
        <f>I10</f>
        <v>0.2</v>
      </c>
      <c r="D29" s="126"/>
      <c r="E29" s="126" t="s">
        <v>13</v>
      </c>
      <c r="F29" s="126" t="s">
        <v>17</v>
      </c>
      <c r="G29" s="126">
        <f>I10</f>
        <v>0.2</v>
      </c>
      <c r="H29" s="126"/>
      <c r="I29" s="126" t="s">
        <v>3</v>
      </c>
      <c r="J29" s="126">
        <v>0.1</v>
      </c>
      <c r="K29" s="126" t="s">
        <v>15</v>
      </c>
      <c r="L29" s="126" t="s">
        <v>3</v>
      </c>
      <c r="M29" s="126" t="s">
        <v>14</v>
      </c>
      <c r="N29" s="126">
        <v>1</v>
      </c>
      <c r="O29" s="126" t="s">
        <v>16</v>
      </c>
      <c r="P29" s="312">
        <f>F22</f>
        <v>1.3</v>
      </c>
      <c r="Q29" s="346" t="s">
        <v>18</v>
      </c>
    </row>
    <row r="30" spans="2:17" ht="23.25" hidden="1" customHeight="1" thickBot="1" x14ac:dyDescent="0.2"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264"/>
    </row>
    <row r="31" spans="2:17" ht="23.25" hidden="1" customHeight="1" thickBot="1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2:17" ht="23.25" hidden="1" customHeight="1" x14ac:dyDescent="0.15">
      <c r="B32" s="126"/>
      <c r="C32" s="338">
        <f>((N29-P29)*(G29*J29))+C29</f>
        <v>0.19400000000000001</v>
      </c>
      <c r="D32" s="339"/>
      <c r="E32" s="34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9" ht="23.25" hidden="1" customHeight="1" thickBot="1" x14ac:dyDescent="0.2">
      <c r="B33" s="130"/>
      <c r="C33" s="341"/>
      <c r="D33" s="342"/>
      <c r="E33" s="343"/>
      <c r="F33" s="2"/>
      <c r="G33" s="2"/>
      <c r="H33" s="2"/>
      <c r="I33" s="2"/>
      <c r="J33" s="2"/>
      <c r="K33" s="2"/>
      <c r="L33" s="2"/>
      <c r="M33" s="2"/>
      <c r="N33" s="2"/>
    </row>
    <row r="34" spans="2:19" ht="23.25" hidden="1" customHeight="1" thickBot="1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9" ht="14.25" hidden="1" customHeight="1" x14ac:dyDescent="0.15">
      <c r="C35" s="344" t="s">
        <v>6</v>
      </c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6"/>
    </row>
    <row r="36" spans="2:19" ht="15.75" hidden="1" customHeight="1" thickBot="1" x14ac:dyDescent="0.2">
      <c r="C36" s="345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28"/>
    </row>
    <row r="37" spans="2:19" ht="14.25" hidden="1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9" ht="22.5" hidden="1" customHeight="1" x14ac:dyDescent="0.3">
      <c r="C38" s="140" t="s">
        <v>7</v>
      </c>
      <c r="D38" s="141"/>
      <c r="E38" s="274" t="s">
        <v>53</v>
      </c>
      <c r="F38" s="274"/>
      <c r="G38" s="274"/>
      <c r="H38" s="274"/>
      <c r="I38" s="274"/>
      <c r="J38" s="141" t="s">
        <v>3</v>
      </c>
      <c r="K38" s="141" t="s">
        <v>14</v>
      </c>
      <c r="L38" s="274" t="s">
        <v>54</v>
      </c>
      <c r="M38" s="274"/>
      <c r="N38" s="141" t="s">
        <v>16</v>
      </c>
      <c r="O38" s="274" t="s">
        <v>55</v>
      </c>
      <c r="P38" s="274"/>
      <c r="Q38" s="141" t="s">
        <v>15</v>
      </c>
      <c r="R38" s="10" t="s">
        <v>3</v>
      </c>
      <c r="S38" s="12" t="s">
        <v>20</v>
      </c>
    </row>
    <row r="39" spans="2:19" ht="47.25" hidden="1" customHeight="1" thickBot="1" x14ac:dyDescent="0.2">
      <c r="C39" s="144"/>
      <c r="D39" s="145"/>
      <c r="E39" s="276"/>
      <c r="F39" s="276"/>
      <c r="G39" s="276"/>
      <c r="H39" s="276"/>
      <c r="I39" s="276"/>
      <c r="J39" s="145"/>
      <c r="K39" s="145"/>
      <c r="L39" s="276"/>
      <c r="M39" s="276"/>
      <c r="N39" s="145"/>
      <c r="O39" s="276"/>
      <c r="P39" s="276"/>
      <c r="Q39" s="145"/>
      <c r="R39" s="11"/>
      <c r="S39" s="13"/>
    </row>
    <row r="40" spans="2:19" ht="47.25" hidden="1" customHeight="1" thickBot="1" x14ac:dyDescent="0.2">
      <c r="C40" s="5"/>
      <c r="D40" s="5"/>
      <c r="E40" s="9"/>
      <c r="F40" s="9"/>
      <c r="G40" s="9"/>
      <c r="H40" s="9"/>
      <c r="I40" s="9"/>
      <c r="J40" s="5"/>
      <c r="K40" s="5"/>
      <c r="L40" s="9"/>
      <c r="M40" s="9"/>
      <c r="N40" s="5"/>
      <c r="O40" s="9"/>
      <c r="P40" s="9"/>
      <c r="Q40" s="5"/>
      <c r="R40" s="5"/>
      <c r="S40" s="9"/>
    </row>
    <row r="41" spans="2:19" ht="47.25" hidden="1" customHeight="1" x14ac:dyDescent="0.3">
      <c r="C41" s="125" t="s">
        <v>7</v>
      </c>
      <c r="D41" s="126"/>
      <c r="E41" s="246">
        <v>0.4</v>
      </c>
      <c r="F41" s="246"/>
      <c r="G41" s="246"/>
      <c r="H41" s="246"/>
      <c r="I41" s="246"/>
      <c r="J41" s="126" t="s">
        <v>3</v>
      </c>
      <c r="K41" s="126" t="s">
        <v>14</v>
      </c>
      <c r="L41" s="247">
        <f>E10</f>
        <v>0.26</v>
      </c>
      <c r="M41" s="247"/>
      <c r="N41" s="126" t="s">
        <v>16</v>
      </c>
      <c r="O41" s="247">
        <f>I10</f>
        <v>0.2</v>
      </c>
      <c r="P41" s="247"/>
      <c r="Q41" s="126" t="s">
        <v>15</v>
      </c>
      <c r="R41" s="14" t="s">
        <v>3</v>
      </c>
      <c r="S41" s="15">
        <f>M10</f>
        <v>130000000</v>
      </c>
    </row>
    <row r="42" spans="2:19" ht="25.5" hidden="1" customHeight="1" thickBot="1" x14ac:dyDescent="0.2">
      <c r="C42" s="127"/>
      <c r="D42" s="128"/>
      <c r="E42" s="337"/>
      <c r="F42" s="337"/>
      <c r="G42" s="337"/>
      <c r="H42" s="337"/>
      <c r="I42" s="337"/>
      <c r="J42" s="128"/>
      <c r="K42" s="128"/>
      <c r="L42" s="248"/>
      <c r="M42" s="248"/>
      <c r="N42" s="128"/>
      <c r="O42" s="248"/>
      <c r="P42" s="248"/>
      <c r="Q42" s="128"/>
      <c r="R42" s="16"/>
      <c r="S42" s="17"/>
    </row>
    <row r="43" spans="2:19" ht="25.5" customHeight="1" x14ac:dyDescent="0.15">
      <c r="C43" s="160" t="s">
        <v>57</v>
      </c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61"/>
      <c r="Q43" s="4"/>
      <c r="R43" s="16"/>
      <c r="S43" s="17"/>
    </row>
    <row r="44" spans="2:19" ht="25.5" customHeight="1" x14ac:dyDescent="0.15">
      <c r="C44" s="160" t="s">
        <v>133</v>
      </c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61"/>
      <c r="Q44" s="4"/>
      <c r="R44" s="16"/>
      <c r="S44" s="17"/>
    </row>
    <row r="45" spans="2:19" ht="40.5" customHeight="1" x14ac:dyDescent="0.15">
      <c r="C45" s="160" t="s">
        <v>127</v>
      </c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</row>
    <row r="46" spans="2:19" ht="24" customHeight="1" x14ac:dyDescent="0.15">
      <c r="C46" s="334" t="s">
        <v>7</v>
      </c>
      <c r="D46" s="334"/>
      <c r="E46" s="335">
        <f>E41*(L41-O41)*S41</f>
        <v>3120000</v>
      </c>
      <c r="F46" s="335"/>
      <c r="G46" s="335"/>
      <c r="H46" s="335"/>
      <c r="I46" s="334" t="s">
        <v>8</v>
      </c>
      <c r="J46" s="336"/>
      <c r="K46" s="1"/>
    </row>
    <row r="47" spans="2:19" ht="10.5" customHeight="1" x14ac:dyDescent="0.15">
      <c r="C47" s="334"/>
      <c r="D47" s="334"/>
      <c r="E47" s="335"/>
      <c r="F47" s="335"/>
      <c r="G47" s="335"/>
      <c r="H47" s="335"/>
      <c r="I47" s="334"/>
      <c r="J47" s="336"/>
    </row>
    <row r="49" spans="3:17" ht="18.75" customHeight="1" x14ac:dyDescent="0.15">
      <c r="C49" s="330" t="s">
        <v>41</v>
      </c>
      <c r="D49" s="331"/>
      <c r="E49" s="105">
        <f>E46/M10</f>
        <v>2.4E-2</v>
      </c>
      <c r="F49" s="105"/>
      <c r="G49" s="105"/>
      <c r="H49" s="105"/>
      <c r="I49" s="334" t="s">
        <v>8</v>
      </c>
    </row>
    <row r="50" spans="3:17" ht="12.95" customHeight="1" x14ac:dyDescent="0.15">
      <c r="C50" s="332"/>
      <c r="D50" s="333"/>
      <c r="E50" s="105"/>
      <c r="F50" s="105"/>
      <c r="G50" s="105"/>
      <c r="H50" s="105"/>
      <c r="I50" s="334"/>
    </row>
    <row r="52" spans="3:17" ht="25.5" x14ac:dyDescent="0.15">
      <c r="C52" s="124" t="s">
        <v>142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</row>
  </sheetData>
  <sheetProtection algorithmName="SHA-512" hashValue="S/Vm3+mtEIYbLQUacD2+/xXmvkF/Enb/9R382vQ7MYUkstTVxShWbJ2k7xtFkUYHxfsYcwpl86yh/KgOny8CiA==" saltValue="TkY4zsTLw7sL9bnDQ08caA==" spinCount="100000" sheet="1" formatCells="0" formatColumns="0" formatRows="0" insertColumns="0" insertRows="0" insertHyperlinks="0" deleteColumns="0" deleteRows="0" sort="0" autoFilter="0" pivotTables="0"/>
  <mergeCells count="79">
    <mergeCell ref="C22:E24"/>
    <mergeCell ref="C43:O43"/>
    <mergeCell ref="C44:O44"/>
    <mergeCell ref="C52:Q52"/>
    <mergeCell ref="E4:S5"/>
    <mergeCell ref="E7:I8"/>
    <mergeCell ref="C9:D10"/>
    <mergeCell ref="E9:H9"/>
    <mergeCell ref="E10:H10"/>
    <mergeCell ref="C12:E15"/>
    <mergeCell ref="F12:I13"/>
    <mergeCell ref="J12:J15"/>
    <mergeCell ref="K12:K15"/>
    <mergeCell ref="F14:I15"/>
    <mergeCell ref="I26:I27"/>
    <mergeCell ref="C17:E20"/>
    <mergeCell ref="B26:B27"/>
    <mergeCell ref="C26:D27"/>
    <mergeCell ref="E26:E27"/>
    <mergeCell ref="F26:F27"/>
    <mergeCell ref="G26:H27"/>
    <mergeCell ref="Q29:Q30"/>
    <mergeCell ref="P26:P27"/>
    <mergeCell ref="Q26:Q27"/>
    <mergeCell ref="B29:B30"/>
    <mergeCell ref="C29:D30"/>
    <mergeCell ref="E29:E30"/>
    <mergeCell ref="F29:F30"/>
    <mergeCell ref="G29:H30"/>
    <mergeCell ref="I29:I30"/>
    <mergeCell ref="J29:J30"/>
    <mergeCell ref="K29:K30"/>
    <mergeCell ref="J26:J27"/>
    <mergeCell ref="K26:K27"/>
    <mergeCell ref="L26:L27"/>
    <mergeCell ref="M26:M27"/>
    <mergeCell ref="N26:N27"/>
    <mergeCell ref="B32:B33"/>
    <mergeCell ref="C32:E33"/>
    <mergeCell ref="C35:Q36"/>
    <mergeCell ref="C38:D39"/>
    <mergeCell ref="J38:J39"/>
    <mergeCell ref="L38:M39"/>
    <mergeCell ref="Q38:Q39"/>
    <mergeCell ref="N38:N39"/>
    <mergeCell ref="E38:I39"/>
    <mergeCell ref="K38:K39"/>
    <mergeCell ref="O38:P39"/>
    <mergeCell ref="O41:P42"/>
    <mergeCell ref="Q41:Q42"/>
    <mergeCell ref="C49:D50"/>
    <mergeCell ref="E49:H50"/>
    <mergeCell ref="I49:I50"/>
    <mergeCell ref="C46:D47"/>
    <mergeCell ref="E46:H47"/>
    <mergeCell ref="I46:I47"/>
    <mergeCell ref="J46:J47"/>
    <mergeCell ref="C45:O45"/>
    <mergeCell ref="C41:D42"/>
    <mergeCell ref="E41:I42"/>
    <mergeCell ref="J41:J42"/>
    <mergeCell ref="K41:K42"/>
    <mergeCell ref="N41:N42"/>
    <mergeCell ref="L41:M42"/>
    <mergeCell ref="O29:O30"/>
    <mergeCell ref="P29:P30"/>
    <mergeCell ref="O26:O27"/>
    <mergeCell ref="I9:L9"/>
    <mergeCell ref="I10:L10"/>
    <mergeCell ref="M9:O9"/>
    <mergeCell ref="M10:O10"/>
    <mergeCell ref="F19:I20"/>
    <mergeCell ref="F22:H24"/>
    <mergeCell ref="L29:L30"/>
    <mergeCell ref="M29:M30"/>
    <mergeCell ref="N29:N30"/>
    <mergeCell ref="J17:J20"/>
    <mergeCell ref="K17:K20"/>
    <mergeCell ref="F17:I1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O28"/>
  <sheetViews>
    <sheetView showGridLines="0" rightToLeft="1" zoomScale="60" zoomScaleNormal="60" workbookViewId="0">
      <selection activeCell="E11" sqref="E11:L11"/>
    </sheetView>
  </sheetViews>
  <sheetFormatPr defaultRowHeight="13.5" x14ac:dyDescent="0.15"/>
  <cols>
    <col min="3" max="3" width="9.55859375" customWidth="1"/>
    <col min="4" max="4" width="29.296875" customWidth="1"/>
    <col min="5" max="5" width="10.41796875" customWidth="1"/>
    <col min="6" max="6" width="7.84375" customWidth="1"/>
    <col min="7" max="7" width="7.72265625" customWidth="1"/>
    <col min="8" max="8" width="19.98046875" customWidth="1"/>
    <col min="11" max="11" width="8.578125" customWidth="1"/>
    <col min="12" max="12" width="11.3984375" customWidth="1"/>
  </cols>
  <sheetData>
    <row r="4" spans="3:15" ht="14.25" thickBot="1" x14ac:dyDescent="0.2"/>
    <row r="5" spans="3:15" ht="14.1" customHeight="1" x14ac:dyDescent="0.15">
      <c r="E5" s="131" t="s">
        <v>129</v>
      </c>
      <c r="F5" s="132"/>
      <c r="G5" s="132"/>
      <c r="H5" s="132"/>
      <c r="I5" s="132"/>
      <c r="J5" s="132"/>
      <c r="K5" s="132"/>
      <c r="L5" s="132"/>
      <c r="M5" s="132"/>
      <c r="N5" s="132"/>
      <c r="O5" s="133"/>
    </row>
    <row r="6" spans="3:15" ht="14.1" customHeight="1" x14ac:dyDescent="0.15">
      <c r="E6" s="134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3:15" ht="14.1" customHeight="1" x14ac:dyDescent="0.15">
      <c r="E7" s="134"/>
      <c r="F7" s="135"/>
      <c r="G7" s="135"/>
      <c r="H7" s="135"/>
      <c r="I7" s="135"/>
      <c r="J7" s="135"/>
      <c r="K7" s="135"/>
      <c r="L7" s="135"/>
      <c r="M7" s="135"/>
      <c r="N7" s="135"/>
      <c r="O7" s="136"/>
    </row>
    <row r="8" spans="3:15" ht="14.45" customHeight="1" thickBot="1" x14ac:dyDescent="0.2">
      <c r="E8" s="137"/>
      <c r="F8" s="138"/>
      <c r="G8" s="138"/>
      <c r="H8" s="138"/>
      <c r="I8" s="138"/>
      <c r="J8" s="138"/>
      <c r="K8" s="138"/>
      <c r="L8" s="138"/>
      <c r="M8" s="138"/>
      <c r="N8" s="138"/>
      <c r="O8" s="139"/>
    </row>
    <row r="9" spans="3:15" ht="14.25" thickBot="1" x14ac:dyDescent="0.2"/>
    <row r="10" spans="3:15" ht="57" customHeight="1" x14ac:dyDescent="0.15">
      <c r="C10" s="230" t="s">
        <v>32</v>
      </c>
      <c r="D10" s="232"/>
      <c r="E10" s="365" t="s">
        <v>123</v>
      </c>
      <c r="F10" s="306"/>
      <c r="G10" s="306"/>
      <c r="H10" s="306"/>
      <c r="I10" s="306"/>
      <c r="J10" s="306"/>
      <c r="K10" s="313" t="s">
        <v>1</v>
      </c>
      <c r="L10" s="313"/>
    </row>
    <row r="11" spans="3:15" ht="30.75" customHeight="1" thickBot="1" x14ac:dyDescent="0.2">
      <c r="C11" s="233"/>
      <c r="D11" s="235"/>
      <c r="E11" s="366">
        <v>200000000</v>
      </c>
      <c r="F11" s="367"/>
      <c r="G11" s="367"/>
      <c r="H11" s="367"/>
      <c r="I11" s="367"/>
      <c r="J11" s="367"/>
      <c r="K11" s="368">
        <v>0.1</v>
      </c>
      <c r="L11" s="369"/>
    </row>
    <row r="12" spans="3:15" ht="11.25" customHeight="1" thickBot="1" x14ac:dyDescent="0.2">
      <c r="G12" s="2"/>
      <c r="H12" s="2"/>
      <c r="I12" s="2"/>
      <c r="J12" s="2"/>
      <c r="K12" s="2"/>
      <c r="L12" s="2"/>
    </row>
    <row r="13" spans="3:15" ht="18" customHeight="1" x14ac:dyDescent="0.15">
      <c r="D13" s="370" t="s">
        <v>57</v>
      </c>
      <c r="E13" s="370"/>
      <c r="F13" s="370"/>
      <c r="G13" s="370"/>
      <c r="H13" s="370"/>
      <c r="I13" s="370"/>
      <c r="J13" s="370"/>
      <c r="K13" s="370"/>
      <c r="L13" s="370"/>
    </row>
    <row r="14" spans="3:15" ht="19.5" customHeight="1" x14ac:dyDescent="0.15">
      <c r="D14" s="76"/>
      <c r="E14" s="76"/>
      <c r="F14" s="76"/>
      <c r="G14" s="76"/>
      <c r="H14" s="76"/>
      <c r="I14" s="76"/>
      <c r="J14" s="76"/>
      <c r="K14" s="76"/>
      <c r="L14" s="76"/>
    </row>
    <row r="15" spans="3:15" ht="13.5" hidden="1" customHeight="1" x14ac:dyDescent="0.15">
      <c r="G15" s="2"/>
      <c r="H15" s="2"/>
      <c r="I15" s="2"/>
      <c r="J15" s="2"/>
      <c r="K15" s="2"/>
      <c r="L15" s="2"/>
    </row>
    <row r="16" spans="3:15" hidden="1" x14ac:dyDescent="0.15">
      <c r="G16" s="344" t="s">
        <v>6</v>
      </c>
      <c r="H16" s="325"/>
      <c r="I16" s="325"/>
      <c r="J16" s="325"/>
      <c r="K16" s="325"/>
      <c r="L16" s="325"/>
    </row>
    <row r="17" spans="4:13" ht="8.25" hidden="1" customHeight="1" x14ac:dyDescent="0.15">
      <c r="G17" s="345"/>
      <c r="H17" s="318"/>
      <c r="I17" s="318"/>
      <c r="J17" s="318"/>
      <c r="K17" s="318"/>
      <c r="L17" s="318"/>
    </row>
    <row r="18" spans="4:13" hidden="1" x14ac:dyDescent="0.15">
      <c r="D18" s="1"/>
      <c r="E18" s="1"/>
      <c r="F18" s="1"/>
      <c r="G18" s="1"/>
      <c r="H18" s="1"/>
      <c r="I18" s="1"/>
      <c r="J18" s="1"/>
      <c r="K18" s="1"/>
      <c r="L18" s="1"/>
    </row>
    <row r="19" spans="4:13" ht="22.5" hidden="1" customHeight="1" x14ac:dyDescent="0.15">
      <c r="D19" s="371" t="s">
        <v>7</v>
      </c>
      <c r="E19" s="372"/>
      <c r="F19" s="371" t="s">
        <v>1</v>
      </c>
      <c r="G19" s="372"/>
      <c r="H19" s="375" t="s">
        <v>3</v>
      </c>
      <c r="I19" s="362" t="s">
        <v>9</v>
      </c>
      <c r="J19" s="362"/>
      <c r="K19" s="362"/>
      <c r="L19" s="362" t="s">
        <v>37</v>
      </c>
      <c r="M19" s="362"/>
    </row>
    <row r="20" spans="4:13" ht="25.5" hidden="1" customHeight="1" x14ac:dyDescent="0.15">
      <c r="D20" s="373"/>
      <c r="E20" s="374"/>
      <c r="F20" s="373"/>
      <c r="G20" s="374"/>
      <c r="H20" s="376"/>
      <c r="I20" s="362"/>
      <c r="J20" s="362"/>
      <c r="K20" s="362"/>
      <c r="L20" s="362"/>
      <c r="M20" s="362"/>
    </row>
    <row r="21" spans="4:13" ht="7.5" hidden="1" customHeight="1" x14ac:dyDescent="0.15"/>
    <row r="22" spans="4:13" ht="14.25" hidden="1" customHeight="1" x14ac:dyDescent="0.15">
      <c r="D22" s="330" t="s">
        <v>7</v>
      </c>
      <c r="E22" s="331"/>
      <c r="F22" s="330">
        <f>K11</f>
        <v>0.1</v>
      </c>
      <c r="G22" s="331"/>
      <c r="H22" s="363" t="s">
        <v>3</v>
      </c>
      <c r="I22" s="334" t="e">
        <f>#REF!</f>
        <v>#REF!</v>
      </c>
      <c r="J22" s="334"/>
      <c r="K22" s="334"/>
      <c r="L22" s="334" t="s">
        <v>7</v>
      </c>
      <c r="M22" s="334"/>
    </row>
    <row r="23" spans="4:13" ht="14.25" hidden="1" customHeight="1" x14ac:dyDescent="0.15">
      <c r="D23" s="332"/>
      <c r="E23" s="333"/>
      <c r="F23" s="332"/>
      <c r="G23" s="333"/>
      <c r="H23" s="364"/>
      <c r="I23" s="334"/>
      <c r="J23" s="334"/>
      <c r="K23" s="334"/>
      <c r="L23" s="334"/>
      <c r="M23" s="334"/>
    </row>
    <row r="24" spans="4:13" ht="20.25" customHeight="1" x14ac:dyDescent="0.15">
      <c r="D24" s="1"/>
      <c r="E24" s="1"/>
      <c r="F24" s="1"/>
      <c r="G24" s="1"/>
      <c r="H24" s="1"/>
      <c r="I24" s="1"/>
      <c r="J24" s="1"/>
      <c r="K24" s="1"/>
    </row>
    <row r="25" spans="4:13" ht="51" customHeight="1" x14ac:dyDescent="0.15">
      <c r="D25" s="99" t="s">
        <v>128</v>
      </c>
      <c r="E25" s="99"/>
      <c r="F25" s="335">
        <f>E11*K11</f>
        <v>20000000</v>
      </c>
      <c r="G25" s="335"/>
      <c r="H25" s="335"/>
      <c r="I25" s="330" t="s">
        <v>8</v>
      </c>
      <c r="J25" s="331"/>
      <c r="K25" s="1"/>
    </row>
    <row r="26" spans="4:13" ht="13.5" customHeight="1" x14ac:dyDescent="0.15">
      <c r="D26" s="99"/>
      <c r="E26" s="99"/>
      <c r="F26" s="335"/>
      <c r="G26" s="335"/>
      <c r="H26" s="335"/>
      <c r="I26" s="332"/>
      <c r="J26" s="333"/>
    </row>
    <row r="28" spans="4:13" ht="25.5" x14ac:dyDescent="0.15">
      <c r="D28" s="124" t="s">
        <v>143</v>
      </c>
      <c r="E28" s="124"/>
      <c r="F28" s="124"/>
      <c r="G28" s="124"/>
      <c r="H28" s="124"/>
      <c r="I28" s="124"/>
      <c r="J28" s="124"/>
      <c r="K28" s="124"/>
      <c r="L28" s="124"/>
      <c r="M28" s="124"/>
    </row>
  </sheetData>
  <sheetProtection algorithmName="SHA-512" hashValue="cdJxjOg51/B2tCxoRLD5FpPIFCMQM53O7qUL9ueZgZTV/3dqiIW3oS1km8ahAj2hbyC/ahu54Bl6Mgf6QlmdLw==" saltValue="633lkslvIDHjxLd/6o02fA==" spinCount="100000" sheet="1" formatCells="0" formatColumns="0" formatRows="0" insertColumns="0" insertRows="0" insertHyperlinks="0" deleteColumns="0" deleteRows="0" sort="0" autoFilter="0" pivotTables="0"/>
  <mergeCells count="24">
    <mergeCell ref="D28:M28"/>
    <mergeCell ref="F25:H26"/>
    <mergeCell ref="E5:O8"/>
    <mergeCell ref="I25:J26"/>
    <mergeCell ref="E10:J10"/>
    <mergeCell ref="E11:J11"/>
    <mergeCell ref="C10:D11"/>
    <mergeCell ref="K10:L10"/>
    <mergeCell ref="K11:L11"/>
    <mergeCell ref="D13:L14"/>
    <mergeCell ref="M22:M23"/>
    <mergeCell ref="G16:L17"/>
    <mergeCell ref="D19:E20"/>
    <mergeCell ref="F19:G20"/>
    <mergeCell ref="H19:H20"/>
    <mergeCell ref="I19:K20"/>
    <mergeCell ref="L19:L20"/>
    <mergeCell ref="L22:L23"/>
    <mergeCell ref="D25:E26"/>
    <mergeCell ref="M19:M20"/>
    <mergeCell ref="D22:E23"/>
    <mergeCell ref="F22:G23"/>
    <mergeCell ref="H22:H23"/>
    <mergeCell ref="I22:K2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B320"/>
  <sheetViews>
    <sheetView showGridLines="0" rightToLeft="1" zoomScale="50" zoomScaleNormal="50" workbookViewId="0">
      <selection activeCell="F14" sqref="F14:K14"/>
    </sheetView>
  </sheetViews>
  <sheetFormatPr defaultColWidth="8.94921875" defaultRowHeight="13.5" x14ac:dyDescent="0.15"/>
  <cols>
    <col min="1" max="1" width="8.94921875" style="1"/>
    <col min="2" max="2" width="38.859375" style="1" customWidth="1"/>
    <col min="3" max="3" width="20.83984375" style="1" customWidth="1"/>
    <col min="4" max="4" width="14.33984375" style="1" customWidth="1"/>
    <col min="5" max="5" width="12.37890625" style="1" customWidth="1"/>
    <col min="6" max="7" width="31.50390625" style="1" customWidth="1"/>
    <col min="8" max="8" width="1.9609375" style="1" customWidth="1"/>
    <col min="9" max="9" width="7.96484375" style="1" customWidth="1"/>
    <col min="10" max="10" width="19.61328125" style="1" customWidth="1"/>
    <col min="11" max="11" width="7.59765625" style="1" customWidth="1"/>
    <col min="12" max="12" width="14.21875" style="1" customWidth="1"/>
    <col min="13" max="13" width="25.7421875" style="1" customWidth="1"/>
    <col min="14" max="14" width="16.79296875" style="1" customWidth="1"/>
    <col min="15" max="15" width="13.60546875" style="1" customWidth="1"/>
    <col min="16" max="16" width="6.49609375" style="1" customWidth="1"/>
    <col min="17" max="17" width="37.14453125" style="1" customWidth="1"/>
    <col min="18" max="18" width="34.5703125" style="1" customWidth="1"/>
    <col min="19" max="19" width="12.87109375" style="1" bestFit="1" customWidth="1"/>
    <col min="20" max="20" width="16.546875" style="1" customWidth="1"/>
    <col min="21" max="21" width="5.0234375" style="1" customWidth="1"/>
    <col min="22" max="22" width="17.7734375" style="1" customWidth="1"/>
    <col min="23" max="23" width="8.94921875" style="1"/>
    <col min="24" max="24" width="17.40625" style="1" customWidth="1"/>
    <col min="25" max="25" width="12.87109375" style="1" customWidth="1"/>
    <col min="26" max="26" width="12.50390625" style="1" bestFit="1" customWidth="1"/>
    <col min="27" max="28" width="8.94921875" style="1"/>
  </cols>
  <sheetData>
    <row r="4" spans="1:25" ht="24.75" customHeight="1" thickBot="1" x14ac:dyDescent="0.2"/>
    <row r="5" spans="1:25" ht="14.25" customHeight="1" x14ac:dyDescent="0.15">
      <c r="A5" s="131" t="s">
        <v>135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3"/>
    </row>
    <row r="6" spans="1:25" ht="14.25" customHeight="1" x14ac:dyDescent="0.15">
      <c r="A6" s="134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6"/>
    </row>
    <row r="7" spans="1:25" ht="14.25" customHeight="1" x14ac:dyDescent="0.15">
      <c r="A7" s="134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Y7" s="53"/>
    </row>
    <row r="8" spans="1:25" ht="15" customHeight="1" thickBot="1" x14ac:dyDescent="0.2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9"/>
      <c r="Y8" s="53"/>
    </row>
    <row r="9" spans="1:25" x14ac:dyDescent="0.15"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ht="20.25" x14ac:dyDescent="0.15">
      <c r="A10" s="160" t="s">
        <v>57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8"/>
      <c r="T10" s="8"/>
      <c r="U10" s="8"/>
      <c r="V10" s="8"/>
      <c r="W10" s="8"/>
      <c r="X10" s="8"/>
      <c r="Y10" s="53"/>
    </row>
    <row r="11" spans="1:25" ht="10.5" customHeight="1" thickBot="1" x14ac:dyDescent="0.2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8"/>
      <c r="T11" s="8"/>
      <c r="U11" s="8"/>
      <c r="V11" s="8"/>
      <c r="W11" s="8"/>
      <c r="X11" s="8"/>
      <c r="Y11" s="53"/>
    </row>
    <row r="12" spans="1:25" ht="127.5" customHeight="1" thickBot="1" x14ac:dyDescent="0.3">
      <c r="A12" s="20" t="s">
        <v>60</v>
      </c>
      <c r="B12" s="21" t="s">
        <v>72</v>
      </c>
      <c r="C12" s="59" t="s">
        <v>112</v>
      </c>
      <c r="D12" s="58" t="s">
        <v>111</v>
      </c>
      <c r="E12" s="50" t="s">
        <v>103</v>
      </c>
      <c r="F12" s="50" t="s">
        <v>104</v>
      </c>
      <c r="G12" s="21" t="s">
        <v>101</v>
      </c>
      <c r="H12" s="164" t="s">
        <v>102</v>
      </c>
      <c r="I12" s="165"/>
      <c r="J12" s="165"/>
      <c r="K12" s="166"/>
      <c r="L12" s="164" t="s">
        <v>92</v>
      </c>
      <c r="M12" s="166"/>
      <c r="N12" s="164" t="s">
        <v>109</v>
      </c>
      <c r="O12" s="165"/>
      <c r="P12" s="165"/>
      <c r="Q12" s="54" t="s">
        <v>110</v>
      </c>
      <c r="R12" s="55" t="s">
        <v>108</v>
      </c>
      <c r="S12" s="53"/>
      <c r="T12" s="53"/>
      <c r="U12" s="53"/>
      <c r="V12" s="53"/>
      <c r="W12" s="53"/>
      <c r="X12" s="53"/>
      <c r="Y12" s="53"/>
    </row>
    <row r="13" spans="1:25" ht="26.25" customHeight="1" thickBot="1" x14ac:dyDescent="0.3">
      <c r="A13" s="22">
        <v>1</v>
      </c>
      <c r="B13" s="18" t="s">
        <v>98</v>
      </c>
      <c r="C13" s="57">
        <v>0.3</v>
      </c>
      <c r="D13" s="56">
        <f>O44</f>
        <v>0</v>
      </c>
      <c r="E13" s="52">
        <v>0.1</v>
      </c>
      <c r="F13" s="51">
        <v>0</v>
      </c>
      <c r="G13" s="27">
        <v>210000</v>
      </c>
      <c r="H13" s="236">
        <v>50000</v>
      </c>
      <c r="I13" s="310"/>
      <c r="J13" s="310"/>
      <c r="K13" s="386"/>
      <c r="L13" s="387">
        <f>H13+G13+F13</f>
        <v>260000</v>
      </c>
      <c r="M13" s="388"/>
      <c r="N13" s="391">
        <f>((W51-Y51)*(P51*S51))+L51</f>
        <v>231000</v>
      </c>
      <c r="O13" s="392"/>
      <c r="P13" s="392"/>
      <c r="Q13" s="71">
        <f>N13+H13</f>
        <v>281000</v>
      </c>
      <c r="R13" s="72">
        <f>Q13-L13</f>
        <v>21000</v>
      </c>
      <c r="S13" s="53"/>
      <c r="T13" s="53"/>
      <c r="U13" s="53"/>
      <c r="V13" s="53"/>
      <c r="W13" s="53"/>
      <c r="X13" s="53"/>
      <c r="Y13" s="53"/>
    </row>
    <row r="14" spans="1:25" ht="26.25" thickBot="1" x14ac:dyDescent="0.3">
      <c r="A14" s="23">
        <v>2</v>
      </c>
      <c r="B14" s="18" t="s">
        <v>99</v>
      </c>
      <c r="C14" s="57">
        <v>0.2</v>
      </c>
      <c r="D14" s="56">
        <f>N68</f>
        <v>1</v>
      </c>
      <c r="E14" s="52">
        <v>0.1</v>
      </c>
      <c r="F14" s="51">
        <v>200000</v>
      </c>
      <c r="G14" s="27">
        <v>0</v>
      </c>
      <c r="H14" s="236">
        <v>50000</v>
      </c>
      <c r="I14" s="310"/>
      <c r="J14" s="310"/>
      <c r="K14" s="386"/>
      <c r="L14" s="387">
        <f t="shared" ref="L14:L22" si="0">H14+G14+F14</f>
        <v>250000</v>
      </c>
      <c r="M14" s="388"/>
      <c r="N14" s="393">
        <f>((V75-X75)*(O75*R75))+K75</f>
        <v>216000</v>
      </c>
      <c r="O14" s="394"/>
      <c r="P14" s="394"/>
      <c r="Q14" s="71">
        <f t="shared" ref="Q14:Q22" si="1">N14+H14</f>
        <v>266000</v>
      </c>
      <c r="R14" s="72">
        <f t="shared" ref="R14:R22" si="2">Q14-L14</f>
        <v>16000</v>
      </c>
      <c r="S14" s="53"/>
      <c r="T14" s="53"/>
      <c r="U14" s="53"/>
      <c r="V14" s="53"/>
      <c r="W14" s="53"/>
      <c r="X14" s="53"/>
      <c r="Y14" s="53"/>
    </row>
    <row r="15" spans="1:25" ht="26.25" thickBot="1" x14ac:dyDescent="0.3">
      <c r="A15" s="23">
        <v>3</v>
      </c>
      <c r="B15" s="18" t="s">
        <v>73</v>
      </c>
      <c r="C15" s="57">
        <v>1</v>
      </c>
      <c r="D15" s="56">
        <f>N91</f>
        <v>1</v>
      </c>
      <c r="E15" s="52">
        <v>0.1</v>
      </c>
      <c r="F15" s="51">
        <v>170000</v>
      </c>
      <c r="G15" s="27">
        <v>0</v>
      </c>
      <c r="H15" s="236">
        <v>80000</v>
      </c>
      <c r="I15" s="310"/>
      <c r="J15" s="310"/>
      <c r="K15" s="386"/>
      <c r="L15" s="387">
        <f>H15+G15+F15</f>
        <v>250000</v>
      </c>
      <c r="M15" s="388"/>
      <c r="N15" s="393">
        <f>((V98-X98)*(O98*R98))+K98</f>
        <v>170000</v>
      </c>
      <c r="O15" s="394"/>
      <c r="P15" s="394"/>
      <c r="Q15" s="71">
        <f t="shared" si="1"/>
        <v>250000</v>
      </c>
      <c r="R15" s="72">
        <f t="shared" si="2"/>
        <v>0</v>
      </c>
      <c r="S15" s="53"/>
      <c r="T15" s="53"/>
      <c r="U15" s="53"/>
      <c r="V15" s="53"/>
      <c r="W15" s="53"/>
      <c r="X15" s="53"/>
      <c r="Y15" s="53"/>
    </row>
    <row r="16" spans="1:25" ht="26.25" thickBot="1" x14ac:dyDescent="0.3">
      <c r="A16" s="23">
        <v>4</v>
      </c>
      <c r="B16" s="18" t="s">
        <v>73</v>
      </c>
      <c r="C16" s="57">
        <v>0</v>
      </c>
      <c r="D16" s="56" t="e">
        <f>P114</f>
        <v>#DIV/0!</v>
      </c>
      <c r="E16" s="52">
        <v>0.1</v>
      </c>
      <c r="F16" s="51">
        <v>0</v>
      </c>
      <c r="G16" s="27">
        <v>0</v>
      </c>
      <c r="H16" s="236">
        <v>0</v>
      </c>
      <c r="I16" s="310"/>
      <c r="J16" s="310"/>
      <c r="K16" s="386"/>
      <c r="L16" s="387">
        <f t="shared" si="0"/>
        <v>0</v>
      </c>
      <c r="M16" s="388"/>
      <c r="N16" s="393" t="e">
        <f>((X121-Z121)*(Q121*T121))+M121</f>
        <v>#DIV/0!</v>
      </c>
      <c r="O16" s="394"/>
      <c r="P16" s="394"/>
      <c r="Q16" s="71" t="e">
        <f t="shared" si="1"/>
        <v>#DIV/0!</v>
      </c>
      <c r="R16" s="72" t="e">
        <f t="shared" si="2"/>
        <v>#DIV/0!</v>
      </c>
      <c r="S16" s="53"/>
      <c r="T16" s="53"/>
      <c r="U16" s="53"/>
      <c r="V16" s="53"/>
      <c r="W16" s="53"/>
      <c r="X16" s="53"/>
      <c r="Y16" s="53"/>
    </row>
    <row r="17" spans="1:25" ht="26.25" thickBot="1" x14ac:dyDescent="0.3">
      <c r="A17" s="23">
        <v>5</v>
      </c>
      <c r="B17" s="18" t="s">
        <v>73</v>
      </c>
      <c r="C17" s="57">
        <v>0</v>
      </c>
      <c r="D17" s="56" t="e">
        <f>N135</f>
        <v>#DIV/0!</v>
      </c>
      <c r="E17" s="52">
        <v>0.1</v>
      </c>
      <c r="F17" s="51">
        <v>0</v>
      </c>
      <c r="G17" s="27">
        <v>0</v>
      </c>
      <c r="H17" s="236">
        <v>0</v>
      </c>
      <c r="I17" s="310"/>
      <c r="J17" s="310"/>
      <c r="K17" s="386"/>
      <c r="L17" s="387">
        <f t="shared" si="0"/>
        <v>0</v>
      </c>
      <c r="M17" s="388"/>
      <c r="N17" s="393" t="e">
        <f>((V142-X142)*(O142*R142))+K142</f>
        <v>#DIV/0!</v>
      </c>
      <c r="O17" s="394"/>
      <c r="P17" s="394"/>
      <c r="Q17" s="71" t="e">
        <f t="shared" si="1"/>
        <v>#DIV/0!</v>
      </c>
      <c r="R17" s="72" t="e">
        <f t="shared" si="2"/>
        <v>#DIV/0!</v>
      </c>
      <c r="S17" s="53"/>
      <c r="T17" s="53"/>
      <c r="U17" s="53"/>
      <c r="V17" s="53"/>
      <c r="W17" s="53"/>
      <c r="X17" s="53"/>
      <c r="Y17" s="53"/>
    </row>
    <row r="18" spans="1:25" ht="26.25" thickBot="1" x14ac:dyDescent="0.3">
      <c r="A18" s="23">
        <v>6</v>
      </c>
      <c r="B18" s="18" t="s">
        <v>73</v>
      </c>
      <c r="C18" s="57">
        <v>0</v>
      </c>
      <c r="D18" s="56" t="e">
        <f>O166</f>
        <v>#DIV/0!</v>
      </c>
      <c r="E18" s="52">
        <v>0.1</v>
      </c>
      <c r="F18" s="51">
        <v>0</v>
      </c>
      <c r="G18" s="27">
        <v>0</v>
      </c>
      <c r="H18" s="236">
        <v>0</v>
      </c>
      <c r="I18" s="310"/>
      <c r="J18" s="310"/>
      <c r="K18" s="386"/>
      <c r="L18" s="387">
        <f t="shared" si="0"/>
        <v>0</v>
      </c>
      <c r="M18" s="388"/>
      <c r="N18" s="393" t="e">
        <f>((W173-Y173)*(P173*S173))+L173</f>
        <v>#DIV/0!</v>
      </c>
      <c r="O18" s="394"/>
      <c r="P18" s="394"/>
      <c r="Q18" s="71" t="e">
        <f t="shared" si="1"/>
        <v>#DIV/0!</v>
      </c>
      <c r="R18" s="72" t="e">
        <f t="shared" si="2"/>
        <v>#DIV/0!</v>
      </c>
      <c r="S18" s="53"/>
      <c r="T18" s="53"/>
      <c r="U18" s="53"/>
      <c r="V18" s="53"/>
      <c r="W18" s="53"/>
      <c r="X18" s="53"/>
      <c r="Y18" s="53"/>
    </row>
    <row r="19" spans="1:25" ht="26.25" thickBot="1" x14ac:dyDescent="0.3">
      <c r="A19" s="23">
        <v>7</v>
      </c>
      <c r="B19" s="18" t="s">
        <v>73</v>
      </c>
      <c r="C19" s="57">
        <v>0</v>
      </c>
      <c r="D19" s="56" t="e">
        <f>N190</f>
        <v>#DIV/0!</v>
      </c>
      <c r="E19" s="52">
        <v>0.1</v>
      </c>
      <c r="F19" s="51">
        <v>0</v>
      </c>
      <c r="G19" s="27">
        <v>0</v>
      </c>
      <c r="H19" s="236">
        <v>0</v>
      </c>
      <c r="I19" s="310"/>
      <c r="J19" s="310"/>
      <c r="K19" s="386"/>
      <c r="L19" s="387">
        <f t="shared" si="0"/>
        <v>0</v>
      </c>
      <c r="M19" s="388"/>
      <c r="N19" s="393" t="e">
        <f>((V197-X197)*(O197*R197))+K197</f>
        <v>#DIV/0!</v>
      </c>
      <c r="O19" s="394"/>
      <c r="P19" s="394"/>
      <c r="Q19" s="71" t="e">
        <f t="shared" si="1"/>
        <v>#DIV/0!</v>
      </c>
      <c r="R19" s="72" t="e">
        <f t="shared" si="2"/>
        <v>#DIV/0!</v>
      </c>
      <c r="S19" s="53"/>
      <c r="T19" s="53"/>
      <c r="U19" s="53"/>
      <c r="V19" s="53"/>
      <c r="W19" s="53"/>
      <c r="X19" s="53"/>
      <c r="Y19" s="53"/>
    </row>
    <row r="20" spans="1:25" ht="26.25" thickBot="1" x14ac:dyDescent="0.3">
      <c r="A20" s="23">
        <v>8</v>
      </c>
      <c r="B20" s="18" t="s">
        <v>73</v>
      </c>
      <c r="C20" s="57">
        <v>0</v>
      </c>
      <c r="D20" s="56" t="e">
        <f>N213</f>
        <v>#DIV/0!</v>
      </c>
      <c r="E20" s="52">
        <v>0.1</v>
      </c>
      <c r="F20" s="51">
        <v>0</v>
      </c>
      <c r="G20" s="27">
        <v>0</v>
      </c>
      <c r="H20" s="236">
        <v>0</v>
      </c>
      <c r="I20" s="310"/>
      <c r="J20" s="310"/>
      <c r="K20" s="386"/>
      <c r="L20" s="387">
        <f t="shared" si="0"/>
        <v>0</v>
      </c>
      <c r="M20" s="388"/>
      <c r="N20" s="393" t="e">
        <f>((V220-X220)*(O220*R220))+K220</f>
        <v>#DIV/0!</v>
      </c>
      <c r="O20" s="394"/>
      <c r="P20" s="394"/>
      <c r="Q20" s="71" t="e">
        <f t="shared" si="1"/>
        <v>#DIV/0!</v>
      </c>
      <c r="R20" s="72" t="e">
        <f t="shared" si="2"/>
        <v>#DIV/0!</v>
      </c>
      <c r="S20" s="53"/>
      <c r="T20" s="53"/>
      <c r="U20" s="53"/>
      <c r="V20" s="53"/>
      <c r="W20" s="53"/>
      <c r="X20" s="53"/>
      <c r="Y20" s="53"/>
    </row>
    <row r="21" spans="1:25" ht="26.25" thickBot="1" x14ac:dyDescent="0.3">
      <c r="A21" s="23">
        <v>9</v>
      </c>
      <c r="B21" s="18" t="s">
        <v>73</v>
      </c>
      <c r="C21" s="57">
        <v>0</v>
      </c>
      <c r="D21" s="56" t="e">
        <f>P236</f>
        <v>#DIV/0!</v>
      </c>
      <c r="E21" s="52">
        <v>0.1</v>
      </c>
      <c r="F21" s="51">
        <v>0</v>
      </c>
      <c r="G21" s="27">
        <v>0</v>
      </c>
      <c r="H21" s="236">
        <v>0</v>
      </c>
      <c r="I21" s="310"/>
      <c r="J21" s="310"/>
      <c r="K21" s="386"/>
      <c r="L21" s="387">
        <f t="shared" si="0"/>
        <v>0</v>
      </c>
      <c r="M21" s="388"/>
      <c r="N21" s="393" t="e">
        <f>((X243-Z243)*(Q243*T243))+M243</f>
        <v>#DIV/0!</v>
      </c>
      <c r="O21" s="394"/>
      <c r="P21" s="394"/>
      <c r="Q21" s="71" t="e">
        <f t="shared" si="1"/>
        <v>#DIV/0!</v>
      </c>
      <c r="R21" s="72" t="e">
        <f t="shared" si="2"/>
        <v>#DIV/0!</v>
      </c>
      <c r="S21" s="53"/>
      <c r="T21" s="53"/>
      <c r="U21" s="53"/>
      <c r="V21" s="53"/>
      <c r="W21" s="53"/>
      <c r="X21" s="53"/>
      <c r="Y21" s="53"/>
    </row>
    <row r="22" spans="1:25" ht="26.25" thickBot="1" x14ac:dyDescent="0.3">
      <c r="A22" s="23">
        <v>10</v>
      </c>
      <c r="B22" s="18" t="s">
        <v>73</v>
      </c>
      <c r="C22" s="57">
        <v>0</v>
      </c>
      <c r="D22" s="56" t="e">
        <f>N257</f>
        <v>#DIV/0!</v>
      </c>
      <c r="E22" s="52">
        <v>0.1</v>
      </c>
      <c r="F22" s="51">
        <v>0</v>
      </c>
      <c r="G22" s="27">
        <v>0</v>
      </c>
      <c r="H22" s="236">
        <v>0</v>
      </c>
      <c r="I22" s="310"/>
      <c r="J22" s="310"/>
      <c r="K22" s="386"/>
      <c r="L22" s="387">
        <f t="shared" si="0"/>
        <v>0</v>
      </c>
      <c r="M22" s="388"/>
      <c r="N22" s="389" t="e">
        <f>((V264-X264)*(O264*R264))+K264</f>
        <v>#DIV/0!</v>
      </c>
      <c r="O22" s="390"/>
      <c r="P22" s="390"/>
      <c r="Q22" s="73" t="e">
        <f t="shared" si="1"/>
        <v>#DIV/0!</v>
      </c>
      <c r="R22" s="74" t="e">
        <f t="shared" si="2"/>
        <v>#DIV/0!</v>
      </c>
      <c r="S22" s="53"/>
      <c r="T22" s="53"/>
      <c r="U22" s="53"/>
      <c r="V22" s="53"/>
      <c r="W22" s="53"/>
      <c r="X22" s="53"/>
      <c r="Y22" s="53"/>
    </row>
    <row r="23" spans="1:25" ht="14.25" customHeight="1" x14ac:dyDescent="0.15"/>
    <row r="24" spans="1:25" ht="14.25" customHeight="1" x14ac:dyDescent="0.15"/>
    <row r="25" spans="1:25" ht="53.1" customHeight="1" x14ac:dyDescent="0.15">
      <c r="C25" s="124" t="s">
        <v>139</v>
      </c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</row>
    <row r="26" spans="1:25" ht="14.25" customHeight="1" x14ac:dyDescent="0.15"/>
    <row r="27" spans="1:25" ht="14.25" hidden="1" customHeight="1" x14ac:dyDescent="0.15"/>
    <row r="28" spans="1:25" ht="14.25" hidden="1" customHeight="1" x14ac:dyDescent="0.15"/>
    <row r="29" spans="1:25" ht="14.25" hidden="1" customHeight="1" x14ac:dyDescent="0.15"/>
    <row r="30" spans="1:25" ht="14.25" hidden="1" customHeight="1" x14ac:dyDescent="0.15"/>
    <row r="31" spans="1:25" ht="14.25" hidden="1" customHeight="1" x14ac:dyDescent="0.15"/>
    <row r="32" spans="1:25" ht="14.25" hidden="1" customHeight="1" x14ac:dyDescent="0.15"/>
    <row r="33" spans="10:26" ht="14.25" hidden="1" customHeight="1" thickBot="1" x14ac:dyDescent="0.2"/>
    <row r="34" spans="10:26" ht="26.25" hidden="1" customHeight="1" x14ac:dyDescent="0.15">
      <c r="L34" s="140" t="s">
        <v>107</v>
      </c>
      <c r="M34" s="141"/>
      <c r="N34" s="141"/>
      <c r="O34" s="141" t="s">
        <v>105</v>
      </c>
      <c r="P34" s="141"/>
      <c r="Q34" s="141"/>
      <c r="R34" s="141"/>
      <c r="S34" s="141"/>
      <c r="T34" s="347"/>
      <c r="U34" s="2"/>
      <c r="V34" s="2"/>
      <c r="W34" s="2"/>
      <c r="X34" s="2"/>
      <c r="Y34" s="2"/>
    </row>
    <row r="35" spans="10:26" ht="26.25" hidden="1" customHeight="1" x14ac:dyDescent="0.15">
      <c r="L35" s="142"/>
      <c r="M35" s="143"/>
      <c r="N35" s="143"/>
      <c r="O35" s="359"/>
      <c r="P35" s="359"/>
      <c r="Q35" s="359"/>
      <c r="R35" s="359"/>
      <c r="S35" s="143"/>
      <c r="T35" s="271"/>
      <c r="U35" s="2"/>
      <c r="V35" s="2"/>
      <c r="W35" s="2"/>
      <c r="X35" s="2"/>
      <c r="Y35" s="2"/>
    </row>
    <row r="36" spans="10:26" ht="26.25" hidden="1" customHeight="1" x14ac:dyDescent="0.15">
      <c r="L36" s="142"/>
      <c r="M36" s="143"/>
      <c r="N36" s="143"/>
      <c r="O36" s="360" t="s">
        <v>106</v>
      </c>
      <c r="P36" s="360"/>
      <c r="Q36" s="360"/>
      <c r="R36" s="360"/>
      <c r="S36" s="143"/>
      <c r="T36" s="271"/>
      <c r="U36" s="2"/>
      <c r="V36" s="2"/>
      <c r="W36" s="2"/>
      <c r="X36" s="2"/>
      <c r="Y36" s="2"/>
    </row>
    <row r="37" spans="10:26" ht="27" hidden="1" customHeight="1" thickBot="1" x14ac:dyDescent="0.2">
      <c r="L37" s="144"/>
      <c r="M37" s="145"/>
      <c r="N37" s="145"/>
      <c r="O37" s="145"/>
      <c r="P37" s="145"/>
      <c r="Q37" s="145"/>
      <c r="R37" s="145"/>
      <c r="S37" s="145"/>
      <c r="T37" s="272"/>
      <c r="U37" s="2"/>
      <c r="V37" s="2"/>
      <c r="W37" s="2"/>
      <c r="X37" s="2"/>
      <c r="Y37" s="2"/>
    </row>
    <row r="38" spans="10:26" ht="26.25" hidden="1" customHeight="1" thickBot="1" x14ac:dyDescent="0.2"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0:26" ht="26.25" hidden="1" customHeight="1" x14ac:dyDescent="0.15">
      <c r="L39" s="344" t="s">
        <v>107</v>
      </c>
      <c r="M39" s="325"/>
      <c r="N39" s="325"/>
      <c r="O39" s="379">
        <f>F13</f>
        <v>0</v>
      </c>
      <c r="P39" s="325"/>
      <c r="Q39" s="325"/>
      <c r="R39" s="325"/>
      <c r="S39" s="325"/>
      <c r="T39" s="326"/>
      <c r="U39" s="2"/>
      <c r="V39" s="2"/>
      <c r="W39" s="2"/>
      <c r="X39" s="2"/>
      <c r="Y39" s="2"/>
    </row>
    <row r="40" spans="10:26" ht="26.25" hidden="1" customHeight="1" x14ac:dyDescent="0.15">
      <c r="L40" s="361"/>
      <c r="M40" s="124"/>
      <c r="N40" s="124"/>
      <c r="O40" s="329"/>
      <c r="P40" s="329"/>
      <c r="Q40" s="329"/>
      <c r="R40" s="329"/>
      <c r="S40" s="124"/>
      <c r="T40" s="327"/>
      <c r="U40" s="2"/>
      <c r="V40" s="2"/>
      <c r="W40" s="2"/>
      <c r="X40" s="2"/>
      <c r="Y40" s="2"/>
    </row>
    <row r="41" spans="10:26" ht="26.25" hidden="1" customHeight="1" x14ac:dyDescent="0.15">
      <c r="L41" s="361"/>
      <c r="M41" s="124"/>
      <c r="N41" s="124"/>
      <c r="O41" s="377">
        <f>G13+F13</f>
        <v>210000</v>
      </c>
      <c r="P41" s="317"/>
      <c r="Q41" s="317"/>
      <c r="R41" s="317"/>
      <c r="S41" s="124"/>
      <c r="T41" s="327"/>
      <c r="U41" s="2"/>
      <c r="V41" s="2"/>
      <c r="W41" s="2"/>
      <c r="X41" s="2"/>
      <c r="Y41" s="2"/>
    </row>
    <row r="42" spans="10:26" ht="27" hidden="1" customHeight="1" thickBot="1" x14ac:dyDescent="0.2">
      <c r="L42" s="345"/>
      <c r="M42" s="318"/>
      <c r="N42" s="318"/>
      <c r="O42" s="318"/>
      <c r="P42" s="318"/>
      <c r="Q42" s="318"/>
      <c r="R42" s="318"/>
      <c r="S42" s="318"/>
      <c r="T42" s="328"/>
      <c r="U42" s="2"/>
      <c r="V42" s="2"/>
      <c r="W42" s="2"/>
      <c r="X42" s="2"/>
      <c r="Y42" s="2"/>
    </row>
    <row r="43" spans="10:26" ht="26.25" hidden="1" customHeight="1" thickBot="1" x14ac:dyDescent="0.2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0:26" ht="26.25" hidden="1" customHeight="1" x14ac:dyDescent="0.15">
      <c r="L44" s="348" t="s">
        <v>107</v>
      </c>
      <c r="M44" s="349"/>
      <c r="N44" s="349"/>
      <c r="O44" s="380">
        <f>O39/O41</f>
        <v>0</v>
      </c>
      <c r="P44" s="380"/>
      <c r="Q44" s="381"/>
      <c r="R44" s="2"/>
      <c r="S44" s="2"/>
      <c r="T44" s="2"/>
      <c r="U44" s="2"/>
      <c r="V44" s="2"/>
      <c r="W44" s="2"/>
    </row>
    <row r="45" spans="10:26" ht="26.25" hidden="1" customHeight="1" x14ac:dyDescent="0.15">
      <c r="L45" s="350"/>
      <c r="M45" s="334"/>
      <c r="N45" s="334"/>
      <c r="O45" s="382"/>
      <c r="P45" s="382"/>
      <c r="Q45" s="383"/>
      <c r="R45" s="2"/>
      <c r="S45" s="2"/>
      <c r="T45" s="2"/>
      <c r="U45" s="2"/>
      <c r="V45" s="2"/>
      <c r="W45" s="2"/>
    </row>
    <row r="46" spans="10:26" ht="27" hidden="1" customHeight="1" thickBot="1" x14ac:dyDescent="0.2">
      <c r="L46" s="351"/>
      <c r="M46" s="352"/>
      <c r="N46" s="352"/>
      <c r="O46" s="384"/>
      <c r="P46" s="384"/>
      <c r="Q46" s="385"/>
      <c r="R46" s="2"/>
      <c r="S46" s="2"/>
      <c r="T46" s="2"/>
      <c r="U46" s="2"/>
      <c r="V46" s="2"/>
      <c r="W46" s="2"/>
    </row>
    <row r="47" spans="10:26" ht="26.25" hidden="1" customHeight="1" thickBot="1" x14ac:dyDescent="0.2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0:26" ht="14.25" hidden="1" customHeight="1" x14ac:dyDescent="0.15">
      <c r="J48" s="140" t="s">
        <v>22</v>
      </c>
      <c r="K48" s="141"/>
      <c r="L48" s="141" t="s">
        <v>12</v>
      </c>
      <c r="M48" s="141"/>
      <c r="N48" s="141" t="s">
        <v>13</v>
      </c>
      <c r="O48" s="141" t="s">
        <v>17</v>
      </c>
      <c r="P48" s="141" t="s">
        <v>12</v>
      </c>
      <c r="Q48" s="141"/>
      <c r="R48" s="141" t="s">
        <v>3</v>
      </c>
      <c r="S48" s="141">
        <v>0.1</v>
      </c>
      <c r="T48" s="141" t="s">
        <v>15</v>
      </c>
      <c r="U48" s="141" t="s">
        <v>3</v>
      </c>
      <c r="V48" s="141" t="s">
        <v>14</v>
      </c>
      <c r="W48" s="141">
        <v>1</v>
      </c>
      <c r="X48" s="141" t="s">
        <v>16</v>
      </c>
      <c r="Y48" s="141" t="s">
        <v>19</v>
      </c>
      <c r="Z48" s="347" t="s">
        <v>18</v>
      </c>
    </row>
    <row r="49" spans="10:26" ht="15" hidden="1" customHeight="1" thickBot="1" x14ac:dyDescent="0.2">
      <c r="J49" s="144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272"/>
    </row>
    <row r="50" spans="10:26" ht="26.25" hidden="1" customHeight="1" thickBot="1" x14ac:dyDescent="0.2"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</row>
    <row r="51" spans="10:26" ht="14.25" hidden="1" customHeight="1" x14ac:dyDescent="0.15">
      <c r="J51" s="125" t="s">
        <v>22</v>
      </c>
      <c r="K51" s="126"/>
      <c r="L51" s="378">
        <f>F13+G13</f>
        <v>210000</v>
      </c>
      <c r="M51" s="126"/>
      <c r="N51" s="126" t="s">
        <v>13</v>
      </c>
      <c r="O51" s="126" t="s">
        <v>17</v>
      </c>
      <c r="P51" s="378">
        <f>F13+G13</f>
        <v>210000</v>
      </c>
      <c r="Q51" s="126"/>
      <c r="R51" s="126" t="s">
        <v>3</v>
      </c>
      <c r="S51" s="279">
        <f>E13</f>
        <v>0.1</v>
      </c>
      <c r="T51" s="126" t="s">
        <v>15</v>
      </c>
      <c r="U51" s="126" t="s">
        <v>3</v>
      </c>
      <c r="V51" s="126" t="s">
        <v>14</v>
      </c>
      <c r="W51" s="126">
        <v>1</v>
      </c>
      <c r="X51" s="126" t="s">
        <v>16</v>
      </c>
      <c r="Y51" s="312">
        <f>MIN(O44,C13)</f>
        <v>0</v>
      </c>
      <c r="Z51" s="346" t="s">
        <v>18</v>
      </c>
    </row>
    <row r="52" spans="10:26" ht="15" hidden="1" customHeight="1" thickBot="1" x14ac:dyDescent="0.2">
      <c r="J52" s="129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264"/>
    </row>
    <row r="53" spans="10:26" ht="26.25" hidden="1" customHeight="1" x14ac:dyDescent="0.15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0:26" ht="14.25" hidden="1" customHeight="1" x14ac:dyDescent="0.15"/>
    <row r="55" spans="10:26" ht="14.25" hidden="1" customHeight="1" x14ac:dyDescent="0.15"/>
    <row r="56" spans="10:26" ht="14.25" hidden="1" customHeight="1" x14ac:dyDescent="0.15"/>
    <row r="57" spans="10:26" ht="26.25" hidden="1" customHeight="1" thickBot="1" x14ac:dyDescent="0.2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0:26" ht="26.25" hidden="1" customHeight="1" x14ac:dyDescent="0.15">
      <c r="K58" s="140" t="s">
        <v>2</v>
      </c>
      <c r="L58" s="141"/>
      <c r="M58" s="141"/>
      <c r="N58" s="141" t="s">
        <v>4</v>
      </c>
      <c r="O58" s="141"/>
      <c r="P58" s="141"/>
      <c r="Q58" s="141"/>
      <c r="R58" s="141"/>
      <c r="S58" s="347"/>
      <c r="T58" s="2"/>
      <c r="U58" s="2"/>
      <c r="V58" s="2"/>
      <c r="W58" s="2"/>
      <c r="X58" s="2"/>
    </row>
    <row r="59" spans="10:26" ht="26.25" hidden="1" customHeight="1" x14ac:dyDescent="0.15">
      <c r="K59" s="142"/>
      <c r="L59" s="143"/>
      <c r="M59" s="143"/>
      <c r="N59" s="359"/>
      <c r="O59" s="359"/>
      <c r="P59" s="359"/>
      <c r="Q59" s="359"/>
      <c r="R59" s="143"/>
      <c r="S59" s="271"/>
      <c r="T59" s="2"/>
      <c r="U59" s="2"/>
      <c r="V59" s="2"/>
      <c r="W59" s="2"/>
      <c r="X59" s="2"/>
    </row>
    <row r="60" spans="10:26" ht="26.25" hidden="1" customHeight="1" x14ac:dyDescent="0.15">
      <c r="K60" s="142"/>
      <c r="L60" s="143"/>
      <c r="M60" s="143"/>
      <c r="N60" s="360" t="s">
        <v>5</v>
      </c>
      <c r="O60" s="360"/>
      <c r="P60" s="360"/>
      <c r="Q60" s="360"/>
      <c r="R60" s="143"/>
      <c r="S60" s="271"/>
      <c r="T60" s="2"/>
      <c r="U60" s="2"/>
      <c r="V60" s="2"/>
      <c r="W60" s="2"/>
      <c r="X60" s="2"/>
    </row>
    <row r="61" spans="10:26" ht="27" hidden="1" customHeight="1" thickBot="1" x14ac:dyDescent="0.2">
      <c r="K61" s="144"/>
      <c r="L61" s="145"/>
      <c r="M61" s="145"/>
      <c r="N61" s="145"/>
      <c r="O61" s="145"/>
      <c r="P61" s="145"/>
      <c r="Q61" s="145"/>
      <c r="R61" s="145"/>
      <c r="S61" s="272"/>
      <c r="T61" s="2"/>
      <c r="U61" s="2"/>
      <c r="V61" s="2"/>
      <c r="W61" s="2"/>
      <c r="X61" s="2"/>
    </row>
    <row r="62" spans="10:26" ht="26.25" hidden="1" customHeight="1" thickBot="1" x14ac:dyDescent="0.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0:26" ht="26.25" hidden="1" customHeight="1" x14ac:dyDescent="0.15">
      <c r="K63" s="344" t="s">
        <v>2</v>
      </c>
      <c r="L63" s="325"/>
      <c r="M63" s="325"/>
      <c r="N63" s="379">
        <f>F14</f>
        <v>200000</v>
      </c>
      <c r="O63" s="325"/>
      <c r="P63" s="325"/>
      <c r="Q63" s="325"/>
      <c r="R63" s="325"/>
      <c r="S63" s="326"/>
      <c r="T63" s="2"/>
      <c r="U63" s="2"/>
      <c r="V63" s="2"/>
      <c r="W63" s="2"/>
      <c r="X63" s="2"/>
    </row>
    <row r="64" spans="10:26" ht="26.25" hidden="1" customHeight="1" x14ac:dyDescent="0.15">
      <c r="K64" s="361"/>
      <c r="L64" s="124"/>
      <c r="M64" s="124"/>
      <c r="N64" s="329"/>
      <c r="O64" s="329"/>
      <c r="P64" s="329"/>
      <c r="Q64" s="329"/>
      <c r="R64" s="124"/>
      <c r="S64" s="327"/>
      <c r="T64" s="2"/>
      <c r="U64" s="2"/>
      <c r="V64" s="2"/>
      <c r="W64" s="2"/>
      <c r="X64" s="2"/>
    </row>
    <row r="65" spans="9:25" ht="26.25" hidden="1" customHeight="1" x14ac:dyDescent="0.15">
      <c r="K65" s="361"/>
      <c r="L65" s="124"/>
      <c r="M65" s="124"/>
      <c r="N65" s="377">
        <f>G14+F14</f>
        <v>200000</v>
      </c>
      <c r="O65" s="317"/>
      <c r="P65" s="317"/>
      <c r="Q65" s="317"/>
      <c r="R65" s="124"/>
      <c r="S65" s="327"/>
      <c r="T65" s="2"/>
      <c r="U65" s="2"/>
      <c r="V65" s="2"/>
      <c r="W65" s="2"/>
      <c r="X65" s="2"/>
    </row>
    <row r="66" spans="9:25" ht="27" hidden="1" customHeight="1" thickBot="1" x14ac:dyDescent="0.2">
      <c r="K66" s="345"/>
      <c r="L66" s="318"/>
      <c r="M66" s="318"/>
      <c r="N66" s="318"/>
      <c r="O66" s="318"/>
      <c r="P66" s="318"/>
      <c r="Q66" s="318"/>
      <c r="R66" s="318"/>
      <c r="S66" s="328"/>
      <c r="T66" s="2"/>
      <c r="U66" s="2"/>
      <c r="V66" s="2"/>
      <c r="W66" s="2"/>
      <c r="X66" s="2"/>
    </row>
    <row r="67" spans="9:25" ht="26.25" hidden="1" customHeight="1" thickBot="1" x14ac:dyDescent="0.2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9:25" ht="26.25" hidden="1" customHeight="1" x14ac:dyDescent="0.15">
      <c r="K68" s="348" t="s">
        <v>2</v>
      </c>
      <c r="L68" s="349"/>
      <c r="M68" s="349"/>
      <c r="N68" s="380">
        <f>N63/N65</f>
        <v>1</v>
      </c>
      <c r="O68" s="380"/>
      <c r="P68" s="381"/>
      <c r="Q68" s="2"/>
      <c r="R68" s="2"/>
      <c r="S68" s="2"/>
      <c r="T68" s="2"/>
      <c r="U68" s="2"/>
      <c r="V68" s="2"/>
    </row>
    <row r="69" spans="9:25" ht="26.25" hidden="1" customHeight="1" x14ac:dyDescent="0.15">
      <c r="K69" s="350"/>
      <c r="L69" s="334"/>
      <c r="M69" s="334"/>
      <c r="N69" s="382"/>
      <c r="O69" s="382"/>
      <c r="P69" s="383"/>
      <c r="Q69" s="2"/>
      <c r="R69" s="2"/>
      <c r="S69" s="2"/>
      <c r="T69" s="2"/>
      <c r="U69" s="2"/>
      <c r="V69" s="2"/>
    </row>
    <row r="70" spans="9:25" ht="27" hidden="1" customHeight="1" thickBot="1" x14ac:dyDescent="0.2">
      <c r="K70" s="351"/>
      <c r="L70" s="352"/>
      <c r="M70" s="352"/>
      <c r="N70" s="384"/>
      <c r="O70" s="384"/>
      <c r="P70" s="385"/>
      <c r="Q70" s="2"/>
      <c r="R70" s="2"/>
      <c r="S70" s="2"/>
      <c r="T70" s="2"/>
      <c r="U70" s="2"/>
      <c r="V70" s="2"/>
    </row>
    <row r="71" spans="9:25" ht="26.25" hidden="1" customHeight="1" thickBot="1" x14ac:dyDescent="0.2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9:25" ht="14.25" hidden="1" customHeight="1" x14ac:dyDescent="0.15">
      <c r="I72" s="140" t="s">
        <v>22</v>
      </c>
      <c r="J72" s="141"/>
      <c r="K72" s="141" t="s">
        <v>12</v>
      </c>
      <c r="L72" s="141"/>
      <c r="M72" s="141" t="s">
        <v>13</v>
      </c>
      <c r="N72" s="141" t="s">
        <v>17</v>
      </c>
      <c r="O72" s="141" t="s">
        <v>12</v>
      </c>
      <c r="P72" s="141"/>
      <c r="Q72" s="141" t="s">
        <v>3</v>
      </c>
      <c r="R72" s="141">
        <v>0.1</v>
      </c>
      <c r="S72" s="141" t="s">
        <v>15</v>
      </c>
      <c r="T72" s="141" t="s">
        <v>3</v>
      </c>
      <c r="U72" s="141" t="s">
        <v>14</v>
      </c>
      <c r="V72" s="141">
        <v>1</v>
      </c>
      <c r="W72" s="141" t="s">
        <v>16</v>
      </c>
      <c r="X72" s="141" t="s">
        <v>19</v>
      </c>
      <c r="Y72" s="347" t="s">
        <v>18</v>
      </c>
    </row>
    <row r="73" spans="9:25" ht="15" hidden="1" customHeight="1" thickBot="1" x14ac:dyDescent="0.2">
      <c r="I73" s="144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272"/>
    </row>
    <row r="74" spans="9:25" ht="26.25" hidden="1" customHeight="1" thickBot="1" x14ac:dyDescent="0.2">
      <c r="K74" s="5"/>
      <c r="L74" s="5"/>
      <c r="M74" s="5"/>
      <c r="N74" s="2"/>
      <c r="O74" s="2"/>
      <c r="P74" s="2"/>
      <c r="Q74" s="2"/>
      <c r="R74" s="2"/>
      <c r="S74" s="2"/>
      <c r="T74" s="2"/>
      <c r="U74" s="2"/>
      <c r="V74" s="2"/>
    </row>
    <row r="75" spans="9:25" ht="14.25" hidden="1" customHeight="1" x14ac:dyDescent="0.15">
      <c r="I75" s="125" t="s">
        <v>22</v>
      </c>
      <c r="J75" s="126"/>
      <c r="K75" s="378">
        <f>G14+F14</f>
        <v>200000</v>
      </c>
      <c r="L75" s="126"/>
      <c r="M75" s="126" t="s">
        <v>13</v>
      </c>
      <c r="N75" s="126" t="s">
        <v>17</v>
      </c>
      <c r="O75" s="378">
        <f>K75</f>
        <v>200000</v>
      </c>
      <c r="P75" s="126"/>
      <c r="Q75" s="126" t="s">
        <v>3</v>
      </c>
      <c r="R75" s="279">
        <f>E14</f>
        <v>0.1</v>
      </c>
      <c r="S75" s="126" t="s">
        <v>15</v>
      </c>
      <c r="T75" s="126" t="s">
        <v>3</v>
      </c>
      <c r="U75" s="126" t="s">
        <v>14</v>
      </c>
      <c r="V75" s="126">
        <v>1</v>
      </c>
      <c r="W75" s="126" t="s">
        <v>16</v>
      </c>
      <c r="X75" s="312">
        <f>MIN(N68,C14)</f>
        <v>0.2</v>
      </c>
      <c r="Y75" s="346" t="s">
        <v>18</v>
      </c>
    </row>
    <row r="76" spans="9:25" ht="15" hidden="1" customHeight="1" thickBot="1" x14ac:dyDescent="0.2">
      <c r="I76" s="129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264"/>
    </row>
    <row r="77" spans="9:25" ht="26.25" hidden="1" customHeight="1" x14ac:dyDescent="0.15"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9:25" ht="14.25" hidden="1" customHeight="1" x14ac:dyDescent="0.15"/>
    <row r="79" spans="9:25" ht="14.25" hidden="1" customHeight="1" x14ac:dyDescent="0.15"/>
    <row r="80" spans="9:25" ht="26.25" hidden="1" customHeight="1" thickBot="1" x14ac:dyDescent="0.2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9:25" ht="26.25" hidden="1" customHeight="1" x14ac:dyDescent="0.15">
      <c r="K81" s="140" t="s">
        <v>2</v>
      </c>
      <c r="L81" s="141"/>
      <c r="M81" s="141"/>
      <c r="N81" s="141" t="s">
        <v>4</v>
      </c>
      <c r="O81" s="141"/>
      <c r="P81" s="141"/>
      <c r="Q81" s="141"/>
      <c r="R81" s="141"/>
      <c r="S81" s="347"/>
      <c r="T81" s="2"/>
      <c r="U81" s="2"/>
      <c r="V81" s="2"/>
      <c r="W81" s="2"/>
      <c r="X81" s="2"/>
    </row>
    <row r="82" spans="9:25" ht="26.25" hidden="1" customHeight="1" x14ac:dyDescent="0.15">
      <c r="K82" s="142"/>
      <c r="L82" s="143"/>
      <c r="M82" s="143"/>
      <c r="N82" s="359"/>
      <c r="O82" s="359"/>
      <c r="P82" s="359"/>
      <c r="Q82" s="359"/>
      <c r="R82" s="143"/>
      <c r="S82" s="271"/>
      <c r="T82" s="2"/>
      <c r="U82" s="2"/>
      <c r="V82" s="2"/>
      <c r="W82" s="2"/>
      <c r="X82" s="2"/>
    </row>
    <row r="83" spans="9:25" ht="26.25" hidden="1" customHeight="1" x14ac:dyDescent="0.15">
      <c r="K83" s="142"/>
      <c r="L83" s="143"/>
      <c r="M83" s="143"/>
      <c r="N83" s="360" t="s">
        <v>5</v>
      </c>
      <c r="O83" s="360"/>
      <c r="P83" s="360"/>
      <c r="Q83" s="360"/>
      <c r="R83" s="143"/>
      <c r="S83" s="271"/>
      <c r="T83" s="2"/>
      <c r="U83" s="2"/>
      <c r="V83" s="2"/>
      <c r="W83" s="2"/>
      <c r="X83" s="2"/>
    </row>
    <row r="84" spans="9:25" ht="27" hidden="1" customHeight="1" thickBot="1" x14ac:dyDescent="0.2">
      <c r="K84" s="144"/>
      <c r="L84" s="145"/>
      <c r="M84" s="145"/>
      <c r="N84" s="145"/>
      <c r="O84" s="145"/>
      <c r="P84" s="145"/>
      <c r="Q84" s="145"/>
      <c r="R84" s="145"/>
      <c r="S84" s="272"/>
      <c r="T84" s="2"/>
      <c r="U84" s="2"/>
      <c r="V84" s="2"/>
      <c r="W84" s="2"/>
      <c r="X84" s="2"/>
    </row>
    <row r="85" spans="9:25" ht="26.25" hidden="1" customHeight="1" thickBot="1" x14ac:dyDescent="0.2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9:25" ht="26.25" hidden="1" customHeight="1" x14ac:dyDescent="0.15">
      <c r="K86" s="344" t="s">
        <v>2</v>
      </c>
      <c r="L86" s="325"/>
      <c r="M86" s="325"/>
      <c r="N86" s="379">
        <f>F15</f>
        <v>170000</v>
      </c>
      <c r="O86" s="325"/>
      <c r="P86" s="325"/>
      <c r="Q86" s="325"/>
      <c r="R86" s="325"/>
      <c r="S86" s="326"/>
      <c r="T86" s="2"/>
      <c r="U86" s="2"/>
      <c r="V86" s="2"/>
      <c r="W86" s="2"/>
      <c r="X86" s="2"/>
    </row>
    <row r="87" spans="9:25" ht="26.25" hidden="1" customHeight="1" x14ac:dyDescent="0.15">
      <c r="K87" s="361"/>
      <c r="L87" s="124"/>
      <c r="M87" s="124"/>
      <c r="N87" s="329"/>
      <c r="O87" s="329"/>
      <c r="P87" s="329"/>
      <c r="Q87" s="329"/>
      <c r="R87" s="124"/>
      <c r="S87" s="327"/>
      <c r="T87" s="2"/>
      <c r="U87" s="2"/>
      <c r="V87" s="2"/>
      <c r="W87" s="2"/>
      <c r="X87" s="2"/>
    </row>
    <row r="88" spans="9:25" ht="26.25" hidden="1" customHeight="1" x14ac:dyDescent="0.15">
      <c r="K88" s="361"/>
      <c r="L88" s="124"/>
      <c r="M88" s="124"/>
      <c r="N88" s="377">
        <f>F15+G15</f>
        <v>170000</v>
      </c>
      <c r="O88" s="317"/>
      <c r="P88" s="317"/>
      <c r="Q88" s="317"/>
      <c r="R88" s="124"/>
      <c r="S88" s="327"/>
      <c r="T88" s="2"/>
      <c r="U88" s="2"/>
      <c r="V88" s="2"/>
      <c r="W88" s="2"/>
      <c r="X88" s="2"/>
    </row>
    <row r="89" spans="9:25" ht="27" hidden="1" customHeight="1" thickBot="1" x14ac:dyDescent="0.2">
      <c r="K89" s="345"/>
      <c r="L89" s="318"/>
      <c r="M89" s="318"/>
      <c r="N89" s="318"/>
      <c r="O89" s="318"/>
      <c r="P89" s="318"/>
      <c r="Q89" s="318"/>
      <c r="R89" s="318"/>
      <c r="S89" s="328"/>
      <c r="T89" s="2"/>
      <c r="U89" s="2"/>
      <c r="V89" s="2"/>
      <c r="W89" s="2"/>
      <c r="X89" s="2"/>
    </row>
    <row r="90" spans="9:25" ht="26.25" hidden="1" customHeight="1" thickBot="1" x14ac:dyDescent="0.2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9:25" ht="26.25" hidden="1" customHeight="1" x14ac:dyDescent="0.15">
      <c r="K91" s="348" t="s">
        <v>2</v>
      </c>
      <c r="L91" s="349"/>
      <c r="M91" s="349"/>
      <c r="N91" s="380">
        <f>N86/N88</f>
        <v>1</v>
      </c>
      <c r="O91" s="380"/>
      <c r="P91" s="381"/>
      <c r="Q91" s="2"/>
      <c r="R91" s="2"/>
      <c r="S91" s="2"/>
      <c r="T91" s="2"/>
      <c r="U91" s="2"/>
      <c r="V91" s="2"/>
    </row>
    <row r="92" spans="9:25" ht="26.25" hidden="1" customHeight="1" x14ac:dyDescent="0.15">
      <c r="K92" s="350"/>
      <c r="L92" s="334"/>
      <c r="M92" s="334"/>
      <c r="N92" s="382"/>
      <c r="O92" s="382"/>
      <c r="P92" s="383"/>
      <c r="Q92" s="2"/>
      <c r="R92" s="2"/>
      <c r="S92" s="2"/>
      <c r="T92" s="2"/>
      <c r="U92" s="2"/>
      <c r="V92" s="2"/>
    </row>
    <row r="93" spans="9:25" ht="27" hidden="1" customHeight="1" thickBot="1" x14ac:dyDescent="0.2">
      <c r="K93" s="351"/>
      <c r="L93" s="352"/>
      <c r="M93" s="352"/>
      <c r="N93" s="384"/>
      <c r="O93" s="384"/>
      <c r="P93" s="385"/>
      <c r="Q93" s="2"/>
      <c r="R93" s="2"/>
      <c r="S93" s="2"/>
      <c r="T93" s="2"/>
      <c r="U93" s="2"/>
      <c r="V93" s="2"/>
    </row>
    <row r="94" spans="9:25" ht="26.25" hidden="1" customHeight="1" thickBot="1" x14ac:dyDescent="0.2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9:25" ht="14.25" hidden="1" customHeight="1" x14ac:dyDescent="0.15">
      <c r="I95" s="140" t="s">
        <v>22</v>
      </c>
      <c r="J95" s="141"/>
      <c r="K95" s="141" t="s">
        <v>12</v>
      </c>
      <c r="L95" s="141"/>
      <c r="M95" s="141" t="s">
        <v>13</v>
      </c>
      <c r="N95" s="141" t="s">
        <v>17</v>
      </c>
      <c r="O95" s="141" t="s">
        <v>12</v>
      </c>
      <c r="P95" s="141"/>
      <c r="Q95" s="141" t="s">
        <v>3</v>
      </c>
      <c r="R95" s="141">
        <v>0.1</v>
      </c>
      <c r="S95" s="141" t="s">
        <v>15</v>
      </c>
      <c r="T95" s="141" t="s">
        <v>3</v>
      </c>
      <c r="U95" s="141" t="s">
        <v>14</v>
      </c>
      <c r="V95" s="141">
        <v>1</v>
      </c>
      <c r="W95" s="141" t="s">
        <v>16</v>
      </c>
      <c r="X95" s="141" t="s">
        <v>19</v>
      </c>
      <c r="Y95" s="347" t="s">
        <v>18</v>
      </c>
    </row>
    <row r="96" spans="9:25" ht="15" hidden="1" customHeight="1" thickBot="1" x14ac:dyDescent="0.2">
      <c r="I96" s="144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272"/>
    </row>
    <row r="97" spans="9:26" ht="26.25" hidden="1" customHeight="1" thickBot="1" x14ac:dyDescent="0.2"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</row>
    <row r="98" spans="9:26" ht="14.25" hidden="1" customHeight="1" x14ac:dyDescent="0.15">
      <c r="I98" s="125" t="s">
        <v>22</v>
      </c>
      <c r="J98" s="126"/>
      <c r="K98" s="378">
        <f>G15+F15</f>
        <v>170000</v>
      </c>
      <c r="L98" s="126"/>
      <c r="M98" s="126" t="s">
        <v>13</v>
      </c>
      <c r="N98" s="126" t="s">
        <v>17</v>
      </c>
      <c r="O98" s="378">
        <f>K98</f>
        <v>170000</v>
      </c>
      <c r="P98" s="126"/>
      <c r="Q98" s="126" t="s">
        <v>3</v>
      </c>
      <c r="R98" s="279">
        <f>E15</f>
        <v>0.1</v>
      </c>
      <c r="S98" s="126" t="s">
        <v>15</v>
      </c>
      <c r="T98" s="126" t="s">
        <v>3</v>
      </c>
      <c r="U98" s="126" t="s">
        <v>14</v>
      </c>
      <c r="V98" s="126">
        <v>1</v>
      </c>
      <c r="W98" s="126" t="s">
        <v>16</v>
      </c>
      <c r="X98" s="312">
        <f>MIN(N91,C15)</f>
        <v>1</v>
      </c>
      <c r="Y98" s="346" t="s">
        <v>18</v>
      </c>
    </row>
    <row r="99" spans="9:26" ht="15" hidden="1" customHeight="1" thickBot="1" x14ac:dyDescent="0.2">
      <c r="I99" s="129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264"/>
    </row>
    <row r="100" spans="9:26" ht="26.25" hidden="1" customHeight="1" x14ac:dyDescent="0.15"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9:26" ht="14.25" hidden="1" customHeight="1" x14ac:dyDescent="0.15"/>
    <row r="102" spans="9:26" ht="14.25" hidden="1" customHeight="1" x14ac:dyDescent="0.15"/>
    <row r="103" spans="9:26" ht="14.25" hidden="1" customHeight="1" thickBot="1" x14ac:dyDescent="0.2"/>
    <row r="104" spans="9:26" ht="26.25" hidden="1" customHeight="1" x14ac:dyDescent="0.15">
      <c r="M104" s="140" t="s">
        <v>2</v>
      </c>
      <c r="N104" s="141"/>
      <c r="O104" s="141"/>
      <c r="P104" s="141" t="s">
        <v>4</v>
      </c>
      <c r="Q104" s="141"/>
      <c r="R104" s="141"/>
      <c r="S104" s="141"/>
      <c r="T104" s="141"/>
      <c r="U104" s="347"/>
      <c r="V104" s="2"/>
      <c r="W104" s="2"/>
      <c r="X104" s="2"/>
      <c r="Y104" s="2"/>
      <c r="Z104" s="2"/>
    </row>
    <row r="105" spans="9:26" ht="26.25" hidden="1" customHeight="1" x14ac:dyDescent="0.15">
      <c r="M105" s="142"/>
      <c r="N105" s="143"/>
      <c r="O105" s="143"/>
      <c r="P105" s="359"/>
      <c r="Q105" s="359"/>
      <c r="R105" s="359"/>
      <c r="S105" s="359"/>
      <c r="T105" s="143"/>
      <c r="U105" s="271"/>
      <c r="V105" s="2"/>
      <c r="W105" s="2"/>
      <c r="X105" s="2"/>
      <c r="Y105" s="2"/>
      <c r="Z105" s="2"/>
    </row>
    <row r="106" spans="9:26" ht="26.25" hidden="1" customHeight="1" x14ac:dyDescent="0.15">
      <c r="M106" s="142"/>
      <c r="N106" s="143"/>
      <c r="O106" s="143"/>
      <c r="P106" s="360" t="s">
        <v>5</v>
      </c>
      <c r="Q106" s="360"/>
      <c r="R106" s="360"/>
      <c r="S106" s="360"/>
      <c r="T106" s="143"/>
      <c r="U106" s="271"/>
      <c r="V106" s="2"/>
      <c r="W106" s="2"/>
      <c r="X106" s="2"/>
      <c r="Y106" s="2"/>
      <c r="Z106" s="2"/>
    </row>
    <row r="107" spans="9:26" ht="27" hidden="1" customHeight="1" thickBot="1" x14ac:dyDescent="0.2">
      <c r="M107" s="144"/>
      <c r="N107" s="145"/>
      <c r="O107" s="145"/>
      <c r="P107" s="145"/>
      <c r="Q107" s="145"/>
      <c r="R107" s="145"/>
      <c r="S107" s="145"/>
      <c r="T107" s="145"/>
      <c r="U107" s="272"/>
      <c r="V107" s="2"/>
      <c r="W107" s="2"/>
      <c r="X107" s="2"/>
      <c r="Y107" s="2"/>
      <c r="Z107" s="2"/>
    </row>
    <row r="108" spans="9:26" ht="26.25" hidden="1" customHeight="1" thickBot="1" x14ac:dyDescent="0.2"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9:26" ht="26.25" hidden="1" customHeight="1" x14ac:dyDescent="0.15">
      <c r="M109" s="344" t="s">
        <v>2</v>
      </c>
      <c r="N109" s="325"/>
      <c r="O109" s="325"/>
      <c r="P109" s="379">
        <f>F16</f>
        <v>0</v>
      </c>
      <c r="Q109" s="325"/>
      <c r="R109" s="325"/>
      <c r="S109" s="325"/>
      <c r="T109" s="325"/>
      <c r="U109" s="326"/>
      <c r="V109" s="2"/>
      <c r="W109" s="2"/>
      <c r="X109" s="2"/>
      <c r="Y109" s="2"/>
      <c r="Z109" s="2"/>
    </row>
    <row r="110" spans="9:26" ht="26.25" hidden="1" customHeight="1" x14ac:dyDescent="0.15">
      <c r="M110" s="361"/>
      <c r="N110" s="124"/>
      <c r="O110" s="124"/>
      <c r="P110" s="329"/>
      <c r="Q110" s="329"/>
      <c r="R110" s="329"/>
      <c r="S110" s="329"/>
      <c r="T110" s="124"/>
      <c r="U110" s="327"/>
      <c r="V110" s="2"/>
      <c r="W110" s="2"/>
      <c r="X110" s="2"/>
      <c r="Y110" s="2"/>
      <c r="Z110" s="2"/>
    </row>
    <row r="111" spans="9:26" ht="26.25" hidden="1" customHeight="1" x14ac:dyDescent="0.15">
      <c r="M111" s="361"/>
      <c r="N111" s="124"/>
      <c r="O111" s="124"/>
      <c r="P111" s="377">
        <f>F16+G16</f>
        <v>0</v>
      </c>
      <c r="Q111" s="317"/>
      <c r="R111" s="317"/>
      <c r="S111" s="317"/>
      <c r="T111" s="124"/>
      <c r="U111" s="327"/>
      <c r="V111" s="2"/>
      <c r="W111" s="2"/>
      <c r="X111" s="2"/>
      <c r="Y111" s="2"/>
      <c r="Z111" s="2"/>
    </row>
    <row r="112" spans="9:26" ht="27" hidden="1" customHeight="1" thickBot="1" x14ac:dyDescent="0.2">
      <c r="M112" s="345"/>
      <c r="N112" s="318"/>
      <c r="O112" s="318"/>
      <c r="P112" s="318"/>
      <c r="Q112" s="318"/>
      <c r="R112" s="318"/>
      <c r="S112" s="318"/>
      <c r="T112" s="318"/>
      <c r="U112" s="328"/>
      <c r="V112" s="2"/>
      <c r="W112" s="2"/>
      <c r="X112" s="2"/>
      <c r="Y112" s="2"/>
      <c r="Z112" s="2"/>
    </row>
    <row r="113" spans="11:27" ht="26.25" hidden="1" customHeight="1" thickBot="1" x14ac:dyDescent="0.2"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1:27" ht="26.25" hidden="1" customHeight="1" x14ac:dyDescent="0.15">
      <c r="M114" s="348" t="s">
        <v>2</v>
      </c>
      <c r="N114" s="349"/>
      <c r="O114" s="349"/>
      <c r="P114" s="380" t="e">
        <f>P109/P111</f>
        <v>#DIV/0!</v>
      </c>
      <c r="Q114" s="380"/>
      <c r="R114" s="381"/>
      <c r="S114" s="2"/>
      <c r="T114" s="2"/>
      <c r="U114" s="2"/>
      <c r="V114" s="2"/>
      <c r="W114" s="2"/>
      <c r="X114" s="2"/>
    </row>
    <row r="115" spans="11:27" ht="26.25" hidden="1" customHeight="1" x14ac:dyDescent="0.15">
      <c r="M115" s="350"/>
      <c r="N115" s="334"/>
      <c r="O115" s="334"/>
      <c r="P115" s="382"/>
      <c r="Q115" s="382"/>
      <c r="R115" s="383"/>
      <c r="S115" s="2"/>
      <c r="T115" s="2"/>
      <c r="U115" s="2"/>
      <c r="V115" s="2"/>
      <c r="W115" s="2"/>
      <c r="X115" s="2"/>
    </row>
    <row r="116" spans="11:27" ht="27" hidden="1" customHeight="1" thickBot="1" x14ac:dyDescent="0.2">
      <c r="M116" s="351"/>
      <c r="N116" s="352"/>
      <c r="O116" s="352"/>
      <c r="P116" s="384"/>
      <c r="Q116" s="384"/>
      <c r="R116" s="385"/>
      <c r="S116" s="2"/>
      <c r="T116" s="2"/>
      <c r="U116" s="2"/>
      <c r="V116" s="2"/>
      <c r="W116" s="2"/>
      <c r="X116" s="2"/>
    </row>
    <row r="117" spans="11:27" ht="26.25" hidden="1" customHeight="1" thickBot="1" x14ac:dyDescent="0.2"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1:27" ht="14.25" hidden="1" customHeight="1" x14ac:dyDescent="0.15">
      <c r="K118" s="140" t="s">
        <v>22</v>
      </c>
      <c r="L118" s="141"/>
      <c r="M118" s="141" t="s">
        <v>12</v>
      </c>
      <c r="N118" s="141"/>
      <c r="O118" s="141" t="s">
        <v>13</v>
      </c>
      <c r="P118" s="141" t="s">
        <v>17</v>
      </c>
      <c r="Q118" s="141" t="s">
        <v>12</v>
      </c>
      <c r="R118" s="141"/>
      <c r="S118" s="141" t="s">
        <v>3</v>
      </c>
      <c r="T118" s="141">
        <v>0.1</v>
      </c>
      <c r="U118" s="141" t="s">
        <v>15</v>
      </c>
      <c r="V118" s="141" t="s">
        <v>3</v>
      </c>
      <c r="W118" s="141" t="s">
        <v>14</v>
      </c>
      <c r="X118" s="141">
        <v>1</v>
      </c>
      <c r="Y118" s="141" t="s">
        <v>16</v>
      </c>
      <c r="Z118" s="141" t="s">
        <v>19</v>
      </c>
      <c r="AA118" s="347" t="s">
        <v>18</v>
      </c>
    </row>
    <row r="119" spans="11:27" ht="15" hidden="1" customHeight="1" thickBot="1" x14ac:dyDescent="0.2">
      <c r="K119" s="144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272"/>
    </row>
    <row r="120" spans="11:27" ht="26.25" hidden="1" customHeight="1" thickBot="1" x14ac:dyDescent="0.2">
      <c r="M120" s="5"/>
      <c r="N120" s="5"/>
      <c r="O120" s="5"/>
      <c r="P120" s="2"/>
      <c r="Q120" s="2"/>
      <c r="R120" s="2"/>
      <c r="S120" s="2"/>
      <c r="T120" s="2"/>
      <c r="U120" s="2"/>
      <c r="V120" s="2"/>
      <c r="W120" s="2"/>
      <c r="X120" s="2"/>
    </row>
    <row r="121" spans="11:27" ht="14.25" hidden="1" customHeight="1" x14ac:dyDescent="0.15">
      <c r="K121" s="125" t="s">
        <v>22</v>
      </c>
      <c r="L121" s="126"/>
      <c r="M121" s="378">
        <f>F16+G16</f>
        <v>0</v>
      </c>
      <c r="N121" s="126"/>
      <c r="O121" s="126" t="s">
        <v>13</v>
      </c>
      <c r="P121" s="126" t="s">
        <v>17</v>
      </c>
      <c r="Q121" s="378">
        <f>M121</f>
        <v>0</v>
      </c>
      <c r="R121" s="126"/>
      <c r="S121" s="126" t="s">
        <v>3</v>
      </c>
      <c r="T121" s="279">
        <f>E16</f>
        <v>0.1</v>
      </c>
      <c r="U121" s="126" t="s">
        <v>15</v>
      </c>
      <c r="V121" s="126" t="s">
        <v>3</v>
      </c>
      <c r="W121" s="126" t="s">
        <v>14</v>
      </c>
      <c r="X121" s="126">
        <v>1</v>
      </c>
      <c r="Y121" s="126" t="s">
        <v>16</v>
      </c>
      <c r="Z121" s="312" t="e">
        <f>MIN(P114,C16)</f>
        <v>#DIV/0!</v>
      </c>
      <c r="AA121" s="346" t="s">
        <v>18</v>
      </c>
    </row>
    <row r="122" spans="11:27" ht="15" hidden="1" customHeight="1" thickBot="1" x14ac:dyDescent="0.2"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264"/>
    </row>
    <row r="123" spans="11:27" ht="26.25" hidden="1" customHeight="1" x14ac:dyDescent="0.15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1:27" ht="14.25" hidden="1" customHeight="1" thickBot="1" x14ac:dyDescent="0.2"/>
    <row r="125" spans="11:27" ht="26.25" hidden="1" customHeight="1" x14ac:dyDescent="0.15">
      <c r="K125" s="140" t="s">
        <v>2</v>
      </c>
      <c r="L125" s="141"/>
      <c r="M125" s="141"/>
      <c r="N125" s="141" t="s">
        <v>4</v>
      </c>
      <c r="O125" s="141"/>
      <c r="P125" s="141"/>
      <c r="Q125" s="141"/>
      <c r="R125" s="141"/>
      <c r="S125" s="347"/>
      <c r="T125" s="2"/>
      <c r="U125" s="2"/>
      <c r="V125" s="2"/>
      <c r="W125" s="2"/>
      <c r="X125" s="2"/>
    </row>
    <row r="126" spans="11:27" ht="26.25" hidden="1" customHeight="1" x14ac:dyDescent="0.15">
      <c r="K126" s="142"/>
      <c r="L126" s="143"/>
      <c r="M126" s="143"/>
      <c r="N126" s="359"/>
      <c r="O126" s="359"/>
      <c r="P126" s="359"/>
      <c r="Q126" s="359"/>
      <c r="R126" s="143"/>
      <c r="S126" s="271"/>
      <c r="T126" s="2"/>
      <c r="U126" s="2"/>
      <c r="V126" s="2"/>
      <c r="W126" s="2"/>
      <c r="X126" s="2"/>
    </row>
    <row r="127" spans="11:27" ht="26.25" hidden="1" customHeight="1" x14ac:dyDescent="0.15">
      <c r="K127" s="142"/>
      <c r="L127" s="143"/>
      <c r="M127" s="143"/>
      <c r="N127" s="360" t="s">
        <v>5</v>
      </c>
      <c r="O127" s="360"/>
      <c r="P127" s="360"/>
      <c r="Q127" s="360"/>
      <c r="R127" s="143"/>
      <c r="S127" s="271"/>
      <c r="T127" s="2"/>
      <c r="U127" s="2"/>
      <c r="V127" s="2"/>
      <c r="W127" s="2"/>
      <c r="X127" s="2"/>
    </row>
    <row r="128" spans="11:27" ht="27" hidden="1" customHeight="1" thickBot="1" x14ac:dyDescent="0.2">
      <c r="K128" s="144"/>
      <c r="L128" s="145"/>
      <c r="M128" s="145"/>
      <c r="N128" s="145"/>
      <c r="O128" s="145"/>
      <c r="P128" s="145"/>
      <c r="Q128" s="145"/>
      <c r="R128" s="145"/>
      <c r="S128" s="272"/>
      <c r="T128" s="2"/>
      <c r="U128" s="2"/>
      <c r="V128" s="2"/>
      <c r="W128" s="2"/>
      <c r="X128" s="2"/>
    </row>
    <row r="129" spans="9:25" ht="26.25" hidden="1" customHeight="1" thickBot="1" x14ac:dyDescent="0.2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9:25" ht="26.25" hidden="1" customHeight="1" x14ac:dyDescent="0.15">
      <c r="K130" s="344" t="s">
        <v>2</v>
      </c>
      <c r="L130" s="325"/>
      <c r="M130" s="325"/>
      <c r="N130" s="379">
        <f>F17</f>
        <v>0</v>
      </c>
      <c r="O130" s="325"/>
      <c r="P130" s="325"/>
      <c r="Q130" s="325"/>
      <c r="R130" s="325"/>
      <c r="S130" s="326"/>
      <c r="T130" s="2"/>
      <c r="U130" s="2"/>
      <c r="V130" s="2"/>
      <c r="W130" s="2"/>
      <c r="X130" s="2"/>
    </row>
    <row r="131" spans="9:25" ht="26.25" hidden="1" customHeight="1" x14ac:dyDescent="0.15">
      <c r="K131" s="361"/>
      <c r="L131" s="124"/>
      <c r="M131" s="124"/>
      <c r="N131" s="329"/>
      <c r="O131" s="329"/>
      <c r="P131" s="329"/>
      <c r="Q131" s="329"/>
      <c r="R131" s="124"/>
      <c r="S131" s="327"/>
      <c r="T131" s="2"/>
      <c r="U131" s="2"/>
      <c r="V131" s="2"/>
      <c r="W131" s="2"/>
      <c r="X131" s="2"/>
    </row>
    <row r="132" spans="9:25" ht="26.25" hidden="1" customHeight="1" x14ac:dyDescent="0.15">
      <c r="K132" s="361"/>
      <c r="L132" s="124"/>
      <c r="M132" s="124"/>
      <c r="N132" s="377">
        <f>F17+G17</f>
        <v>0</v>
      </c>
      <c r="O132" s="317"/>
      <c r="P132" s="317"/>
      <c r="Q132" s="317"/>
      <c r="R132" s="124"/>
      <c r="S132" s="327"/>
      <c r="T132" s="2"/>
      <c r="U132" s="2"/>
      <c r="V132" s="2"/>
      <c r="W132" s="2"/>
      <c r="X132" s="2"/>
    </row>
    <row r="133" spans="9:25" ht="27" hidden="1" customHeight="1" thickBot="1" x14ac:dyDescent="0.2">
      <c r="K133" s="345"/>
      <c r="L133" s="318"/>
      <c r="M133" s="318"/>
      <c r="N133" s="318"/>
      <c r="O133" s="318"/>
      <c r="P133" s="318"/>
      <c r="Q133" s="318"/>
      <c r="R133" s="318"/>
      <c r="S133" s="328"/>
      <c r="T133" s="2"/>
      <c r="U133" s="2"/>
      <c r="V133" s="2"/>
      <c r="W133" s="2"/>
      <c r="X133" s="2"/>
    </row>
    <row r="134" spans="9:25" ht="26.25" hidden="1" customHeight="1" thickBot="1" x14ac:dyDescent="0.2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9:25" ht="26.25" hidden="1" customHeight="1" x14ac:dyDescent="0.15">
      <c r="K135" s="348" t="s">
        <v>2</v>
      </c>
      <c r="L135" s="349"/>
      <c r="M135" s="349"/>
      <c r="N135" s="319" t="e">
        <f>N130/N132</f>
        <v>#DIV/0!</v>
      </c>
      <c r="O135" s="319"/>
      <c r="P135" s="320"/>
      <c r="Q135" s="2"/>
      <c r="R135" s="2"/>
      <c r="S135" s="2"/>
      <c r="T135" s="2"/>
      <c r="U135" s="2"/>
      <c r="V135" s="2"/>
    </row>
    <row r="136" spans="9:25" ht="26.25" hidden="1" customHeight="1" x14ac:dyDescent="0.15">
      <c r="K136" s="350"/>
      <c r="L136" s="334"/>
      <c r="M136" s="334"/>
      <c r="N136" s="321"/>
      <c r="O136" s="321"/>
      <c r="P136" s="322"/>
      <c r="Q136" s="2"/>
      <c r="R136" s="2"/>
      <c r="S136" s="2"/>
      <c r="T136" s="2"/>
      <c r="U136" s="2"/>
      <c r="V136" s="2"/>
    </row>
    <row r="137" spans="9:25" ht="27" hidden="1" customHeight="1" thickBot="1" x14ac:dyDescent="0.2">
      <c r="K137" s="351"/>
      <c r="L137" s="352"/>
      <c r="M137" s="352"/>
      <c r="N137" s="323"/>
      <c r="O137" s="323"/>
      <c r="P137" s="324"/>
      <c r="Q137" s="2"/>
      <c r="R137" s="2"/>
      <c r="S137" s="2"/>
      <c r="T137" s="2"/>
      <c r="U137" s="2"/>
      <c r="V137" s="2"/>
    </row>
    <row r="138" spans="9:25" ht="26.25" hidden="1" customHeight="1" thickBot="1" x14ac:dyDescent="0.2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9:25" ht="14.25" hidden="1" customHeight="1" x14ac:dyDescent="0.15">
      <c r="I139" s="140" t="s">
        <v>22</v>
      </c>
      <c r="J139" s="141"/>
      <c r="K139" s="141" t="s">
        <v>12</v>
      </c>
      <c r="L139" s="141"/>
      <c r="M139" s="141" t="s">
        <v>13</v>
      </c>
      <c r="N139" s="141" t="s">
        <v>17</v>
      </c>
      <c r="O139" s="141" t="s">
        <v>12</v>
      </c>
      <c r="P139" s="141"/>
      <c r="Q139" s="141" t="s">
        <v>3</v>
      </c>
      <c r="R139" s="141">
        <v>0.1</v>
      </c>
      <c r="S139" s="141" t="s">
        <v>15</v>
      </c>
      <c r="T139" s="141" t="s">
        <v>3</v>
      </c>
      <c r="U139" s="141" t="s">
        <v>14</v>
      </c>
      <c r="V139" s="141">
        <v>1</v>
      </c>
      <c r="W139" s="141" t="s">
        <v>16</v>
      </c>
      <c r="X139" s="141" t="s">
        <v>19</v>
      </c>
      <c r="Y139" s="347" t="s">
        <v>18</v>
      </c>
    </row>
    <row r="140" spans="9:25" ht="15" hidden="1" customHeight="1" thickBot="1" x14ac:dyDescent="0.2">
      <c r="I140" s="144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272"/>
    </row>
    <row r="141" spans="9:25" ht="26.25" hidden="1" customHeight="1" thickBot="1" x14ac:dyDescent="0.2">
      <c r="K141" s="5"/>
      <c r="L141" s="5"/>
      <c r="M141" s="5"/>
      <c r="N141" s="2"/>
      <c r="O141" s="2"/>
      <c r="P141" s="2"/>
      <c r="Q141" s="2"/>
      <c r="R141" s="2"/>
      <c r="S141" s="2"/>
      <c r="T141" s="2"/>
      <c r="U141" s="2"/>
      <c r="V141" s="2"/>
    </row>
    <row r="142" spans="9:25" ht="14.25" hidden="1" customHeight="1" x14ac:dyDescent="0.15">
      <c r="I142" s="125" t="s">
        <v>22</v>
      </c>
      <c r="J142" s="126"/>
      <c r="K142" s="378">
        <f>F17+G17</f>
        <v>0</v>
      </c>
      <c r="L142" s="126"/>
      <c r="M142" s="126" t="s">
        <v>13</v>
      </c>
      <c r="N142" s="126" t="s">
        <v>17</v>
      </c>
      <c r="O142" s="378">
        <f>K142</f>
        <v>0</v>
      </c>
      <c r="P142" s="126"/>
      <c r="Q142" s="126" t="s">
        <v>3</v>
      </c>
      <c r="R142" s="279">
        <f>E17</f>
        <v>0.1</v>
      </c>
      <c r="S142" s="126" t="s">
        <v>15</v>
      </c>
      <c r="T142" s="126" t="s">
        <v>3</v>
      </c>
      <c r="U142" s="126" t="s">
        <v>14</v>
      </c>
      <c r="V142" s="126">
        <v>1</v>
      </c>
      <c r="W142" s="126" t="s">
        <v>16</v>
      </c>
      <c r="X142" s="312" t="e">
        <f>MIN(N135,C17)</f>
        <v>#DIV/0!</v>
      </c>
      <c r="Y142" s="346" t="s">
        <v>18</v>
      </c>
    </row>
    <row r="143" spans="9:25" ht="15" hidden="1" customHeight="1" thickBot="1" x14ac:dyDescent="0.2">
      <c r="I143" s="129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264"/>
    </row>
    <row r="144" spans="9:25" ht="14.25" hidden="1" customHeight="1" x14ac:dyDescent="0.15"/>
    <row r="145" spans="1:25" ht="14.25" hidden="1" customHeight="1" thickBot="1" x14ac:dyDescent="0.2"/>
    <row r="146" spans="1:25" ht="70.5" hidden="1" customHeight="1" x14ac:dyDescent="0.25">
      <c r="A146" s="24" t="s">
        <v>60</v>
      </c>
      <c r="B146" s="24" t="s">
        <v>32</v>
      </c>
      <c r="C146" s="24"/>
      <c r="D146" s="24"/>
      <c r="E146" s="24"/>
      <c r="F146" s="24"/>
      <c r="G146" s="24" t="s">
        <v>35</v>
      </c>
      <c r="H146" s="308" t="s">
        <v>34</v>
      </c>
      <c r="I146" s="306"/>
      <c r="J146" s="306"/>
      <c r="K146" s="307"/>
      <c r="L146" s="308" t="s">
        <v>0</v>
      </c>
      <c r="M146" s="307"/>
      <c r="N146" s="395" t="s">
        <v>1</v>
      </c>
      <c r="O146" s="396"/>
      <c r="P146" s="395" t="s">
        <v>10</v>
      </c>
      <c r="Q146" s="397"/>
      <c r="R146" s="397"/>
      <c r="S146" s="396"/>
      <c r="T146" s="395" t="s">
        <v>11</v>
      </c>
      <c r="U146" s="397"/>
      <c r="V146" s="396"/>
      <c r="W146" s="395" t="s">
        <v>21</v>
      </c>
      <c r="X146" s="397"/>
      <c r="Y146" s="398"/>
    </row>
    <row r="147" spans="1:25" ht="14.25" hidden="1" customHeight="1" x14ac:dyDescent="0.15"/>
    <row r="148" spans="1:25" ht="14.25" hidden="1" customHeight="1" x14ac:dyDescent="0.15"/>
    <row r="149" spans="1:25" ht="14.25" hidden="1" customHeight="1" x14ac:dyDescent="0.15"/>
    <row r="150" spans="1:25" ht="14.25" hidden="1" customHeight="1" x14ac:dyDescent="0.15"/>
    <row r="151" spans="1:25" ht="14.25" hidden="1" customHeight="1" x14ac:dyDescent="0.15"/>
    <row r="152" spans="1:25" ht="14.25" hidden="1" customHeight="1" x14ac:dyDescent="0.15"/>
    <row r="153" spans="1:25" ht="18" hidden="1" customHeight="1" x14ac:dyDescent="0.15">
      <c r="G153" s="399" t="s">
        <v>58</v>
      </c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</row>
    <row r="154" spans="1:25" ht="14.25" hidden="1" customHeight="1" x14ac:dyDescent="0.15"/>
    <row r="155" spans="1:25" ht="14.25" hidden="1" customHeight="1" thickBot="1" x14ac:dyDescent="0.2"/>
    <row r="156" spans="1:25" ht="26.25" hidden="1" customHeight="1" x14ac:dyDescent="0.15">
      <c r="L156" s="140" t="s">
        <v>2</v>
      </c>
      <c r="M156" s="141"/>
      <c r="N156" s="141"/>
      <c r="O156" s="141" t="s">
        <v>4</v>
      </c>
      <c r="P156" s="141"/>
      <c r="Q156" s="141"/>
      <c r="R156" s="141"/>
      <c r="S156" s="141"/>
      <c r="T156" s="347"/>
      <c r="U156" s="2"/>
      <c r="V156" s="2"/>
      <c r="W156" s="2"/>
      <c r="X156" s="2"/>
      <c r="Y156" s="2"/>
    </row>
    <row r="157" spans="1:25" ht="26.25" hidden="1" customHeight="1" x14ac:dyDescent="0.15">
      <c r="L157" s="142"/>
      <c r="M157" s="143"/>
      <c r="N157" s="143"/>
      <c r="O157" s="359"/>
      <c r="P157" s="359"/>
      <c r="Q157" s="359"/>
      <c r="R157" s="359"/>
      <c r="S157" s="143"/>
      <c r="T157" s="271"/>
      <c r="U157" s="2"/>
      <c r="V157" s="2"/>
      <c r="W157" s="2"/>
      <c r="X157" s="2"/>
      <c r="Y157" s="2"/>
    </row>
    <row r="158" spans="1:25" ht="26.25" hidden="1" customHeight="1" x14ac:dyDescent="0.15">
      <c r="L158" s="142"/>
      <c r="M158" s="143"/>
      <c r="N158" s="143"/>
      <c r="O158" s="360" t="s">
        <v>5</v>
      </c>
      <c r="P158" s="360"/>
      <c r="Q158" s="360"/>
      <c r="R158" s="360"/>
      <c r="S158" s="143"/>
      <c r="T158" s="271"/>
      <c r="U158" s="2"/>
      <c r="V158" s="2"/>
      <c r="W158" s="2"/>
      <c r="X158" s="2"/>
      <c r="Y158" s="2"/>
    </row>
    <row r="159" spans="1:25" ht="27" hidden="1" customHeight="1" thickBot="1" x14ac:dyDescent="0.2">
      <c r="L159" s="144"/>
      <c r="M159" s="145"/>
      <c r="N159" s="145"/>
      <c r="O159" s="145"/>
      <c r="P159" s="145"/>
      <c r="Q159" s="145"/>
      <c r="R159" s="145"/>
      <c r="S159" s="145"/>
      <c r="T159" s="272"/>
      <c r="U159" s="2"/>
      <c r="V159" s="2"/>
      <c r="W159" s="2"/>
      <c r="X159" s="2"/>
      <c r="Y159" s="2"/>
    </row>
    <row r="160" spans="1:25" ht="26.25" hidden="1" customHeight="1" thickBot="1" x14ac:dyDescent="0.2"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0:26" ht="26.25" hidden="1" customHeight="1" x14ac:dyDescent="0.15">
      <c r="L161" s="344" t="s">
        <v>2</v>
      </c>
      <c r="M161" s="325"/>
      <c r="N161" s="325"/>
      <c r="O161" s="379">
        <f>F18</f>
        <v>0</v>
      </c>
      <c r="P161" s="325"/>
      <c r="Q161" s="325"/>
      <c r="R161" s="325"/>
      <c r="S161" s="325"/>
      <c r="T161" s="326"/>
      <c r="U161" s="2"/>
      <c r="V161" s="2"/>
      <c r="W161" s="2"/>
      <c r="X161" s="2"/>
      <c r="Y161" s="2"/>
    </row>
    <row r="162" spans="10:26" ht="26.25" hidden="1" customHeight="1" x14ac:dyDescent="0.15">
      <c r="L162" s="361"/>
      <c r="M162" s="124"/>
      <c r="N162" s="124"/>
      <c r="O162" s="329"/>
      <c r="P162" s="329"/>
      <c r="Q162" s="329"/>
      <c r="R162" s="329"/>
      <c r="S162" s="124"/>
      <c r="T162" s="327"/>
      <c r="U162" s="2"/>
      <c r="V162" s="2"/>
      <c r="W162" s="2"/>
      <c r="X162" s="2"/>
      <c r="Y162" s="2"/>
    </row>
    <row r="163" spans="10:26" ht="26.25" hidden="1" customHeight="1" x14ac:dyDescent="0.15">
      <c r="L163" s="361"/>
      <c r="M163" s="124"/>
      <c r="N163" s="124"/>
      <c r="O163" s="377">
        <f>F18+G18</f>
        <v>0</v>
      </c>
      <c r="P163" s="317"/>
      <c r="Q163" s="317"/>
      <c r="R163" s="317"/>
      <c r="S163" s="124"/>
      <c r="T163" s="327"/>
      <c r="U163" s="2"/>
      <c r="V163" s="2"/>
      <c r="W163" s="2"/>
      <c r="X163" s="2"/>
      <c r="Y163" s="2"/>
    </row>
    <row r="164" spans="10:26" ht="27" hidden="1" customHeight="1" thickBot="1" x14ac:dyDescent="0.2">
      <c r="L164" s="345"/>
      <c r="M164" s="318"/>
      <c r="N164" s="318"/>
      <c r="O164" s="318"/>
      <c r="P164" s="318"/>
      <c r="Q164" s="318"/>
      <c r="R164" s="318"/>
      <c r="S164" s="318"/>
      <c r="T164" s="328"/>
      <c r="U164" s="2"/>
      <c r="V164" s="2"/>
      <c r="W164" s="2"/>
      <c r="X164" s="2"/>
      <c r="Y164" s="2"/>
    </row>
    <row r="165" spans="10:26" ht="26.25" hidden="1" customHeight="1" thickBot="1" x14ac:dyDescent="0.2"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0:26" ht="26.25" hidden="1" customHeight="1" x14ac:dyDescent="0.15">
      <c r="L166" s="344" t="s">
        <v>2</v>
      </c>
      <c r="M166" s="325"/>
      <c r="N166" s="400"/>
      <c r="O166" s="403" t="e">
        <f>O161/O163</f>
        <v>#DIV/0!</v>
      </c>
      <c r="P166" s="404"/>
      <c r="Q166" s="405"/>
      <c r="R166" s="2"/>
      <c r="S166" s="2"/>
      <c r="T166" s="2"/>
      <c r="U166" s="2"/>
      <c r="V166" s="2"/>
      <c r="W166" s="2"/>
    </row>
    <row r="167" spans="10:26" ht="26.25" hidden="1" customHeight="1" x14ac:dyDescent="0.15">
      <c r="L167" s="361"/>
      <c r="M167" s="124"/>
      <c r="N167" s="401"/>
      <c r="O167" s="406"/>
      <c r="P167" s="407"/>
      <c r="Q167" s="408"/>
      <c r="R167" s="2"/>
      <c r="S167" s="2"/>
      <c r="T167" s="2"/>
      <c r="U167" s="2"/>
      <c r="V167" s="2"/>
      <c r="W167" s="2"/>
    </row>
    <row r="168" spans="10:26" ht="27" hidden="1" customHeight="1" thickBot="1" x14ac:dyDescent="0.2">
      <c r="L168" s="345"/>
      <c r="M168" s="318"/>
      <c r="N168" s="402"/>
      <c r="O168" s="409"/>
      <c r="P168" s="410"/>
      <c r="Q168" s="411"/>
      <c r="R168" s="2"/>
      <c r="S168" s="2"/>
      <c r="T168" s="2"/>
      <c r="U168" s="2"/>
      <c r="V168" s="2"/>
      <c r="W168" s="2"/>
    </row>
    <row r="169" spans="10:26" ht="26.25" hidden="1" customHeight="1" thickBot="1" x14ac:dyDescent="0.2"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0:26" ht="14.25" hidden="1" customHeight="1" x14ac:dyDescent="0.15">
      <c r="J170" s="140" t="s">
        <v>22</v>
      </c>
      <c r="K170" s="141"/>
      <c r="L170" s="141" t="s">
        <v>12</v>
      </c>
      <c r="M170" s="141"/>
      <c r="N170" s="141" t="s">
        <v>13</v>
      </c>
      <c r="O170" s="141" t="s">
        <v>17</v>
      </c>
      <c r="P170" s="141" t="s">
        <v>12</v>
      </c>
      <c r="Q170" s="141"/>
      <c r="R170" s="141" t="s">
        <v>3</v>
      </c>
      <c r="S170" s="141">
        <v>0.1</v>
      </c>
      <c r="T170" s="141" t="s">
        <v>15</v>
      </c>
      <c r="U170" s="141" t="s">
        <v>3</v>
      </c>
      <c r="V170" s="141" t="s">
        <v>14</v>
      </c>
      <c r="W170" s="141">
        <v>1</v>
      </c>
      <c r="X170" s="141" t="s">
        <v>16</v>
      </c>
      <c r="Y170" s="141" t="s">
        <v>19</v>
      </c>
      <c r="Z170" s="347" t="s">
        <v>18</v>
      </c>
    </row>
    <row r="171" spans="10:26" ht="15" hidden="1" customHeight="1" thickBot="1" x14ac:dyDescent="0.2">
      <c r="J171" s="144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272"/>
    </row>
    <row r="172" spans="10:26" ht="26.25" hidden="1" customHeight="1" thickBot="1" x14ac:dyDescent="0.2"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</row>
    <row r="173" spans="10:26" ht="14.25" hidden="1" customHeight="1" x14ac:dyDescent="0.15">
      <c r="J173" s="125" t="s">
        <v>22</v>
      </c>
      <c r="K173" s="126"/>
      <c r="L173" s="378">
        <f>F18+G18</f>
        <v>0</v>
      </c>
      <c r="M173" s="126"/>
      <c r="N173" s="126" t="s">
        <v>13</v>
      </c>
      <c r="O173" s="126" t="s">
        <v>17</v>
      </c>
      <c r="P173" s="378">
        <f>L173</f>
        <v>0</v>
      </c>
      <c r="Q173" s="126"/>
      <c r="R173" s="126" t="s">
        <v>3</v>
      </c>
      <c r="S173" s="279">
        <f>E18</f>
        <v>0.1</v>
      </c>
      <c r="T173" s="126" t="s">
        <v>15</v>
      </c>
      <c r="U173" s="126" t="s">
        <v>3</v>
      </c>
      <c r="V173" s="126" t="s">
        <v>14</v>
      </c>
      <c r="W173" s="126">
        <v>1</v>
      </c>
      <c r="X173" s="126" t="s">
        <v>16</v>
      </c>
      <c r="Y173" s="312" t="e">
        <f>MIN(O166,C18)</f>
        <v>#DIV/0!</v>
      </c>
      <c r="Z173" s="346" t="s">
        <v>18</v>
      </c>
    </row>
    <row r="174" spans="10:26" ht="15" hidden="1" customHeight="1" thickBot="1" x14ac:dyDescent="0.2">
      <c r="J174" s="129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412"/>
      <c r="Z174" s="264"/>
    </row>
    <row r="175" spans="10:26" ht="26.25" hidden="1" customHeight="1" x14ac:dyDescent="0.15"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0:26" ht="14.25" hidden="1" customHeight="1" x14ac:dyDescent="0.15"/>
    <row r="177" spans="11:24" ht="14.25" hidden="1" customHeight="1" x14ac:dyDescent="0.15"/>
    <row r="178" spans="11:24" ht="14.25" hidden="1" customHeight="1" x14ac:dyDescent="0.15"/>
    <row r="179" spans="11:24" ht="26.25" hidden="1" customHeight="1" thickBot="1" x14ac:dyDescent="0.2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1:24" ht="26.25" hidden="1" customHeight="1" x14ac:dyDescent="0.15">
      <c r="K180" s="140" t="s">
        <v>2</v>
      </c>
      <c r="L180" s="141"/>
      <c r="M180" s="141"/>
      <c r="N180" s="141" t="s">
        <v>4</v>
      </c>
      <c r="O180" s="141"/>
      <c r="P180" s="141"/>
      <c r="Q180" s="141"/>
      <c r="R180" s="141"/>
      <c r="S180" s="347"/>
      <c r="T180" s="2"/>
      <c r="U180" s="2"/>
      <c r="V180" s="2"/>
      <c r="W180" s="2"/>
      <c r="X180" s="2"/>
    </row>
    <row r="181" spans="11:24" ht="26.25" hidden="1" customHeight="1" x14ac:dyDescent="0.15">
      <c r="K181" s="142"/>
      <c r="L181" s="143"/>
      <c r="M181" s="143"/>
      <c r="N181" s="359"/>
      <c r="O181" s="359"/>
      <c r="P181" s="359"/>
      <c r="Q181" s="359"/>
      <c r="R181" s="143"/>
      <c r="S181" s="271"/>
      <c r="T181" s="2"/>
      <c r="U181" s="2"/>
      <c r="V181" s="2"/>
      <c r="W181" s="2"/>
      <c r="X181" s="2"/>
    </row>
    <row r="182" spans="11:24" ht="26.25" hidden="1" customHeight="1" x14ac:dyDescent="0.15">
      <c r="K182" s="142"/>
      <c r="L182" s="143"/>
      <c r="M182" s="143"/>
      <c r="N182" s="360" t="s">
        <v>5</v>
      </c>
      <c r="O182" s="360"/>
      <c r="P182" s="360"/>
      <c r="Q182" s="360"/>
      <c r="R182" s="143"/>
      <c r="S182" s="271"/>
      <c r="T182" s="2"/>
      <c r="U182" s="2"/>
      <c r="V182" s="2"/>
      <c r="W182" s="2"/>
      <c r="X182" s="2"/>
    </row>
    <row r="183" spans="11:24" ht="27" hidden="1" customHeight="1" thickBot="1" x14ac:dyDescent="0.2">
      <c r="K183" s="144"/>
      <c r="L183" s="145"/>
      <c r="M183" s="145"/>
      <c r="N183" s="145"/>
      <c r="O183" s="145"/>
      <c r="P183" s="145"/>
      <c r="Q183" s="145"/>
      <c r="R183" s="145"/>
      <c r="S183" s="272"/>
      <c r="T183" s="2"/>
      <c r="U183" s="2"/>
      <c r="V183" s="2"/>
      <c r="W183" s="2"/>
      <c r="X183" s="2"/>
    </row>
    <row r="184" spans="11:24" ht="26.25" hidden="1" customHeight="1" thickBot="1" x14ac:dyDescent="0.2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1:24" ht="26.25" hidden="1" customHeight="1" x14ac:dyDescent="0.15">
      <c r="K185" s="344" t="s">
        <v>2</v>
      </c>
      <c r="L185" s="325"/>
      <c r="M185" s="325"/>
      <c r="N185" s="379">
        <f>F19</f>
        <v>0</v>
      </c>
      <c r="O185" s="325"/>
      <c r="P185" s="325"/>
      <c r="Q185" s="325"/>
      <c r="R185" s="325"/>
      <c r="S185" s="326"/>
      <c r="T185" s="2"/>
      <c r="U185" s="2"/>
      <c r="V185" s="2"/>
      <c r="W185" s="2"/>
      <c r="X185" s="2"/>
    </row>
    <row r="186" spans="11:24" ht="26.25" hidden="1" customHeight="1" x14ac:dyDescent="0.15">
      <c r="K186" s="361"/>
      <c r="L186" s="124"/>
      <c r="M186" s="124"/>
      <c r="N186" s="329"/>
      <c r="O186" s="329"/>
      <c r="P186" s="329"/>
      <c r="Q186" s="329"/>
      <c r="R186" s="124"/>
      <c r="S186" s="327"/>
      <c r="T186" s="2"/>
      <c r="U186" s="2"/>
      <c r="V186" s="2"/>
      <c r="W186" s="2"/>
      <c r="X186" s="2"/>
    </row>
    <row r="187" spans="11:24" ht="26.25" hidden="1" customHeight="1" x14ac:dyDescent="0.15">
      <c r="K187" s="361"/>
      <c r="L187" s="124"/>
      <c r="M187" s="124"/>
      <c r="N187" s="377">
        <f>F19+G19</f>
        <v>0</v>
      </c>
      <c r="O187" s="317"/>
      <c r="P187" s="317"/>
      <c r="Q187" s="317"/>
      <c r="R187" s="124"/>
      <c r="S187" s="327"/>
      <c r="T187" s="2"/>
      <c r="U187" s="2"/>
      <c r="V187" s="2"/>
      <c r="W187" s="2"/>
      <c r="X187" s="2"/>
    </row>
    <row r="188" spans="11:24" ht="27" hidden="1" customHeight="1" thickBot="1" x14ac:dyDescent="0.2">
      <c r="K188" s="345"/>
      <c r="L188" s="318"/>
      <c r="M188" s="318"/>
      <c r="N188" s="318"/>
      <c r="O188" s="318"/>
      <c r="P188" s="318"/>
      <c r="Q188" s="318"/>
      <c r="R188" s="318"/>
      <c r="S188" s="328"/>
      <c r="T188" s="2"/>
      <c r="U188" s="2"/>
      <c r="V188" s="2"/>
      <c r="W188" s="2"/>
      <c r="X188" s="2"/>
    </row>
    <row r="189" spans="11:24" ht="26.25" hidden="1" customHeight="1" thickBot="1" x14ac:dyDescent="0.2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1:24" ht="26.25" hidden="1" customHeight="1" x14ac:dyDescent="0.15">
      <c r="K190" s="344" t="s">
        <v>2</v>
      </c>
      <c r="L190" s="325"/>
      <c r="M190" s="400"/>
      <c r="N190" s="403" t="e">
        <f>N185/N187</f>
        <v>#DIV/0!</v>
      </c>
      <c r="O190" s="404"/>
      <c r="P190" s="405"/>
      <c r="Q190" s="2"/>
      <c r="R190" s="2"/>
      <c r="S190" s="2"/>
      <c r="T190" s="2"/>
      <c r="U190" s="2"/>
      <c r="V190" s="2"/>
    </row>
    <row r="191" spans="11:24" ht="26.25" hidden="1" customHeight="1" x14ac:dyDescent="0.15">
      <c r="K191" s="361"/>
      <c r="L191" s="124"/>
      <c r="M191" s="401"/>
      <c r="N191" s="406"/>
      <c r="O191" s="407"/>
      <c r="P191" s="408"/>
      <c r="Q191" s="2"/>
      <c r="R191" s="2"/>
      <c r="S191" s="2"/>
      <c r="T191" s="2"/>
      <c r="U191" s="2"/>
      <c r="V191" s="2"/>
    </row>
    <row r="192" spans="11:24" ht="27" hidden="1" customHeight="1" thickBot="1" x14ac:dyDescent="0.2">
      <c r="K192" s="345"/>
      <c r="L192" s="318"/>
      <c r="M192" s="402"/>
      <c r="N192" s="409"/>
      <c r="O192" s="410"/>
      <c r="P192" s="411"/>
      <c r="Q192" s="2"/>
      <c r="R192" s="2"/>
      <c r="S192" s="2"/>
      <c r="T192" s="2"/>
      <c r="U192" s="2"/>
      <c r="V192" s="2"/>
    </row>
    <row r="193" spans="9:25" ht="26.25" hidden="1" customHeight="1" thickBot="1" x14ac:dyDescent="0.2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9:25" ht="14.25" hidden="1" customHeight="1" x14ac:dyDescent="0.15">
      <c r="I194" s="140" t="s">
        <v>22</v>
      </c>
      <c r="J194" s="141"/>
      <c r="K194" s="141" t="s">
        <v>12</v>
      </c>
      <c r="L194" s="141"/>
      <c r="M194" s="141" t="s">
        <v>13</v>
      </c>
      <c r="N194" s="141" t="s">
        <v>17</v>
      </c>
      <c r="O194" s="141" t="s">
        <v>12</v>
      </c>
      <c r="P194" s="141"/>
      <c r="Q194" s="141" t="s">
        <v>3</v>
      </c>
      <c r="R194" s="141">
        <v>0.1</v>
      </c>
      <c r="S194" s="141" t="s">
        <v>15</v>
      </c>
      <c r="T194" s="141" t="s">
        <v>3</v>
      </c>
      <c r="U194" s="141" t="s">
        <v>14</v>
      </c>
      <c r="V194" s="141">
        <v>1</v>
      </c>
      <c r="W194" s="141" t="s">
        <v>16</v>
      </c>
      <c r="X194" s="141" t="s">
        <v>19</v>
      </c>
      <c r="Y194" s="347" t="s">
        <v>18</v>
      </c>
    </row>
    <row r="195" spans="9:25" ht="15" hidden="1" customHeight="1" thickBot="1" x14ac:dyDescent="0.2">
      <c r="I195" s="144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272"/>
    </row>
    <row r="196" spans="9:25" ht="26.25" hidden="1" customHeight="1" thickBot="1" x14ac:dyDescent="0.2">
      <c r="K196" s="5"/>
      <c r="L196" s="5"/>
      <c r="M196" s="5"/>
      <c r="N196" s="2"/>
      <c r="O196" s="2"/>
      <c r="P196" s="2"/>
      <c r="Q196" s="2"/>
      <c r="R196" s="2"/>
      <c r="S196" s="2"/>
      <c r="T196" s="2"/>
      <c r="U196" s="2"/>
      <c r="V196" s="2"/>
    </row>
    <row r="197" spans="9:25" ht="14.25" hidden="1" customHeight="1" x14ac:dyDescent="0.15">
      <c r="I197" s="125" t="s">
        <v>22</v>
      </c>
      <c r="J197" s="126"/>
      <c r="K197" s="378">
        <f>F19+G19</f>
        <v>0</v>
      </c>
      <c r="L197" s="126"/>
      <c r="M197" s="126" t="s">
        <v>13</v>
      </c>
      <c r="N197" s="126" t="s">
        <v>17</v>
      </c>
      <c r="O197" s="378">
        <f>K197</f>
        <v>0</v>
      </c>
      <c r="P197" s="126"/>
      <c r="Q197" s="126" t="s">
        <v>3</v>
      </c>
      <c r="R197" s="279">
        <f>E19</f>
        <v>0.1</v>
      </c>
      <c r="S197" s="126" t="s">
        <v>15</v>
      </c>
      <c r="T197" s="126" t="s">
        <v>3</v>
      </c>
      <c r="U197" s="126" t="s">
        <v>14</v>
      </c>
      <c r="V197" s="126">
        <v>1</v>
      </c>
      <c r="W197" s="126" t="s">
        <v>16</v>
      </c>
      <c r="X197" s="312" t="e">
        <f>MIN(N190,C19)</f>
        <v>#DIV/0!</v>
      </c>
      <c r="Y197" s="346" t="s">
        <v>18</v>
      </c>
    </row>
    <row r="198" spans="9:25" ht="15" hidden="1" customHeight="1" thickBot="1" x14ac:dyDescent="0.2">
      <c r="I198" s="129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412"/>
      <c r="Y198" s="264"/>
    </row>
    <row r="199" spans="9:25" ht="26.25" hidden="1" customHeight="1" x14ac:dyDescent="0.15"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9:25" ht="14.25" hidden="1" customHeight="1" x14ac:dyDescent="0.15"/>
    <row r="201" spans="9:25" ht="14.25" hidden="1" customHeight="1" x14ac:dyDescent="0.15"/>
    <row r="202" spans="9:25" ht="26.25" hidden="1" customHeight="1" thickBot="1" x14ac:dyDescent="0.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9:25" ht="26.25" hidden="1" customHeight="1" x14ac:dyDescent="0.15">
      <c r="K203" s="140" t="s">
        <v>2</v>
      </c>
      <c r="L203" s="141"/>
      <c r="M203" s="141"/>
      <c r="N203" s="141" t="s">
        <v>4</v>
      </c>
      <c r="O203" s="141"/>
      <c r="P203" s="141"/>
      <c r="Q203" s="141"/>
      <c r="R203" s="141"/>
      <c r="S203" s="347"/>
      <c r="T203" s="2"/>
      <c r="U203" s="2"/>
      <c r="V203" s="2"/>
      <c r="W203" s="2"/>
      <c r="X203" s="2"/>
    </row>
    <row r="204" spans="9:25" ht="26.25" hidden="1" customHeight="1" x14ac:dyDescent="0.15">
      <c r="K204" s="142"/>
      <c r="L204" s="143"/>
      <c r="M204" s="143"/>
      <c r="N204" s="359"/>
      <c r="O204" s="359"/>
      <c r="P204" s="359"/>
      <c r="Q204" s="359"/>
      <c r="R204" s="143"/>
      <c r="S204" s="271"/>
      <c r="T204" s="2"/>
      <c r="U204" s="2"/>
      <c r="V204" s="2"/>
      <c r="W204" s="2"/>
      <c r="X204" s="2"/>
    </row>
    <row r="205" spans="9:25" ht="26.25" hidden="1" customHeight="1" x14ac:dyDescent="0.15">
      <c r="K205" s="142"/>
      <c r="L205" s="143"/>
      <c r="M205" s="143"/>
      <c r="N205" s="360" t="s">
        <v>5</v>
      </c>
      <c r="O205" s="360"/>
      <c r="P205" s="360"/>
      <c r="Q205" s="360"/>
      <c r="R205" s="143"/>
      <c r="S205" s="271"/>
      <c r="T205" s="2"/>
      <c r="U205" s="2"/>
      <c r="V205" s="2"/>
      <c r="W205" s="2"/>
      <c r="X205" s="2"/>
    </row>
    <row r="206" spans="9:25" ht="27" hidden="1" customHeight="1" thickBot="1" x14ac:dyDescent="0.2">
      <c r="K206" s="144"/>
      <c r="L206" s="145"/>
      <c r="M206" s="145"/>
      <c r="N206" s="145"/>
      <c r="O206" s="145"/>
      <c r="P206" s="145"/>
      <c r="Q206" s="145"/>
      <c r="R206" s="145"/>
      <c r="S206" s="272"/>
      <c r="T206" s="2"/>
      <c r="U206" s="2"/>
      <c r="V206" s="2"/>
      <c r="W206" s="2"/>
      <c r="X206" s="2"/>
    </row>
    <row r="207" spans="9:25" ht="26.25" hidden="1" customHeight="1" thickBot="1" x14ac:dyDescent="0.2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9:25" ht="26.25" hidden="1" customHeight="1" x14ac:dyDescent="0.15">
      <c r="K208" s="344" t="s">
        <v>2</v>
      </c>
      <c r="L208" s="325"/>
      <c r="M208" s="325"/>
      <c r="N208" s="379">
        <f>F20</f>
        <v>0</v>
      </c>
      <c r="O208" s="325"/>
      <c r="P208" s="325"/>
      <c r="Q208" s="325"/>
      <c r="R208" s="325"/>
      <c r="S208" s="326"/>
      <c r="T208" s="2"/>
      <c r="U208" s="2"/>
      <c r="V208" s="2"/>
      <c r="W208" s="2"/>
      <c r="X208" s="2"/>
    </row>
    <row r="209" spans="9:25" ht="26.25" hidden="1" customHeight="1" x14ac:dyDescent="0.15">
      <c r="K209" s="361"/>
      <c r="L209" s="124"/>
      <c r="M209" s="124"/>
      <c r="N209" s="329"/>
      <c r="O209" s="329"/>
      <c r="P209" s="329"/>
      <c r="Q209" s="329"/>
      <c r="R209" s="124"/>
      <c r="S209" s="327"/>
      <c r="T209" s="2"/>
      <c r="U209" s="2"/>
      <c r="V209" s="2"/>
      <c r="W209" s="2"/>
      <c r="X209" s="2"/>
    </row>
    <row r="210" spans="9:25" ht="26.25" hidden="1" customHeight="1" x14ac:dyDescent="0.15">
      <c r="K210" s="361"/>
      <c r="L210" s="124"/>
      <c r="M210" s="124"/>
      <c r="N210" s="377">
        <f>F20+G20</f>
        <v>0</v>
      </c>
      <c r="O210" s="317"/>
      <c r="P210" s="317"/>
      <c r="Q210" s="317"/>
      <c r="R210" s="124"/>
      <c r="S210" s="327"/>
      <c r="T210" s="2"/>
      <c r="U210" s="2"/>
      <c r="V210" s="2"/>
      <c r="W210" s="2"/>
      <c r="X210" s="2"/>
    </row>
    <row r="211" spans="9:25" ht="27" hidden="1" customHeight="1" thickBot="1" x14ac:dyDescent="0.2">
      <c r="K211" s="345"/>
      <c r="L211" s="318"/>
      <c r="M211" s="318"/>
      <c r="N211" s="318"/>
      <c r="O211" s="318"/>
      <c r="P211" s="318"/>
      <c r="Q211" s="318"/>
      <c r="R211" s="318"/>
      <c r="S211" s="328"/>
      <c r="T211" s="2"/>
      <c r="U211" s="2"/>
      <c r="V211" s="2"/>
      <c r="W211" s="2"/>
      <c r="X211" s="2"/>
    </row>
    <row r="212" spans="9:25" ht="26.25" hidden="1" customHeight="1" thickBot="1" x14ac:dyDescent="0.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9:25" ht="26.25" hidden="1" customHeight="1" x14ac:dyDescent="0.15">
      <c r="K213" s="344" t="s">
        <v>2</v>
      </c>
      <c r="L213" s="325"/>
      <c r="M213" s="400"/>
      <c r="N213" s="403" t="e">
        <f>N208/N210</f>
        <v>#DIV/0!</v>
      </c>
      <c r="O213" s="404"/>
      <c r="P213" s="405"/>
      <c r="Q213" s="2"/>
      <c r="R213" s="2"/>
      <c r="S213" s="2"/>
      <c r="T213" s="2"/>
      <c r="U213" s="2"/>
      <c r="V213" s="2"/>
    </row>
    <row r="214" spans="9:25" ht="26.25" hidden="1" customHeight="1" x14ac:dyDescent="0.15">
      <c r="K214" s="361"/>
      <c r="L214" s="124"/>
      <c r="M214" s="401"/>
      <c r="N214" s="406"/>
      <c r="O214" s="407"/>
      <c r="P214" s="408"/>
      <c r="Q214" s="2"/>
      <c r="R214" s="2"/>
      <c r="S214" s="2"/>
      <c r="T214" s="2"/>
      <c r="U214" s="2"/>
      <c r="V214" s="2"/>
    </row>
    <row r="215" spans="9:25" ht="27" hidden="1" customHeight="1" thickBot="1" x14ac:dyDescent="0.2">
      <c r="K215" s="345"/>
      <c r="L215" s="318"/>
      <c r="M215" s="402"/>
      <c r="N215" s="409"/>
      <c r="O215" s="410"/>
      <c r="P215" s="411"/>
      <c r="Q215" s="2"/>
      <c r="R215" s="2"/>
      <c r="S215" s="2"/>
      <c r="T215" s="2"/>
      <c r="U215" s="2"/>
      <c r="V215" s="2"/>
    </row>
    <row r="216" spans="9:25" ht="26.25" hidden="1" customHeight="1" thickBot="1" x14ac:dyDescent="0.2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9:25" ht="14.25" hidden="1" customHeight="1" x14ac:dyDescent="0.15">
      <c r="I217" s="140" t="s">
        <v>22</v>
      </c>
      <c r="J217" s="141"/>
      <c r="K217" s="141" t="s">
        <v>12</v>
      </c>
      <c r="L217" s="141"/>
      <c r="M217" s="141" t="s">
        <v>13</v>
      </c>
      <c r="N217" s="141" t="s">
        <v>17</v>
      </c>
      <c r="O217" s="141" t="s">
        <v>12</v>
      </c>
      <c r="P217" s="141"/>
      <c r="Q217" s="141" t="s">
        <v>3</v>
      </c>
      <c r="R217" s="141">
        <v>0.1</v>
      </c>
      <c r="S217" s="141" t="s">
        <v>15</v>
      </c>
      <c r="T217" s="141" t="s">
        <v>3</v>
      </c>
      <c r="U217" s="141" t="s">
        <v>14</v>
      </c>
      <c r="V217" s="141">
        <v>1</v>
      </c>
      <c r="W217" s="141" t="s">
        <v>16</v>
      </c>
      <c r="X217" s="141" t="s">
        <v>19</v>
      </c>
      <c r="Y217" s="347" t="s">
        <v>18</v>
      </c>
    </row>
    <row r="218" spans="9:25" ht="15" hidden="1" customHeight="1" thickBot="1" x14ac:dyDescent="0.2">
      <c r="I218" s="144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272"/>
    </row>
    <row r="219" spans="9:25" ht="26.25" hidden="1" customHeight="1" thickBot="1" x14ac:dyDescent="0.2">
      <c r="K219" s="5"/>
      <c r="L219" s="5"/>
      <c r="M219" s="5"/>
      <c r="N219" s="2"/>
      <c r="O219" s="2"/>
      <c r="P219" s="2"/>
      <c r="Q219" s="2"/>
      <c r="R219" s="2"/>
      <c r="S219" s="2"/>
      <c r="T219" s="2"/>
      <c r="U219" s="2"/>
      <c r="V219" s="2"/>
    </row>
    <row r="220" spans="9:25" ht="14.25" hidden="1" customHeight="1" x14ac:dyDescent="0.15">
      <c r="I220" s="125" t="s">
        <v>22</v>
      </c>
      <c r="J220" s="126"/>
      <c r="K220" s="378">
        <f>F20+G20</f>
        <v>0</v>
      </c>
      <c r="L220" s="126"/>
      <c r="M220" s="126" t="s">
        <v>13</v>
      </c>
      <c r="N220" s="126" t="s">
        <v>17</v>
      </c>
      <c r="O220" s="378">
        <f>K220</f>
        <v>0</v>
      </c>
      <c r="P220" s="126"/>
      <c r="Q220" s="126" t="s">
        <v>3</v>
      </c>
      <c r="R220" s="279">
        <f>E20</f>
        <v>0.1</v>
      </c>
      <c r="S220" s="126" t="s">
        <v>15</v>
      </c>
      <c r="T220" s="126" t="s">
        <v>3</v>
      </c>
      <c r="U220" s="126" t="s">
        <v>14</v>
      </c>
      <c r="V220" s="126">
        <v>1</v>
      </c>
      <c r="W220" s="126" t="s">
        <v>16</v>
      </c>
      <c r="X220" s="312" t="e">
        <f>MIN(N213,C20)</f>
        <v>#DIV/0!</v>
      </c>
      <c r="Y220" s="346" t="s">
        <v>18</v>
      </c>
    </row>
    <row r="221" spans="9:25" ht="15" hidden="1" customHeight="1" thickBot="1" x14ac:dyDescent="0.2">
      <c r="I221" s="129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412"/>
      <c r="Y221" s="264"/>
    </row>
    <row r="222" spans="9:25" ht="26.25" hidden="1" customHeight="1" x14ac:dyDescent="0.15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9:25" ht="14.25" hidden="1" customHeight="1" x14ac:dyDescent="0.15"/>
    <row r="224" spans="9:25" ht="14.25" hidden="1" customHeight="1" x14ac:dyDescent="0.15"/>
    <row r="225" spans="11:27" ht="14.25" hidden="1" customHeight="1" thickBot="1" x14ac:dyDescent="0.2"/>
    <row r="226" spans="11:27" ht="26.25" hidden="1" customHeight="1" x14ac:dyDescent="0.15">
      <c r="M226" s="140" t="s">
        <v>2</v>
      </c>
      <c r="N226" s="141"/>
      <c r="O226" s="141"/>
      <c r="P226" s="141" t="s">
        <v>4</v>
      </c>
      <c r="Q226" s="141"/>
      <c r="R226" s="141"/>
      <c r="S226" s="141"/>
      <c r="T226" s="141"/>
      <c r="U226" s="347"/>
      <c r="V226" s="2"/>
      <c r="W226" s="2"/>
      <c r="X226" s="2"/>
      <c r="Y226" s="2"/>
      <c r="Z226" s="2"/>
    </row>
    <row r="227" spans="11:27" ht="26.25" hidden="1" customHeight="1" x14ac:dyDescent="0.15">
      <c r="M227" s="142"/>
      <c r="N227" s="143"/>
      <c r="O227" s="143"/>
      <c r="P227" s="359"/>
      <c r="Q227" s="359"/>
      <c r="R227" s="359"/>
      <c r="S227" s="359"/>
      <c r="T227" s="143"/>
      <c r="U227" s="271"/>
      <c r="V227" s="2"/>
      <c r="W227" s="2"/>
      <c r="X227" s="2"/>
      <c r="Y227" s="2"/>
      <c r="Z227" s="2"/>
    </row>
    <row r="228" spans="11:27" ht="26.25" hidden="1" customHeight="1" x14ac:dyDescent="0.15">
      <c r="M228" s="142"/>
      <c r="N228" s="143"/>
      <c r="O228" s="143"/>
      <c r="P228" s="360" t="s">
        <v>5</v>
      </c>
      <c r="Q228" s="360"/>
      <c r="R228" s="360"/>
      <c r="S228" s="360"/>
      <c r="T228" s="143"/>
      <c r="U228" s="271"/>
      <c r="V228" s="2"/>
      <c r="W228" s="2"/>
      <c r="X228" s="2"/>
      <c r="Y228" s="2"/>
      <c r="Z228" s="2"/>
    </row>
    <row r="229" spans="11:27" ht="27" hidden="1" customHeight="1" thickBot="1" x14ac:dyDescent="0.2">
      <c r="M229" s="144"/>
      <c r="N229" s="145"/>
      <c r="O229" s="145"/>
      <c r="P229" s="145"/>
      <c r="Q229" s="145"/>
      <c r="R229" s="145"/>
      <c r="S229" s="145"/>
      <c r="T229" s="145"/>
      <c r="U229" s="272"/>
      <c r="V229" s="2"/>
      <c r="W229" s="2"/>
      <c r="X229" s="2"/>
      <c r="Y229" s="2"/>
      <c r="Z229" s="2"/>
    </row>
    <row r="230" spans="11:27" ht="26.25" hidden="1" customHeight="1" thickBot="1" x14ac:dyDescent="0.2"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1:27" ht="26.25" hidden="1" customHeight="1" x14ac:dyDescent="0.15">
      <c r="M231" s="344" t="s">
        <v>2</v>
      </c>
      <c r="N231" s="325"/>
      <c r="O231" s="325"/>
      <c r="P231" s="379">
        <f>F21</f>
        <v>0</v>
      </c>
      <c r="Q231" s="325"/>
      <c r="R231" s="325"/>
      <c r="S231" s="325"/>
      <c r="T231" s="325"/>
      <c r="U231" s="326"/>
      <c r="V231" s="2"/>
      <c r="W231" s="2"/>
      <c r="X231" s="2"/>
      <c r="Y231" s="2"/>
      <c r="Z231" s="2"/>
    </row>
    <row r="232" spans="11:27" ht="26.25" hidden="1" customHeight="1" x14ac:dyDescent="0.15">
      <c r="M232" s="361"/>
      <c r="N232" s="124"/>
      <c r="O232" s="124"/>
      <c r="P232" s="329"/>
      <c r="Q232" s="329"/>
      <c r="R232" s="329"/>
      <c r="S232" s="329"/>
      <c r="T232" s="124"/>
      <c r="U232" s="327"/>
      <c r="V232" s="2"/>
      <c r="W232" s="2"/>
      <c r="X232" s="2"/>
      <c r="Y232" s="2"/>
      <c r="Z232" s="2"/>
    </row>
    <row r="233" spans="11:27" ht="26.25" hidden="1" customHeight="1" x14ac:dyDescent="0.15">
      <c r="M233" s="361"/>
      <c r="N233" s="124"/>
      <c r="O233" s="124"/>
      <c r="P233" s="377">
        <f>F21+G21</f>
        <v>0</v>
      </c>
      <c r="Q233" s="317"/>
      <c r="R233" s="317"/>
      <c r="S233" s="317"/>
      <c r="T233" s="124"/>
      <c r="U233" s="327"/>
      <c r="V233" s="2"/>
      <c r="W233" s="2"/>
      <c r="X233" s="2"/>
      <c r="Y233" s="2"/>
      <c r="Z233" s="2"/>
    </row>
    <row r="234" spans="11:27" ht="27" hidden="1" customHeight="1" thickBot="1" x14ac:dyDescent="0.2">
      <c r="M234" s="345"/>
      <c r="N234" s="318"/>
      <c r="O234" s="318"/>
      <c r="P234" s="318"/>
      <c r="Q234" s="318"/>
      <c r="R234" s="318"/>
      <c r="S234" s="318"/>
      <c r="T234" s="318"/>
      <c r="U234" s="328"/>
      <c r="V234" s="2"/>
      <c r="W234" s="2"/>
      <c r="X234" s="2"/>
      <c r="Y234" s="2"/>
      <c r="Z234" s="2"/>
    </row>
    <row r="235" spans="11:27" ht="26.25" hidden="1" customHeight="1" thickBot="1" x14ac:dyDescent="0.2"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1:27" ht="26.25" hidden="1" customHeight="1" x14ac:dyDescent="0.15">
      <c r="M236" s="344" t="s">
        <v>2</v>
      </c>
      <c r="N236" s="325"/>
      <c r="O236" s="400"/>
      <c r="P236" s="403" t="e">
        <f>P231/P233</f>
        <v>#DIV/0!</v>
      </c>
      <c r="Q236" s="404"/>
      <c r="R236" s="405"/>
      <c r="S236" s="2"/>
      <c r="T236" s="2"/>
      <c r="U236" s="2"/>
      <c r="V236" s="2"/>
      <c r="W236" s="2"/>
      <c r="X236" s="2"/>
    </row>
    <row r="237" spans="11:27" ht="26.25" hidden="1" customHeight="1" x14ac:dyDescent="0.15">
      <c r="M237" s="361"/>
      <c r="N237" s="124"/>
      <c r="O237" s="401"/>
      <c r="P237" s="406"/>
      <c r="Q237" s="407"/>
      <c r="R237" s="408"/>
      <c r="S237" s="2"/>
      <c r="T237" s="2"/>
      <c r="U237" s="2"/>
      <c r="V237" s="2"/>
      <c r="W237" s="2"/>
      <c r="X237" s="2"/>
    </row>
    <row r="238" spans="11:27" ht="27" hidden="1" customHeight="1" thickBot="1" x14ac:dyDescent="0.2">
      <c r="M238" s="345"/>
      <c r="N238" s="318"/>
      <c r="O238" s="402"/>
      <c r="P238" s="409"/>
      <c r="Q238" s="410"/>
      <c r="R238" s="411"/>
      <c r="S238" s="2"/>
      <c r="T238" s="2"/>
      <c r="U238" s="2"/>
      <c r="V238" s="2"/>
      <c r="W238" s="2"/>
      <c r="X238" s="2"/>
    </row>
    <row r="239" spans="11:27" ht="26.25" hidden="1" customHeight="1" thickBot="1" x14ac:dyDescent="0.2"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1:27" ht="14.25" hidden="1" customHeight="1" x14ac:dyDescent="0.15">
      <c r="K240" s="140" t="s">
        <v>22</v>
      </c>
      <c r="L240" s="141"/>
      <c r="M240" s="141" t="s">
        <v>12</v>
      </c>
      <c r="N240" s="141"/>
      <c r="O240" s="141" t="s">
        <v>13</v>
      </c>
      <c r="P240" s="141" t="s">
        <v>17</v>
      </c>
      <c r="Q240" s="141" t="s">
        <v>12</v>
      </c>
      <c r="R240" s="141"/>
      <c r="S240" s="141" t="s">
        <v>3</v>
      </c>
      <c r="T240" s="141">
        <v>0.1</v>
      </c>
      <c r="U240" s="141" t="s">
        <v>15</v>
      </c>
      <c r="V240" s="141" t="s">
        <v>3</v>
      </c>
      <c r="W240" s="141" t="s">
        <v>14</v>
      </c>
      <c r="X240" s="141">
        <v>1</v>
      </c>
      <c r="Y240" s="141" t="s">
        <v>16</v>
      </c>
      <c r="Z240" s="141" t="s">
        <v>19</v>
      </c>
      <c r="AA240" s="347" t="s">
        <v>18</v>
      </c>
    </row>
    <row r="241" spans="11:27" ht="15" hidden="1" customHeight="1" thickBot="1" x14ac:dyDescent="0.2">
      <c r="K241" s="144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272"/>
    </row>
    <row r="242" spans="11:27" ht="26.25" hidden="1" customHeight="1" thickBot="1" x14ac:dyDescent="0.2">
      <c r="M242" s="5"/>
      <c r="N242" s="5"/>
      <c r="O242" s="5"/>
      <c r="P242" s="2"/>
      <c r="Q242" s="2"/>
      <c r="R242" s="2"/>
      <c r="S242" s="2"/>
      <c r="T242" s="2"/>
      <c r="U242" s="2"/>
      <c r="V242" s="2"/>
      <c r="W242" s="2"/>
      <c r="X242" s="2"/>
    </row>
    <row r="243" spans="11:27" ht="14.25" hidden="1" customHeight="1" x14ac:dyDescent="0.15">
      <c r="K243" s="125" t="s">
        <v>22</v>
      </c>
      <c r="L243" s="126"/>
      <c r="M243" s="378">
        <f>F21+G21</f>
        <v>0</v>
      </c>
      <c r="N243" s="126"/>
      <c r="O243" s="126" t="s">
        <v>13</v>
      </c>
      <c r="P243" s="126" t="s">
        <v>17</v>
      </c>
      <c r="Q243" s="378">
        <f>M243</f>
        <v>0</v>
      </c>
      <c r="R243" s="126"/>
      <c r="S243" s="126" t="s">
        <v>3</v>
      </c>
      <c r="T243" s="279">
        <f>E21</f>
        <v>0.1</v>
      </c>
      <c r="U243" s="126" t="s">
        <v>15</v>
      </c>
      <c r="V243" s="126" t="s">
        <v>3</v>
      </c>
      <c r="W243" s="126" t="s">
        <v>14</v>
      </c>
      <c r="X243" s="126">
        <v>1</v>
      </c>
      <c r="Y243" s="126" t="s">
        <v>16</v>
      </c>
      <c r="Z243" s="312" t="e">
        <f>MIN(P236,C21)</f>
        <v>#DIV/0!</v>
      </c>
      <c r="AA243" s="346" t="s">
        <v>18</v>
      </c>
    </row>
    <row r="244" spans="11:27" ht="15" hidden="1" customHeight="1" thickBot="1" x14ac:dyDescent="0.2">
      <c r="K244" s="129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412"/>
      <c r="AA244" s="264"/>
    </row>
    <row r="245" spans="11:27" ht="26.25" hidden="1" customHeight="1" x14ac:dyDescent="0.15"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1:27" ht="14.25" hidden="1" customHeight="1" thickBot="1" x14ac:dyDescent="0.2"/>
    <row r="247" spans="11:27" ht="26.25" hidden="1" customHeight="1" x14ac:dyDescent="0.15">
      <c r="K247" s="140" t="s">
        <v>2</v>
      </c>
      <c r="L247" s="141"/>
      <c r="M247" s="141"/>
      <c r="N247" s="141" t="s">
        <v>4</v>
      </c>
      <c r="O247" s="141"/>
      <c r="P247" s="141"/>
      <c r="Q247" s="141"/>
      <c r="R247" s="141"/>
      <c r="S247" s="347"/>
      <c r="T247" s="2"/>
      <c r="U247" s="2"/>
      <c r="V247" s="2"/>
      <c r="W247" s="2"/>
      <c r="X247" s="2"/>
    </row>
    <row r="248" spans="11:27" ht="26.25" hidden="1" customHeight="1" x14ac:dyDescent="0.15">
      <c r="K248" s="142"/>
      <c r="L248" s="143"/>
      <c r="M248" s="143"/>
      <c r="N248" s="359"/>
      <c r="O248" s="359"/>
      <c r="P248" s="359"/>
      <c r="Q248" s="359"/>
      <c r="R248" s="143"/>
      <c r="S248" s="271"/>
      <c r="T248" s="2"/>
      <c r="U248" s="2"/>
      <c r="V248" s="2"/>
      <c r="W248" s="2"/>
      <c r="X248" s="2"/>
    </row>
    <row r="249" spans="11:27" ht="26.25" hidden="1" customHeight="1" x14ac:dyDescent="0.15">
      <c r="K249" s="142"/>
      <c r="L249" s="143"/>
      <c r="M249" s="143"/>
      <c r="N249" s="360" t="s">
        <v>5</v>
      </c>
      <c r="O249" s="360"/>
      <c r="P249" s="360"/>
      <c r="Q249" s="360"/>
      <c r="R249" s="143"/>
      <c r="S249" s="271"/>
      <c r="T249" s="2"/>
      <c r="U249" s="2"/>
      <c r="V249" s="2"/>
      <c r="W249" s="2"/>
      <c r="X249" s="2"/>
    </row>
    <row r="250" spans="11:27" ht="27" hidden="1" customHeight="1" thickBot="1" x14ac:dyDescent="0.2">
      <c r="K250" s="144"/>
      <c r="L250" s="145"/>
      <c r="M250" s="145"/>
      <c r="N250" s="145"/>
      <c r="O250" s="145"/>
      <c r="P250" s="145"/>
      <c r="Q250" s="145"/>
      <c r="R250" s="145"/>
      <c r="S250" s="272"/>
      <c r="T250" s="2"/>
      <c r="U250" s="2"/>
      <c r="V250" s="2"/>
      <c r="W250" s="2"/>
      <c r="X250" s="2"/>
    </row>
    <row r="251" spans="11:27" ht="26.25" hidden="1" customHeight="1" thickBot="1" x14ac:dyDescent="0.2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1:27" ht="26.25" hidden="1" customHeight="1" x14ac:dyDescent="0.15">
      <c r="K252" s="344" t="s">
        <v>2</v>
      </c>
      <c r="L252" s="325"/>
      <c r="M252" s="325"/>
      <c r="N252" s="379">
        <f>F22</f>
        <v>0</v>
      </c>
      <c r="O252" s="325"/>
      <c r="P252" s="325"/>
      <c r="Q252" s="325"/>
      <c r="R252" s="325"/>
      <c r="S252" s="326"/>
      <c r="T252" s="2"/>
      <c r="U252" s="2"/>
      <c r="V252" s="2"/>
      <c r="W252" s="2"/>
      <c r="X252" s="2"/>
    </row>
    <row r="253" spans="11:27" ht="26.25" hidden="1" customHeight="1" x14ac:dyDescent="0.15">
      <c r="K253" s="361"/>
      <c r="L253" s="124"/>
      <c r="M253" s="124"/>
      <c r="N253" s="329"/>
      <c r="O253" s="329"/>
      <c r="P253" s="329"/>
      <c r="Q253" s="329"/>
      <c r="R253" s="124"/>
      <c r="S253" s="327"/>
      <c r="T253" s="2"/>
      <c r="U253" s="2"/>
      <c r="V253" s="2"/>
      <c r="W253" s="2"/>
      <c r="X253" s="2"/>
    </row>
    <row r="254" spans="11:27" ht="26.25" hidden="1" customHeight="1" x14ac:dyDescent="0.15">
      <c r="K254" s="361"/>
      <c r="L254" s="124"/>
      <c r="M254" s="124"/>
      <c r="N254" s="377">
        <f>F22+G22</f>
        <v>0</v>
      </c>
      <c r="O254" s="317"/>
      <c r="P254" s="317"/>
      <c r="Q254" s="317"/>
      <c r="R254" s="124"/>
      <c r="S254" s="327"/>
      <c r="T254" s="2"/>
      <c r="U254" s="2"/>
      <c r="V254" s="2"/>
      <c r="W254" s="2"/>
      <c r="X254" s="2"/>
    </row>
    <row r="255" spans="11:27" ht="27" hidden="1" customHeight="1" thickBot="1" x14ac:dyDescent="0.2">
      <c r="K255" s="345"/>
      <c r="L255" s="318"/>
      <c r="M255" s="318"/>
      <c r="N255" s="318"/>
      <c r="O255" s="318"/>
      <c r="P255" s="318"/>
      <c r="Q255" s="318"/>
      <c r="R255" s="318"/>
      <c r="S255" s="328"/>
      <c r="T255" s="2"/>
      <c r="U255" s="2"/>
      <c r="V255" s="2"/>
      <c r="W255" s="2"/>
      <c r="X255" s="2"/>
    </row>
    <row r="256" spans="11:27" ht="26.25" hidden="1" customHeight="1" thickBot="1" x14ac:dyDescent="0.2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9:25" ht="26.25" hidden="1" customHeight="1" x14ac:dyDescent="0.15">
      <c r="K257" s="344" t="s">
        <v>2</v>
      </c>
      <c r="L257" s="325"/>
      <c r="M257" s="400"/>
      <c r="N257" s="403" t="e">
        <f>N252/N254</f>
        <v>#DIV/0!</v>
      </c>
      <c r="O257" s="404"/>
      <c r="P257" s="405"/>
      <c r="Q257" s="2"/>
      <c r="R257" s="2"/>
      <c r="S257" s="2"/>
      <c r="T257" s="2"/>
      <c r="U257" s="2"/>
      <c r="V257" s="2"/>
    </row>
    <row r="258" spans="9:25" ht="26.25" hidden="1" customHeight="1" x14ac:dyDescent="0.15">
      <c r="K258" s="361"/>
      <c r="L258" s="124"/>
      <c r="M258" s="401"/>
      <c r="N258" s="406"/>
      <c r="O258" s="407"/>
      <c r="P258" s="408"/>
      <c r="Q258" s="2"/>
      <c r="R258" s="2"/>
      <c r="S258" s="2"/>
      <c r="T258" s="2"/>
      <c r="U258" s="2"/>
      <c r="V258" s="2"/>
    </row>
    <row r="259" spans="9:25" ht="27" hidden="1" customHeight="1" thickBot="1" x14ac:dyDescent="0.2">
      <c r="K259" s="345"/>
      <c r="L259" s="318"/>
      <c r="M259" s="402"/>
      <c r="N259" s="409"/>
      <c r="O259" s="410"/>
      <c r="P259" s="411"/>
      <c r="Q259" s="2"/>
      <c r="R259" s="2"/>
      <c r="S259" s="2"/>
      <c r="T259" s="2"/>
      <c r="U259" s="2"/>
      <c r="V259" s="2"/>
    </row>
    <row r="260" spans="9:25" ht="26.25" hidden="1" customHeight="1" thickBot="1" x14ac:dyDescent="0.2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9:25" ht="14.25" hidden="1" customHeight="1" x14ac:dyDescent="0.15">
      <c r="I261" s="140" t="s">
        <v>22</v>
      </c>
      <c r="J261" s="141"/>
      <c r="K261" s="141" t="s">
        <v>12</v>
      </c>
      <c r="L261" s="141"/>
      <c r="M261" s="141" t="s">
        <v>13</v>
      </c>
      <c r="N261" s="141" t="s">
        <v>17</v>
      </c>
      <c r="O261" s="141" t="s">
        <v>12</v>
      </c>
      <c r="P261" s="141"/>
      <c r="Q261" s="141" t="s">
        <v>3</v>
      </c>
      <c r="R261" s="141">
        <v>0.1</v>
      </c>
      <c r="S261" s="141" t="s">
        <v>15</v>
      </c>
      <c r="T261" s="141" t="s">
        <v>3</v>
      </c>
      <c r="U261" s="141" t="s">
        <v>14</v>
      </c>
      <c r="V261" s="141">
        <v>1</v>
      </c>
      <c r="W261" s="141" t="s">
        <v>16</v>
      </c>
      <c r="X261" s="141" t="s">
        <v>19</v>
      </c>
      <c r="Y261" s="347" t="s">
        <v>18</v>
      </c>
    </row>
    <row r="262" spans="9:25" ht="15" hidden="1" customHeight="1" thickBot="1" x14ac:dyDescent="0.2">
      <c r="I262" s="144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272"/>
    </row>
    <row r="263" spans="9:25" ht="26.25" hidden="1" customHeight="1" thickBot="1" x14ac:dyDescent="0.2">
      <c r="K263" s="5"/>
      <c r="L263" s="5"/>
      <c r="M263" s="5"/>
      <c r="N263" s="2"/>
      <c r="O263" s="2"/>
      <c r="P263" s="2"/>
      <c r="Q263" s="2"/>
      <c r="R263" s="2"/>
      <c r="S263" s="2"/>
      <c r="T263" s="2"/>
      <c r="U263" s="2"/>
      <c r="V263" s="2"/>
    </row>
    <row r="264" spans="9:25" ht="14.25" hidden="1" customHeight="1" x14ac:dyDescent="0.15">
      <c r="I264" s="125" t="s">
        <v>22</v>
      </c>
      <c r="J264" s="126"/>
      <c r="K264" s="378">
        <f>F22+G22</f>
        <v>0</v>
      </c>
      <c r="L264" s="126"/>
      <c r="M264" s="126" t="s">
        <v>13</v>
      </c>
      <c r="N264" s="126" t="s">
        <v>17</v>
      </c>
      <c r="O264" s="378">
        <f>K264</f>
        <v>0</v>
      </c>
      <c r="P264" s="126"/>
      <c r="Q264" s="126" t="s">
        <v>3</v>
      </c>
      <c r="R264" s="279">
        <f>E22</f>
        <v>0.1</v>
      </c>
      <c r="S264" s="126" t="s">
        <v>15</v>
      </c>
      <c r="T264" s="126" t="s">
        <v>3</v>
      </c>
      <c r="U264" s="126" t="s">
        <v>14</v>
      </c>
      <c r="V264" s="126">
        <v>1</v>
      </c>
      <c r="W264" s="126" t="s">
        <v>16</v>
      </c>
      <c r="X264" s="312" t="e">
        <f>MIN(N257,C22)</f>
        <v>#DIV/0!</v>
      </c>
      <c r="Y264" s="346" t="s">
        <v>18</v>
      </c>
    </row>
    <row r="265" spans="9:25" ht="15" hidden="1" customHeight="1" thickBot="1" x14ac:dyDescent="0.2">
      <c r="I265" s="129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412"/>
      <c r="Y265" s="264"/>
    </row>
    <row r="266" spans="9:25" ht="14.25" hidden="1" customHeight="1" x14ac:dyDescent="0.15"/>
    <row r="267" spans="9:25" ht="14.25" hidden="1" customHeight="1" x14ac:dyDescent="0.15"/>
    <row r="268" spans="9:25" ht="14.25" hidden="1" customHeight="1" x14ac:dyDescent="0.15"/>
    <row r="269" spans="9:25" ht="14.25" hidden="1" customHeight="1" x14ac:dyDescent="0.15"/>
    <row r="270" spans="9:25" ht="14.25" hidden="1" customHeight="1" x14ac:dyDescent="0.15"/>
    <row r="271" spans="9:25" ht="14.25" hidden="1" customHeight="1" x14ac:dyDescent="0.15"/>
    <row r="272" spans="9:25" ht="14.25" hidden="1" customHeight="1" x14ac:dyDescent="0.15"/>
    <row r="273" spans="2:20" ht="14.25" hidden="1" customHeight="1" x14ac:dyDescent="0.15"/>
    <row r="274" spans="2:20" ht="14.25" hidden="1" customHeight="1" x14ac:dyDescent="0.15"/>
    <row r="275" spans="2:20" ht="14.25" hidden="1" customHeight="1" x14ac:dyDescent="0.15"/>
    <row r="276" spans="2:20" ht="14.25" hidden="1" customHeight="1" x14ac:dyDescent="0.15"/>
    <row r="277" spans="2:20" ht="14.25" hidden="1" customHeight="1" x14ac:dyDescent="0.15"/>
    <row r="278" spans="2:20" ht="14.25" hidden="1" customHeight="1" x14ac:dyDescent="0.15"/>
    <row r="279" spans="2:20" hidden="1" x14ac:dyDescent="0.15"/>
    <row r="280" spans="2:20" hidden="1" x14ac:dyDescent="0.15"/>
    <row r="281" spans="2:20" ht="41.25" hidden="1" customHeight="1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2:20" hidden="1" x14ac:dyDescent="0.15"/>
    <row r="283" spans="2:20" hidden="1" x14ac:dyDescent="0.15"/>
    <row r="284" spans="2:20" hidden="1" x14ac:dyDescent="0.15"/>
    <row r="285" spans="2:20" hidden="1" x14ac:dyDescent="0.15"/>
    <row r="286" spans="2:20" hidden="1" x14ac:dyDescent="0.15"/>
    <row r="287" spans="2:20" hidden="1" x14ac:dyDescent="0.15"/>
    <row r="288" spans="2:20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</sheetData>
  <sheetProtection algorithmName="SHA-512" hashValue="ME7hhAq360fW9NiH9tqPW3UvioOvOF/oUY2+NNDc66Q9QdtWTSyKt+AutU3p1T+zm4y+sQ487pHLtMA5wApA/g==" saltValue="MED6WQXjUz0flES/AHV7AQ==" spinCount="100000" sheet="1" formatCells="0" formatColumns="0" formatRows="0" insertColumns="0" insertRows="0" insertHyperlinks="0" deleteColumns="0" deleteRows="0" sort="0" autoFilter="0" pivotTables="0"/>
  <mergeCells count="443">
    <mergeCell ref="A10:R11"/>
    <mergeCell ref="A5:R8"/>
    <mergeCell ref="C25:U25"/>
    <mergeCell ref="V240:V241"/>
    <mergeCell ref="W240:W241"/>
    <mergeCell ref="M236:O238"/>
    <mergeCell ref="P236:R238"/>
    <mergeCell ref="T240:T241"/>
    <mergeCell ref="M226:O229"/>
    <mergeCell ref="P226:S227"/>
    <mergeCell ref="T226:T229"/>
    <mergeCell ref="U226:U229"/>
    <mergeCell ref="N12:P12"/>
    <mergeCell ref="P228:S229"/>
    <mergeCell ref="M231:O234"/>
    <mergeCell ref="P231:S232"/>
    <mergeCell ref="T231:T234"/>
    <mergeCell ref="U231:U234"/>
    <mergeCell ref="P233:S234"/>
    <mergeCell ref="S217:S218"/>
    <mergeCell ref="T217:T218"/>
    <mergeCell ref="U217:U218"/>
    <mergeCell ref="V217:V218"/>
    <mergeCell ref="W217:W218"/>
    <mergeCell ref="N249:Q250"/>
    <mergeCell ref="K252:M255"/>
    <mergeCell ref="N252:Q253"/>
    <mergeCell ref="R252:R255"/>
    <mergeCell ref="S252:S255"/>
    <mergeCell ref="N254:Q255"/>
    <mergeCell ref="U240:U241"/>
    <mergeCell ref="X261:X262"/>
    <mergeCell ref="Y261:Y262"/>
    <mergeCell ref="X240:X241"/>
    <mergeCell ref="Y240:Y241"/>
    <mergeCell ref="S261:S262"/>
    <mergeCell ref="T261:T262"/>
    <mergeCell ref="U261:U262"/>
    <mergeCell ref="V261:V262"/>
    <mergeCell ref="W261:W262"/>
    <mergeCell ref="K257:M259"/>
    <mergeCell ref="N257:P259"/>
    <mergeCell ref="K247:M250"/>
    <mergeCell ref="N247:Q248"/>
    <mergeCell ref="R247:R250"/>
    <mergeCell ref="S247:S250"/>
    <mergeCell ref="U264:U265"/>
    <mergeCell ref="V264:V265"/>
    <mergeCell ref="W264:W265"/>
    <mergeCell ref="X264:X265"/>
    <mergeCell ref="Y264:Y265"/>
    <mergeCell ref="I261:J262"/>
    <mergeCell ref="K261:L262"/>
    <mergeCell ref="M261:M262"/>
    <mergeCell ref="N261:N262"/>
    <mergeCell ref="O261:P262"/>
    <mergeCell ref="Q261:Q262"/>
    <mergeCell ref="R261:R262"/>
    <mergeCell ref="I264:J265"/>
    <mergeCell ref="K264:L265"/>
    <mergeCell ref="M264:M265"/>
    <mergeCell ref="N264:N265"/>
    <mergeCell ref="O264:P265"/>
    <mergeCell ref="Q264:Q265"/>
    <mergeCell ref="R264:R265"/>
    <mergeCell ref="S264:S265"/>
    <mergeCell ref="T264:T265"/>
    <mergeCell ref="Z240:Z241"/>
    <mergeCell ref="AA240:AA241"/>
    <mergeCell ref="K243:L244"/>
    <mergeCell ref="M243:N244"/>
    <mergeCell ref="O243:O244"/>
    <mergeCell ref="P243:P244"/>
    <mergeCell ref="Q243:R244"/>
    <mergeCell ref="S243:S244"/>
    <mergeCell ref="T243:T244"/>
    <mergeCell ref="U243:U244"/>
    <mergeCell ref="V243:V244"/>
    <mergeCell ref="W243:W244"/>
    <mergeCell ref="X243:X244"/>
    <mergeCell ref="Y243:Y244"/>
    <mergeCell ref="Z243:Z244"/>
    <mergeCell ref="AA243:AA244"/>
    <mergeCell ref="K240:L241"/>
    <mergeCell ref="M240:N241"/>
    <mergeCell ref="O240:O241"/>
    <mergeCell ref="P240:P241"/>
    <mergeCell ref="Q240:R241"/>
    <mergeCell ref="S240:S241"/>
    <mergeCell ref="X217:X218"/>
    <mergeCell ref="Y217:Y218"/>
    <mergeCell ref="I220:J221"/>
    <mergeCell ref="K220:L221"/>
    <mergeCell ref="M220:M221"/>
    <mergeCell ref="N220:N221"/>
    <mergeCell ref="O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K213:M215"/>
    <mergeCell ref="N213:P215"/>
    <mergeCell ref="I217:J218"/>
    <mergeCell ref="K217:L218"/>
    <mergeCell ref="M217:M218"/>
    <mergeCell ref="N217:N218"/>
    <mergeCell ref="O217:P218"/>
    <mergeCell ref="Q217:Q218"/>
    <mergeCell ref="R217:R218"/>
    <mergeCell ref="K203:M206"/>
    <mergeCell ref="N203:Q204"/>
    <mergeCell ref="R203:R206"/>
    <mergeCell ref="S203:S206"/>
    <mergeCell ref="N205:Q206"/>
    <mergeCell ref="K208:M211"/>
    <mergeCell ref="N208:Q209"/>
    <mergeCell ref="R208:R211"/>
    <mergeCell ref="S208:S211"/>
    <mergeCell ref="N210:Q211"/>
    <mergeCell ref="S194:S195"/>
    <mergeCell ref="T194:T195"/>
    <mergeCell ref="U194:U195"/>
    <mergeCell ref="V194:V195"/>
    <mergeCell ref="W194:W195"/>
    <mergeCell ref="X194:X195"/>
    <mergeCell ref="Y194:Y195"/>
    <mergeCell ref="I197:J198"/>
    <mergeCell ref="K197:L198"/>
    <mergeCell ref="M197:M198"/>
    <mergeCell ref="N197:N198"/>
    <mergeCell ref="O197:P198"/>
    <mergeCell ref="Q197:Q198"/>
    <mergeCell ref="R197:R198"/>
    <mergeCell ref="S197:S198"/>
    <mergeCell ref="T197:T198"/>
    <mergeCell ref="U197:U198"/>
    <mergeCell ref="V197:V198"/>
    <mergeCell ref="W197:W198"/>
    <mergeCell ref="X197:X198"/>
    <mergeCell ref="Y197:Y198"/>
    <mergeCell ref="K190:M192"/>
    <mergeCell ref="N190:P192"/>
    <mergeCell ref="I194:J195"/>
    <mergeCell ref="K194:L195"/>
    <mergeCell ref="M194:M195"/>
    <mergeCell ref="N194:N195"/>
    <mergeCell ref="O194:P195"/>
    <mergeCell ref="Q194:Q195"/>
    <mergeCell ref="R194:R195"/>
    <mergeCell ref="K180:M183"/>
    <mergeCell ref="N180:Q181"/>
    <mergeCell ref="R180:R183"/>
    <mergeCell ref="S180:S183"/>
    <mergeCell ref="N182:Q183"/>
    <mergeCell ref="K185:M188"/>
    <mergeCell ref="N185:Q186"/>
    <mergeCell ref="R185:R188"/>
    <mergeCell ref="S185:S188"/>
    <mergeCell ref="N187:Q188"/>
    <mergeCell ref="T170:T171"/>
    <mergeCell ref="U170:U171"/>
    <mergeCell ref="V170:V171"/>
    <mergeCell ref="W170:W171"/>
    <mergeCell ref="X170:X171"/>
    <mergeCell ref="Y170:Y171"/>
    <mergeCell ref="Z170:Z171"/>
    <mergeCell ref="J173:K174"/>
    <mergeCell ref="L173:M174"/>
    <mergeCell ref="N173:N174"/>
    <mergeCell ref="O173:O174"/>
    <mergeCell ref="P173:Q174"/>
    <mergeCell ref="R173:R174"/>
    <mergeCell ref="S173:S174"/>
    <mergeCell ref="T173:T174"/>
    <mergeCell ref="U173:U174"/>
    <mergeCell ref="V173:V174"/>
    <mergeCell ref="W173:W174"/>
    <mergeCell ref="X173:X174"/>
    <mergeCell ref="Y173:Y174"/>
    <mergeCell ref="Z173:Z174"/>
    <mergeCell ref="L166:N168"/>
    <mergeCell ref="O166:Q168"/>
    <mergeCell ref="J170:K171"/>
    <mergeCell ref="L170:M171"/>
    <mergeCell ref="N170:N171"/>
    <mergeCell ref="O170:O171"/>
    <mergeCell ref="P170:Q171"/>
    <mergeCell ref="R170:R171"/>
    <mergeCell ref="S170:S171"/>
    <mergeCell ref="G153:U153"/>
    <mergeCell ref="L156:N159"/>
    <mergeCell ref="O156:R157"/>
    <mergeCell ref="S156:S159"/>
    <mergeCell ref="T156:T159"/>
    <mergeCell ref="O158:R159"/>
    <mergeCell ref="L161:N164"/>
    <mergeCell ref="O161:R162"/>
    <mergeCell ref="S161:S164"/>
    <mergeCell ref="T161:T164"/>
    <mergeCell ref="O163:R164"/>
    <mergeCell ref="H146:K146"/>
    <mergeCell ref="L146:M146"/>
    <mergeCell ref="N146:O146"/>
    <mergeCell ref="P146:S146"/>
    <mergeCell ref="T146:V146"/>
    <mergeCell ref="W146:Y146"/>
    <mergeCell ref="H18:K18"/>
    <mergeCell ref="L18:M18"/>
    <mergeCell ref="J51:K52"/>
    <mergeCell ref="R51:R52"/>
    <mergeCell ref="S51:S52"/>
    <mergeCell ref="T51:T52"/>
    <mergeCell ref="R63:R66"/>
    <mergeCell ref="S63:S66"/>
    <mergeCell ref="N65:Q66"/>
    <mergeCell ref="K58:M61"/>
    <mergeCell ref="N58:Q59"/>
    <mergeCell ref="R58:R61"/>
    <mergeCell ref="S58:S61"/>
    <mergeCell ref="N60:Q61"/>
    <mergeCell ref="J48:K49"/>
    <mergeCell ref="K68:M70"/>
    <mergeCell ref="N68:P70"/>
    <mergeCell ref="I72:J73"/>
    <mergeCell ref="H12:K12"/>
    <mergeCell ref="L39:N42"/>
    <mergeCell ref="O39:R40"/>
    <mergeCell ref="L44:N46"/>
    <mergeCell ref="O44:Q46"/>
    <mergeCell ref="L12:M12"/>
    <mergeCell ref="L13:M13"/>
    <mergeCell ref="L34:N37"/>
    <mergeCell ref="O34:R35"/>
    <mergeCell ref="N18:P18"/>
    <mergeCell ref="H15:K15"/>
    <mergeCell ref="L15:M15"/>
    <mergeCell ref="H19:K19"/>
    <mergeCell ref="L19:M19"/>
    <mergeCell ref="N19:P19"/>
    <mergeCell ref="H20:K20"/>
    <mergeCell ref="L20:M20"/>
    <mergeCell ref="O41:R42"/>
    <mergeCell ref="H13:K13"/>
    <mergeCell ref="H14:K14"/>
    <mergeCell ref="L14:M14"/>
    <mergeCell ref="L21:M21"/>
    <mergeCell ref="N21:P21"/>
    <mergeCell ref="L22:M22"/>
    <mergeCell ref="N22:P22"/>
    <mergeCell ref="N13:P13"/>
    <mergeCell ref="N14:P14"/>
    <mergeCell ref="N15:P15"/>
    <mergeCell ref="N16:P16"/>
    <mergeCell ref="N17:P17"/>
    <mergeCell ref="Z51:Z52"/>
    <mergeCell ref="U51:U52"/>
    <mergeCell ref="V51:V52"/>
    <mergeCell ref="W48:W49"/>
    <mergeCell ref="X48:X49"/>
    <mergeCell ref="U48:U49"/>
    <mergeCell ref="V48:V49"/>
    <mergeCell ref="Y48:Y49"/>
    <mergeCell ref="Z48:Z49"/>
    <mergeCell ref="W51:W52"/>
    <mergeCell ref="X51:X52"/>
    <mergeCell ref="N20:P20"/>
    <mergeCell ref="P48:Q49"/>
    <mergeCell ref="R48:R49"/>
    <mergeCell ref="T75:T76"/>
    <mergeCell ref="U75:U76"/>
    <mergeCell ref="V75:V76"/>
    <mergeCell ref="W75:W76"/>
    <mergeCell ref="Q72:Q73"/>
    <mergeCell ref="R72:R73"/>
    <mergeCell ref="S72:S73"/>
    <mergeCell ref="T72:T73"/>
    <mergeCell ref="U72:U73"/>
    <mergeCell ref="K72:L73"/>
    <mergeCell ref="M72:M73"/>
    <mergeCell ref="N72:N73"/>
    <mergeCell ref="O72:P73"/>
    <mergeCell ref="K63:M66"/>
    <mergeCell ref="N63:Q64"/>
    <mergeCell ref="Y72:Y73"/>
    <mergeCell ref="Y51:Y52"/>
    <mergeCell ref="H21:K21"/>
    <mergeCell ref="H22:K22"/>
    <mergeCell ref="S48:S49"/>
    <mergeCell ref="T48:T49"/>
    <mergeCell ref="L51:M52"/>
    <mergeCell ref="N51:N52"/>
    <mergeCell ref="O51:O52"/>
    <mergeCell ref="P51:Q52"/>
    <mergeCell ref="L48:M49"/>
    <mergeCell ref="N48:N49"/>
    <mergeCell ref="O48:O49"/>
    <mergeCell ref="S34:S37"/>
    <mergeCell ref="T34:T37"/>
    <mergeCell ref="O36:R37"/>
    <mergeCell ref="S39:S42"/>
    <mergeCell ref="T39:T42"/>
    <mergeCell ref="H16:K16"/>
    <mergeCell ref="L16:M16"/>
    <mergeCell ref="H17:K17"/>
    <mergeCell ref="L17:M17"/>
    <mergeCell ref="T109:T112"/>
    <mergeCell ref="U109:U112"/>
    <mergeCell ref="P111:S112"/>
    <mergeCell ref="Y98:Y99"/>
    <mergeCell ref="K91:M93"/>
    <mergeCell ref="N91:P93"/>
    <mergeCell ref="I95:J96"/>
    <mergeCell ref="K95:L96"/>
    <mergeCell ref="M95:M96"/>
    <mergeCell ref="N95:N96"/>
    <mergeCell ref="O95:P96"/>
    <mergeCell ref="V95:V96"/>
    <mergeCell ref="W95:W96"/>
    <mergeCell ref="I98:J99"/>
    <mergeCell ref="K98:L99"/>
    <mergeCell ref="M98:M99"/>
    <mergeCell ref="N98:N99"/>
    <mergeCell ref="O98:P99"/>
    <mergeCell ref="Q98:Q99"/>
    <mergeCell ref="R98:R99"/>
    <mergeCell ref="S98:S99"/>
    <mergeCell ref="Q95:Q96"/>
    <mergeCell ref="R95:R96"/>
    <mergeCell ref="S95:S96"/>
    <mergeCell ref="Z121:Z122"/>
    <mergeCell ref="AA121:AA122"/>
    <mergeCell ref="X118:X119"/>
    <mergeCell ref="Y118:Y119"/>
    <mergeCell ref="Z118:Z119"/>
    <mergeCell ref="AA118:AA119"/>
    <mergeCell ref="W121:W122"/>
    <mergeCell ref="X121:X122"/>
    <mergeCell ref="Y121:Y122"/>
    <mergeCell ref="S118:S119"/>
    <mergeCell ref="T118:T119"/>
    <mergeCell ref="U118:U119"/>
    <mergeCell ref="V118:V119"/>
    <mergeCell ref="W118:W119"/>
    <mergeCell ref="K121:L122"/>
    <mergeCell ref="M121:N122"/>
    <mergeCell ref="O121:O122"/>
    <mergeCell ref="P121:P122"/>
    <mergeCell ref="Q121:R122"/>
    <mergeCell ref="S121:S122"/>
    <mergeCell ref="T121:T122"/>
    <mergeCell ref="U121:U122"/>
    <mergeCell ref="V121:V122"/>
    <mergeCell ref="K118:L119"/>
    <mergeCell ref="V139:V140"/>
    <mergeCell ref="W139:W140"/>
    <mergeCell ref="X139:X140"/>
    <mergeCell ref="Y139:Y140"/>
    <mergeCell ref="I142:J143"/>
    <mergeCell ref="K142:L143"/>
    <mergeCell ref="M142:M143"/>
    <mergeCell ref="N142:N143"/>
    <mergeCell ref="O142:P143"/>
    <mergeCell ref="Q142:Q143"/>
    <mergeCell ref="R142:R143"/>
    <mergeCell ref="S142:S143"/>
    <mergeCell ref="T142:T143"/>
    <mergeCell ref="U142:U143"/>
    <mergeCell ref="V142:V143"/>
    <mergeCell ref="W142:W143"/>
    <mergeCell ref="Q139:Q140"/>
    <mergeCell ref="R139:R140"/>
    <mergeCell ref="S139:S140"/>
    <mergeCell ref="T139:T140"/>
    <mergeCell ref="U139:U140"/>
    <mergeCell ref="I139:J140"/>
    <mergeCell ref="X142:X143"/>
    <mergeCell ref="Y142:Y143"/>
    <mergeCell ref="K135:M137"/>
    <mergeCell ref="N135:P137"/>
    <mergeCell ref="K139:L140"/>
    <mergeCell ref="M139:M140"/>
    <mergeCell ref="N139:N140"/>
    <mergeCell ref="O139:P140"/>
    <mergeCell ref="K130:M133"/>
    <mergeCell ref="N130:Q131"/>
    <mergeCell ref="M104:O107"/>
    <mergeCell ref="P104:S105"/>
    <mergeCell ref="P106:S107"/>
    <mergeCell ref="M114:O116"/>
    <mergeCell ref="P114:R116"/>
    <mergeCell ref="M118:N119"/>
    <mergeCell ref="O118:O119"/>
    <mergeCell ref="P118:P119"/>
    <mergeCell ref="Q118:R119"/>
    <mergeCell ref="M109:O112"/>
    <mergeCell ref="P109:S110"/>
    <mergeCell ref="K81:M84"/>
    <mergeCell ref="N81:Q82"/>
    <mergeCell ref="R81:R84"/>
    <mergeCell ref="S81:S84"/>
    <mergeCell ref="N83:Q84"/>
    <mergeCell ref="I75:J76"/>
    <mergeCell ref="K75:L76"/>
    <mergeCell ref="K86:M89"/>
    <mergeCell ref="N86:Q87"/>
    <mergeCell ref="R86:R89"/>
    <mergeCell ref="S86:S89"/>
    <mergeCell ref="N88:Q89"/>
    <mergeCell ref="M75:M76"/>
    <mergeCell ref="N75:N76"/>
    <mergeCell ref="O75:P76"/>
    <mergeCell ref="Q75:Q76"/>
    <mergeCell ref="R75:R76"/>
    <mergeCell ref="S75:S76"/>
    <mergeCell ref="X75:X76"/>
    <mergeCell ref="Y75:Y76"/>
    <mergeCell ref="V72:V73"/>
    <mergeCell ref="W72:W73"/>
    <mergeCell ref="X72:X73"/>
    <mergeCell ref="S130:S133"/>
    <mergeCell ref="N132:Q133"/>
    <mergeCell ref="K125:M128"/>
    <mergeCell ref="N125:Q126"/>
    <mergeCell ref="R125:R128"/>
    <mergeCell ref="S125:S128"/>
    <mergeCell ref="N127:Q128"/>
    <mergeCell ref="R130:R133"/>
    <mergeCell ref="T104:T107"/>
    <mergeCell ref="U104:U107"/>
    <mergeCell ref="X95:X96"/>
    <mergeCell ref="Y95:Y96"/>
    <mergeCell ref="T98:T99"/>
    <mergeCell ref="U98:U99"/>
    <mergeCell ref="V98:V99"/>
    <mergeCell ref="W98:W99"/>
    <mergeCell ref="T95:T96"/>
    <mergeCell ref="U95:U96"/>
    <mergeCell ref="X98:X99"/>
  </mergeCells>
  <pageMargins left="0.7" right="0.7" top="0.75" bottom="0.75" header="0.3" footer="0.3"/>
  <pageSetup paperSize="9" orientation="portrait" r:id="rId1"/>
  <ignoredErrors>
    <ignoredError sqref="D13:D14 D17:D22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Q26"/>
  <sheetViews>
    <sheetView showGridLines="0" rightToLeft="1" zoomScale="70" zoomScaleNormal="70" workbookViewId="0">
      <selection activeCell="D26" sqref="D26:O26"/>
    </sheetView>
  </sheetViews>
  <sheetFormatPr defaultRowHeight="13.5" x14ac:dyDescent="0.15"/>
  <cols>
    <col min="3" max="3" width="7.84375" customWidth="1"/>
    <col min="4" max="4" width="8.578125" customWidth="1"/>
    <col min="5" max="5" width="6.37109375" customWidth="1"/>
    <col min="6" max="6" width="14.21875" customWidth="1"/>
    <col min="10" max="10" width="11.765625" customWidth="1"/>
    <col min="11" max="11" width="8.578125" customWidth="1"/>
    <col min="12" max="12" width="9.0703125" customWidth="1"/>
    <col min="13" max="13" width="8.94921875" customWidth="1"/>
    <col min="14" max="14" width="12.50390625" customWidth="1"/>
    <col min="16" max="16" width="12.2578125" customWidth="1"/>
    <col min="17" max="17" width="12.87109375" customWidth="1"/>
  </cols>
  <sheetData>
    <row r="4" spans="2:17" ht="14.25" thickBot="1" x14ac:dyDescent="0.2"/>
    <row r="5" spans="2:17" ht="14.25" customHeight="1" x14ac:dyDescent="0.15">
      <c r="C5" s="131" t="s">
        <v>125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3"/>
    </row>
    <row r="6" spans="2:17" ht="14.25" customHeight="1" x14ac:dyDescent="0.15">
      <c r="C6" s="134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17" ht="15" customHeight="1" thickBot="1" x14ac:dyDescent="0.2">
      <c r="C7" s="137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17" ht="14.25" thickBot="1" x14ac:dyDescent="0.2"/>
    <row r="9" spans="2:17" ht="70.5" customHeight="1" x14ac:dyDescent="0.15">
      <c r="C9" s="230" t="s">
        <v>32</v>
      </c>
      <c r="D9" s="231"/>
      <c r="E9" s="231"/>
      <c r="F9" s="232"/>
      <c r="G9" s="415" t="s">
        <v>1</v>
      </c>
      <c r="H9" s="397"/>
      <c r="I9" s="397"/>
      <c r="J9" s="396"/>
      <c r="K9" s="308" t="s">
        <v>124</v>
      </c>
      <c r="L9" s="306"/>
      <c r="M9" s="306"/>
      <c r="N9" s="307"/>
      <c r="O9" s="313" t="s">
        <v>123</v>
      </c>
      <c r="P9" s="313"/>
      <c r="Q9" s="314"/>
    </row>
    <row r="10" spans="2:17" ht="31.5" customHeight="1" thickBot="1" x14ac:dyDescent="0.2">
      <c r="C10" s="233"/>
      <c r="D10" s="234"/>
      <c r="E10" s="234"/>
      <c r="F10" s="235"/>
      <c r="G10" s="416">
        <v>0.1</v>
      </c>
      <c r="H10" s="417"/>
      <c r="I10" s="417"/>
      <c r="J10" s="418"/>
      <c r="K10" s="413">
        <v>50000</v>
      </c>
      <c r="L10" s="367"/>
      <c r="M10" s="367"/>
      <c r="N10" s="414"/>
      <c r="O10" s="315">
        <v>150000</v>
      </c>
      <c r="P10" s="315"/>
      <c r="Q10" s="316"/>
    </row>
    <row r="11" spans="2:17" ht="10.5" customHeight="1" thickBot="1" x14ac:dyDescent="0.2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7" ht="31.5" customHeight="1" x14ac:dyDescent="0.15">
      <c r="B12" s="2"/>
      <c r="C12" s="370" t="s">
        <v>57</v>
      </c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0"/>
    </row>
    <row r="13" spans="2:17" ht="23.25" customHeight="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7" ht="14.25" hidden="1" customHeight="1" x14ac:dyDescent="0.15">
      <c r="F14" s="344" t="s">
        <v>6</v>
      </c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6"/>
    </row>
    <row r="15" spans="2:17" ht="15.75" hidden="1" customHeight="1" x14ac:dyDescent="0.15">
      <c r="F15" s="345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8"/>
    </row>
    <row r="16" spans="2:17" hidden="1" x14ac:dyDescent="0.1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7" ht="22.5" hidden="1" customHeight="1" x14ac:dyDescent="0.15">
      <c r="F17" s="140" t="s">
        <v>7</v>
      </c>
      <c r="G17" s="141"/>
      <c r="H17" s="141" t="s">
        <v>23</v>
      </c>
      <c r="I17" s="141"/>
      <c r="J17" s="141" t="s">
        <v>3</v>
      </c>
      <c r="K17" s="141">
        <v>0.3</v>
      </c>
      <c r="L17" s="141" t="s">
        <v>3</v>
      </c>
      <c r="M17" s="141" t="s">
        <v>14</v>
      </c>
      <c r="N17" s="141" t="s">
        <v>40</v>
      </c>
      <c r="O17" s="141" t="s">
        <v>39</v>
      </c>
      <c r="P17" s="141"/>
      <c r="Q17" s="347"/>
    </row>
    <row r="18" spans="4:17" ht="25.5" hidden="1" customHeight="1" x14ac:dyDescent="0.15">
      <c r="F18" s="144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272"/>
    </row>
    <row r="19" spans="4:17" ht="25.5" hidden="1" customHeight="1" x14ac:dyDescent="0.1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4:17" ht="25.5" hidden="1" customHeight="1" x14ac:dyDescent="0.15">
      <c r="F20" s="125" t="s">
        <v>7</v>
      </c>
      <c r="G20" s="126"/>
      <c r="H20" s="126" t="e">
        <f>#REF!</f>
        <v>#REF!</v>
      </c>
      <c r="I20" s="126"/>
      <c r="J20" s="126" t="s">
        <v>3</v>
      </c>
      <c r="K20" s="126">
        <v>0.3</v>
      </c>
      <c r="L20" s="126" t="s">
        <v>3</v>
      </c>
      <c r="M20" s="126" t="s">
        <v>14</v>
      </c>
      <c r="N20" s="279" t="e">
        <f>#REF!/K10</f>
        <v>#REF!</v>
      </c>
      <c r="O20" s="279">
        <f>O10/K10</f>
        <v>3</v>
      </c>
      <c r="P20" s="279"/>
      <c r="Q20" s="346" t="s">
        <v>15</v>
      </c>
    </row>
    <row r="21" spans="4:17" ht="25.5" hidden="1" customHeight="1" x14ac:dyDescent="0.15">
      <c r="F21" s="129"/>
      <c r="G21" s="130"/>
      <c r="H21" s="130"/>
      <c r="I21" s="130"/>
      <c r="J21" s="130"/>
      <c r="K21" s="130"/>
      <c r="L21" s="130"/>
      <c r="M21" s="130"/>
      <c r="N21" s="419"/>
      <c r="O21" s="419"/>
      <c r="P21" s="419"/>
      <c r="Q21" s="264"/>
    </row>
    <row r="22" spans="4:17" ht="9" customHeight="1" x14ac:dyDescent="0.15">
      <c r="F22" s="1"/>
      <c r="G22" s="1"/>
      <c r="H22" s="1"/>
      <c r="I22" s="1"/>
      <c r="J22" s="1"/>
      <c r="K22" s="1"/>
      <c r="L22" s="1"/>
      <c r="M22" s="1"/>
      <c r="N22" s="1"/>
    </row>
    <row r="23" spans="4:17" x14ac:dyDescent="0.15">
      <c r="F23" s="330" t="s">
        <v>7</v>
      </c>
      <c r="G23" s="331"/>
      <c r="H23" s="335">
        <f>K10*10%</f>
        <v>5000</v>
      </c>
      <c r="I23" s="335"/>
      <c r="J23" s="335"/>
      <c r="K23" s="335"/>
      <c r="L23" s="334" t="s">
        <v>8</v>
      </c>
      <c r="M23" s="336"/>
      <c r="N23" s="1"/>
    </row>
    <row r="24" spans="4:17" x14ac:dyDescent="0.15">
      <c r="F24" s="332"/>
      <c r="G24" s="333"/>
      <c r="H24" s="335"/>
      <c r="I24" s="335"/>
      <c r="J24" s="335"/>
      <c r="K24" s="335"/>
      <c r="L24" s="334"/>
      <c r="M24" s="336"/>
    </row>
    <row r="26" spans="4:17" ht="25.5" x14ac:dyDescent="0.15">
      <c r="D26" s="124" t="s">
        <v>140</v>
      </c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</row>
  </sheetData>
  <sheetProtection algorithmName="SHA-512" hashValue="Ur88jRY5ko2DnNX83OWWkih3TTSINl+Q7L6Fbyhf5nQbrh4Gnf6HbYFH/+YDAXfs27u69Sf/YO6G0mmW1FnYTg==" saltValue="NHmOCm9iSfbgabvoEX+KJw==" spinCount="100000" sheet="1" formatCells="0" formatColumns="0" formatRows="0" insertColumns="0" insertRows="0" insertHyperlinks="0" deleteColumns="0" deleteRows="0" sort="0" autoFilter="0" pivotTables="0"/>
  <mergeCells count="32">
    <mergeCell ref="G9:J9"/>
    <mergeCell ref="G10:J10"/>
    <mergeCell ref="D26:O26"/>
    <mergeCell ref="O9:Q9"/>
    <mergeCell ref="O10:Q10"/>
    <mergeCell ref="K9:N9"/>
    <mergeCell ref="N17:N18"/>
    <mergeCell ref="F20:G21"/>
    <mergeCell ref="H20:I21"/>
    <mergeCell ref="N20:N21"/>
    <mergeCell ref="Q20:Q21"/>
    <mergeCell ref="F23:G24"/>
    <mergeCell ref="H23:K24"/>
    <mergeCell ref="L23:L24"/>
    <mergeCell ref="M23:M24"/>
    <mergeCell ref="O20:P21"/>
    <mergeCell ref="C5:Q7"/>
    <mergeCell ref="K10:N10"/>
    <mergeCell ref="C9:F10"/>
    <mergeCell ref="C12:O12"/>
    <mergeCell ref="J20:J21"/>
    <mergeCell ref="K20:K21"/>
    <mergeCell ref="L20:L21"/>
    <mergeCell ref="M20:M21"/>
    <mergeCell ref="F14:Q15"/>
    <mergeCell ref="F17:G18"/>
    <mergeCell ref="H17:I18"/>
    <mergeCell ref="J17:J18"/>
    <mergeCell ref="K17:K18"/>
    <mergeCell ref="L17:L18"/>
    <mergeCell ref="M17:M18"/>
    <mergeCell ref="O17:Q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3A1F-F8D6-4E73-991C-2DC88DB4FC78}">
  <dimension ref="A3:S29"/>
  <sheetViews>
    <sheetView showGridLines="0" rightToLeft="1" zoomScale="70" zoomScaleNormal="70" workbookViewId="0">
      <selection activeCell="H10" sqref="H10:K10"/>
    </sheetView>
  </sheetViews>
  <sheetFormatPr defaultRowHeight="13.5" x14ac:dyDescent="0.15"/>
  <cols>
    <col min="3" max="3" width="11.5234375" customWidth="1"/>
    <col min="6" max="6" width="11.03125" customWidth="1"/>
    <col min="7" max="7" width="8.578125" customWidth="1"/>
    <col min="8" max="8" width="9.0703125" customWidth="1"/>
    <col min="9" max="9" width="8.94921875" customWidth="1"/>
    <col min="10" max="10" width="6.86328125" customWidth="1"/>
    <col min="11" max="11" width="17.0390625" customWidth="1"/>
    <col min="12" max="12" width="12.01171875" customWidth="1"/>
    <col min="13" max="13" width="33.58984375" customWidth="1"/>
    <col min="15" max="15" width="12.2578125" customWidth="1"/>
    <col min="16" max="16" width="22.80078125" customWidth="1"/>
    <col min="17" max="17" width="23.66015625" customWidth="1"/>
    <col min="18" max="18" width="19.734375" customWidth="1"/>
  </cols>
  <sheetData>
    <row r="3" spans="1:19" ht="14.25" thickBot="1" x14ac:dyDescent="0.2"/>
    <row r="4" spans="1:19" x14ac:dyDescent="0.15">
      <c r="D4" s="131" t="s">
        <v>118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1:19" ht="14.25" thickBot="1" x14ac:dyDescent="0.2"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9"/>
    </row>
    <row r="6" spans="1:19" ht="16.5" customHeight="1" thickBot="1" x14ac:dyDescent="0.2"/>
    <row r="7" spans="1:19" ht="20.25" customHeight="1" x14ac:dyDescent="0.15">
      <c r="A7" s="8"/>
      <c r="B7" s="8"/>
      <c r="C7" s="8"/>
      <c r="D7" s="353" t="s">
        <v>36</v>
      </c>
      <c r="E7" s="354"/>
      <c r="F7" s="354"/>
      <c r="G7" s="354"/>
      <c r="H7" s="355"/>
      <c r="I7" s="8"/>
      <c r="J7" s="8"/>
      <c r="K7" s="8"/>
      <c r="L7" s="8"/>
      <c r="M7" s="8"/>
      <c r="N7" s="8"/>
    </row>
    <row r="8" spans="1:19" ht="15" customHeight="1" thickBot="1" x14ac:dyDescent="0.2">
      <c r="A8" s="7"/>
      <c r="B8" s="7"/>
      <c r="C8" s="7"/>
      <c r="D8" s="356"/>
      <c r="E8" s="357"/>
      <c r="F8" s="357"/>
      <c r="G8" s="357"/>
      <c r="H8" s="358"/>
      <c r="I8" s="7"/>
      <c r="J8" s="7"/>
      <c r="K8" s="7"/>
      <c r="L8" s="7"/>
      <c r="M8" s="7"/>
      <c r="N8" s="7"/>
    </row>
    <row r="9" spans="1:19" ht="55.5" customHeight="1" x14ac:dyDescent="0.15">
      <c r="B9" s="251" t="s">
        <v>32</v>
      </c>
      <c r="C9" s="252"/>
      <c r="D9" s="253" t="s">
        <v>114</v>
      </c>
      <c r="E9" s="253"/>
      <c r="F9" s="253"/>
      <c r="G9" s="253"/>
      <c r="H9" s="253" t="s">
        <v>113</v>
      </c>
      <c r="I9" s="253"/>
      <c r="J9" s="253"/>
      <c r="K9" s="308"/>
      <c r="L9" s="313" t="s">
        <v>20</v>
      </c>
      <c r="M9" s="313"/>
      <c r="N9" s="314"/>
      <c r="O9" s="253" t="s">
        <v>120</v>
      </c>
      <c r="P9" s="253"/>
    </row>
    <row r="10" spans="1:19" ht="39.75" customHeight="1" thickBot="1" x14ac:dyDescent="0.2">
      <c r="B10" s="255"/>
      <c r="C10" s="256"/>
      <c r="D10" s="304">
        <v>0.26</v>
      </c>
      <c r="E10" s="304"/>
      <c r="F10" s="304"/>
      <c r="G10" s="304"/>
      <c r="H10" s="304">
        <v>0.2</v>
      </c>
      <c r="I10" s="304"/>
      <c r="J10" s="304"/>
      <c r="K10" s="241"/>
      <c r="L10" s="315">
        <v>130000000</v>
      </c>
      <c r="M10" s="315"/>
      <c r="N10" s="316"/>
      <c r="O10" s="315">
        <v>1000000</v>
      </c>
      <c r="P10" s="315"/>
    </row>
    <row r="11" spans="1:19" ht="10.5" customHeight="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ht="23.25" hidden="1" customHeight="1" thickBo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9" ht="14.25" hidden="1" customHeight="1" x14ac:dyDescent="0.15">
      <c r="B13" s="344" t="s">
        <v>6</v>
      </c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6"/>
    </row>
    <row r="14" spans="1:19" ht="15.75" hidden="1" customHeight="1" thickBot="1" x14ac:dyDescent="0.2">
      <c r="B14" s="345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28"/>
    </row>
    <row r="15" spans="1:19" ht="14.25" hidden="1" customHeight="1" thickBo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9" ht="22.5" hidden="1" customHeight="1" x14ac:dyDescent="0.3">
      <c r="B16" s="140" t="s">
        <v>7</v>
      </c>
      <c r="C16" s="141"/>
      <c r="D16" s="274" t="s">
        <v>115</v>
      </c>
      <c r="E16" s="274"/>
      <c r="F16" s="274"/>
      <c r="G16" s="274"/>
      <c r="H16" s="274"/>
      <c r="I16" s="141" t="s">
        <v>3</v>
      </c>
      <c r="J16" s="141" t="s">
        <v>14</v>
      </c>
      <c r="K16" s="274" t="s">
        <v>116</v>
      </c>
      <c r="L16" s="274"/>
      <c r="M16" s="141" t="s">
        <v>16</v>
      </c>
      <c r="N16" s="274" t="s">
        <v>117</v>
      </c>
      <c r="O16" s="274"/>
      <c r="P16" s="141" t="s">
        <v>15</v>
      </c>
      <c r="Q16" s="12" t="s">
        <v>20</v>
      </c>
      <c r="R16" s="12" t="s">
        <v>119</v>
      </c>
      <c r="S16" s="12"/>
    </row>
    <row r="17" spans="2:19" ht="47.25" hidden="1" customHeight="1" thickBot="1" x14ac:dyDescent="0.2">
      <c r="B17" s="144"/>
      <c r="C17" s="145"/>
      <c r="D17" s="276"/>
      <c r="E17" s="276"/>
      <c r="F17" s="276"/>
      <c r="G17" s="276"/>
      <c r="H17" s="276"/>
      <c r="I17" s="145"/>
      <c r="J17" s="145"/>
      <c r="K17" s="276"/>
      <c r="L17" s="276"/>
      <c r="M17" s="145"/>
      <c r="N17" s="276"/>
      <c r="O17" s="276"/>
      <c r="P17" s="145"/>
      <c r="Q17" s="13"/>
      <c r="R17" s="13"/>
      <c r="S17" s="13"/>
    </row>
    <row r="18" spans="2:19" ht="47.25" hidden="1" customHeight="1" thickBot="1" x14ac:dyDescent="0.2">
      <c r="B18" s="5"/>
      <c r="C18" s="5"/>
      <c r="D18" s="9"/>
      <c r="E18" s="9"/>
      <c r="F18" s="9"/>
      <c r="G18" s="9"/>
      <c r="H18" s="9"/>
      <c r="I18" s="5"/>
      <c r="J18" s="5"/>
      <c r="K18" s="9"/>
      <c r="L18" s="9"/>
      <c r="M18" s="5"/>
      <c r="N18" s="9"/>
      <c r="O18" s="9"/>
      <c r="P18" s="5"/>
      <c r="Q18" s="9"/>
      <c r="R18" s="9"/>
      <c r="S18" s="9"/>
    </row>
    <row r="19" spans="2:19" ht="47.25" hidden="1" customHeight="1" x14ac:dyDescent="0.3">
      <c r="B19" s="125" t="s">
        <v>7</v>
      </c>
      <c r="C19" s="126"/>
      <c r="D19" s="246">
        <v>0.3</v>
      </c>
      <c r="E19" s="246"/>
      <c r="F19" s="246"/>
      <c r="G19" s="246"/>
      <c r="H19" s="246"/>
      <c r="I19" s="126" t="s">
        <v>3</v>
      </c>
      <c r="J19" s="126" t="s">
        <v>14</v>
      </c>
      <c r="K19" s="247">
        <f>D10</f>
        <v>0.26</v>
      </c>
      <c r="L19" s="247"/>
      <c r="M19" s="126" t="s">
        <v>16</v>
      </c>
      <c r="N19" s="247">
        <f>H10</f>
        <v>0.2</v>
      </c>
      <c r="O19" s="247"/>
      <c r="P19" s="126" t="s">
        <v>15</v>
      </c>
      <c r="Q19" s="15">
        <f>L10</f>
        <v>130000000</v>
      </c>
      <c r="R19" s="15">
        <f>O10</f>
        <v>1000000</v>
      </c>
      <c r="S19" s="15"/>
    </row>
    <row r="20" spans="2:19" ht="25.5" hidden="1" customHeight="1" x14ac:dyDescent="0.15">
      <c r="B20" s="127"/>
      <c r="C20" s="128"/>
      <c r="D20" s="337"/>
      <c r="E20" s="337"/>
      <c r="F20" s="337"/>
      <c r="G20" s="337"/>
      <c r="H20" s="337"/>
      <c r="I20" s="128"/>
      <c r="J20" s="128"/>
      <c r="K20" s="248"/>
      <c r="L20" s="248"/>
      <c r="M20" s="128"/>
      <c r="N20" s="248"/>
      <c r="O20" s="248"/>
      <c r="P20" s="128"/>
      <c r="Q20" s="17"/>
    </row>
    <row r="21" spans="2:19" ht="28.5" customHeight="1" x14ac:dyDescent="0.15">
      <c r="B21" s="160" t="s">
        <v>57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</row>
    <row r="22" spans="2:19" ht="24" customHeight="1" x14ac:dyDescent="0.15">
      <c r="B22" s="334" t="s">
        <v>7</v>
      </c>
      <c r="C22" s="334"/>
      <c r="D22" s="335">
        <f>D19*(K19-N19)*(Q19-O10)</f>
        <v>2322000</v>
      </c>
      <c r="E22" s="335"/>
      <c r="F22" s="335"/>
      <c r="G22" s="335"/>
      <c r="H22" s="334" t="s">
        <v>8</v>
      </c>
      <c r="I22" s="336"/>
      <c r="J22" s="1"/>
    </row>
    <row r="23" spans="2:19" ht="11.1" customHeight="1" x14ac:dyDescent="0.15">
      <c r="B23" s="334"/>
      <c r="C23" s="334"/>
      <c r="D23" s="335"/>
      <c r="E23" s="335"/>
      <c r="F23" s="335"/>
      <c r="G23" s="335"/>
      <c r="H23" s="334"/>
      <c r="I23" s="336"/>
    </row>
    <row r="24" spans="2:19" x14ac:dyDescent="0.15">
      <c r="K24" s="420" t="s">
        <v>121</v>
      </c>
      <c r="L24" s="420"/>
      <c r="M24" s="420"/>
      <c r="N24" s="420"/>
      <c r="O24" s="420"/>
      <c r="P24" s="420"/>
      <c r="Q24" s="420">
        <f>L10*10%</f>
        <v>13000000</v>
      </c>
    </row>
    <row r="25" spans="2:19" ht="18.75" customHeight="1" x14ac:dyDescent="0.15">
      <c r="B25" s="330" t="s">
        <v>41</v>
      </c>
      <c r="C25" s="331"/>
      <c r="D25" s="105">
        <f>D22/L10</f>
        <v>1.786153846153846E-2</v>
      </c>
      <c r="E25" s="105"/>
      <c r="F25" s="105"/>
      <c r="G25" s="105"/>
      <c r="H25" s="334" t="s">
        <v>8</v>
      </c>
      <c r="K25" s="420"/>
      <c r="L25" s="420"/>
      <c r="M25" s="420"/>
      <c r="N25" s="420"/>
      <c r="O25" s="420"/>
      <c r="P25" s="420"/>
      <c r="Q25" s="420"/>
    </row>
    <row r="26" spans="2:19" ht="18" customHeight="1" x14ac:dyDescent="0.15">
      <c r="B26" s="332"/>
      <c r="C26" s="333"/>
      <c r="D26" s="105"/>
      <c r="E26" s="105"/>
      <c r="F26" s="105"/>
      <c r="G26" s="105"/>
      <c r="H26" s="334"/>
    </row>
    <row r="29" spans="2:19" ht="25.5" x14ac:dyDescent="0.15">
      <c r="C29" s="124" t="s">
        <v>143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</row>
  </sheetData>
  <sheetProtection algorithmName="SHA-512" hashValue="f6K7qzu5TEhpzQ5Kh4PZDw5iVtNT7EBdGTtQg+BgLedJ3dzM4QryIVttiH2dzYPA5g7SSCyFoWtIsJ8QpOPAkg==" saltValue="lGreHous3+2hg2m8GyUAFA==" spinCount="100000" sheet="1" formatCells="0" formatColumns="0" formatRows="0" insertColumns="0" insertRows="0" insertHyperlinks="0" deleteColumns="0" deleteRows="0" sort="0" autoFilter="0" pivotTables="0"/>
  <mergeCells count="39">
    <mergeCell ref="C29:P29"/>
    <mergeCell ref="B21:N21"/>
    <mergeCell ref="B22:C23"/>
    <mergeCell ref="D22:G23"/>
    <mergeCell ref="H22:H23"/>
    <mergeCell ref="I22:I23"/>
    <mergeCell ref="B25:C26"/>
    <mergeCell ref="D25:G26"/>
    <mergeCell ref="H25:H26"/>
    <mergeCell ref="K24:P25"/>
    <mergeCell ref="B13:P14"/>
    <mergeCell ref="B16:C17"/>
    <mergeCell ref="D16:H17"/>
    <mergeCell ref="I16:I17"/>
    <mergeCell ref="J16:J17"/>
    <mergeCell ref="K16:L17"/>
    <mergeCell ref="M16:M17"/>
    <mergeCell ref="B19:C20"/>
    <mergeCell ref="D19:H20"/>
    <mergeCell ref="P19:P20"/>
    <mergeCell ref="I19:I20"/>
    <mergeCell ref="J19:J20"/>
    <mergeCell ref="K19:L20"/>
    <mergeCell ref="Q24:Q25"/>
    <mergeCell ref="D4:Q5"/>
    <mergeCell ref="D7:H8"/>
    <mergeCell ref="B9:C10"/>
    <mergeCell ref="D9:G9"/>
    <mergeCell ref="H9:K9"/>
    <mergeCell ref="L9:N9"/>
    <mergeCell ref="D10:G10"/>
    <mergeCell ref="H10:K10"/>
    <mergeCell ref="L10:N10"/>
    <mergeCell ref="O9:P9"/>
    <mergeCell ref="O10:P10"/>
    <mergeCell ref="M19:M20"/>
    <mergeCell ref="N19:O20"/>
    <mergeCell ref="N16:O17"/>
    <mergeCell ref="P16:P17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62b86399-f2d2-4c38-89e2-245b1c60b8ab}" enabled="1" method="Privileged" siteId="{69523e4a-6133-421f-9087-55c1402e33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12</vt:i4>
      </vt:variant>
    </vt:vector>
  </HeadingPairs>
  <TitlesOfParts>
    <vt:vector size="12" baseType="lpstr">
      <vt:lpstr>المعادلة الاساسية</vt:lpstr>
      <vt:lpstr>حاسبة افضلية المنشات الصغيرة</vt:lpstr>
      <vt:lpstr>حاسبة المعايير الموزونة</vt:lpstr>
      <vt:lpstr>العقود عالية القيمة</vt:lpstr>
      <vt:lpstr>حاسبة غرامات المحتوى المحلي</vt:lpstr>
      <vt:lpstr>غرامات التقرير النهائي مستهدف</vt:lpstr>
      <vt:lpstr>توريد التفضيل السعري</vt:lpstr>
      <vt:lpstr>غرامات التفضيل السعري</vt:lpstr>
      <vt:lpstr>غرامة حصة المنتجات الوطنية</vt:lpstr>
      <vt:lpstr>غرامات التقرير النهائي توريد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Abdulaziz Alismail</cp:lastModifiedBy>
  <cp:lastPrinted>2024-03-19T09:02:03Z</cp:lastPrinted>
  <dcterms:created xsi:type="dcterms:W3CDTF">2019-10-08T18:13:31Z</dcterms:created>
  <dcterms:modified xsi:type="dcterms:W3CDTF">2024-03-19T09:06:54Z</dcterms:modified>
</cp:coreProperties>
</file>