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01] Osmoz\_1development\vcore-alu-printhead\"/>
    </mc:Choice>
  </mc:AlternateContent>
  <xr:revisionPtr revIDLastSave="0" documentId="13_ncr:1_{1221C8FC-9B12-4706-A23C-38204A0A6357}" xr6:coauthVersionLast="47" xr6:coauthVersionMax="47" xr10:uidLastSave="{00000000-0000-0000-0000-000000000000}"/>
  <bookViews>
    <workbookView xWindow="24465" yWindow="600" windowWidth="27240" windowHeight="21105" xr2:uid="{E4E452C9-3E80-46A3-A028-E410F190CE4B}"/>
  </bookViews>
  <sheets>
    <sheet name="BO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H47" i="1" s="1"/>
  <c r="G46" i="1"/>
  <c r="H46" i="1" s="1"/>
  <c r="G45" i="1"/>
  <c r="H45" i="1" s="1"/>
  <c r="G31" i="1"/>
  <c r="H48" i="1"/>
  <c r="F40" i="1"/>
  <c r="H40" i="1" s="1"/>
  <c r="F41" i="1"/>
  <c r="F42" i="1"/>
  <c r="F43" i="1"/>
  <c r="G28" i="1"/>
  <c r="G38" i="1"/>
  <c r="H38" i="1" s="1"/>
  <c r="G37" i="1"/>
  <c r="H37" i="1" s="1"/>
  <c r="H31" i="1"/>
  <c r="H43" i="1"/>
  <c r="H42" i="1"/>
  <c r="H41" i="1"/>
  <c r="H39" i="1"/>
  <c r="G36" i="1"/>
  <c r="H36" i="1" s="1"/>
  <c r="G49" i="1"/>
  <c r="G33" i="1"/>
  <c r="H33" i="1" s="1"/>
  <c r="G32" i="1"/>
  <c r="H32" i="1" s="1"/>
  <c r="H34" i="1"/>
  <c r="H35" i="1"/>
  <c r="F29" i="1"/>
  <c r="H29" i="1" s="1"/>
  <c r="F30" i="1"/>
  <c r="H30" i="1" s="1"/>
  <c r="F28" i="1"/>
  <c r="F27" i="1"/>
  <c r="H27" i="1" s="1"/>
  <c r="F49" i="1"/>
  <c r="F25" i="1"/>
  <c r="H25" i="1" s="1"/>
  <c r="H26" i="1"/>
  <c r="H24" i="1"/>
  <c r="H23" i="1"/>
  <c r="H22" i="1"/>
  <c r="H21" i="1"/>
  <c r="H20" i="1"/>
  <c r="H19" i="1"/>
  <c r="H18" i="1"/>
  <c r="H17" i="1"/>
  <c r="H16" i="1"/>
  <c r="H28" i="1" l="1"/>
  <c r="H49" i="1"/>
  <c r="G50" i="1"/>
  <c r="B11" i="1" s="1"/>
  <c r="H50" i="1"/>
  <c r="B12" i="1" s="1"/>
</calcChain>
</file>

<file path=xl/sharedStrings.xml><?xml version="1.0" encoding="utf-8"?>
<sst xmlns="http://schemas.openxmlformats.org/spreadsheetml/2006/main" count="198" uniqueCount="109">
  <si>
    <t>Osmoz 3D</t>
  </si>
  <si>
    <t>Assembly Name</t>
  </si>
  <si>
    <t>customHead</t>
  </si>
  <si>
    <t>Assembly Revision</t>
  </si>
  <si>
    <t>Total Piece</t>
  </si>
  <si>
    <t>Total Cost</t>
  </si>
  <si>
    <t>Raw Materials</t>
  </si>
  <si>
    <t>Assemblies &amp; Subassemblies</t>
  </si>
  <si>
    <t>Part Name</t>
  </si>
  <si>
    <t>Part Description</t>
  </si>
  <si>
    <t>Procurement Details</t>
  </si>
  <si>
    <t>Unit Cost</t>
  </si>
  <si>
    <t>Quantity</t>
  </si>
  <si>
    <t>TOTAL</t>
  </si>
  <si>
    <t>v69</t>
  </si>
  <si>
    <t>Date of update</t>
  </si>
  <si>
    <t>Drive</t>
  </si>
  <si>
    <t>Hotend</t>
  </si>
  <si>
    <t>List of Drives</t>
  </si>
  <si>
    <t>List of Hotends</t>
  </si>
  <si>
    <t>Orbiter</t>
  </si>
  <si>
    <t>Goliath</t>
  </si>
  <si>
    <t>Mosquito</t>
  </si>
  <si>
    <t>Rapido</t>
  </si>
  <si>
    <t>main</t>
  </si>
  <si>
    <t>aluminium</t>
  </si>
  <si>
    <t>topSupportPlate</t>
  </si>
  <si>
    <t>Top part of the cage</t>
  </si>
  <si>
    <t>https://spannsysteme.shop/kategorie/3d-printer</t>
  </si>
  <si>
    <t>frontSupportPlate</t>
  </si>
  <si>
    <t>Front part of the cage</t>
  </si>
  <si>
    <t>backSupportPlate</t>
  </si>
  <si>
    <t>Back part of the cage</t>
  </si>
  <si>
    <t>bottomSupportPlate</t>
  </si>
  <si>
    <t>Bottom part of the cage</t>
  </si>
  <si>
    <t>ebb42Plate</t>
  </si>
  <si>
    <t>Support for the ebb42 board</t>
  </si>
  <si>
    <t>electronic</t>
  </si>
  <si>
    <t>ebb42</t>
  </si>
  <si>
    <t>The control board</t>
  </si>
  <si>
    <t>AliExpress or any 3D printer supplier</t>
  </si>
  <si>
    <t>endstopModule</t>
  </si>
  <si>
    <t>Axis limit switch</t>
  </si>
  <si>
    <t>beltGrabber-1</t>
  </si>
  <si>
    <t>To hold the belt in place</t>
  </si>
  <si>
    <t>beltGrabber-2</t>
  </si>
  <si>
    <t>steel</t>
  </si>
  <si>
    <t>MGN12Carriage</t>
  </si>
  <si>
    <t>To hold the printhead</t>
  </si>
  <si>
    <t>ASA</t>
  </si>
  <si>
    <t>sensorSupport</t>
  </si>
  <si>
    <t>To hold the limit switch</t>
  </si>
  <si>
    <t>3D printed by yourself</t>
  </si>
  <si>
    <t>brass</t>
  </si>
  <si>
    <t>brassInsertM3x5</t>
  </si>
  <si>
    <t>Brass insert M3 * 5mm</t>
  </si>
  <si>
    <t>Any hardware store</t>
  </si>
  <si>
    <t>M3x6 - Torx - 8.8</t>
  </si>
  <si>
    <t>Countersunk screw M3 * 6mm</t>
  </si>
  <si>
    <t>M3 x 6 - 8.8</t>
  </si>
  <si>
    <t>Caphead screw M3 * 6mm</t>
  </si>
  <si>
    <t>Nylon Unthreaded Spacer</t>
  </si>
  <si>
    <t>Nylon Spacer M3 * 5mm</t>
  </si>
  <si>
    <t>nylon</t>
  </si>
  <si>
    <t>18-8 Stainless Steel screw</t>
  </si>
  <si>
    <t>Caphead screw M3 * 8mm</t>
  </si>
  <si>
    <t>misc</t>
  </si>
  <si>
    <t>GoliathAir</t>
  </si>
  <si>
    <t>The Goliath hotend</t>
  </si>
  <si>
    <t>The Rapido hotend</t>
  </si>
  <si>
    <t>The mosquito hotend</t>
  </si>
  <si>
    <t>https://www.sliceengineering.com/products/the-mosquito-hotend</t>
  </si>
  <si>
    <t>goliathFanSystem, mosquitoAssembly, rapidoAssembly</t>
  </si>
  <si>
    <t>hotendFan</t>
  </si>
  <si>
    <t>superPinda</t>
  </si>
  <si>
    <t>Bed limit switch</t>
  </si>
  <si>
    <t>https://ratrig.com/rat-rig-superpinda-probe-by-pepperl-fuchs-inductive-5vdc-sensor.html</t>
  </si>
  <si>
    <t>brassInsertM3x4</t>
  </si>
  <si>
    <t>main, goliathFanSystem, mosquitoAssembly, rapidoAssembly</t>
  </si>
  <si>
    <t>Brass insert M3 * 4mm</t>
  </si>
  <si>
    <t>goliathFanSystem</t>
  </si>
  <si>
    <t>fanAdapterGoliath</t>
  </si>
  <si>
    <t>Duct for the hotend cooling</t>
  </si>
  <si>
    <t>Cooling fan for hotend</t>
  </si>
  <si>
    <t>Hextrudort</t>
  </si>
  <si>
    <t>Vz-Hextrudort</t>
  </si>
  <si>
    <t>The hextrudort drive</t>
  </si>
  <si>
    <t>extrudortAssembly</t>
  </si>
  <si>
    <t>mountingPlate</t>
  </si>
  <si>
    <t>Plate to interface with cage</t>
  </si>
  <si>
    <t>mosquitoAssembly</t>
  </si>
  <si>
    <t>rapidoAssembly</t>
  </si>
  <si>
    <t>mosquito</t>
  </si>
  <si>
    <t>rapido</t>
  </si>
  <si>
    <t>Caphead screw M3 * 14mm</t>
  </si>
  <si>
    <t>goliathPartCooling</t>
  </si>
  <si>
    <t>4028AxialFan</t>
  </si>
  <si>
    <t>Part cooling fan</t>
  </si>
  <si>
    <t>goliathPartCooling, rapidoPartCooling</t>
  </si>
  <si>
    <t>Alloy Steel Socket Head Screw</t>
  </si>
  <si>
    <t>Stainless Steel Hex Nut</t>
  </si>
  <si>
    <t>Caphead screw M3 * 40mm</t>
  </si>
  <si>
    <t>M3 nut</t>
  </si>
  <si>
    <t>Caphead screw M3 * 18mm</t>
  </si>
  <si>
    <t>rapidoPartCooling</t>
  </si>
  <si>
    <t>40mmFanInletGoliath</t>
  </si>
  <si>
    <t>bottomHornsGoliath</t>
  </si>
  <si>
    <t>To hold the cooling fan</t>
  </si>
  <si>
    <t>Duct for the part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</si>
</sst>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5"/>
      <color theme="8" tint="-0.249977111117893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4" fillId="4" borderId="5" xfId="0" applyFont="1" applyFill="1" applyBorder="1"/>
    <xf numFmtId="0" fontId="4" fillId="4" borderId="5" xfId="0" applyFont="1" applyFill="1" applyBorder="1" applyAlignment="1">
      <alignment wrapText="1"/>
    </xf>
    <xf numFmtId="165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5" borderId="3" xfId="0" applyFont="1" applyFill="1" applyBorder="1"/>
    <xf numFmtId="0" fontId="0" fillId="5" borderId="6" xfId="0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2" borderId="0" xfId="0" applyNumberFormat="1" applyFill="1"/>
    <xf numFmtId="0" fontId="3" fillId="3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7" fillId="2" borderId="1" xfId="2" applyFill="1" applyBorder="1" applyAlignment="1">
      <alignment horizontal="center"/>
    </xf>
    <xf numFmtId="0" fontId="7" fillId="3" borderId="1" xfId="2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3" borderId="6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20">
    <dxf>
      <numFmt numFmtId="165" formatCode="_-[$€-2]\ * #,##0.00_-;\-[$€-2]\ * #,##0.00_-;_-[$€-2]\ * &quot;-&quot;??_-;_-@_-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€-2]\ * #,##0.00_-;\-[$€-2]\ * #,##0.00_-;_-[$€-2]\ * &quot;-&quot;??_-;_-@_-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114300</xdr:rowOff>
    </xdr:from>
    <xdr:to>
      <xdr:col>0</xdr:col>
      <xdr:colOff>761564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A3077-6C3A-4E32-903A-C365183F8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114300"/>
          <a:ext cx="732988" cy="733425"/>
        </a:xfrm>
        <a:prstGeom prst="rect">
          <a:avLst/>
        </a:prstGeom>
      </xdr:spPr>
    </xdr:pic>
    <xdr:clientData/>
  </xdr:twoCellAnchor>
  <xdr:twoCellAnchor editAs="oneCell">
    <xdr:from>
      <xdr:col>2</xdr:col>
      <xdr:colOff>895350</xdr:colOff>
      <xdr:row>0</xdr:row>
      <xdr:rowOff>154830</xdr:rowOff>
    </xdr:from>
    <xdr:to>
      <xdr:col>3</xdr:col>
      <xdr:colOff>1277876</xdr:colOff>
      <xdr:row>12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A621A-2352-4F5C-A14B-90606A2E7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54830"/>
          <a:ext cx="2182751" cy="2197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67244-4D83-42E6-953B-513E7A670AA3}" name="Table1" displayName="Table1" ref="A15:H50" totalsRowCount="1" headerRowDxfId="19" headerRowBorderDxfId="18" tableBorderDxfId="17" totalsRowBorderDxfId="16">
  <autoFilter ref="A15:H49" xr:uid="{071E68A8-4917-4AAC-8210-E4505DCAD6BC}"/>
  <tableColumns count="8">
    <tableColumn id="1" xr3:uid="{CEC36DC4-F5AE-4990-B10C-FA9DDD8999BD}" name="Raw Materials" dataDxfId="15" totalsRowDxfId="7"/>
    <tableColumn id="5" xr3:uid="{549349C9-0256-4C3D-A8F0-F703999A6811}" name="Assemblies &amp; Subassemblies" dataDxfId="14" totalsRowDxfId="6"/>
    <tableColumn id="9" xr3:uid="{7930FA38-B59E-4D0E-B147-7ABB4C1FDA17}" name="Part Name" dataDxfId="13" totalsRowDxfId="5"/>
    <tableColumn id="11" xr3:uid="{F90A05B4-4A63-4FA4-906C-D5ABC54CEB06}" name="Part Description" dataDxfId="12" totalsRowDxfId="4"/>
    <tableColumn id="21" xr3:uid="{0F75A921-8582-4084-A761-905F78EBED77}" name="Procurement Details" dataDxfId="11" totalsRowDxfId="3"/>
    <tableColumn id="13" xr3:uid="{52B8D6C6-FD23-452F-9CC2-D685F80D6CBE}" name="Unit Cost" totalsRowLabel="TOTAL" dataDxfId="10" totalsRowDxfId="2"/>
    <tableColumn id="15" xr3:uid="{EC32C9B0-97F4-4275-8C59-1B7ADFAC8ABF}" name="Quantity" totalsRowFunction="sum" dataDxfId="9" totalsRowDxfId="1"/>
    <tableColumn id="17" xr3:uid="{E8A809DE-B649-4AF7-9899-6EC134D94294}" name="Total Cost" totalsRowFunction="sum" dataDxfId="8" totalsRowDxfId="0" dataCellStyle="Currency">
      <calculatedColumnFormula>Table1[[#This Row],[Quantity]]*Table1[[#This Row],[Unit Cost]]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ceengineering.com/products/the-mosquito-hotend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spannsysteme.shop/kategorie/3d-printer" TargetMode="External"/><Relationship Id="rId7" Type="http://schemas.openxmlformats.org/officeDocument/2006/relationships/hyperlink" Target="https://spannsysteme.shop/kategorie/3d-printer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pannsysteme.shop/kategorie/3d-printer" TargetMode="External"/><Relationship Id="rId1" Type="http://schemas.openxmlformats.org/officeDocument/2006/relationships/hyperlink" Target="https://spannsysteme.shop/kategorie/3d-printer" TargetMode="External"/><Relationship Id="rId6" Type="http://schemas.openxmlformats.org/officeDocument/2006/relationships/hyperlink" Target="https://spannsysteme.shop/kategorie/3d-printe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pannsysteme.shop/kategorie/3d-printer" TargetMode="External"/><Relationship Id="rId10" Type="http://schemas.openxmlformats.org/officeDocument/2006/relationships/hyperlink" Target="https://spannsysteme.shop/kategorie/3d-printer" TargetMode="External"/><Relationship Id="rId4" Type="http://schemas.openxmlformats.org/officeDocument/2006/relationships/hyperlink" Target="https://spannsysteme.shop/kategorie/3d-printer" TargetMode="External"/><Relationship Id="rId9" Type="http://schemas.openxmlformats.org/officeDocument/2006/relationships/hyperlink" Target="https://ratrig.com/rat-rig-superpinda-probe-by-pepperl-fuchs-inductive-5vdc-sens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20C-0CFD-48DC-9C30-99634A578C76}">
  <sheetPr codeName="Sheet1"/>
  <dimension ref="A2:H51"/>
  <sheetViews>
    <sheetView tabSelected="1" topLeftCell="A13" workbookViewId="0">
      <selection activeCell="C53" sqref="C53"/>
    </sheetView>
  </sheetViews>
  <sheetFormatPr defaultColWidth="9.28515625" defaultRowHeight="15" x14ac:dyDescent="0.25"/>
  <cols>
    <col min="1" max="1" width="17.85546875" style="1" bestFit="1" customWidth="1"/>
    <col min="2" max="2" width="57" style="1" bestFit="1" customWidth="1"/>
    <col min="3" max="3" width="27" style="1" bestFit="1" customWidth="1"/>
    <col min="4" max="4" width="27.85546875" style="1" bestFit="1" customWidth="1"/>
    <col min="5" max="5" width="37.140625" style="1" customWidth="1"/>
    <col min="6" max="6" width="11.42578125" style="1" bestFit="1" customWidth="1"/>
    <col min="7" max="7" width="11.85546875" style="1" customWidth="1"/>
    <col min="8" max="8" width="21.28515625" style="1" customWidth="1"/>
    <col min="9" max="16384" width="9.28515625" style="1"/>
  </cols>
  <sheetData>
    <row r="2" spans="1:8" ht="15" customHeight="1" x14ac:dyDescent="0.25">
      <c r="B2" s="19" t="s">
        <v>0</v>
      </c>
    </row>
    <row r="3" spans="1:8" ht="18.75" customHeight="1" x14ac:dyDescent="0.3">
      <c r="B3" s="19"/>
      <c r="C3" s="20"/>
      <c r="D3" s="20"/>
      <c r="E3" s="20"/>
    </row>
    <row r="4" spans="1:8" ht="15" customHeight="1" x14ac:dyDescent="0.25">
      <c r="B4" s="19"/>
      <c r="C4" s="21"/>
      <c r="D4" s="21"/>
      <c r="E4" s="21"/>
    </row>
    <row r="6" spans="1:8" x14ac:dyDescent="0.25">
      <c r="A6" s="16" t="s">
        <v>1</v>
      </c>
      <c r="B6" s="2" t="s">
        <v>2</v>
      </c>
      <c r="C6" s="22"/>
      <c r="D6" s="22"/>
      <c r="E6" s="22"/>
    </row>
    <row r="7" spans="1:8" x14ac:dyDescent="0.25">
      <c r="A7" s="3" t="s">
        <v>16</v>
      </c>
      <c r="B7" s="2" t="s">
        <v>20</v>
      </c>
      <c r="C7" s="22"/>
      <c r="D7" s="22"/>
      <c r="E7" s="22"/>
    </row>
    <row r="8" spans="1:8" x14ac:dyDescent="0.25">
      <c r="A8" s="3" t="s">
        <v>17</v>
      </c>
      <c r="B8" s="2" t="s">
        <v>21</v>
      </c>
      <c r="C8" s="22"/>
      <c r="D8" s="22"/>
      <c r="E8" s="22"/>
    </row>
    <row r="9" spans="1:8" x14ac:dyDescent="0.25">
      <c r="A9" s="16" t="s">
        <v>3</v>
      </c>
      <c r="B9" s="2" t="s">
        <v>14</v>
      </c>
      <c r="C9" s="22"/>
      <c r="D9" s="22"/>
      <c r="E9" s="22"/>
    </row>
    <row r="10" spans="1:8" x14ac:dyDescent="0.25">
      <c r="A10" s="16" t="s">
        <v>15</v>
      </c>
      <c r="B10" s="17">
        <v>45281</v>
      </c>
      <c r="C10" s="22"/>
      <c r="D10" s="22"/>
      <c r="E10" s="22"/>
    </row>
    <row r="11" spans="1:8" x14ac:dyDescent="0.25">
      <c r="A11" s="16" t="s">
        <v>4</v>
      </c>
      <c r="B11" s="2">
        <f>Table1[[#Totals],[Quantity]]</f>
        <v>79</v>
      </c>
      <c r="C11" s="22"/>
      <c r="D11" s="22"/>
      <c r="E11" s="22"/>
    </row>
    <row r="12" spans="1:8" x14ac:dyDescent="0.25">
      <c r="A12" s="16" t="s">
        <v>5</v>
      </c>
      <c r="B12" s="18">
        <f>Table1[[#Totals],[Total Cost]]</f>
        <v>220.02631716997413</v>
      </c>
      <c r="C12" s="22"/>
      <c r="D12" s="22"/>
      <c r="E12" s="22"/>
    </row>
    <row r="13" spans="1:8" x14ac:dyDescent="0.25">
      <c r="C13" s="23"/>
      <c r="D13" s="23"/>
      <c r="E13" s="23"/>
    </row>
    <row r="15" spans="1:8" ht="17.25" customHeight="1" x14ac:dyDescent="0.25">
      <c r="A15" s="4" t="s">
        <v>6</v>
      </c>
      <c r="B15" s="5" t="s">
        <v>7</v>
      </c>
      <c r="C15" s="4" t="s">
        <v>8</v>
      </c>
      <c r="D15" s="4" t="s">
        <v>9</v>
      </c>
      <c r="E15" s="5" t="s">
        <v>10</v>
      </c>
      <c r="F15" s="4" t="s">
        <v>11</v>
      </c>
      <c r="G15" s="4" t="s">
        <v>12</v>
      </c>
      <c r="H15" s="4" t="s">
        <v>5</v>
      </c>
    </row>
    <row r="16" spans="1:8" x14ac:dyDescent="0.25">
      <c r="A16" s="2" t="s">
        <v>25</v>
      </c>
      <c r="B16" s="2" t="s">
        <v>24</v>
      </c>
      <c r="C16" s="2" t="s">
        <v>26</v>
      </c>
      <c r="D16" s="2" t="s">
        <v>27</v>
      </c>
      <c r="E16" s="24" t="s">
        <v>28</v>
      </c>
      <c r="F16" s="6">
        <v>0</v>
      </c>
      <c r="G16" s="2">
        <v>1</v>
      </c>
      <c r="H16" s="6">
        <f>Table1[[#This Row],[Quantity]]*Table1[[#This Row],[Unit Cost]]</f>
        <v>0</v>
      </c>
    </row>
    <row r="17" spans="1:8" x14ac:dyDescent="0.25">
      <c r="A17" s="7" t="s">
        <v>25</v>
      </c>
      <c r="B17" s="7" t="s">
        <v>24</v>
      </c>
      <c r="C17" s="7" t="s">
        <v>29</v>
      </c>
      <c r="D17" s="7" t="s">
        <v>30</v>
      </c>
      <c r="E17" s="25" t="s">
        <v>28</v>
      </c>
      <c r="F17" s="8">
        <v>0</v>
      </c>
      <c r="G17" s="7">
        <v>1</v>
      </c>
      <c r="H17" s="8">
        <f>Table1[[#This Row],[Quantity]]*Table1[[#This Row],[Unit Cost]]</f>
        <v>0</v>
      </c>
    </row>
    <row r="18" spans="1:8" x14ac:dyDescent="0.25">
      <c r="A18" s="2" t="s">
        <v>25</v>
      </c>
      <c r="B18" s="2" t="s">
        <v>24</v>
      </c>
      <c r="C18" s="2" t="s">
        <v>31</v>
      </c>
      <c r="D18" s="2" t="s">
        <v>32</v>
      </c>
      <c r="E18" s="24" t="s">
        <v>28</v>
      </c>
      <c r="F18" s="6">
        <v>0</v>
      </c>
      <c r="G18" s="2">
        <v>1</v>
      </c>
      <c r="H18" s="6">
        <f>Table1[[#This Row],[Quantity]]*Table1[[#This Row],[Unit Cost]]</f>
        <v>0</v>
      </c>
    </row>
    <row r="19" spans="1:8" x14ac:dyDescent="0.25">
      <c r="A19" s="7" t="s">
        <v>25</v>
      </c>
      <c r="B19" s="7" t="s">
        <v>24</v>
      </c>
      <c r="C19" s="7" t="s">
        <v>33</v>
      </c>
      <c r="D19" s="7" t="s">
        <v>34</v>
      </c>
      <c r="E19" s="25" t="s">
        <v>28</v>
      </c>
      <c r="F19" s="8">
        <v>0</v>
      </c>
      <c r="G19" s="7">
        <v>1</v>
      </c>
      <c r="H19" s="8">
        <f>Table1[[#This Row],[Quantity]]*Table1[[#This Row],[Unit Cost]]</f>
        <v>0</v>
      </c>
    </row>
    <row r="20" spans="1:8" x14ac:dyDescent="0.25">
      <c r="A20" s="2" t="s">
        <v>25</v>
      </c>
      <c r="B20" s="2" t="s">
        <v>24</v>
      </c>
      <c r="C20" s="2" t="s">
        <v>35</v>
      </c>
      <c r="D20" s="2" t="s">
        <v>36</v>
      </c>
      <c r="E20" s="24" t="s">
        <v>28</v>
      </c>
      <c r="F20" s="6">
        <v>0</v>
      </c>
      <c r="G20" s="2">
        <v>1</v>
      </c>
      <c r="H20" s="6">
        <f>Table1[[#This Row],[Quantity]]*Table1[[#This Row],[Unit Cost]]</f>
        <v>0</v>
      </c>
    </row>
    <row r="21" spans="1:8" x14ac:dyDescent="0.25">
      <c r="A21" s="7" t="s">
        <v>37</v>
      </c>
      <c r="B21" s="7" t="s">
        <v>24</v>
      </c>
      <c r="C21" s="7" t="s">
        <v>38</v>
      </c>
      <c r="D21" s="7" t="s">
        <v>39</v>
      </c>
      <c r="E21" s="7" t="s">
        <v>40</v>
      </c>
      <c r="F21" s="8">
        <v>23.53</v>
      </c>
      <c r="G21" s="7">
        <v>1</v>
      </c>
      <c r="H21" s="8">
        <f>Table1[[#This Row],[Quantity]]*Table1[[#This Row],[Unit Cost]]</f>
        <v>23.53</v>
      </c>
    </row>
    <row r="22" spans="1:8" x14ac:dyDescent="0.25">
      <c r="A22" s="2" t="s">
        <v>37</v>
      </c>
      <c r="B22" s="2" t="s">
        <v>24</v>
      </c>
      <c r="C22" s="2" t="s">
        <v>41</v>
      </c>
      <c r="D22" s="2" t="s">
        <v>42</v>
      </c>
      <c r="E22" s="2" t="s">
        <v>40</v>
      </c>
      <c r="F22" s="6">
        <v>0.78</v>
      </c>
      <c r="G22" s="2">
        <v>1</v>
      </c>
      <c r="H22" s="6">
        <f>Table1[[#This Row],[Quantity]]*Table1[[#This Row],[Unit Cost]]</f>
        <v>0.78</v>
      </c>
    </row>
    <row r="23" spans="1:8" x14ac:dyDescent="0.25">
      <c r="A23" s="7" t="s">
        <v>25</v>
      </c>
      <c r="B23" s="7" t="s">
        <v>24</v>
      </c>
      <c r="C23" s="7" t="s">
        <v>43</v>
      </c>
      <c r="D23" s="7" t="s">
        <v>44</v>
      </c>
      <c r="E23" s="25" t="s">
        <v>28</v>
      </c>
      <c r="F23" s="8">
        <v>0</v>
      </c>
      <c r="G23" s="7">
        <v>2</v>
      </c>
      <c r="H23" s="8">
        <f>Table1[[#This Row],[Quantity]]*Table1[[#This Row],[Unit Cost]]</f>
        <v>0</v>
      </c>
    </row>
    <row r="24" spans="1:8" x14ac:dyDescent="0.25">
      <c r="A24" s="2" t="s">
        <v>25</v>
      </c>
      <c r="B24" s="2" t="s">
        <v>24</v>
      </c>
      <c r="C24" s="2" t="s">
        <v>45</v>
      </c>
      <c r="D24" s="2" t="s">
        <v>44</v>
      </c>
      <c r="E24" s="24" t="s">
        <v>28</v>
      </c>
      <c r="F24" s="6">
        <v>0</v>
      </c>
      <c r="G24" s="2">
        <v>2</v>
      </c>
      <c r="H24" s="6">
        <f>Table1[[#This Row],[Quantity]]*Table1[[#This Row],[Unit Cost]]</f>
        <v>0</v>
      </c>
    </row>
    <row r="25" spans="1:8" x14ac:dyDescent="0.25">
      <c r="A25" s="7" t="s">
        <v>46</v>
      </c>
      <c r="B25" s="7" t="s">
        <v>24</v>
      </c>
      <c r="C25" s="7" t="s">
        <v>47</v>
      </c>
      <c r="D25" s="7" t="s">
        <v>48</v>
      </c>
      <c r="E25" s="7" t="s">
        <v>40</v>
      </c>
      <c r="F25" s="8">
        <f>4.52/2</f>
        <v>2.2599999999999998</v>
      </c>
      <c r="G25" s="7">
        <v>1</v>
      </c>
      <c r="H25" s="8">
        <f>Table1[[#This Row],[Quantity]]*Table1[[#This Row],[Unit Cost]]</f>
        <v>2.2599999999999998</v>
      </c>
    </row>
    <row r="26" spans="1:8" x14ac:dyDescent="0.25">
      <c r="A26" s="2" t="s">
        <v>49</v>
      </c>
      <c r="B26" s="2" t="s">
        <v>24</v>
      </c>
      <c r="C26" s="2" t="s">
        <v>50</v>
      </c>
      <c r="D26" s="2" t="s">
        <v>51</v>
      </c>
      <c r="E26" s="2" t="s">
        <v>52</v>
      </c>
      <c r="F26" s="6">
        <v>0</v>
      </c>
      <c r="G26" s="2">
        <v>1</v>
      </c>
      <c r="H26" s="6">
        <f>Table1[[#This Row],[Quantity]]*Table1[[#This Row],[Unit Cost]]</f>
        <v>0</v>
      </c>
    </row>
    <row r="27" spans="1:8" x14ac:dyDescent="0.25">
      <c r="A27" s="7" t="s">
        <v>46</v>
      </c>
      <c r="B27" s="7" t="s">
        <v>24</v>
      </c>
      <c r="C27" s="7" t="s">
        <v>57</v>
      </c>
      <c r="D27" s="7" t="s">
        <v>58</v>
      </c>
      <c r="E27" s="9" t="s">
        <v>56</v>
      </c>
      <c r="F27" s="8">
        <f>2.13/50</f>
        <v>4.2599999999999999E-2</v>
      </c>
      <c r="G27" s="7">
        <v>22</v>
      </c>
      <c r="H27" s="8">
        <f>Table1[[#This Row],[Quantity]]*Table1[[#This Row],[Unit Cost]]</f>
        <v>0.93720000000000003</v>
      </c>
    </row>
    <row r="28" spans="1:8" x14ac:dyDescent="0.25">
      <c r="A28" s="2" t="s">
        <v>46</v>
      </c>
      <c r="B28" s="2" t="s">
        <v>24</v>
      </c>
      <c r="C28" s="2" t="s">
        <v>59</v>
      </c>
      <c r="D28" s="2" t="s">
        <v>60</v>
      </c>
      <c r="E28" s="2" t="s">
        <v>56</v>
      </c>
      <c r="F28" s="6">
        <f>1.97/61</f>
        <v>3.2295081967213111E-2</v>
      </c>
      <c r="G28" s="2">
        <f>3+1+IF(B7 = Data!A3, 2, 0)</f>
        <v>4</v>
      </c>
      <c r="H28" s="6">
        <f>Table1[[#This Row],[Quantity]]*Table1[[#This Row],[Unit Cost]]</f>
        <v>0.12918032786885245</v>
      </c>
    </row>
    <row r="29" spans="1:8" x14ac:dyDescent="0.25">
      <c r="A29" s="7" t="s">
        <v>63</v>
      </c>
      <c r="B29" s="7" t="s">
        <v>24</v>
      </c>
      <c r="C29" s="7" t="s">
        <v>61</v>
      </c>
      <c r="D29" s="7" t="s">
        <v>62</v>
      </c>
      <c r="E29" s="9" t="s">
        <v>56</v>
      </c>
      <c r="F29" s="8">
        <f>1.07/50</f>
        <v>2.1400000000000002E-2</v>
      </c>
      <c r="G29" s="7">
        <v>4</v>
      </c>
      <c r="H29" s="8">
        <f>Table1[[#This Row],[Quantity]]*Table1[[#This Row],[Unit Cost]]</f>
        <v>8.5600000000000009E-2</v>
      </c>
    </row>
    <row r="30" spans="1:8" x14ac:dyDescent="0.25">
      <c r="A30" s="2" t="s">
        <v>46</v>
      </c>
      <c r="B30" s="2" t="s">
        <v>24</v>
      </c>
      <c r="C30" s="2" t="s">
        <v>64</v>
      </c>
      <c r="D30" s="2" t="s">
        <v>65</v>
      </c>
      <c r="E30" s="2" t="s">
        <v>56</v>
      </c>
      <c r="F30" s="6">
        <f>2.04/57</f>
        <v>3.5789473684210524E-2</v>
      </c>
      <c r="G30" s="2">
        <v>6</v>
      </c>
      <c r="H30" s="6">
        <f>Table1[[#This Row],[Quantity]]*Table1[[#This Row],[Unit Cost]]</f>
        <v>0.21473684210526314</v>
      </c>
    </row>
    <row r="31" spans="1:8" x14ac:dyDescent="0.25">
      <c r="A31" s="7" t="s">
        <v>66</v>
      </c>
      <c r="B31" s="7" t="s">
        <v>24</v>
      </c>
      <c r="C31" s="7" t="s">
        <v>67</v>
      </c>
      <c r="D31" s="7" t="s">
        <v>68</v>
      </c>
      <c r="E31" s="7" t="s">
        <v>40</v>
      </c>
      <c r="F31" s="8">
        <v>139.28</v>
      </c>
      <c r="G31" s="7">
        <f>IF(B8 = Data!B2, 1, 0)</f>
        <v>1</v>
      </c>
      <c r="H31" s="8">
        <f>Table1[[#This Row],[Quantity]]*Table1[[#This Row],[Unit Cost]]</f>
        <v>139.28</v>
      </c>
    </row>
    <row r="32" spans="1:8" x14ac:dyDescent="0.25">
      <c r="A32" s="2" t="s">
        <v>66</v>
      </c>
      <c r="B32" s="2" t="s">
        <v>91</v>
      </c>
      <c r="C32" s="2" t="s">
        <v>93</v>
      </c>
      <c r="D32" s="2" t="s">
        <v>69</v>
      </c>
      <c r="E32" s="2" t="s">
        <v>40</v>
      </c>
      <c r="F32" s="6">
        <v>97.71</v>
      </c>
      <c r="G32" s="2">
        <f>IF(B8 = Data!B4, 1, 0)</f>
        <v>0</v>
      </c>
      <c r="H32" s="6">
        <f>Table1[[#This Row],[Quantity]]*Table1[[#This Row],[Unit Cost]]</f>
        <v>0</v>
      </c>
    </row>
    <row r="33" spans="1:8" x14ac:dyDescent="0.25">
      <c r="A33" s="7" t="s">
        <v>66</v>
      </c>
      <c r="B33" s="7" t="s">
        <v>90</v>
      </c>
      <c r="C33" s="7" t="s">
        <v>92</v>
      </c>
      <c r="D33" s="7" t="s">
        <v>70</v>
      </c>
      <c r="E33" s="25" t="s">
        <v>71</v>
      </c>
      <c r="F33" s="8">
        <v>149.99</v>
      </c>
      <c r="G33" s="7">
        <f>IF(B8 = Data!B3, 1, 0)</f>
        <v>0</v>
      </c>
      <c r="H33" s="8">
        <f>Table1[[#This Row],[Quantity]]*Table1[[#This Row],[Unit Cost]]</f>
        <v>0</v>
      </c>
    </row>
    <row r="34" spans="1:8" x14ac:dyDescent="0.25">
      <c r="A34" s="2" t="s">
        <v>37</v>
      </c>
      <c r="B34" s="2" t="s">
        <v>72</v>
      </c>
      <c r="C34" s="2" t="s">
        <v>73</v>
      </c>
      <c r="D34" s="2" t="s">
        <v>83</v>
      </c>
      <c r="E34" s="2" t="s">
        <v>40</v>
      </c>
      <c r="F34" s="6">
        <v>4.05</v>
      </c>
      <c r="G34" s="2">
        <v>1</v>
      </c>
      <c r="H34" s="6">
        <f>Table1[[#This Row],[Quantity]]*Table1[[#This Row],[Unit Cost]]</f>
        <v>4.05</v>
      </c>
    </row>
    <row r="35" spans="1:8" x14ac:dyDescent="0.25">
      <c r="A35" s="7" t="s">
        <v>37</v>
      </c>
      <c r="B35" s="7" t="s">
        <v>72</v>
      </c>
      <c r="C35" s="7" t="s">
        <v>74</v>
      </c>
      <c r="D35" s="7" t="s">
        <v>75</v>
      </c>
      <c r="E35" s="27" t="s">
        <v>76</v>
      </c>
      <c r="F35" s="8">
        <v>42.09</v>
      </c>
      <c r="G35" s="7">
        <v>1</v>
      </c>
      <c r="H35" s="8">
        <f>Table1[[#This Row],[Quantity]]*Table1[[#This Row],[Unit Cost]]</f>
        <v>42.09</v>
      </c>
    </row>
    <row r="36" spans="1:8" x14ac:dyDescent="0.25">
      <c r="A36" s="2" t="s">
        <v>49</v>
      </c>
      <c r="B36" s="2" t="s">
        <v>80</v>
      </c>
      <c r="C36" s="2" t="s">
        <v>81</v>
      </c>
      <c r="D36" s="2" t="s">
        <v>82</v>
      </c>
      <c r="E36" s="2" t="s">
        <v>52</v>
      </c>
      <c r="F36" s="6">
        <v>0</v>
      </c>
      <c r="G36" s="2">
        <f>IF(B8 = Data!B2, 1, 0)</f>
        <v>1</v>
      </c>
      <c r="H36" s="6">
        <f>Table1[[#This Row],[Quantity]]*Table1[[#This Row],[Unit Cost]]</f>
        <v>0</v>
      </c>
    </row>
    <row r="37" spans="1:8" x14ac:dyDescent="0.25">
      <c r="A37" s="7" t="s">
        <v>66</v>
      </c>
      <c r="B37" s="7" t="s">
        <v>87</v>
      </c>
      <c r="C37" s="7" t="s">
        <v>85</v>
      </c>
      <c r="D37" s="7" t="s">
        <v>86</v>
      </c>
      <c r="E37" s="9" t="s">
        <v>40</v>
      </c>
      <c r="F37" s="8">
        <v>0</v>
      </c>
      <c r="G37" s="7">
        <f>IF(B7 = Data!A3, 1, 0)</f>
        <v>0</v>
      </c>
      <c r="H37" s="8">
        <f>Table1[[#This Row],[Quantity]]*Table1[[#This Row],[Unit Cost]]</f>
        <v>0</v>
      </c>
    </row>
    <row r="38" spans="1:8" x14ac:dyDescent="0.25">
      <c r="A38" s="2" t="s">
        <v>25</v>
      </c>
      <c r="B38" s="2" t="s">
        <v>87</v>
      </c>
      <c r="C38" s="2" t="s">
        <v>88</v>
      </c>
      <c r="D38" s="2" t="s">
        <v>89</v>
      </c>
      <c r="E38" s="24" t="s">
        <v>28</v>
      </c>
      <c r="F38" s="6">
        <v>0</v>
      </c>
      <c r="G38" s="2">
        <f>IF(B7 = Data!A3, 1, 0)</f>
        <v>0</v>
      </c>
      <c r="H38" s="6">
        <f>Table1[[#This Row],[Quantity]]*Table1[[#This Row],[Unit Cost]]</f>
        <v>0</v>
      </c>
    </row>
    <row r="39" spans="1:8" x14ac:dyDescent="0.25">
      <c r="A39" s="7" t="s">
        <v>66</v>
      </c>
      <c r="B39" s="7" t="s">
        <v>98</v>
      </c>
      <c r="C39" s="7" t="s">
        <v>96</v>
      </c>
      <c r="D39" s="7" t="s">
        <v>97</v>
      </c>
      <c r="E39" s="7" t="s">
        <v>40</v>
      </c>
      <c r="F39" s="8">
        <v>4.54</v>
      </c>
      <c r="G39" s="7">
        <v>1</v>
      </c>
      <c r="H39" s="8">
        <f>Table1[[#This Row],[Quantity]]*Table1[[#This Row],[Unit Cost]]</f>
        <v>4.54</v>
      </c>
    </row>
    <row r="40" spans="1:8" x14ac:dyDescent="0.25">
      <c r="A40" s="2" t="s">
        <v>46</v>
      </c>
      <c r="B40" s="2" t="s">
        <v>72</v>
      </c>
      <c r="C40" s="2" t="s">
        <v>99</v>
      </c>
      <c r="D40" s="2" t="s">
        <v>103</v>
      </c>
      <c r="E40" s="26" t="s">
        <v>56</v>
      </c>
      <c r="F40" s="6">
        <f>1.83/50</f>
        <v>3.6600000000000001E-2</v>
      </c>
      <c r="G40" s="2">
        <v>1</v>
      </c>
      <c r="H40" s="6">
        <f>Table1[[#This Row],[Quantity]]*Table1[[#This Row],[Unit Cost]]</f>
        <v>3.6600000000000001E-2</v>
      </c>
    </row>
    <row r="41" spans="1:8" x14ac:dyDescent="0.25">
      <c r="A41" s="7" t="s">
        <v>46</v>
      </c>
      <c r="B41" s="7" t="s">
        <v>98</v>
      </c>
      <c r="C41" s="7" t="s">
        <v>100</v>
      </c>
      <c r="D41" s="7" t="s">
        <v>102</v>
      </c>
      <c r="E41" s="7" t="s">
        <v>56</v>
      </c>
      <c r="F41" s="8">
        <f>0.91/50</f>
        <v>1.8200000000000001E-2</v>
      </c>
      <c r="G41" s="7">
        <v>5</v>
      </c>
      <c r="H41" s="8">
        <f>Table1[[#This Row],[Quantity]]*Table1[[#This Row],[Unit Cost]]</f>
        <v>9.0999999999999998E-2</v>
      </c>
    </row>
    <row r="42" spans="1:8" x14ac:dyDescent="0.25">
      <c r="A42" s="2" t="s">
        <v>46</v>
      </c>
      <c r="B42" s="2" t="s">
        <v>98</v>
      </c>
      <c r="C42" s="2" t="s">
        <v>99</v>
      </c>
      <c r="D42" s="2" t="s">
        <v>101</v>
      </c>
      <c r="E42" s="2" t="s">
        <v>56</v>
      </c>
      <c r="F42" s="6">
        <f>8.1/20</f>
        <v>0.40499999999999997</v>
      </c>
      <c r="G42" s="2">
        <v>4</v>
      </c>
      <c r="H42" s="6">
        <f>Table1[[#This Row],[Quantity]]*Table1[[#This Row],[Unit Cost]]</f>
        <v>1.6199999999999999</v>
      </c>
    </row>
    <row r="43" spans="1:8" x14ac:dyDescent="0.25">
      <c r="A43" s="7" t="s">
        <v>46</v>
      </c>
      <c r="B43" s="7" t="s">
        <v>72</v>
      </c>
      <c r="C43" s="7" t="s">
        <v>99</v>
      </c>
      <c r="D43" s="7" t="s">
        <v>94</v>
      </c>
      <c r="E43" s="9" t="s">
        <v>56</v>
      </c>
      <c r="F43" s="8">
        <f>2.01/50</f>
        <v>4.0199999999999993E-2</v>
      </c>
      <c r="G43" s="7">
        <v>4</v>
      </c>
      <c r="H43" s="8">
        <f>Table1[[#This Row],[Quantity]]*Table1[[#This Row],[Unit Cost]]</f>
        <v>0.16079999999999997</v>
      </c>
    </row>
    <row r="44" spans="1:8" x14ac:dyDescent="0.25">
      <c r="A44" s="2" t="s">
        <v>53</v>
      </c>
      <c r="B44" s="2" t="s">
        <v>80</v>
      </c>
      <c r="C44" s="2" t="s">
        <v>77</v>
      </c>
      <c r="D44" s="2" t="s">
        <v>79</v>
      </c>
      <c r="E44" s="2" t="s">
        <v>56</v>
      </c>
      <c r="F44" s="6">
        <v>1.4800000000000001E-2</v>
      </c>
      <c r="G44" s="2">
        <v>2</v>
      </c>
      <c r="H44" s="6">
        <v>0.1106</v>
      </c>
    </row>
    <row r="45" spans="1:8" x14ac:dyDescent="0.25">
      <c r="A45" s="7" t="s">
        <v>49</v>
      </c>
      <c r="B45" s="7" t="s">
        <v>95</v>
      </c>
      <c r="C45" s="7" t="s">
        <v>105</v>
      </c>
      <c r="D45" s="7" t="s">
        <v>107</v>
      </c>
      <c r="E45" s="7" t="s">
        <v>52</v>
      </c>
      <c r="F45" s="8">
        <v>0</v>
      </c>
      <c r="G45" s="7">
        <f>IF(B8 = Data!B2, 1, 0)</f>
        <v>1</v>
      </c>
      <c r="H45" s="8">
        <f>Table1[[#This Row],[Quantity]]*Table1[[#This Row],[Unit Cost]]</f>
        <v>0</v>
      </c>
    </row>
    <row r="46" spans="1:8" x14ac:dyDescent="0.25">
      <c r="A46" s="2" t="s">
        <v>49</v>
      </c>
      <c r="B46" s="2" t="s">
        <v>95</v>
      </c>
      <c r="C46" s="2" t="s">
        <v>106</v>
      </c>
      <c r="D46" s="2" t="s">
        <v>108</v>
      </c>
      <c r="E46" s="2" t="s">
        <v>52</v>
      </c>
      <c r="F46" s="6">
        <v>0</v>
      </c>
      <c r="G46" s="2">
        <f>IF(B8 = Data!B2, 1, 0)</f>
        <v>1</v>
      </c>
      <c r="H46" s="6">
        <f>Table1[[#This Row],[Quantity]]*Table1[[#This Row],[Unit Cost]]</f>
        <v>0</v>
      </c>
    </row>
    <row r="47" spans="1:8" x14ac:dyDescent="0.25">
      <c r="A47" s="7" t="s">
        <v>49</v>
      </c>
      <c r="B47" s="7" t="s">
        <v>104</v>
      </c>
      <c r="C47" s="7" t="s">
        <v>104</v>
      </c>
      <c r="D47" s="7" t="s">
        <v>107</v>
      </c>
      <c r="E47" s="7" t="s">
        <v>52</v>
      </c>
      <c r="F47" s="8">
        <v>0</v>
      </c>
      <c r="G47" s="7">
        <f>IF(B8 = Data!B3, 1, 0)</f>
        <v>0</v>
      </c>
      <c r="H47" s="8">
        <f>Table1[[#This Row],[Quantity]]*Table1[[#This Row],[Unit Cost]]</f>
        <v>0</v>
      </c>
    </row>
    <row r="48" spans="1:8" x14ac:dyDescent="0.25">
      <c r="A48" s="2" t="s">
        <v>49</v>
      </c>
      <c r="B48" s="2" t="s">
        <v>104</v>
      </c>
      <c r="C48" s="2" t="s">
        <v>106</v>
      </c>
      <c r="D48" s="2" t="s">
        <v>108</v>
      </c>
      <c r="E48" s="2" t="s">
        <v>52</v>
      </c>
      <c r="F48" s="6">
        <v>0</v>
      </c>
      <c r="G48" s="2">
        <f>IF(B8 = Data!B3, 1, 0)</f>
        <v>0</v>
      </c>
      <c r="H48" s="6">
        <f>Table1[[#This Row],[Quantity]]*Table1[[#This Row],[Unit Cost]]</f>
        <v>0</v>
      </c>
    </row>
    <row r="49" spans="1:8" x14ac:dyDescent="0.25">
      <c r="A49" s="9" t="s">
        <v>53</v>
      </c>
      <c r="B49" s="9" t="s">
        <v>78</v>
      </c>
      <c r="C49" s="9" t="s">
        <v>54</v>
      </c>
      <c r="D49" s="9" t="s">
        <v>55</v>
      </c>
      <c r="E49" s="9" t="s">
        <v>56</v>
      </c>
      <c r="F49" s="10">
        <f>1.58/100</f>
        <v>1.5800000000000002E-2</v>
      </c>
      <c r="G49" s="7">
        <f>2+5</f>
        <v>7</v>
      </c>
      <c r="H49" s="8">
        <f>Table1[[#This Row],[Quantity]]*Table1[[#This Row],[Unit Cost]]</f>
        <v>0.1106</v>
      </c>
    </row>
    <row r="50" spans="1:8" x14ac:dyDescent="0.25">
      <c r="A50" s="11"/>
      <c r="B50" s="11"/>
      <c r="C50" s="11"/>
      <c r="D50" s="11"/>
      <c r="E50" s="11"/>
      <c r="F50" s="12" t="s">
        <v>13</v>
      </c>
      <c r="G50" s="13">
        <f>SUBTOTAL(109,Table1[Quantity])</f>
        <v>79</v>
      </c>
      <c r="H50" s="14">
        <f>SUBTOTAL(109,Table1[Total Cost])</f>
        <v>220.02631716997413</v>
      </c>
    </row>
    <row r="51" spans="1:8" x14ac:dyDescent="0.25">
      <c r="H51" s="15"/>
    </row>
  </sheetData>
  <mergeCells count="4">
    <mergeCell ref="C3:E3"/>
    <mergeCell ref="C4:E4"/>
    <mergeCell ref="C6:E12"/>
    <mergeCell ref="B2:B4"/>
  </mergeCells>
  <hyperlinks>
    <hyperlink ref="E16" r:id="rId1" xr:uid="{79D1F632-E3FD-4D94-B993-852EE0763C39}"/>
    <hyperlink ref="E17" r:id="rId2" xr:uid="{F35D08BE-A8CB-4D57-B166-E17DC91D6D28}"/>
    <hyperlink ref="E18" r:id="rId3" xr:uid="{FC1E9875-3956-4725-9C4D-894128B32B70}"/>
    <hyperlink ref="E19" r:id="rId4" xr:uid="{B21C4C60-A3F0-4E49-AB34-76E7B45460E2}"/>
    <hyperlink ref="E20" r:id="rId5" xr:uid="{02EEF4AE-6AA1-4FF6-9C17-2C75DF3EE4D8}"/>
    <hyperlink ref="E23" r:id="rId6" xr:uid="{1676ADF7-7FCF-4B2D-A605-F73B0D2A30B9}"/>
    <hyperlink ref="E24" r:id="rId7" xr:uid="{36A24A65-09FF-4098-9391-DFAFE836124C}"/>
    <hyperlink ref="E33" r:id="rId8" xr:uid="{40BC1257-B740-4CD7-B314-39B64E8014C9}"/>
    <hyperlink ref="E35" r:id="rId9" xr:uid="{1367BF6F-D7F9-48E2-A98B-F831048B5EBA}"/>
    <hyperlink ref="E38" r:id="rId10" xr:uid="{AAE10CD0-40F9-4CBA-A6A9-1E83AD330FFD}"/>
  </hyperlinks>
  <pageMargins left="0.7" right="0.7" top="0.75" bottom="0.75" header="0.3" footer="0.3"/>
  <pageSetup orientation="portrait" r:id="rId11"/>
  <drawing r:id="rId12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8B7F484-6D23-485A-B0F1-978D0BC6732F}">
          <x14:formula1>
            <xm:f>Data!$A$2:$A$3</xm:f>
          </x14:formula1>
          <xm:sqref>B7</xm:sqref>
        </x14:dataValidation>
        <x14:dataValidation type="list" allowBlank="1" showInputMessage="1" showErrorMessage="1" xr:uid="{55520788-AF7C-438B-8B85-347A7B1B8CC5}">
          <x14:formula1>
            <xm:f>Data!$B$2:$B$4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976C-CE21-4E7A-A47C-784B11DB4E4D}">
  <dimension ref="A1:B4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 t="s">
        <v>21</v>
      </c>
    </row>
    <row r="3" spans="1:2" x14ac:dyDescent="0.25">
      <c r="A3" t="s">
        <v>84</v>
      </c>
      <c r="B3" t="s">
        <v>22</v>
      </c>
    </row>
    <row r="4" spans="1:2" x14ac:dyDescent="0.25"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Bonard</dc:creator>
  <cp:lastModifiedBy>Bastien Bonard</cp:lastModifiedBy>
  <dcterms:created xsi:type="dcterms:W3CDTF">2023-12-21T15:41:24Z</dcterms:created>
  <dcterms:modified xsi:type="dcterms:W3CDTF">2023-12-21T16:37:48Z</dcterms:modified>
</cp:coreProperties>
</file>