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OSVALDO\MI CARRERA\INFORMATICA\11 OPTATIVAS\INF 354 INTELIGENCIA ARTIFICIAL\II-2023\"/>
    </mc:Choice>
  </mc:AlternateContent>
  <xr:revisionPtr revIDLastSave="0" documentId="13_ncr:1_{C4FE9915-5E3F-4561-BFBF-7554551BF2DD}" xr6:coauthVersionLast="37" xr6:coauthVersionMax="37" xr10:uidLastSave="{00000000-0000-0000-0000-000000000000}"/>
  <bookViews>
    <workbookView xWindow="0" yWindow="0" windowWidth="20490" windowHeight="7695" activeTab="1" xr2:uid="{00000000-000D-0000-FFFF-FFFF00000000}"/>
  </bookViews>
  <sheets>
    <sheet name="ARBOL DE DESICION" sheetId="1" r:id="rId1"/>
    <sheet name="GRAFICO" sheetId="2" r:id="rId2"/>
  </sheets>
  <definedNames>
    <definedName name="_xlnm._FilterDatabase" localSheetId="0" hidden="1">'ARBOL DE DESICION'!$A$3:$H$17</definedName>
  </definedNames>
  <calcPr calcId="179021"/>
</workbook>
</file>

<file path=xl/calcChain.xml><?xml version="1.0" encoding="utf-8"?>
<calcChain xmlns="http://schemas.openxmlformats.org/spreadsheetml/2006/main">
  <c r="N107" i="1" l="1"/>
  <c r="M107" i="1"/>
  <c r="L107" i="1"/>
  <c r="N106" i="1"/>
  <c r="M106" i="1"/>
  <c r="L106" i="1"/>
  <c r="N104" i="1"/>
  <c r="M104" i="1"/>
  <c r="L104" i="1"/>
  <c r="N103" i="1"/>
  <c r="M103" i="1"/>
  <c r="L103" i="1"/>
  <c r="N101" i="1"/>
  <c r="M101" i="1"/>
  <c r="L101" i="1"/>
  <c r="N100" i="1"/>
  <c r="M100" i="1"/>
  <c r="L100" i="1"/>
  <c r="N98" i="1"/>
  <c r="M98" i="1"/>
  <c r="L98" i="1"/>
  <c r="N97" i="1"/>
  <c r="M97" i="1"/>
  <c r="L97" i="1"/>
  <c r="N95" i="1"/>
  <c r="M95" i="1"/>
  <c r="L95" i="1"/>
  <c r="O105" i="1"/>
  <c r="O102" i="1"/>
  <c r="O99" i="1"/>
  <c r="O96" i="1"/>
  <c r="N90" i="1"/>
  <c r="M90" i="1"/>
  <c r="L90" i="1"/>
  <c r="N89" i="1"/>
  <c r="M89" i="1"/>
  <c r="L89" i="1"/>
  <c r="N87" i="1"/>
  <c r="M87" i="1"/>
  <c r="L87" i="1"/>
  <c r="N86" i="1"/>
  <c r="M86" i="1"/>
  <c r="L86" i="1"/>
  <c r="N85" i="1"/>
  <c r="M85" i="1"/>
  <c r="L85" i="1"/>
  <c r="N84" i="1"/>
  <c r="M84" i="1"/>
  <c r="L84" i="1"/>
  <c r="N82" i="1"/>
  <c r="M82" i="1"/>
  <c r="L82" i="1"/>
  <c r="N81" i="1"/>
  <c r="M81" i="1"/>
  <c r="L81" i="1"/>
  <c r="N79" i="1"/>
  <c r="M79" i="1"/>
  <c r="L79" i="1"/>
  <c r="N78" i="1"/>
  <c r="M78" i="1"/>
  <c r="L78" i="1"/>
  <c r="N76" i="1"/>
  <c r="M76" i="1"/>
  <c r="L76" i="1"/>
  <c r="N75" i="1"/>
  <c r="M75" i="1"/>
  <c r="L75" i="1"/>
  <c r="N73" i="1"/>
  <c r="M73" i="1"/>
  <c r="L73" i="1"/>
  <c r="O88" i="1"/>
  <c r="O83" i="1"/>
  <c r="O80" i="1"/>
  <c r="O77" i="1"/>
  <c r="O74" i="1"/>
  <c r="N69" i="1"/>
  <c r="M69" i="1"/>
  <c r="L69" i="1"/>
  <c r="N68" i="1"/>
  <c r="M68" i="1"/>
  <c r="L68" i="1"/>
  <c r="N67" i="1"/>
  <c r="M67" i="1"/>
  <c r="L67" i="1"/>
  <c r="N66" i="1"/>
  <c r="M66" i="1"/>
  <c r="L66" i="1"/>
  <c r="N64" i="1"/>
  <c r="M64" i="1"/>
  <c r="L64" i="1"/>
  <c r="N63" i="1"/>
  <c r="M63" i="1"/>
  <c r="L63" i="1"/>
  <c r="N59" i="1"/>
  <c r="N60" i="1"/>
  <c r="N61" i="1"/>
  <c r="M59" i="1"/>
  <c r="M60" i="1"/>
  <c r="M61" i="1"/>
  <c r="L59" i="1"/>
  <c r="L60" i="1"/>
  <c r="L61" i="1"/>
  <c r="N58" i="1"/>
  <c r="M58" i="1"/>
  <c r="L58" i="1"/>
  <c r="N56" i="1"/>
  <c r="N55" i="1"/>
  <c r="M56" i="1"/>
  <c r="M55" i="1"/>
  <c r="L56" i="1"/>
  <c r="L55" i="1"/>
  <c r="N53" i="1"/>
  <c r="N52" i="1"/>
  <c r="M53" i="1"/>
  <c r="M52" i="1"/>
  <c r="L53" i="1"/>
  <c r="L52" i="1"/>
  <c r="N50" i="1"/>
  <c r="M50" i="1"/>
  <c r="N49" i="1"/>
  <c r="M49" i="1"/>
  <c r="L50" i="1"/>
  <c r="L49" i="1"/>
  <c r="O79" i="1" l="1"/>
  <c r="O100" i="1"/>
  <c r="O90" i="1"/>
  <c r="O87" i="1"/>
  <c r="O103" i="1"/>
  <c r="O86" i="1"/>
  <c r="O101" i="1"/>
  <c r="O76" i="1"/>
  <c r="O95" i="1"/>
  <c r="O98" i="1"/>
  <c r="P96" i="1" s="1"/>
  <c r="O107" i="1"/>
  <c r="O82" i="1"/>
  <c r="O85" i="1"/>
  <c r="O97" i="1"/>
  <c r="O104" i="1"/>
  <c r="O106" i="1"/>
  <c r="P105" i="1" s="1"/>
  <c r="O89" i="1"/>
  <c r="O84" i="1"/>
  <c r="O81" i="1"/>
  <c r="O78" i="1"/>
  <c r="O75" i="1"/>
  <c r="O73" i="1"/>
  <c r="N47" i="1"/>
  <c r="M47" i="1"/>
  <c r="L47" i="1"/>
  <c r="O68" i="1"/>
  <c r="O67" i="1"/>
  <c r="O66" i="1"/>
  <c r="O65" i="1"/>
  <c r="O63" i="1"/>
  <c r="O62" i="1"/>
  <c r="O60" i="1"/>
  <c r="O59" i="1"/>
  <c r="O57" i="1"/>
  <c r="O55" i="1"/>
  <c r="O54" i="1"/>
  <c r="O52" i="1"/>
  <c r="O51" i="1"/>
  <c r="O50" i="1"/>
  <c r="O48" i="1"/>
  <c r="O5" i="1"/>
  <c r="O8" i="1"/>
  <c r="O12" i="1"/>
  <c r="O15" i="1"/>
  <c r="O18" i="1"/>
  <c r="O23" i="1"/>
  <c r="O26" i="1"/>
  <c r="N30" i="1"/>
  <c r="N29" i="1"/>
  <c r="N28" i="1"/>
  <c r="N27" i="1"/>
  <c r="N25" i="1"/>
  <c r="N24" i="1"/>
  <c r="N22" i="1"/>
  <c r="N21" i="1"/>
  <c r="N20" i="1"/>
  <c r="N19" i="1"/>
  <c r="N17" i="1"/>
  <c r="N16" i="1"/>
  <c r="N14" i="1"/>
  <c r="N13" i="1"/>
  <c r="N11" i="1"/>
  <c r="N10" i="1"/>
  <c r="N9" i="1"/>
  <c r="N7" i="1"/>
  <c r="N6" i="1"/>
  <c r="M30" i="1"/>
  <c r="M29" i="1"/>
  <c r="M28" i="1"/>
  <c r="M27" i="1"/>
  <c r="M25" i="1"/>
  <c r="M24" i="1"/>
  <c r="M22" i="1"/>
  <c r="M21" i="1"/>
  <c r="M20" i="1"/>
  <c r="M19" i="1"/>
  <c r="M17" i="1"/>
  <c r="M16" i="1"/>
  <c r="M14" i="1"/>
  <c r="M13" i="1"/>
  <c r="M11" i="1"/>
  <c r="M10" i="1"/>
  <c r="M9" i="1"/>
  <c r="M7" i="1"/>
  <c r="M6" i="1"/>
  <c r="P102" i="1" l="1"/>
  <c r="P99" i="1"/>
  <c r="P88" i="1"/>
  <c r="P77" i="1"/>
  <c r="P74" i="1"/>
  <c r="P83" i="1"/>
  <c r="P80" i="1"/>
  <c r="O58" i="1"/>
  <c r="O53" i="1"/>
  <c r="O56" i="1"/>
  <c r="O61" i="1"/>
  <c r="O64" i="1"/>
  <c r="O69" i="1"/>
  <c r="P65" i="1" s="1"/>
  <c r="O49" i="1"/>
  <c r="O47" i="1"/>
  <c r="L30" i="1"/>
  <c r="O30" i="1" s="1"/>
  <c r="L29" i="1"/>
  <c r="O29" i="1" s="1"/>
  <c r="L28" i="1"/>
  <c r="O28" i="1" s="1"/>
  <c r="L27" i="1"/>
  <c r="O27" i="1" s="1"/>
  <c r="L25" i="1"/>
  <c r="O25" i="1" s="1"/>
  <c r="L24" i="1"/>
  <c r="O24" i="1" s="1"/>
  <c r="L22" i="1"/>
  <c r="O22" i="1" s="1"/>
  <c r="L21" i="1"/>
  <c r="O21" i="1" s="1"/>
  <c r="L20" i="1"/>
  <c r="O20" i="1" s="1"/>
  <c r="L19" i="1"/>
  <c r="O19" i="1" s="1"/>
  <c r="L17" i="1"/>
  <c r="O17" i="1" s="1"/>
  <c r="L16" i="1"/>
  <c r="O16" i="1" s="1"/>
  <c r="L14" i="1"/>
  <c r="O14" i="1" s="1"/>
  <c r="L13" i="1"/>
  <c r="O13" i="1" s="1"/>
  <c r="L11" i="1"/>
  <c r="O11" i="1" s="1"/>
  <c r="L10" i="1"/>
  <c r="O10" i="1" s="1"/>
  <c r="L9" i="1"/>
  <c r="O9" i="1" s="1"/>
  <c r="L7" i="1"/>
  <c r="O7" i="1" s="1"/>
  <c r="L6" i="1"/>
  <c r="O6" i="1" s="1"/>
  <c r="N4" i="1"/>
  <c r="M4" i="1"/>
  <c r="L4" i="1"/>
  <c r="P62" i="1" l="1"/>
  <c r="P51" i="1"/>
  <c r="P54" i="1"/>
  <c r="P48" i="1"/>
  <c r="P57" i="1"/>
  <c r="O4" i="1"/>
  <c r="P12" i="1" s="1"/>
  <c r="P18" i="1" l="1"/>
  <c r="P23" i="1"/>
  <c r="P5" i="1"/>
  <c r="P15" i="1"/>
  <c r="P8" i="1"/>
  <c r="P26" i="1"/>
</calcChain>
</file>

<file path=xl/sharedStrings.xml><?xml version="1.0" encoding="utf-8"?>
<sst xmlns="http://schemas.openxmlformats.org/spreadsheetml/2006/main" count="855" uniqueCount="59">
  <si>
    <t>dataset de cita 21 de septiembre, y = si o no tenemos pareja</t>
  </si>
  <si>
    <t>TOTAL</t>
  </si>
  <si>
    <t>genero</t>
  </si>
  <si>
    <t>dinero(Harto, medio, poco)</t>
  </si>
  <si>
    <t>bañarse</t>
  </si>
  <si>
    <t>comprometidos (si, no)</t>
  </si>
  <si>
    <t>regalo (Peluche, Flores, Chocolates, Losion)</t>
  </si>
  <si>
    <t>cine</t>
  </si>
  <si>
    <t>clima (Sol, Lluvioso, Nublado, Ventarron)</t>
  </si>
  <si>
    <t>Pareja</t>
  </si>
  <si>
    <t>Genero</t>
  </si>
  <si>
    <t>M</t>
  </si>
  <si>
    <t>N</t>
  </si>
  <si>
    <t>S</t>
  </si>
  <si>
    <t>C</t>
  </si>
  <si>
    <t>F</t>
  </si>
  <si>
    <t>H</t>
  </si>
  <si>
    <t>L</t>
  </si>
  <si>
    <t>Dinero</t>
  </si>
  <si>
    <t>V</t>
  </si>
  <si>
    <t>P</t>
  </si>
  <si>
    <t>Bañarse</t>
  </si>
  <si>
    <t>Comprometido</t>
  </si>
  <si>
    <t>Regalos</t>
  </si>
  <si>
    <t>Cine</t>
  </si>
  <si>
    <t>Clima</t>
  </si>
  <si>
    <t>ENTROPIA</t>
  </si>
  <si>
    <t>GANANCIA DE INFORMACIN</t>
  </si>
  <si>
    <t>VARIABLES</t>
  </si>
  <si>
    <t>Entropia</t>
  </si>
  <si>
    <t>Ganancia de informacion</t>
  </si>
  <si>
    <t>Manda el dinero porque tiene mayor ganancia de información</t>
  </si>
  <si>
    <t>Para la siguiente iteración se escoge la columna Dinero (porque tiene mayor ganancia de informacion) y de esa columna se elimina a H (porque tiene mayor entropia), es decir todas las filas que tengan H en la fila Dinero</t>
  </si>
  <si>
    <t>Las casillas marcadas de amarillo en la primera tabla son las elegidas</t>
  </si>
  <si>
    <t>H (Harto)</t>
  </si>
  <si>
    <t>M (MUCHO)</t>
  </si>
  <si>
    <t>P (POCO)</t>
  </si>
  <si>
    <t>SI = 8</t>
  </si>
  <si>
    <t>NO = 6</t>
  </si>
  <si>
    <t>SI = 2</t>
  </si>
  <si>
    <t>NO = 3</t>
  </si>
  <si>
    <t>SI = 1</t>
  </si>
  <si>
    <t>SI = 5</t>
  </si>
  <si>
    <t>NO = 0</t>
  </si>
  <si>
    <t>L (LLUVIOSO)</t>
  </si>
  <si>
    <t>N (NUBLADO)</t>
  </si>
  <si>
    <t>V (VENTARRON)</t>
  </si>
  <si>
    <t>NO = 1</t>
  </si>
  <si>
    <t>SI = 0</t>
  </si>
  <si>
    <t>NO = 2</t>
  </si>
  <si>
    <t>CLIMA</t>
  </si>
  <si>
    <t>F (FLORES)</t>
  </si>
  <si>
    <t>FLORES</t>
  </si>
  <si>
    <t>S (SOL)</t>
  </si>
  <si>
    <t>L (LOSION)</t>
  </si>
  <si>
    <t>P (PELUCHES)</t>
  </si>
  <si>
    <t>C (CHOCOLATES)</t>
  </si>
  <si>
    <t>NO  = 0</t>
  </si>
  <si>
    <t>SI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</si>
</sst>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theme="1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theme="1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i/>
      <sz val="10"/>
      <color theme="0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6" tint="0.79998168889431442"/>
        <bgColor rgb="FFEAD1D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7" tint="0.39997558519241921"/>
        <bgColor rgb="FFEAD1DC"/>
      </patternFill>
    </fill>
    <fill>
      <patternFill patternType="solid">
        <fgColor theme="7" tint="0.39997558519241921"/>
        <bgColor rgb="FFFFF2CC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4" tint="0.59999389629810485"/>
        <bgColor rgb="FFE6B8AF"/>
      </patternFill>
    </fill>
    <fill>
      <patternFill patternType="solid">
        <fgColor theme="5" tint="0.59999389629810485"/>
        <bgColor rgb="FFE6B8A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D0E0E3"/>
      </patternFill>
    </fill>
    <fill>
      <patternFill patternType="solid">
        <fgColor theme="6" tint="0.39997558519241921"/>
        <bgColor rgb="FFD0E0E3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D9EAD3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EFEFEF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0" borderId="0" xfId="0" applyFont="1" applyAlignment="1"/>
    <xf numFmtId="0" fontId="3" fillId="0" borderId="8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5" fillId="18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1" xfId="0" applyFont="1" applyBorder="1" applyAlignment="1"/>
    <xf numFmtId="0" fontId="1" fillId="0" borderId="4" xfId="0" applyFont="1" applyBorder="1" applyAlignment="1" applyProtection="1">
      <alignment horizontal="left"/>
    </xf>
    <xf numFmtId="0" fontId="8" fillId="0" borderId="5" xfId="0" applyFont="1" applyBorder="1" applyAlignment="1" applyProtection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</xf>
    <xf numFmtId="0" fontId="9" fillId="0" borderId="0" xfId="0" applyFont="1" applyAlignment="1" applyProtection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</xf>
    <xf numFmtId="0" fontId="7" fillId="0" borderId="0" xfId="0" applyFont="1" applyAlignment="1"/>
    <xf numFmtId="0" fontId="12" fillId="19" borderId="1" xfId="0" applyFont="1" applyFill="1" applyBorder="1" applyAlignment="1"/>
    <xf numFmtId="0" fontId="13" fillId="20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1" fillId="21" borderId="8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14" fillId="19" borderId="1" xfId="0" applyFont="1" applyFill="1" applyBorder="1" applyAlignment="1"/>
    <xf numFmtId="0" fontId="4" fillId="22" borderId="1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24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2" fillId="15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14" fillId="0" borderId="11" xfId="0" applyFont="1" applyFill="1" applyBorder="1" applyAlignment="1"/>
    <xf numFmtId="0" fontId="2" fillId="0" borderId="1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5" fillId="19" borderId="1" xfId="0" applyFont="1" applyFill="1" applyBorder="1" applyAlignment="1"/>
    <xf numFmtId="0" fontId="0" fillId="0" borderId="7" xfId="0" applyFont="1" applyBorder="1" applyAlignment="1"/>
    <xf numFmtId="0" fontId="0" fillId="0" borderId="2" xfId="0" applyFont="1" applyBorder="1" applyAlignment="1"/>
    <xf numFmtId="0" fontId="0" fillId="0" borderId="11" xfId="0" applyFont="1" applyBorder="1" applyAlignment="1"/>
    <xf numFmtId="0" fontId="0" fillId="0" borderId="9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16" fillId="0" borderId="0" xfId="0" applyFont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23" xfId="0" applyFont="1" applyBorder="1" applyAlignment="1"/>
    <xf numFmtId="0" fontId="15" fillId="0" borderId="1" xfId="0" applyFont="1" applyFill="1" applyBorder="1" applyAlignment="1"/>
    <xf numFmtId="0" fontId="3" fillId="0" borderId="8" xfId="0" applyFont="1" applyFill="1" applyBorder="1" applyAlignment="1">
      <alignment horizontal="center"/>
    </xf>
    <xf numFmtId="0" fontId="0" fillId="0" borderId="8" xfId="0" applyFont="1" applyFill="1" applyBorder="1" applyAlignment="1"/>
    <xf numFmtId="0" fontId="1" fillId="26" borderId="1" xfId="0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0" fontId="4" fillId="26" borderId="8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0" fillId="27" borderId="1" xfId="0" applyFont="1" applyFill="1" applyBorder="1" applyAlignment="1"/>
    <xf numFmtId="0" fontId="2" fillId="28" borderId="1" xfId="0" applyFont="1" applyFill="1" applyBorder="1" applyAlignment="1">
      <alignment horizontal="center"/>
    </xf>
    <xf numFmtId="0" fontId="3" fillId="28" borderId="1" xfId="0" applyFont="1" applyFill="1" applyBorder="1" applyAlignment="1">
      <alignment horizontal="center"/>
    </xf>
    <xf numFmtId="0" fontId="3" fillId="27" borderId="1" xfId="0" applyFont="1" applyFill="1" applyBorder="1" applyAlignment="1">
      <alignment horizontal="center"/>
    </xf>
    <xf numFmtId="0" fontId="5" fillId="28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1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5" fillId="19" borderId="8" xfId="0" applyFont="1" applyFill="1" applyBorder="1" applyAlignment="1">
      <alignment horizontal="center" vertical="center"/>
    </xf>
    <xf numFmtId="0" fontId="15" fillId="19" borderId="10" xfId="0" applyFont="1" applyFill="1" applyBorder="1" applyAlignment="1">
      <alignment horizontal="center" vertical="center"/>
    </xf>
    <xf numFmtId="0" fontId="15" fillId="19" borderId="5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19" borderId="14" xfId="0" applyFont="1" applyFill="1" applyBorder="1" applyAlignment="1">
      <alignment horizontal="center"/>
    </xf>
    <xf numFmtId="0" fontId="15" fillId="25" borderId="0" xfId="0" applyFont="1" applyFill="1" applyAlignment="1">
      <alignment horizontal="center"/>
    </xf>
    <xf numFmtId="0" fontId="15" fillId="19" borderId="1" xfId="0" applyFont="1" applyFill="1" applyBorder="1" applyAlignment="1">
      <alignment horizontal="center"/>
    </xf>
    <xf numFmtId="0" fontId="15" fillId="25" borderId="1" xfId="0" applyFont="1" applyFill="1" applyBorder="1" applyAlignment="1">
      <alignment horizontal="center"/>
    </xf>
  </cellXfs>
  <cellStyles count="1">
    <cellStyle name="Normal" xfId="0" builtinId="0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18</xdr:row>
      <xdr:rowOff>107226</xdr:rowOff>
    </xdr:from>
    <xdr:to>
      <xdr:col>8</xdr:col>
      <xdr:colOff>437095</xdr:colOff>
      <xdr:row>23</xdr:row>
      <xdr:rowOff>57021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FF8FA3-CF47-4E32-9574-B3C2352F7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3945801"/>
          <a:ext cx="6542620" cy="79752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25</xdr:row>
      <xdr:rowOff>95250</xdr:rowOff>
    </xdr:from>
    <xdr:to>
      <xdr:col>5</xdr:col>
      <xdr:colOff>171070</xdr:colOff>
      <xdr:row>30</xdr:row>
      <xdr:rowOff>104649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0C0C53-EFB9-4025-8407-4B72DA6D2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" y="5181600"/>
          <a:ext cx="3038095" cy="1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9</xdr:col>
      <xdr:colOff>284878</xdr:colOff>
      <xdr:row>39</xdr:row>
      <xdr:rowOff>9399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82A1A38-991F-4F9A-8509-944E30011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886575"/>
          <a:ext cx="6971428" cy="10095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2037C-4F11-4706-9423-2DE0454F2630}" name="Tabla2" displayName="Tabla2" ref="A3:H17" totalsRowShown="0" headerRowDxfId="64" dataDxfId="62" headerRowBorderDxfId="63" tableBorderDxfId="61" totalsRowBorderDxfId="60">
  <autoFilter ref="A3:H17" xr:uid="{00000000-0009-0000-0000-000000000000}"/>
  <tableColumns count="8">
    <tableColumn id="1" xr3:uid="{B312A9F8-D29C-47D7-84E3-771E77CF21DB}" name="genero" dataDxfId="59"/>
    <tableColumn id="2" xr3:uid="{EA0774DA-C1CA-4008-975F-B616CB61C6F5}" name="dinero(Harto, medio, poco)" dataDxfId="58"/>
    <tableColumn id="3" xr3:uid="{7AF5DF51-211B-4387-BAA1-D8CC1E1FA216}" name="bañarse" dataDxfId="57"/>
    <tableColumn id="4" xr3:uid="{C32B2B2A-3A0C-4280-9920-CCB4C64ABE68}" name="comprometidos (si, no)" dataDxfId="56"/>
    <tableColumn id="5" xr3:uid="{BA8B2F96-F8E5-471E-A687-AA6F57B6D5C4}" name="regalo (Peluche, Flores, Chocolates, Losion)" dataDxfId="55"/>
    <tableColumn id="6" xr3:uid="{7E125A0C-F89F-4436-A668-12E2DFAB36C0}" name="cine" dataDxfId="54"/>
    <tableColumn id="7" xr3:uid="{22C24931-4D01-4C3E-AF9B-86AD8BB904C2}" name="clima (Sol, Lluvioso, Nublado, Ventarron)" dataDxfId="53"/>
    <tableColumn id="8" xr3:uid="{0C29E7B1-1876-4968-BEB5-EA493E98DAC4}" name="Pareja" dataDxfId="5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C18716-98BE-4F6C-9BB5-E372BF806863}" name="Tabla24" displayName="Tabla24" ref="A46:H55" totalsRowShown="0" headerRowDxfId="51" dataDxfId="49" headerRowBorderDxfId="50" tableBorderDxfId="48" totalsRowBorderDxfId="47">
  <autoFilter ref="A46:H55" xr:uid="{7A17601A-B274-4053-AA6E-BF8CB9C1B511}"/>
  <tableColumns count="8">
    <tableColumn id="1" xr3:uid="{2B158A43-6171-4600-BFE3-0F1080D0F2C0}" name="genero" dataDxfId="46"/>
    <tableColumn id="2" xr3:uid="{E6391710-B2A9-48C3-B20B-19C8A638ECE6}" name="dinero(Harto, medio, poco)" dataDxfId="45"/>
    <tableColumn id="3" xr3:uid="{1594BE95-75B5-45E0-9550-F155ADD254F5}" name="bañarse" dataDxfId="44"/>
    <tableColumn id="4" xr3:uid="{F91CC54F-8883-4A0B-BB0D-E41CA3A576CD}" name="comprometidos (si, no)" dataDxfId="43"/>
    <tableColumn id="5" xr3:uid="{753820DB-0192-44AE-AF2A-F3A7B2B62D0F}" name="regalo (Peluche, Flores, Chocolates, Losion)" dataDxfId="42"/>
    <tableColumn id="6" xr3:uid="{FCA19594-D4DB-4271-8B3B-C9DAE8100ADD}" name="cine" dataDxfId="41"/>
    <tableColumn id="7" xr3:uid="{9B912447-BAC6-47AA-B090-7FBD1F20C054}" name="clima (Sol, Lluvioso, Nublado, Ventarron)" dataDxfId="40"/>
    <tableColumn id="8" xr3:uid="{4CC4C4ED-11DF-437D-A217-25F3C4489C6D}" name="Pareja" dataDxfId="39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D5423E-3F26-425E-AE6A-433308ED4AD1}" name="Tabla245" displayName="Tabla245" ref="A72:H77" totalsRowShown="0" headerRowDxfId="38" dataDxfId="36" headerRowBorderDxfId="37" tableBorderDxfId="35" totalsRowBorderDxfId="34">
  <autoFilter ref="A72:H77" xr:uid="{F7F6CA53-8D06-4144-8BA1-6F3F80BB4FBD}"/>
  <tableColumns count="8">
    <tableColumn id="1" xr3:uid="{A9381998-046E-4BED-9113-BAD77F7AB8E0}" name="genero" dataDxfId="33"/>
    <tableColumn id="2" xr3:uid="{FB7BF2FD-1E39-4E69-B6DD-54A2F8D3A2BB}" name="dinero(Harto, medio, poco)" dataDxfId="32"/>
    <tableColumn id="3" xr3:uid="{2B0CA5BD-12C7-4707-8988-E357BD6F73D2}" name="bañarse" dataDxfId="31"/>
    <tableColumn id="4" xr3:uid="{311397FB-B8F2-404F-9810-EA829DC79D9D}" name="comprometidos (si, no)" dataDxfId="30"/>
    <tableColumn id="5" xr3:uid="{A2ED030B-E346-4A0C-82D8-7A29BE79DDBA}" name="regalo (Peluche, Flores, Chocolates, Losion)" dataDxfId="29"/>
    <tableColumn id="6" xr3:uid="{6125C9CB-5925-49AF-9E0A-FDB7EBD39149}" name="cine" dataDxfId="28"/>
    <tableColumn id="7" xr3:uid="{B6410C87-ACF2-4AD3-950F-998C7706BF55}" name="clima (Sol, Lluvioso, Nublado, Ventarron)" dataDxfId="27"/>
    <tableColumn id="8" xr3:uid="{334910F6-2D6F-4A3A-B768-BDB9912E5210}" name="Pareja" dataDxfId="26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01D0DB-C064-4887-8579-8DA056F0A211}" name="Tabla2457" displayName="Tabla2457" ref="A94:H97" totalsRowShown="0" headerRowDxfId="25" dataDxfId="23" headerRowBorderDxfId="24" tableBorderDxfId="22" totalsRowBorderDxfId="21">
  <autoFilter ref="A94:H97" xr:uid="{A2FDB648-79DA-4805-9E1F-C7F984222D3D}"/>
  <tableColumns count="8">
    <tableColumn id="1" xr3:uid="{B204489F-0091-4ED3-B936-BFA2F5A8276A}" name="genero" dataDxfId="20"/>
    <tableColumn id="2" xr3:uid="{C823B2AB-5B2F-4F80-A45D-8B4290568F25}" name="dinero(Harto, medio, poco)" dataDxfId="19"/>
    <tableColumn id="3" xr3:uid="{222455FD-D7FE-41CA-8A9A-601EB4995A64}" name="bañarse" dataDxfId="18"/>
    <tableColumn id="4" xr3:uid="{B4814B5C-D79F-40A6-8277-B9BCBAB5245F}" name="comprometidos (si, no)" dataDxfId="17"/>
    <tableColumn id="5" xr3:uid="{89EF03EF-0672-4560-9301-C5E6F2E3021B}" name="regalo (Peluche, Flores, Chocolates, Losion)" dataDxfId="16"/>
    <tableColumn id="6" xr3:uid="{6657A05E-D75F-40F5-80F1-F19372B11BC9}" name="cine" dataDxfId="15"/>
    <tableColumn id="7" xr3:uid="{1C9F887D-9357-48E5-9A07-7F480B46CEE6}" name="clima (Sol, Lluvioso, Nublado, Ventarron)" dataDxfId="14"/>
    <tableColumn id="8" xr3:uid="{B5D7CBAE-6F84-4AAC-A57A-16185669803B}" name="Pareja" dataDxfId="13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D6EBBB-14AF-4C9D-8067-1571004A5A72}" name="Tabla26" displayName="Tabla26" ref="A1:H15" totalsRowShown="0" headerRowDxfId="12" dataDxfId="10" headerRowBorderDxfId="11" tableBorderDxfId="9" totalsRowBorderDxfId="8">
  <autoFilter ref="A1:H15" xr:uid="{BBA07ED1-EDE7-4216-B32A-A99D755F96A1}"/>
  <tableColumns count="8">
    <tableColumn id="1" xr3:uid="{EDAE4BFF-8BCE-4D08-9A74-6A8668521753}" name="genero" dataDxfId="7"/>
    <tableColumn id="2" xr3:uid="{0492945C-4482-4557-82E0-B7A592FCE42B}" name="dinero(Harto, medio, poco)" dataDxfId="6"/>
    <tableColumn id="3" xr3:uid="{CE19CC22-99A4-4508-99BF-B5BEC14B883F}" name="bañarse" dataDxfId="5"/>
    <tableColumn id="4" xr3:uid="{8C3806D5-E2FB-467F-BB85-29BD303DF938}" name="comprometidos (si, no)" dataDxfId="4"/>
    <tableColumn id="5" xr3:uid="{2E1CAC91-4382-4F32-86C2-0708B50DC427}" name="regalo (Peluche, Flores, Chocolates, Losion)" dataDxfId="3"/>
    <tableColumn id="6" xr3:uid="{88CB5EAB-A6E2-4297-939F-CA19383BE2A6}" name="cine" dataDxfId="2"/>
    <tableColumn id="7" xr3:uid="{5A04733A-8B4D-4787-A0F5-8B3474BBB97E}" name="clima (Sol, Lluvioso, Nublado, Ventarron)" dataDxfId="1"/>
    <tableColumn id="8" xr3:uid="{189B2380-3F2A-4B82-A7B1-E43C4BEDEAD2}" name="Pareja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7"/>
  <sheetViews>
    <sheetView topLeftCell="A91" zoomScale="76" workbookViewId="0">
      <selection activeCell="J108" sqref="J108"/>
    </sheetView>
  </sheetViews>
  <sheetFormatPr baseColWidth="10" defaultColWidth="12.5703125" defaultRowHeight="15.75" customHeight="1" x14ac:dyDescent="0.2"/>
  <cols>
    <col min="1" max="8" width="11.5703125" customWidth="1"/>
    <col min="9" max="9" width="7.7109375" customWidth="1"/>
    <col min="10" max="10" width="15.28515625" customWidth="1"/>
    <col min="16" max="16" width="16.7109375" customWidth="1"/>
  </cols>
  <sheetData>
    <row r="1" spans="1:17" ht="12.75" x14ac:dyDescent="0.2">
      <c r="A1" s="1" t="s">
        <v>0</v>
      </c>
      <c r="Q1" s="2"/>
    </row>
    <row r="2" spans="1:17" ht="12.75" x14ac:dyDescent="0.2">
      <c r="H2" s="1"/>
    </row>
    <row r="3" spans="1:17" ht="85.5" customHeight="1" x14ac:dyDescent="0.2">
      <c r="A3" s="46" t="s">
        <v>2</v>
      </c>
      <c r="B3" s="47" t="s">
        <v>3</v>
      </c>
      <c r="C3" s="47" t="s">
        <v>4</v>
      </c>
      <c r="D3" s="47" t="s">
        <v>5</v>
      </c>
      <c r="E3" s="47" t="s">
        <v>6</v>
      </c>
      <c r="F3" s="47" t="s">
        <v>7</v>
      </c>
      <c r="G3" s="47" t="s">
        <v>8</v>
      </c>
      <c r="H3" s="48" t="s">
        <v>9</v>
      </c>
      <c r="I3" s="49"/>
      <c r="J3" s="124" t="s">
        <v>28</v>
      </c>
      <c r="K3" s="124"/>
      <c r="L3" s="50" t="s">
        <v>1</v>
      </c>
      <c r="M3" s="50" t="s">
        <v>13</v>
      </c>
      <c r="N3" s="50" t="s">
        <v>12</v>
      </c>
      <c r="O3" s="50" t="s">
        <v>26</v>
      </c>
      <c r="P3" s="50" t="s">
        <v>27</v>
      </c>
    </row>
    <row r="4" spans="1:17" ht="12.75" x14ac:dyDescent="0.2">
      <c r="A4" s="9" t="s">
        <v>11</v>
      </c>
      <c r="B4" s="54" t="s">
        <v>11</v>
      </c>
      <c r="C4" s="4" t="s">
        <v>12</v>
      </c>
      <c r="D4" s="4" t="s">
        <v>13</v>
      </c>
      <c r="E4" s="4" t="s">
        <v>14</v>
      </c>
      <c r="F4" s="4" t="s">
        <v>13</v>
      </c>
      <c r="G4" s="4" t="s">
        <v>13</v>
      </c>
      <c r="H4" s="10" t="s">
        <v>12</v>
      </c>
      <c r="J4" s="45"/>
      <c r="K4" s="45"/>
      <c r="L4" s="5">
        <f>COUNTA(H4:H17)</f>
        <v>14</v>
      </c>
      <c r="M4" s="5">
        <f>COUNTIFS($H$4:$H$17,"S")</f>
        <v>8</v>
      </c>
      <c r="N4" s="15">
        <f>COUNTIFS($H$4:$H$17,"N")</f>
        <v>6</v>
      </c>
      <c r="O4" s="44">
        <f xml:space="preserve"> IFERROR(- ( (M4/L4) * IMLOG2(M4/L4) + (N4/L4) * IMLOG2(N4/L4) ), 0)</f>
        <v>0.9852281360342523</v>
      </c>
      <c r="P4" s="45"/>
    </row>
    <row r="5" spans="1:17" ht="12.75" x14ac:dyDescent="0.2">
      <c r="A5" s="9" t="s">
        <v>15</v>
      </c>
      <c r="B5" s="4" t="s">
        <v>16</v>
      </c>
      <c r="C5" s="4" t="s">
        <v>13</v>
      </c>
      <c r="D5" s="4" t="s">
        <v>13</v>
      </c>
      <c r="E5" s="4" t="s">
        <v>15</v>
      </c>
      <c r="F5" s="4" t="s">
        <v>13</v>
      </c>
      <c r="G5" s="4" t="s">
        <v>17</v>
      </c>
      <c r="H5" s="10" t="s">
        <v>13</v>
      </c>
      <c r="J5" s="125" t="s">
        <v>10</v>
      </c>
      <c r="K5" s="114"/>
      <c r="L5" s="114"/>
      <c r="M5" s="114"/>
      <c r="N5" s="114"/>
      <c r="O5" s="5">
        <f t="shared" ref="O5:O30" si="0" xml:space="preserve"> IFERROR(- ( (M5/L5) * IMLOG2(M5/L5) + (N5/L5) * IMLOG2(N5/L5) ), 0)</f>
        <v>0</v>
      </c>
      <c r="P5" s="45">
        <f>$O$4 - ( (L6/$L$4)*O6 + (L7/$L$4)*O7)</f>
        <v>6.1053783733811207E-2</v>
      </c>
    </row>
    <row r="6" spans="1:17" ht="12.75" x14ac:dyDescent="0.2">
      <c r="A6" s="9" t="s">
        <v>15</v>
      </c>
      <c r="B6" s="4" t="s">
        <v>16</v>
      </c>
      <c r="C6" s="4" t="s">
        <v>13</v>
      </c>
      <c r="D6" s="4" t="s">
        <v>12</v>
      </c>
      <c r="E6" s="4" t="s">
        <v>15</v>
      </c>
      <c r="F6" s="4" t="s">
        <v>12</v>
      </c>
      <c r="G6" s="4" t="s">
        <v>12</v>
      </c>
      <c r="H6" s="43" t="s">
        <v>13</v>
      </c>
      <c r="J6" s="125"/>
      <c r="K6" s="115" t="s">
        <v>11</v>
      </c>
      <c r="L6" s="116">
        <f>COUNTIFS($A$4:$A$17,"M")</f>
        <v>7</v>
      </c>
      <c r="M6" s="117">
        <f>COUNTIFS($A$4:$A$17,"="&amp;K6,$H$4:$H$17,"="&amp;$M$3)</f>
        <v>3</v>
      </c>
      <c r="N6" s="117">
        <f>COUNTIFS($A$4:$A$17,"="&amp;K6,$H$4:$H$17,"="&amp;$N$3)</f>
        <v>4</v>
      </c>
      <c r="O6" s="5">
        <f t="shared" si="0"/>
        <v>0.9852281360342523</v>
      </c>
      <c r="P6" s="45"/>
    </row>
    <row r="7" spans="1:17" ht="12.75" x14ac:dyDescent="0.2">
      <c r="A7" s="9" t="s">
        <v>11</v>
      </c>
      <c r="B7" s="4" t="s">
        <v>16</v>
      </c>
      <c r="C7" s="4" t="s">
        <v>12</v>
      </c>
      <c r="D7" s="4" t="s">
        <v>12</v>
      </c>
      <c r="E7" s="4" t="s">
        <v>14</v>
      </c>
      <c r="F7" s="4" t="s">
        <v>12</v>
      </c>
      <c r="G7" s="4" t="s">
        <v>19</v>
      </c>
      <c r="H7" s="10" t="s">
        <v>12</v>
      </c>
      <c r="J7" s="125"/>
      <c r="K7" s="115" t="s">
        <v>15</v>
      </c>
      <c r="L7" s="116">
        <f>COUNTIFS($A$4:$A$17,"F")</f>
        <v>7</v>
      </c>
      <c r="M7" s="117">
        <f>COUNTIFS($A$4:$A$17,"="&amp;K7,$H$4:$H$17,"="&amp;$M$3)</f>
        <v>5</v>
      </c>
      <c r="N7" s="117">
        <f>COUNTIFS($A$4:$A$17,"="&amp;K7,$H$4:$H$17,"="&amp;$N$3)</f>
        <v>2</v>
      </c>
      <c r="O7" s="5">
        <f t="shared" si="0"/>
        <v>0.86312056856663</v>
      </c>
      <c r="P7" s="45"/>
    </row>
    <row r="8" spans="1:17" ht="12.75" x14ac:dyDescent="0.2">
      <c r="A8" s="9" t="s">
        <v>11</v>
      </c>
      <c r="B8" s="4" t="s">
        <v>16</v>
      </c>
      <c r="C8" s="4" t="s">
        <v>12</v>
      </c>
      <c r="D8" s="4" t="s">
        <v>13</v>
      </c>
      <c r="E8" s="4" t="s">
        <v>17</v>
      </c>
      <c r="F8" s="4" t="s">
        <v>13</v>
      </c>
      <c r="G8" s="4" t="s">
        <v>19</v>
      </c>
      <c r="H8" s="10" t="s">
        <v>12</v>
      </c>
      <c r="J8" s="126" t="s">
        <v>18</v>
      </c>
      <c r="K8" s="16"/>
      <c r="L8" s="17"/>
      <c r="M8" s="18"/>
      <c r="N8" s="18"/>
      <c r="O8" s="5">
        <f t="shared" si="0"/>
        <v>0</v>
      </c>
      <c r="P8" s="52">
        <f>$O$4 - ( (L9/$L$4)*O9 + (L10/$L$4)*O10 + (L11/$L$4)*O11)</f>
        <v>0.4066663167406902</v>
      </c>
      <c r="Q8" s="51" t="s">
        <v>31</v>
      </c>
    </row>
    <row r="9" spans="1:17" ht="12.75" x14ac:dyDescent="0.2">
      <c r="A9" s="9" t="s">
        <v>15</v>
      </c>
      <c r="B9" s="54" t="s">
        <v>11</v>
      </c>
      <c r="C9" s="4" t="s">
        <v>13</v>
      </c>
      <c r="D9" s="4" t="s">
        <v>12</v>
      </c>
      <c r="E9" s="4" t="s">
        <v>20</v>
      </c>
      <c r="F9" s="4" t="s">
        <v>13</v>
      </c>
      <c r="G9" s="4" t="s">
        <v>12</v>
      </c>
      <c r="H9" s="10" t="s">
        <v>12</v>
      </c>
      <c r="J9" s="127"/>
      <c r="K9" s="19" t="s">
        <v>16</v>
      </c>
      <c r="L9" s="20">
        <f>COUNTIFS($B$4:$B$17,"H")</f>
        <v>5</v>
      </c>
      <c r="M9" s="18">
        <f>COUNTIFS($B$4:$B$17,"="&amp;K9,$H$4:$H$17,"="&amp;$M$3)</f>
        <v>2</v>
      </c>
      <c r="N9" s="18">
        <f>COUNTIFS($B$4:$B$17,"="&amp;K9,$H$4:$H$17,"="&amp;$N$3)</f>
        <v>3</v>
      </c>
      <c r="O9" s="53">
        <f t="shared" si="0"/>
        <v>0.97095059445466747</v>
      </c>
      <c r="P9" s="45"/>
      <c r="Q9" s="51"/>
    </row>
    <row r="10" spans="1:17" ht="12.75" x14ac:dyDescent="0.2">
      <c r="A10" s="9" t="s">
        <v>15</v>
      </c>
      <c r="B10" s="54" t="s">
        <v>20</v>
      </c>
      <c r="C10" s="4" t="s">
        <v>13</v>
      </c>
      <c r="D10" s="4" t="s">
        <v>13</v>
      </c>
      <c r="E10" s="4" t="s">
        <v>20</v>
      </c>
      <c r="F10" s="4" t="s">
        <v>13</v>
      </c>
      <c r="G10" s="4" t="s">
        <v>13</v>
      </c>
      <c r="H10" s="10" t="s">
        <v>13</v>
      </c>
      <c r="J10" s="127"/>
      <c r="K10" s="19" t="s">
        <v>11</v>
      </c>
      <c r="L10" s="20">
        <f>COUNTIFS($B$4:$B$17,"M")</f>
        <v>4</v>
      </c>
      <c r="M10" s="18">
        <f>COUNTIFS($B$4:$B$17,"="&amp;K10,$H$4:$H$17,"="&amp;$M$3)</f>
        <v>1</v>
      </c>
      <c r="N10" s="18">
        <f>COUNTIFS($B$4:$B$17,"="&amp;K10,$H$4:$H$17,"="&amp;$N$3)</f>
        <v>3</v>
      </c>
      <c r="O10" s="5">
        <f t="shared" si="0"/>
        <v>0.81127812445913294</v>
      </c>
      <c r="P10" s="45"/>
    </row>
    <row r="11" spans="1:17" ht="12.75" x14ac:dyDescent="0.2">
      <c r="A11" s="9" t="s">
        <v>15</v>
      </c>
      <c r="B11" s="54" t="s">
        <v>20</v>
      </c>
      <c r="C11" s="4" t="s">
        <v>13</v>
      </c>
      <c r="D11" s="4" t="s">
        <v>12</v>
      </c>
      <c r="E11" s="4" t="s">
        <v>14</v>
      </c>
      <c r="F11" s="4" t="s">
        <v>13</v>
      </c>
      <c r="G11" s="4" t="s">
        <v>13</v>
      </c>
      <c r="H11" s="10" t="s">
        <v>13</v>
      </c>
      <c r="J11" s="128"/>
      <c r="K11" s="19" t="s">
        <v>20</v>
      </c>
      <c r="L11" s="20">
        <f>COUNTIFS($B$4:$B$17,"P")</f>
        <v>5</v>
      </c>
      <c r="M11" s="18">
        <f>COUNTIFS($B$4:$B$17,"="&amp;K11,$H$4:$H$17,"="&amp;$M$3)</f>
        <v>5</v>
      </c>
      <c r="N11" s="18">
        <f>COUNTIFS($B$4:$B$17,"="&amp;K11,$H$4:$H$17,"="&amp;$N$3)</f>
        <v>0</v>
      </c>
      <c r="O11" s="5">
        <f t="shared" si="0"/>
        <v>0</v>
      </c>
      <c r="P11" s="45"/>
    </row>
    <row r="12" spans="1:17" ht="12.75" x14ac:dyDescent="0.2">
      <c r="A12" s="9" t="s">
        <v>11</v>
      </c>
      <c r="B12" s="54" t="s">
        <v>20</v>
      </c>
      <c r="C12" s="4" t="s">
        <v>13</v>
      </c>
      <c r="D12" s="4" t="s">
        <v>13</v>
      </c>
      <c r="E12" s="4" t="s">
        <v>17</v>
      </c>
      <c r="F12" s="4" t="s">
        <v>12</v>
      </c>
      <c r="G12" s="4" t="s">
        <v>17</v>
      </c>
      <c r="H12" s="10" t="s">
        <v>13</v>
      </c>
      <c r="J12" s="119" t="s">
        <v>21</v>
      </c>
      <c r="K12" s="21"/>
      <c r="L12" s="22"/>
      <c r="M12" s="7"/>
      <c r="N12" s="7"/>
      <c r="O12" s="5">
        <f t="shared" si="0"/>
        <v>0</v>
      </c>
      <c r="P12" s="45">
        <f>$O$4 - ( (L13/$L$4)*O13 + (L14/$L$4)*O14)</f>
        <v>0.12808527889139465</v>
      </c>
    </row>
    <row r="13" spans="1:17" ht="12.75" x14ac:dyDescent="0.2">
      <c r="A13" s="9" t="s">
        <v>15</v>
      </c>
      <c r="B13" s="54" t="s">
        <v>11</v>
      </c>
      <c r="C13" s="4" t="s">
        <v>13</v>
      </c>
      <c r="D13" s="4" t="s">
        <v>13</v>
      </c>
      <c r="E13" s="4" t="s">
        <v>15</v>
      </c>
      <c r="F13" s="4" t="s">
        <v>12</v>
      </c>
      <c r="G13" s="4" t="s">
        <v>17</v>
      </c>
      <c r="H13" s="10" t="s">
        <v>13</v>
      </c>
      <c r="J13" s="120"/>
      <c r="K13" s="3" t="s">
        <v>13</v>
      </c>
      <c r="L13" s="6">
        <f>COUNTIFS($C$4:$C$17,"S")</f>
        <v>8</v>
      </c>
      <c r="M13" s="7">
        <f>COUNTIFS($C$4:$C$17,"="&amp;K13,$H$4:$H$17,"="&amp;$M$3)</f>
        <v>6</v>
      </c>
      <c r="N13" s="7">
        <f>COUNTIFS($C$4:$C$17,"="&amp;K13,$H$4:$H$17,"="&amp;$N$3)</f>
        <v>2</v>
      </c>
      <c r="O13" s="5">
        <f t="shared" si="0"/>
        <v>0.81127812445913294</v>
      </c>
      <c r="P13" s="45"/>
    </row>
    <row r="14" spans="1:17" ht="12.75" x14ac:dyDescent="0.2">
      <c r="A14" s="9" t="s">
        <v>11</v>
      </c>
      <c r="B14" s="4" t="s">
        <v>16</v>
      </c>
      <c r="C14" s="4" t="s">
        <v>13</v>
      </c>
      <c r="D14" s="4" t="s">
        <v>12</v>
      </c>
      <c r="E14" s="4" t="s">
        <v>17</v>
      </c>
      <c r="F14" s="4" t="s">
        <v>12</v>
      </c>
      <c r="G14" s="4" t="s">
        <v>12</v>
      </c>
      <c r="H14" s="10" t="s">
        <v>12</v>
      </c>
      <c r="J14" s="121"/>
      <c r="K14" s="3" t="s">
        <v>12</v>
      </c>
      <c r="L14" s="6">
        <f>COUNTIFS($C$4:$C$17,"N")</f>
        <v>6</v>
      </c>
      <c r="M14" s="7">
        <f>COUNTIFS($C$4:$C$17,"="&amp;K14,$H$4:$H$17,"="&amp;$M$3)</f>
        <v>2</v>
      </c>
      <c r="N14" s="7">
        <f>COUNTIFS($C$4:$C$17,"="&amp;K14,$H$4:$H$17,"="&amp;$N$3)</f>
        <v>4</v>
      </c>
      <c r="O14" s="5">
        <f t="shared" si="0"/>
        <v>0.91829583405449056</v>
      </c>
      <c r="P14" s="45"/>
    </row>
    <row r="15" spans="1:17" ht="12.75" x14ac:dyDescent="0.2">
      <c r="A15" s="9" t="s">
        <v>15</v>
      </c>
      <c r="B15" s="54" t="s">
        <v>11</v>
      </c>
      <c r="C15" s="4" t="s">
        <v>12</v>
      </c>
      <c r="D15" s="4" t="s">
        <v>13</v>
      </c>
      <c r="E15" s="4" t="s">
        <v>20</v>
      </c>
      <c r="F15" s="4" t="s">
        <v>13</v>
      </c>
      <c r="G15" s="4" t="s">
        <v>12</v>
      </c>
      <c r="H15" s="10" t="s">
        <v>12</v>
      </c>
      <c r="J15" s="119" t="s">
        <v>22</v>
      </c>
      <c r="K15" s="23"/>
      <c r="L15" s="24"/>
      <c r="M15" s="8"/>
      <c r="N15" s="8"/>
      <c r="O15" s="5">
        <f t="shared" si="0"/>
        <v>0</v>
      </c>
      <c r="P15" s="45">
        <f>$O$4 - ( (L16/$L$4)*O16 + (L17/$L$4)*O17)</f>
        <v>0</v>
      </c>
    </row>
    <row r="16" spans="1:17" ht="12.75" x14ac:dyDescent="0.2">
      <c r="A16" s="9" t="s">
        <v>11</v>
      </c>
      <c r="B16" s="54" t="s">
        <v>20</v>
      </c>
      <c r="C16" s="4" t="s">
        <v>12</v>
      </c>
      <c r="D16" s="4" t="s">
        <v>12</v>
      </c>
      <c r="E16" s="4" t="s">
        <v>14</v>
      </c>
      <c r="F16" s="4" t="s">
        <v>12</v>
      </c>
      <c r="G16" s="4" t="s">
        <v>19</v>
      </c>
      <c r="H16" s="10" t="s">
        <v>13</v>
      </c>
      <c r="J16" s="120"/>
      <c r="K16" s="25" t="s">
        <v>13</v>
      </c>
      <c r="L16" s="26">
        <f>COUNTIFS($D$4:$D$17,"S")</f>
        <v>7</v>
      </c>
      <c r="M16" s="8">
        <f>COUNTIFS($D$4:$D$17,"="&amp;K16,$H$4:$H$17,"="&amp;$M$3)</f>
        <v>4</v>
      </c>
      <c r="N16" s="8">
        <f>COUNTIFS($D$4:$D$17,"="&amp;K16,$H$4:$H$17,"="&amp;$N$3)</f>
        <v>3</v>
      </c>
      <c r="O16" s="5">
        <f t="shared" si="0"/>
        <v>0.9852281360342523</v>
      </c>
      <c r="P16" s="45"/>
    </row>
    <row r="17" spans="1:16" ht="12.75" x14ac:dyDescent="0.2">
      <c r="A17" s="11" t="s">
        <v>11</v>
      </c>
      <c r="B17" s="55" t="s">
        <v>20</v>
      </c>
      <c r="C17" s="12" t="s">
        <v>12</v>
      </c>
      <c r="D17" s="12" t="s">
        <v>12</v>
      </c>
      <c r="E17" s="12" t="s">
        <v>14</v>
      </c>
      <c r="F17" s="12" t="s">
        <v>13</v>
      </c>
      <c r="G17" s="12" t="s">
        <v>13</v>
      </c>
      <c r="H17" s="13" t="s">
        <v>13</v>
      </c>
      <c r="J17" s="121"/>
      <c r="K17" s="25" t="s">
        <v>12</v>
      </c>
      <c r="L17" s="26">
        <f>COUNTIFS($D$4:$D$17,"N")</f>
        <v>7</v>
      </c>
      <c r="M17" s="8">
        <f>COUNTIFS($D$4:$D$17,"="&amp;K17,$H$4:$H$17,"="&amp;$M$3)</f>
        <v>4</v>
      </c>
      <c r="N17" s="8">
        <f>COUNTIFS($D$4:$D$17,"="&amp;K17,$H$4:$H$17,"="&amp;$N$3)</f>
        <v>3</v>
      </c>
      <c r="O17" s="5">
        <f t="shared" si="0"/>
        <v>0.9852281360342523</v>
      </c>
      <c r="P17" s="45"/>
    </row>
    <row r="18" spans="1:16" ht="12.75" x14ac:dyDescent="0.2">
      <c r="J18" s="119" t="s">
        <v>23</v>
      </c>
      <c r="K18" s="27"/>
      <c r="L18" s="28"/>
      <c r="M18" s="18"/>
      <c r="N18" s="18"/>
      <c r="O18" s="5">
        <f t="shared" si="0"/>
        <v>0</v>
      </c>
      <c r="P18" s="45">
        <f>$O$4 - ( (L19/$L$4)*O19 + (L20/$L$4)*O20 + (L21/$L$4)*O21 + (L22/$L$4)*O22)</f>
        <v>0.24490470913423223</v>
      </c>
    </row>
    <row r="19" spans="1:16" ht="12.75" x14ac:dyDescent="0.2">
      <c r="J19" s="120"/>
      <c r="K19" s="29" t="s">
        <v>20</v>
      </c>
      <c r="L19" s="30">
        <f>COUNTIFS($E$4:$E$17,"P")</f>
        <v>3</v>
      </c>
      <c r="M19" s="18">
        <f>COUNTIFS($E$4:$E$17,"="&amp;K19,$H$4:$H$17,"="&amp;$M$3)</f>
        <v>1</v>
      </c>
      <c r="N19" s="18">
        <f>COUNTIFS($E$4:$E$17,"="&amp;K19,$H$4:$H$17,"="&amp;$N$3)</f>
        <v>2</v>
      </c>
      <c r="O19" s="5">
        <f t="shared" si="0"/>
        <v>0.91829583405449056</v>
      </c>
      <c r="P19" s="45"/>
    </row>
    <row r="20" spans="1:16" ht="12.75" x14ac:dyDescent="0.2">
      <c r="J20" s="120"/>
      <c r="K20" s="29" t="s">
        <v>15</v>
      </c>
      <c r="L20" s="30">
        <f>COUNTIFS($E$4:$E$17,"F")</f>
        <v>3</v>
      </c>
      <c r="M20" s="18">
        <f>COUNTIFS($E$4:$E$17,"="&amp;K20,$H$4:$H$17,"="&amp;$M$3)</f>
        <v>3</v>
      </c>
      <c r="N20" s="18">
        <f>COUNTIFS($E$4:$E$17,"="&amp;K20,$H$4:$H$17,"="&amp;$N$3)</f>
        <v>0</v>
      </c>
      <c r="O20" s="5">
        <f t="shared" si="0"/>
        <v>0</v>
      </c>
      <c r="P20" s="45"/>
    </row>
    <row r="21" spans="1:16" ht="12.75" x14ac:dyDescent="0.2">
      <c r="J21" s="120"/>
      <c r="K21" s="29" t="s">
        <v>14</v>
      </c>
      <c r="L21" s="30">
        <f>COUNTIFS($E$4:$E$17,"C")</f>
        <v>5</v>
      </c>
      <c r="M21" s="18">
        <f>COUNTIFS($E$4:$E$17,"="&amp;K21,$H$4:$H$17,"="&amp;$M$3)</f>
        <v>3</v>
      </c>
      <c r="N21" s="18">
        <f>COUNTIFS($E$4:$E$17,"="&amp;K21,$H$4:$H$17,"="&amp;$N$3)</f>
        <v>2</v>
      </c>
      <c r="O21" s="5">
        <f t="shared" si="0"/>
        <v>0.97095059445466747</v>
      </c>
      <c r="P21" s="45"/>
    </row>
    <row r="22" spans="1:16" ht="12.75" x14ac:dyDescent="0.2">
      <c r="J22" s="121"/>
      <c r="K22" s="29" t="s">
        <v>17</v>
      </c>
      <c r="L22" s="30">
        <f>COUNTIFS($E$4:$E$17,"L")</f>
        <v>3</v>
      </c>
      <c r="M22" s="18">
        <f>COUNTIFS($E$4:$E$17,"="&amp;K22,$H$4:$H$17,"="&amp;$M$3)</f>
        <v>1</v>
      </c>
      <c r="N22" s="18">
        <f>COUNTIFS($E$4:$E$17,"="&amp;K22,$H$4:$H$17,"="&amp;$N$3)</f>
        <v>2</v>
      </c>
      <c r="O22" s="5">
        <f t="shared" si="0"/>
        <v>0.91829583405449056</v>
      </c>
      <c r="P22" s="45"/>
    </row>
    <row r="23" spans="1:16" ht="15.75" customHeight="1" x14ac:dyDescent="0.2">
      <c r="J23" s="119" t="s">
        <v>24</v>
      </c>
      <c r="K23" s="31"/>
      <c r="L23" s="32"/>
      <c r="M23" s="33"/>
      <c r="N23" s="33"/>
      <c r="O23" s="5">
        <f t="shared" si="0"/>
        <v>0</v>
      </c>
      <c r="P23" s="45">
        <f>$O$4 - ( (L24/$L$4)*O24 + (L25/$L$4)*O25)</f>
        <v>2.0244207153756411E-2</v>
      </c>
    </row>
    <row r="24" spans="1:16" ht="15.75" customHeight="1" x14ac:dyDescent="0.2">
      <c r="J24" s="120"/>
      <c r="K24" s="34" t="s">
        <v>13</v>
      </c>
      <c r="L24" s="35">
        <f>COUNTIFS($F$4:$F$17,"S")</f>
        <v>8</v>
      </c>
      <c r="M24" s="33">
        <f>COUNTIFS($F$4:$F$17,"="&amp;K24,$H$4:$H$17,"="&amp;$M$3)</f>
        <v>4</v>
      </c>
      <c r="N24" s="33">
        <f>COUNTIFS($F$4:$F$17,"="&amp;K24,$H$4:$H$17,"="&amp;$N$3)</f>
        <v>4</v>
      </c>
      <c r="O24" s="5">
        <f t="shared" si="0"/>
        <v>1</v>
      </c>
      <c r="P24" s="45"/>
    </row>
    <row r="25" spans="1:16" ht="15.75" customHeight="1" x14ac:dyDescent="0.2">
      <c r="J25" s="121"/>
      <c r="K25" s="34" t="s">
        <v>12</v>
      </c>
      <c r="L25" s="35">
        <f>COUNTIFS($F$4:$F$17,"N")</f>
        <v>6</v>
      </c>
      <c r="M25" s="33">
        <f>COUNTIFS($F$4:$F$17,"="&amp;K25,$H$4:$H$17,"="&amp;$M$3)</f>
        <v>4</v>
      </c>
      <c r="N25" s="33">
        <f>COUNTIFS($F$4:$F$17,"="&amp;K25,$H$4:$H$17,"="&amp;$N$3)</f>
        <v>2</v>
      </c>
      <c r="O25" s="5">
        <f t="shared" si="0"/>
        <v>0.91829583405449056</v>
      </c>
      <c r="P25" s="45"/>
    </row>
    <row r="26" spans="1:16" ht="15.75" customHeight="1" x14ac:dyDescent="0.2">
      <c r="J26" s="119" t="s">
        <v>25</v>
      </c>
      <c r="K26" s="36"/>
      <c r="L26" s="37"/>
      <c r="M26" s="38"/>
      <c r="N26" s="38"/>
      <c r="O26" s="5">
        <f t="shared" si="0"/>
        <v>0</v>
      </c>
      <c r="P26" s="45">
        <f>$O$4 - ( (L27/$L$4)*O27 + (L28/$L$4)*O28 + (L29/$L$4)*O29 + (L30/$L$4)*O30)</f>
        <v>0.32486295761735695</v>
      </c>
    </row>
    <row r="27" spans="1:16" ht="15.75" customHeight="1" x14ac:dyDescent="0.2">
      <c r="J27" s="120"/>
      <c r="K27" s="39" t="s">
        <v>13</v>
      </c>
      <c r="L27" s="39">
        <f>COUNTIFS($G$4:$G$17,"S")</f>
        <v>4</v>
      </c>
      <c r="M27" s="40">
        <f>COUNTIFS($G$4:$G$17,"="&amp;K27,$H$4:$H$17,"="&amp;$M$3)</f>
        <v>3</v>
      </c>
      <c r="N27" s="40">
        <f>COUNTIFS($G$4:$G$17,"="&amp;K27,$H$4:$H$17,"="&amp;$N$3)</f>
        <v>1</v>
      </c>
      <c r="O27" s="5">
        <f t="shared" si="0"/>
        <v>0.81127812445913294</v>
      </c>
      <c r="P27" s="45"/>
    </row>
    <row r="28" spans="1:16" ht="15.75" customHeight="1" x14ac:dyDescent="0.2">
      <c r="A28" s="51" t="s">
        <v>29</v>
      </c>
      <c r="J28" s="120"/>
      <c r="K28" s="41" t="s">
        <v>17</v>
      </c>
      <c r="L28" s="42">
        <f>COUNTIFS($G$4:$G$17,"L")</f>
        <v>3</v>
      </c>
      <c r="M28" s="38">
        <f>COUNTIFS($G$4:$G$17,"="&amp;K28,$H$4:$H$17,"="&amp;$M$3)</f>
        <v>3</v>
      </c>
      <c r="N28" s="38">
        <f>COUNTIFS($G$4:$G$17,"="&amp;K28,$H$4:$H$17,"="&amp;$N$3)</f>
        <v>0</v>
      </c>
      <c r="O28" s="5">
        <f t="shared" si="0"/>
        <v>0</v>
      </c>
      <c r="P28" s="45"/>
    </row>
    <row r="29" spans="1:16" ht="15.75" customHeight="1" x14ac:dyDescent="0.2">
      <c r="J29" s="120"/>
      <c r="K29" s="41" t="s">
        <v>12</v>
      </c>
      <c r="L29" s="42">
        <f>COUNTIFS($G$4:$G$17,"N")</f>
        <v>4</v>
      </c>
      <c r="M29" s="38">
        <f>COUNTIFS($G$4:$G$17,"="&amp;K29,$H$4:$H$17,"="&amp;$M$3)</f>
        <v>1</v>
      </c>
      <c r="N29" s="38">
        <f>COUNTIFS($G$4:$G$17,"="&amp;K29,$H$4:$H$17,"="&amp;$N$3)</f>
        <v>3</v>
      </c>
      <c r="O29" s="5">
        <f t="shared" si="0"/>
        <v>0.81127812445913294</v>
      </c>
      <c r="P29" s="45"/>
    </row>
    <row r="30" spans="1:16" ht="15.75" customHeight="1" x14ac:dyDescent="0.2">
      <c r="J30" s="121"/>
      <c r="K30" s="41" t="s">
        <v>19</v>
      </c>
      <c r="L30" s="42">
        <f>COUNTIFS($G$4:$G$17,"V")</f>
        <v>3</v>
      </c>
      <c r="M30" s="38">
        <f>COUNTIFS($G$4:$G$17,"="&amp;K30,$H$4:$H$17,"="&amp;$M$3)</f>
        <v>1</v>
      </c>
      <c r="N30" s="38">
        <f>COUNTIFS($G$4:$G$17,"="&amp;K30,$H$4:$H$17,"="&amp;$N$3)</f>
        <v>2</v>
      </c>
      <c r="O30" s="5">
        <f t="shared" si="0"/>
        <v>0.91829583405449056</v>
      </c>
      <c r="P30" s="45"/>
    </row>
    <row r="33" spans="1:16" ht="15.75" customHeight="1" x14ac:dyDescent="0.2">
      <c r="A33" s="51" t="s">
        <v>30</v>
      </c>
    </row>
    <row r="43" spans="1:16" ht="30" customHeight="1" x14ac:dyDescent="0.2">
      <c r="A43" s="51" t="s">
        <v>32</v>
      </c>
    </row>
    <row r="44" spans="1:16" ht="15.75" customHeight="1" x14ac:dyDescent="0.2">
      <c r="A44" s="51" t="s">
        <v>33</v>
      </c>
    </row>
    <row r="45" spans="1:16" ht="15.75" customHeight="1" x14ac:dyDescent="0.2">
      <c r="A45" s="51"/>
    </row>
    <row r="46" spans="1:16" ht="60.75" customHeight="1" x14ac:dyDescent="0.2">
      <c r="A46" s="46" t="s">
        <v>2</v>
      </c>
      <c r="B46" s="47" t="s">
        <v>3</v>
      </c>
      <c r="C46" s="47" t="s">
        <v>4</v>
      </c>
      <c r="D46" s="47" t="s">
        <v>5</v>
      </c>
      <c r="E46" s="47" t="s">
        <v>6</v>
      </c>
      <c r="F46" s="47" t="s">
        <v>7</v>
      </c>
      <c r="G46" s="47" t="s">
        <v>8</v>
      </c>
      <c r="H46" s="48" t="s">
        <v>9</v>
      </c>
      <c r="J46" s="124" t="s">
        <v>28</v>
      </c>
      <c r="K46" s="124"/>
      <c r="L46" s="50" t="s">
        <v>1</v>
      </c>
      <c r="M46" s="50" t="s">
        <v>13</v>
      </c>
      <c r="N46" s="50" t="s">
        <v>12</v>
      </c>
      <c r="O46" s="50" t="s">
        <v>26</v>
      </c>
      <c r="P46" s="50" t="s">
        <v>27</v>
      </c>
    </row>
    <row r="47" spans="1:16" ht="15.75" customHeight="1" x14ac:dyDescent="0.2">
      <c r="A47" s="9" t="s">
        <v>11</v>
      </c>
      <c r="B47" s="54" t="s">
        <v>11</v>
      </c>
      <c r="C47" s="4" t="s">
        <v>12</v>
      </c>
      <c r="D47" s="4" t="s">
        <v>13</v>
      </c>
      <c r="E47" s="4" t="s">
        <v>14</v>
      </c>
      <c r="F47" s="4" t="s">
        <v>13</v>
      </c>
      <c r="G47" s="4" t="s">
        <v>13</v>
      </c>
      <c r="H47" s="10" t="s">
        <v>12</v>
      </c>
      <c r="J47" s="45"/>
      <c r="K47" s="45"/>
      <c r="L47" s="5">
        <f>COUNTA(H47:H55)</f>
        <v>9</v>
      </c>
      <c r="M47" s="5">
        <f>COUNTIFS($H$47:$H$55,"S")</f>
        <v>6</v>
      </c>
      <c r="N47" s="5">
        <f>COUNTIFS($H$47:$H$55,"N")</f>
        <v>3</v>
      </c>
      <c r="O47" s="44">
        <f xml:space="preserve"> IFERROR(- ( (M47/L47) * IMLOG2(M47/L47) + (N47/L47) * IMLOG2(N47/L47) ), 0)</f>
        <v>0.91829583405449056</v>
      </c>
      <c r="P47" s="45"/>
    </row>
    <row r="48" spans="1:16" ht="15.75" customHeight="1" x14ac:dyDescent="0.2">
      <c r="A48" s="9" t="s">
        <v>15</v>
      </c>
      <c r="B48" s="54" t="s">
        <v>11</v>
      </c>
      <c r="C48" s="4" t="s">
        <v>13</v>
      </c>
      <c r="D48" s="4" t="s">
        <v>12</v>
      </c>
      <c r="E48" s="4" t="s">
        <v>20</v>
      </c>
      <c r="F48" s="4" t="s">
        <v>13</v>
      </c>
      <c r="G48" s="59" t="s">
        <v>12</v>
      </c>
      <c r="H48" s="10" t="s">
        <v>12</v>
      </c>
      <c r="J48" s="125" t="s">
        <v>10</v>
      </c>
      <c r="K48" s="114"/>
      <c r="L48" s="114"/>
      <c r="M48" s="114"/>
      <c r="N48" s="114"/>
      <c r="O48" s="5">
        <f t="shared" ref="O48:O50" si="1" xml:space="preserve"> IFERROR(- ( (M48/L48) * IMLOG2(M48/L48) + (N48/L48) * IMLOG2(N48/L48) ), 0)</f>
        <v>0</v>
      </c>
      <c r="P48" s="45">
        <f>$O$47 - ( (L49/$L$47)*O49 + (L50/$L$47)*O50)</f>
        <v>1.8310781820060629E-2</v>
      </c>
    </row>
    <row r="49" spans="1:16" ht="15.75" customHeight="1" x14ac:dyDescent="0.2">
      <c r="A49" s="9" t="s">
        <v>15</v>
      </c>
      <c r="B49" s="54" t="s">
        <v>20</v>
      </c>
      <c r="C49" s="4" t="s">
        <v>13</v>
      </c>
      <c r="D49" s="4" t="s">
        <v>13</v>
      </c>
      <c r="E49" s="4" t="s">
        <v>20</v>
      </c>
      <c r="F49" s="4" t="s">
        <v>13</v>
      </c>
      <c r="G49" s="4" t="s">
        <v>13</v>
      </c>
      <c r="H49" s="10" t="s">
        <v>13</v>
      </c>
      <c r="J49" s="125"/>
      <c r="K49" s="115" t="s">
        <v>11</v>
      </c>
      <c r="L49" s="116">
        <f>COUNTIFS($A$47:$A$55,"="&amp;K49)</f>
        <v>4</v>
      </c>
      <c r="M49" s="117">
        <f>COUNTIFS($A$47:$A$55,"="&amp;$K$49,$H$47:$H$55,"="&amp;$M$46)</f>
        <v>3</v>
      </c>
      <c r="N49" s="117">
        <f>COUNTIFS($A$47:$A$55,"="&amp;$K$49,$H$47:$H$55,"="&amp;$N$46)</f>
        <v>1</v>
      </c>
      <c r="O49" s="5">
        <f t="shared" si="1"/>
        <v>0.81127812445913294</v>
      </c>
      <c r="P49" s="45"/>
    </row>
    <row r="50" spans="1:16" ht="15.75" customHeight="1" x14ac:dyDescent="0.2">
      <c r="A50" s="9" t="s">
        <v>15</v>
      </c>
      <c r="B50" s="54" t="s">
        <v>20</v>
      </c>
      <c r="C50" s="4" t="s">
        <v>13</v>
      </c>
      <c r="D50" s="4" t="s">
        <v>12</v>
      </c>
      <c r="E50" s="4" t="s">
        <v>14</v>
      </c>
      <c r="F50" s="4" t="s">
        <v>13</v>
      </c>
      <c r="G50" s="4" t="s">
        <v>13</v>
      </c>
      <c r="H50" s="10" t="s">
        <v>13</v>
      </c>
      <c r="J50" s="125"/>
      <c r="K50" s="115" t="s">
        <v>15</v>
      </c>
      <c r="L50" s="118">
        <f>COUNTIFS($A$47:$A$55,"="&amp;K50)</f>
        <v>5</v>
      </c>
      <c r="M50" s="117">
        <f>COUNTIFS($A$47:$A$55,"="&amp;$K$50,$H$47:$H$55,"="&amp;$M$46)</f>
        <v>3</v>
      </c>
      <c r="N50" s="117">
        <f>COUNTIFS($A$47:$A$55,"="&amp;$K$50,$H$47:$H$55,"="&amp;$N$46)</f>
        <v>2</v>
      </c>
      <c r="O50" s="5">
        <f t="shared" si="1"/>
        <v>0.97095059445466747</v>
      </c>
      <c r="P50" s="45"/>
    </row>
    <row r="51" spans="1:16" ht="15.75" customHeight="1" x14ac:dyDescent="0.2">
      <c r="A51" s="9" t="s">
        <v>11</v>
      </c>
      <c r="B51" s="54" t="s">
        <v>20</v>
      </c>
      <c r="C51" s="4" t="s">
        <v>13</v>
      </c>
      <c r="D51" s="4" t="s">
        <v>13</v>
      </c>
      <c r="E51" s="4" t="s">
        <v>17</v>
      </c>
      <c r="F51" s="4" t="s">
        <v>12</v>
      </c>
      <c r="G51" s="59" t="s">
        <v>17</v>
      </c>
      <c r="H51" s="10" t="s">
        <v>13</v>
      </c>
      <c r="J51" s="119" t="s">
        <v>21</v>
      </c>
      <c r="K51" s="21"/>
      <c r="L51" s="22"/>
      <c r="M51" s="7"/>
      <c r="N51" s="7"/>
      <c r="O51" s="5">
        <f t="shared" ref="O51:O69" si="2" xml:space="preserve"> IFERROR(- ( (M51/L51) * IMLOG2(M51/L51) + (N51/L51) * IMLOG2(N51/L51) ), 0)</f>
        <v>0</v>
      </c>
      <c r="P51" s="45">
        <f>$O$47 - ( (L52/$L$47)*O52 + (L53/$L$47)*O53)</f>
        <v>7.2780225783734109E-2</v>
      </c>
    </row>
    <row r="52" spans="1:16" ht="15.75" customHeight="1" x14ac:dyDescent="0.2">
      <c r="A52" s="9" t="s">
        <v>15</v>
      </c>
      <c r="B52" s="54" t="s">
        <v>11</v>
      </c>
      <c r="C52" s="4" t="s">
        <v>13</v>
      </c>
      <c r="D52" s="4" t="s">
        <v>13</v>
      </c>
      <c r="E52" s="4" t="s">
        <v>15</v>
      </c>
      <c r="F52" s="4" t="s">
        <v>12</v>
      </c>
      <c r="G52" s="59" t="s">
        <v>17</v>
      </c>
      <c r="H52" s="10" t="s">
        <v>13</v>
      </c>
      <c r="J52" s="120"/>
      <c r="K52" s="3" t="s">
        <v>13</v>
      </c>
      <c r="L52" s="6">
        <f>COUNTIFS($C$47:$C$55,"="&amp;K52)</f>
        <v>5</v>
      </c>
      <c r="M52" s="7">
        <f>COUNTIFS($C$47:$C$55,"="&amp;K52,$H$47:$H$55,"="&amp;$M$46)</f>
        <v>4</v>
      </c>
      <c r="N52" s="7">
        <f>COUNTIFS($C$47:$C$55,"="&amp;K52,$H$47:$H$55,"="&amp;$N$46)</f>
        <v>1</v>
      </c>
      <c r="O52" s="5">
        <f t="shared" si="2"/>
        <v>0.72192809488736165</v>
      </c>
      <c r="P52" s="45"/>
    </row>
    <row r="53" spans="1:16" ht="15.75" customHeight="1" x14ac:dyDescent="0.2">
      <c r="A53" s="9" t="s">
        <v>15</v>
      </c>
      <c r="B53" s="54" t="s">
        <v>11</v>
      </c>
      <c r="C53" s="4" t="s">
        <v>12</v>
      </c>
      <c r="D53" s="4" t="s">
        <v>13</v>
      </c>
      <c r="E53" s="4" t="s">
        <v>20</v>
      </c>
      <c r="F53" s="4" t="s">
        <v>13</v>
      </c>
      <c r="G53" s="59" t="s">
        <v>12</v>
      </c>
      <c r="H53" s="10" t="s">
        <v>12</v>
      </c>
      <c r="J53" s="121"/>
      <c r="K53" s="3" t="s">
        <v>12</v>
      </c>
      <c r="L53" s="6">
        <f>COUNTIFS($C$47:$C$55,"="&amp;K53)</f>
        <v>4</v>
      </c>
      <c r="M53" s="7">
        <f>COUNTIFS($C$47:$C$55,"="&amp;K53,$H$47:$H$55,"="&amp;$M$46)</f>
        <v>2</v>
      </c>
      <c r="N53" s="7">
        <f>COUNTIFS($C$47:$C$55,"="&amp;K53,$H$47:$H$55,"="&amp;$N$46)</f>
        <v>2</v>
      </c>
      <c r="O53" s="5">
        <f t="shared" si="2"/>
        <v>1</v>
      </c>
      <c r="P53" s="45"/>
    </row>
    <row r="54" spans="1:16" ht="15.75" customHeight="1" x14ac:dyDescent="0.2">
      <c r="A54" s="9" t="s">
        <v>11</v>
      </c>
      <c r="B54" s="54" t="s">
        <v>20</v>
      </c>
      <c r="C54" s="4" t="s">
        <v>12</v>
      </c>
      <c r="D54" s="4" t="s">
        <v>12</v>
      </c>
      <c r="E54" s="4" t="s">
        <v>14</v>
      </c>
      <c r="F54" s="4" t="s">
        <v>12</v>
      </c>
      <c r="G54" s="59" t="s">
        <v>19</v>
      </c>
      <c r="H54" s="10" t="s">
        <v>13</v>
      </c>
      <c r="J54" s="119" t="s">
        <v>22</v>
      </c>
      <c r="K54" s="23"/>
      <c r="L54" s="24"/>
      <c r="M54" s="8"/>
      <c r="N54" s="8"/>
      <c r="O54" s="5">
        <f t="shared" si="2"/>
        <v>0</v>
      </c>
      <c r="P54" s="45">
        <f>$O$47 - ( (L55/$L$47)*O55 + (L56/$L$47)*O56)</f>
        <v>1.8310781820060629E-2</v>
      </c>
    </row>
    <row r="55" spans="1:16" ht="15.75" customHeight="1" x14ac:dyDescent="0.2">
      <c r="A55" s="11" t="s">
        <v>11</v>
      </c>
      <c r="B55" s="55" t="s">
        <v>20</v>
      </c>
      <c r="C55" s="12" t="s">
        <v>12</v>
      </c>
      <c r="D55" s="12" t="s">
        <v>12</v>
      </c>
      <c r="E55" s="12" t="s">
        <v>14</v>
      </c>
      <c r="F55" s="12" t="s">
        <v>13</v>
      </c>
      <c r="G55" s="12" t="s">
        <v>13</v>
      </c>
      <c r="H55" s="13" t="s">
        <v>13</v>
      </c>
      <c r="J55" s="120"/>
      <c r="K55" s="25" t="s">
        <v>13</v>
      </c>
      <c r="L55" s="26">
        <f>COUNTIFS($D$47:$D$55,"="&amp;K55)</f>
        <v>5</v>
      </c>
      <c r="M55" s="8">
        <f>COUNTIFS($D$47:$D$55,"="&amp;K55,$H$47:$H$55,"="&amp;$M$46)</f>
        <v>3</v>
      </c>
      <c r="N55" s="8">
        <f>COUNTIFS($D$47:$D$55,"="&amp;K55,$H$47:$H$55,"="&amp;$N$46)</f>
        <v>2</v>
      </c>
      <c r="O55" s="5">
        <f t="shared" si="2"/>
        <v>0.97095059445466747</v>
      </c>
      <c r="P55" s="45"/>
    </row>
    <row r="56" spans="1:16" ht="15.75" customHeight="1" x14ac:dyDescent="0.2">
      <c r="J56" s="121"/>
      <c r="K56" s="25" t="s">
        <v>12</v>
      </c>
      <c r="L56" s="26">
        <f>COUNTIFS($D$47:$D$55,"="&amp;K56)</f>
        <v>4</v>
      </c>
      <c r="M56" s="8">
        <f>COUNTIFS($D$47:$D$55,"="&amp;K56,$H$47:$H$55,"="&amp;$M$46)</f>
        <v>3</v>
      </c>
      <c r="N56" s="8">
        <f>COUNTIFS($D$47:$D$55,"="&amp;K56,$H$47:$H$55,"="&amp;$N$46)</f>
        <v>1</v>
      </c>
      <c r="O56" s="5">
        <f t="shared" si="2"/>
        <v>0.81127812445913294</v>
      </c>
      <c r="P56" s="45"/>
    </row>
    <row r="57" spans="1:16" ht="15.75" customHeight="1" x14ac:dyDescent="0.2">
      <c r="J57" s="119" t="s">
        <v>23</v>
      </c>
      <c r="K57" s="27"/>
      <c r="L57" s="28"/>
      <c r="M57" s="18"/>
      <c r="N57" s="18"/>
      <c r="O57" s="5">
        <f t="shared" si="2"/>
        <v>0</v>
      </c>
      <c r="P57" s="45">
        <f>$O$47 - ( (L58/$L$47)*O58 + (L59/$L$47)*O59 + (L60/$L$47)*O60 + (L61/$L$47)*O61)</f>
        <v>0.25162916738782359</v>
      </c>
    </row>
    <row r="58" spans="1:16" ht="15.75" customHeight="1" x14ac:dyDescent="0.2">
      <c r="J58" s="120"/>
      <c r="K58" s="29" t="s">
        <v>20</v>
      </c>
      <c r="L58" s="30">
        <f>COUNTIFS($E$47:$E$55,"="&amp;K58)</f>
        <v>3</v>
      </c>
      <c r="M58" s="18">
        <f>COUNTIFS($E$47:$E$55,"="&amp;K58,$H$47:$H$55,"="&amp;$M$46)</f>
        <v>1</v>
      </c>
      <c r="N58" s="18">
        <f>COUNTIFS($E$47:$E$55,"="&amp;K58,$H$47:$H$55,"="&amp;$N$46)</f>
        <v>2</v>
      </c>
      <c r="O58" s="5">
        <f t="shared" si="2"/>
        <v>0.91829583405449056</v>
      </c>
      <c r="P58" s="45"/>
    </row>
    <row r="59" spans="1:16" ht="15.75" customHeight="1" x14ac:dyDescent="0.2">
      <c r="J59" s="120"/>
      <c r="K59" s="29" t="s">
        <v>15</v>
      </c>
      <c r="L59" s="30">
        <f t="shared" ref="L59:L61" si="3">COUNTIFS($E$47:$E$55,"="&amp;K59)</f>
        <v>1</v>
      </c>
      <c r="M59" s="18">
        <f t="shared" ref="M59:M61" si="4">COUNTIFS($E$47:$E$55,"="&amp;K59,$H$47:$H$55,"="&amp;$M$46)</f>
        <v>1</v>
      </c>
      <c r="N59" s="18">
        <f t="shared" ref="N59:N61" si="5">COUNTIFS($E$47:$E$55,"="&amp;K59,$H$47:$H$55,"="&amp;$N$46)</f>
        <v>0</v>
      </c>
      <c r="O59" s="5">
        <f t="shared" si="2"/>
        <v>0</v>
      </c>
      <c r="P59" s="45"/>
    </row>
    <row r="60" spans="1:16" ht="15.75" customHeight="1" x14ac:dyDescent="0.2">
      <c r="J60" s="120"/>
      <c r="K60" s="29" t="s">
        <v>14</v>
      </c>
      <c r="L60" s="30">
        <f t="shared" si="3"/>
        <v>4</v>
      </c>
      <c r="M60" s="18">
        <f t="shared" si="4"/>
        <v>3</v>
      </c>
      <c r="N60" s="18">
        <f t="shared" si="5"/>
        <v>1</v>
      </c>
      <c r="O60" s="5">
        <f t="shared" si="2"/>
        <v>0.81127812445913294</v>
      </c>
      <c r="P60" s="45"/>
    </row>
    <row r="61" spans="1:16" ht="15.75" customHeight="1" x14ac:dyDescent="0.2">
      <c r="J61" s="121"/>
      <c r="K61" s="29" t="s">
        <v>17</v>
      </c>
      <c r="L61" s="30">
        <f t="shared" si="3"/>
        <v>1</v>
      </c>
      <c r="M61" s="18">
        <f t="shared" si="4"/>
        <v>1</v>
      </c>
      <c r="N61" s="56">
        <f t="shared" si="5"/>
        <v>0</v>
      </c>
      <c r="O61" s="5">
        <f t="shared" si="2"/>
        <v>0</v>
      </c>
      <c r="P61" s="45"/>
    </row>
    <row r="62" spans="1:16" ht="15.75" customHeight="1" x14ac:dyDescent="0.2">
      <c r="J62" s="119" t="s">
        <v>24</v>
      </c>
      <c r="K62" s="31"/>
      <c r="L62" s="32"/>
      <c r="M62" s="33"/>
      <c r="N62" s="33"/>
      <c r="O62" s="5">
        <f t="shared" si="2"/>
        <v>0</v>
      </c>
      <c r="P62" s="45">
        <f>$O$47 - ( (L63/$L$47)*O63 + (L64/$L$47)*O64)</f>
        <v>0.25162916738782393</v>
      </c>
    </row>
    <row r="63" spans="1:16" ht="15.75" customHeight="1" x14ac:dyDescent="0.2">
      <c r="J63" s="120"/>
      <c r="K63" s="34" t="s">
        <v>13</v>
      </c>
      <c r="L63" s="35">
        <f>COUNTIFS($F$47:$F$55,"="&amp;K63)</f>
        <v>6</v>
      </c>
      <c r="M63" s="33">
        <f>COUNTIFS($F$47:$F$55,"="&amp;K63,$H$47:$H$55,"="&amp;$M$46)</f>
        <v>3</v>
      </c>
      <c r="N63" s="33">
        <f>COUNTIFS($F$47:$F$55,"="&amp;K63,$H$47:$H$55,"="&amp;$N$46)</f>
        <v>3</v>
      </c>
      <c r="O63" s="5">
        <f t="shared" si="2"/>
        <v>1</v>
      </c>
      <c r="P63" s="45"/>
    </row>
    <row r="64" spans="1:16" ht="15.75" customHeight="1" x14ac:dyDescent="0.2">
      <c r="J64" s="121"/>
      <c r="K64" s="34" t="s">
        <v>12</v>
      </c>
      <c r="L64" s="35">
        <f>COUNTIFS($F$47:$F$55,"="&amp;K64)</f>
        <v>3</v>
      </c>
      <c r="M64" s="33">
        <f>COUNTIFS($F$47:$F$55,"="&amp;K64,$H$47:$H$55,"="&amp;$M$46)</f>
        <v>3</v>
      </c>
      <c r="N64" s="57">
        <f>COUNTIFS($F$47:$F$55,"="&amp;K64,$H$47:$H$55,"="&amp;$N$46)</f>
        <v>0</v>
      </c>
      <c r="O64" s="5">
        <f t="shared" si="2"/>
        <v>0</v>
      </c>
      <c r="P64" s="45"/>
    </row>
    <row r="65" spans="1:16" ht="15.75" customHeight="1" x14ac:dyDescent="0.2">
      <c r="J65" s="126" t="s">
        <v>25</v>
      </c>
      <c r="K65" s="36"/>
      <c r="L65" s="37"/>
      <c r="M65" s="38"/>
      <c r="N65" s="38"/>
      <c r="O65" s="5">
        <f t="shared" si="2"/>
        <v>0</v>
      </c>
      <c r="P65" s="60">
        <f>$O$47 - ( (L66/$L$47)*O66 + (L67/$L$47)*O67 + (L68/$L$47)*O68 + (L69/$L$47)*O69)</f>
        <v>0.55772777873932045</v>
      </c>
    </row>
    <row r="66" spans="1:16" ht="15.75" customHeight="1" x14ac:dyDescent="0.2">
      <c r="J66" s="127"/>
      <c r="K66" s="39" t="s">
        <v>13</v>
      </c>
      <c r="L66" s="39">
        <f>COUNTIFS($G$47:$G$55,"="&amp;K66)</f>
        <v>4</v>
      </c>
      <c r="M66" s="40">
        <f>COUNTIFS($G$47:$G$55,"="&amp;K66,$H$47:$H$55,"="&amp;$M$46)</f>
        <v>3</v>
      </c>
      <c r="N66" s="40">
        <f>COUNTIFS($G$47:$G$55,"="&amp;K66,$H$47:$H$55,"="&amp;$N$46)</f>
        <v>1</v>
      </c>
      <c r="O66" s="58">
        <f t="shared" si="2"/>
        <v>0.81127812445913294</v>
      </c>
      <c r="P66" s="45"/>
    </row>
    <row r="67" spans="1:16" s="14" customFormat="1" ht="15.75" customHeight="1" x14ac:dyDescent="0.2">
      <c r="J67" s="127"/>
      <c r="K67" s="41" t="s">
        <v>17</v>
      </c>
      <c r="L67" s="39">
        <f t="shared" ref="L67:L69" si="6">COUNTIFS($G$47:$G$55,"="&amp;K67)</f>
        <v>2</v>
      </c>
      <c r="M67" s="40">
        <f t="shared" ref="M67:M69" si="7">COUNTIFS($G$47:$G$55,"="&amp;K67,$H$47:$H$55,"="&amp;$M$46)</f>
        <v>2</v>
      </c>
      <c r="N67" s="40">
        <f t="shared" ref="N67:N69" si="8">COUNTIFS($G$47:$G$55,"="&amp;K67,$H$47:$H$55,"="&amp;$N$46)</f>
        <v>0</v>
      </c>
      <c r="O67" s="5">
        <f t="shared" si="2"/>
        <v>0</v>
      </c>
      <c r="P67" s="45"/>
    </row>
    <row r="68" spans="1:16" ht="15.75" customHeight="1" x14ac:dyDescent="0.2">
      <c r="J68" s="127"/>
      <c r="K68" s="41" t="s">
        <v>12</v>
      </c>
      <c r="L68" s="39">
        <f t="shared" si="6"/>
        <v>2</v>
      </c>
      <c r="M68" s="40">
        <f t="shared" si="7"/>
        <v>0</v>
      </c>
      <c r="N68" s="40">
        <f t="shared" si="8"/>
        <v>2</v>
      </c>
      <c r="O68" s="5">
        <f t="shared" si="2"/>
        <v>0</v>
      </c>
      <c r="P68" s="45"/>
    </row>
    <row r="69" spans="1:16" ht="15.75" customHeight="1" x14ac:dyDescent="0.2">
      <c r="J69" s="128"/>
      <c r="K69" s="41" t="s">
        <v>19</v>
      </c>
      <c r="L69" s="39">
        <f t="shared" si="6"/>
        <v>1</v>
      </c>
      <c r="M69" s="40">
        <f t="shared" si="7"/>
        <v>1</v>
      </c>
      <c r="N69" s="40">
        <f t="shared" si="8"/>
        <v>0</v>
      </c>
      <c r="O69" s="5">
        <f t="shared" si="2"/>
        <v>0</v>
      </c>
      <c r="P69" s="45"/>
    </row>
    <row r="72" spans="1:16" ht="58.5" customHeight="1" x14ac:dyDescent="0.2">
      <c r="A72" s="46" t="s">
        <v>2</v>
      </c>
      <c r="B72" s="47" t="s">
        <v>3</v>
      </c>
      <c r="C72" s="47" t="s">
        <v>4</v>
      </c>
      <c r="D72" s="47" t="s">
        <v>5</v>
      </c>
      <c r="E72" s="47" t="s">
        <v>6</v>
      </c>
      <c r="F72" s="47" t="s">
        <v>7</v>
      </c>
      <c r="G72" s="47" t="s">
        <v>8</v>
      </c>
      <c r="H72" s="48" t="s">
        <v>9</v>
      </c>
      <c r="J72" s="124" t="s">
        <v>28</v>
      </c>
      <c r="K72" s="124"/>
      <c r="L72" s="50" t="s">
        <v>1</v>
      </c>
      <c r="M72" s="50" t="s">
        <v>13</v>
      </c>
      <c r="N72" s="50" t="s">
        <v>12</v>
      </c>
      <c r="O72" s="50" t="s">
        <v>26</v>
      </c>
      <c r="P72" s="50" t="s">
        <v>27</v>
      </c>
    </row>
    <row r="73" spans="1:16" ht="15.75" customHeight="1" x14ac:dyDescent="0.2">
      <c r="A73" s="9" t="s">
        <v>15</v>
      </c>
      <c r="B73" s="73" t="s">
        <v>11</v>
      </c>
      <c r="C73" s="4" t="s">
        <v>13</v>
      </c>
      <c r="D73" s="4" t="s">
        <v>12</v>
      </c>
      <c r="E73" s="4" t="s">
        <v>20</v>
      </c>
      <c r="F73" s="4" t="s">
        <v>13</v>
      </c>
      <c r="G73" s="59" t="s">
        <v>12</v>
      </c>
      <c r="H73" s="10" t="s">
        <v>12</v>
      </c>
      <c r="J73" s="45"/>
      <c r="K73" s="45"/>
      <c r="L73" s="75">
        <f>COUNTA(H73:H77)</f>
        <v>5</v>
      </c>
      <c r="M73" s="5">
        <f>COUNTIFS($H$73:$H$77,"S")</f>
        <v>3</v>
      </c>
      <c r="N73" s="5">
        <f>COUNTIFS($H$73:$H$77,"N")</f>
        <v>2</v>
      </c>
      <c r="O73" s="44">
        <f xml:space="preserve"> IFERROR(- ( (M73/L73) * IMLOG2(M73/L73) + (N73/L73) * IMLOG2(N73/L73) ), 0)</f>
        <v>0.97095059445466747</v>
      </c>
      <c r="P73" s="45"/>
    </row>
    <row r="74" spans="1:16" ht="15.75" customHeight="1" x14ac:dyDescent="0.2">
      <c r="A74" s="9" t="s">
        <v>11</v>
      </c>
      <c r="B74" s="73" t="s">
        <v>20</v>
      </c>
      <c r="C74" s="4" t="s">
        <v>13</v>
      </c>
      <c r="D74" s="4" t="s">
        <v>13</v>
      </c>
      <c r="E74" s="110" t="s">
        <v>17</v>
      </c>
      <c r="F74" s="4" t="s">
        <v>12</v>
      </c>
      <c r="G74" s="59" t="s">
        <v>17</v>
      </c>
      <c r="H74" s="10" t="s">
        <v>13</v>
      </c>
      <c r="J74" s="125" t="s">
        <v>10</v>
      </c>
      <c r="K74" s="114"/>
      <c r="L74" s="114"/>
      <c r="M74" s="114"/>
      <c r="N74" s="114"/>
      <c r="O74" s="5">
        <f t="shared" ref="O74:O76" si="9" xml:space="preserve"> IFERROR(- ( (M74/L74) * IMLOG2(M74/L74) + (N74/L74) * IMLOG2(N74/L74) ), 0)</f>
        <v>0</v>
      </c>
      <c r="P74" s="45">
        <f>$O$73 - ( (L75/$L$73)*O75 + (L76/$L$73)*O76)</f>
        <v>0.41997309402197314</v>
      </c>
    </row>
    <row r="75" spans="1:16" ht="15.75" customHeight="1" x14ac:dyDescent="0.2">
      <c r="A75" s="9" t="s">
        <v>15</v>
      </c>
      <c r="B75" s="73" t="s">
        <v>11</v>
      </c>
      <c r="C75" s="4" t="s">
        <v>13</v>
      </c>
      <c r="D75" s="4" t="s">
        <v>13</v>
      </c>
      <c r="E75" s="110" t="s">
        <v>15</v>
      </c>
      <c r="F75" s="4" t="s">
        <v>12</v>
      </c>
      <c r="G75" s="59" t="s">
        <v>17</v>
      </c>
      <c r="H75" s="10" t="s">
        <v>13</v>
      </c>
      <c r="J75" s="125"/>
      <c r="K75" s="115" t="s">
        <v>11</v>
      </c>
      <c r="L75" s="116">
        <f>COUNTIFS($A$73:$A$77,"="&amp;K75)</f>
        <v>2</v>
      </c>
      <c r="M75" s="117">
        <f>COUNTIFS($A$73:$A$77,"="&amp;K75,$H$73:$H$77,"="&amp;$M$72)</f>
        <v>2</v>
      </c>
      <c r="N75" s="117">
        <f>COUNTIFS($A$73:$A$77,"="&amp;K75,$H$73:$H$77,"="&amp;$N$72)</f>
        <v>0</v>
      </c>
      <c r="O75" s="5">
        <f t="shared" si="9"/>
        <v>0</v>
      </c>
      <c r="P75" s="45"/>
    </row>
    <row r="76" spans="1:16" ht="15.75" customHeight="1" x14ac:dyDescent="0.2">
      <c r="A76" s="9" t="s">
        <v>15</v>
      </c>
      <c r="B76" s="73" t="s">
        <v>11</v>
      </c>
      <c r="C76" s="4" t="s">
        <v>12</v>
      </c>
      <c r="D76" s="4" t="s">
        <v>13</v>
      </c>
      <c r="E76" s="4" t="s">
        <v>20</v>
      </c>
      <c r="F76" s="4" t="s">
        <v>13</v>
      </c>
      <c r="G76" s="59" t="s">
        <v>12</v>
      </c>
      <c r="H76" s="10" t="s">
        <v>12</v>
      </c>
      <c r="J76" s="125"/>
      <c r="K76" s="115" t="s">
        <v>15</v>
      </c>
      <c r="L76" s="116">
        <f>COUNTIFS($A$73:$A$77,"="&amp;K76)</f>
        <v>3</v>
      </c>
      <c r="M76" s="117">
        <f>COUNTIFS($A$73:$A$77,"="&amp;K76,$H$73:$H$77,"="&amp;$M$72)</f>
        <v>1</v>
      </c>
      <c r="N76" s="117">
        <f>COUNTIFS($A$73:$A$77,"="&amp;K76,$H$73:$H$77,"="&amp;$N$72)</f>
        <v>2</v>
      </c>
      <c r="O76" s="5">
        <f t="shared" si="9"/>
        <v>0.91829583405449056</v>
      </c>
      <c r="P76" s="45"/>
    </row>
    <row r="77" spans="1:16" ht="15.75" customHeight="1" x14ac:dyDescent="0.2">
      <c r="A77" s="67" t="s">
        <v>11</v>
      </c>
      <c r="B77" s="74" t="s">
        <v>20</v>
      </c>
      <c r="C77" s="68" t="s">
        <v>12</v>
      </c>
      <c r="D77" s="68" t="s">
        <v>12</v>
      </c>
      <c r="E77" s="112" t="s">
        <v>14</v>
      </c>
      <c r="F77" s="68" t="s">
        <v>12</v>
      </c>
      <c r="G77" s="69" t="s">
        <v>19</v>
      </c>
      <c r="H77" s="70" t="s">
        <v>13</v>
      </c>
      <c r="J77" s="119" t="s">
        <v>21</v>
      </c>
      <c r="K77" s="21"/>
      <c r="L77" s="22"/>
      <c r="M77" s="7"/>
      <c r="N77" s="7"/>
      <c r="O77" s="5">
        <f t="shared" ref="O77:O90" si="10" xml:space="preserve"> IFERROR(- ( (M77/L77) * IMLOG2(M77/L77) + (N77/L77) * IMLOG2(N77/L77) ), 0)</f>
        <v>0</v>
      </c>
      <c r="P77" s="45">
        <f>$O$73 - ( (L78/$L$73)*O78 + (L79/$L$73)*O79)</f>
        <v>1.9973094021973115E-2</v>
      </c>
    </row>
    <row r="78" spans="1:16" ht="15.75" customHeight="1" x14ac:dyDescent="0.2">
      <c r="J78" s="120"/>
      <c r="K78" s="3" t="s">
        <v>13</v>
      </c>
      <c r="L78" s="6">
        <f>COUNTIFS($C$73:$C$77,"="&amp;K78)</f>
        <v>3</v>
      </c>
      <c r="M78" s="7">
        <f>COUNTIFS($C$73:$C$77,"="&amp;K78,$H$73:$H$77,"="&amp;$M$72)</f>
        <v>2</v>
      </c>
      <c r="N78" s="7">
        <f>COUNTIFS($C$73:$C$77,"="&amp;K78,$H$73:$H$77,"="&amp;$N$72)</f>
        <v>1</v>
      </c>
      <c r="O78" s="5">
        <f t="shared" si="10"/>
        <v>0.91829583405449056</v>
      </c>
      <c r="P78" s="45"/>
    </row>
    <row r="79" spans="1:16" ht="15.75" customHeight="1" x14ac:dyDescent="0.2">
      <c r="J79" s="121"/>
      <c r="K79" s="3" t="s">
        <v>12</v>
      </c>
      <c r="L79" s="6">
        <f>COUNTIFS($C$73:$C$77,"="&amp;K79)</f>
        <v>2</v>
      </c>
      <c r="M79" s="7">
        <f>COUNTIFS($C$73:$C$77,"="&amp;K79,$H$73:$H$77,"="&amp;$M$72)</f>
        <v>1</v>
      </c>
      <c r="N79" s="7">
        <f>COUNTIFS($C$73:$C$77,"="&amp;K79,$H$73:$H$77,"="&amp;$N$72)</f>
        <v>1</v>
      </c>
      <c r="O79" s="5">
        <f t="shared" si="10"/>
        <v>1</v>
      </c>
      <c r="P79" s="45"/>
    </row>
    <row r="80" spans="1:16" ht="15.75" customHeight="1" x14ac:dyDescent="0.2">
      <c r="J80" s="119" t="s">
        <v>22</v>
      </c>
      <c r="K80" s="23"/>
      <c r="L80" s="24"/>
      <c r="M80" s="8"/>
      <c r="N80" s="8"/>
      <c r="O80" s="5">
        <f t="shared" si="10"/>
        <v>0</v>
      </c>
      <c r="P80" s="45">
        <f>$O$73 - ( (L81/$L$73)*O81 + (L82/$L$73)*O82)</f>
        <v>1.9973094021973115E-2</v>
      </c>
    </row>
    <row r="81" spans="1:16" ht="15.75" customHeight="1" x14ac:dyDescent="0.2">
      <c r="J81" s="120"/>
      <c r="K81" s="25" t="s">
        <v>13</v>
      </c>
      <c r="L81" s="26">
        <f>COUNTIFS($D$73:$D$77,"="&amp;K81)</f>
        <v>3</v>
      </c>
      <c r="M81" s="8">
        <f>COUNTIFS($D$73:$D$77,"="&amp;K81,$H$73:$H$77,"="&amp;$M$72)</f>
        <v>2</v>
      </c>
      <c r="N81" s="8">
        <f>COUNTIFS($D$73:$D$77,"="&amp;K81,$H$73:$H$77,"="&amp;$N$72)</f>
        <v>1</v>
      </c>
      <c r="O81" s="5">
        <f t="shared" si="10"/>
        <v>0.91829583405449056</v>
      </c>
      <c r="P81" s="45"/>
    </row>
    <row r="82" spans="1:16" ht="15.75" customHeight="1" x14ac:dyDescent="0.2">
      <c r="J82" s="121"/>
      <c r="K82" s="25" t="s">
        <v>12</v>
      </c>
      <c r="L82" s="26">
        <f>COUNTIFS($D$73:$D$77,"="&amp;K82)</f>
        <v>2</v>
      </c>
      <c r="M82" s="8">
        <f>COUNTIFS($D$73:$D$77,"="&amp;K82,$H$73:$H$77,"="&amp;$M$72)</f>
        <v>1</v>
      </c>
      <c r="N82" s="8">
        <f>COUNTIFS($D$73:$D$77,"="&amp;K82,$H$73:$H$77,"="&amp;$N$72)</f>
        <v>1</v>
      </c>
      <c r="O82" s="5">
        <f t="shared" si="10"/>
        <v>1</v>
      </c>
      <c r="P82" s="45"/>
    </row>
    <row r="83" spans="1:16" ht="15.75" customHeight="1" x14ac:dyDescent="0.2">
      <c r="J83" s="126" t="s">
        <v>23</v>
      </c>
      <c r="K83" s="27"/>
      <c r="L83" s="28"/>
      <c r="M83" s="18"/>
      <c r="N83" s="18"/>
      <c r="O83" s="5">
        <f t="shared" si="10"/>
        <v>0</v>
      </c>
      <c r="P83" s="88">
        <f>$O$73 - ( (L84/$L$73)*O84 + (L85/$L$73)*O85 + (L86/$L$73)*O86 + (L87/$L$73)*O87)</f>
        <v>0.97095059445466747</v>
      </c>
    </row>
    <row r="84" spans="1:16" ht="15.75" customHeight="1" x14ac:dyDescent="0.2">
      <c r="J84" s="127"/>
      <c r="K84" s="29" t="s">
        <v>20</v>
      </c>
      <c r="L84" s="30">
        <f>COUNTIFS($E$73:$E$77,"="&amp;K84)</f>
        <v>2</v>
      </c>
      <c r="M84" s="18">
        <f>COUNTIFS($E$73:$E$77,"="&amp;K84,$H$73:$H$77,"="&amp;$M$72)</f>
        <v>0</v>
      </c>
      <c r="N84" s="18">
        <f>COUNTIFS($E$73:$E$77,"="&amp;K84,$H$73:$H$77,"="&amp;$N$72)</f>
        <v>2</v>
      </c>
      <c r="O84" s="58">
        <f t="shared" si="10"/>
        <v>0</v>
      </c>
      <c r="P84" s="45"/>
    </row>
    <row r="85" spans="1:16" ht="15.75" customHeight="1" x14ac:dyDescent="0.2">
      <c r="J85" s="127"/>
      <c r="K85" s="29" t="s">
        <v>15</v>
      </c>
      <c r="L85" s="30">
        <f t="shared" ref="L85:L87" si="11">COUNTIFS($E$73:$E$77,"="&amp;K85)</f>
        <v>1</v>
      </c>
      <c r="M85" s="18">
        <f t="shared" ref="M85:M87" si="12">COUNTIFS($E$73:$E$77,"="&amp;K85,$H$73:$H$77,"="&amp;$M$72)</f>
        <v>1</v>
      </c>
      <c r="N85" s="18">
        <f t="shared" ref="N85:N87" si="13">COUNTIFS($E$73:$E$77,"="&amp;K85,$H$73:$H$77,"="&amp;$N$72)</f>
        <v>0</v>
      </c>
      <c r="O85" s="76">
        <f t="shared" si="10"/>
        <v>0</v>
      </c>
      <c r="P85" s="77"/>
    </row>
    <row r="86" spans="1:16" ht="15.75" customHeight="1" x14ac:dyDescent="0.2">
      <c r="J86" s="127"/>
      <c r="K86" s="29" t="s">
        <v>14</v>
      </c>
      <c r="L86" s="30">
        <f t="shared" si="11"/>
        <v>1</v>
      </c>
      <c r="M86" s="18">
        <f t="shared" si="12"/>
        <v>1</v>
      </c>
      <c r="N86" s="18">
        <f t="shared" si="13"/>
        <v>0</v>
      </c>
      <c r="O86" s="76">
        <f t="shared" si="10"/>
        <v>0</v>
      </c>
      <c r="P86" s="77"/>
    </row>
    <row r="87" spans="1:16" ht="15.75" customHeight="1" x14ac:dyDescent="0.2">
      <c r="J87" s="128"/>
      <c r="K87" s="29" t="s">
        <v>17</v>
      </c>
      <c r="L87" s="30">
        <f t="shared" si="11"/>
        <v>1</v>
      </c>
      <c r="M87" s="18">
        <f t="shared" si="12"/>
        <v>1</v>
      </c>
      <c r="N87" s="18">
        <f t="shared" si="13"/>
        <v>0</v>
      </c>
      <c r="O87" s="76">
        <f t="shared" si="10"/>
        <v>0</v>
      </c>
      <c r="P87" s="77"/>
    </row>
    <row r="88" spans="1:16" ht="15.75" customHeight="1" x14ac:dyDescent="0.2">
      <c r="J88" s="122" t="s">
        <v>24</v>
      </c>
      <c r="K88" s="31"/>
      <c r="L88" s="32"/>
      <c r="M88" s="33"/>
      <c r="N88" s="33"/>
      <c r="O88" s="76">
        <f t="shared" si="10"/>
        <v>0</v>
      </c>
      <c r="P88" s="107">
        <f>$O$73 - ( (L89/$L$73)*O89 + (L90/$L$73)*O90)</f>
        <v>0.97095059445466747</v>
      </c>
    </row>
    <row r="89" spans="1:16" ht="15.75" customHeight="1" x14ac:dyDescent="0.2">
      <c r="J89" s="123"/>
      <c r="K89" s="34" t="s">
        <v>13</v>
      </c>
      <c r="L89" s="35">
        <f>COUNTIFS($F$73:$F$77,"="&amp;K89)</f>
        <v>2</v>
      </c>
      <c r="M89" s="33">
        <f>COUNTIFS($F$73:$F$77,"="&amp;K89,$H$73:$H$77,"="&amp;$M$72)</f>
        <v>0</v>
      </c>
      <c r="N89" s="33">
        <f>COUNTIFS($F$73:$F$77,"="&amp;K89,$H$73:$H$77,"="&amp;$N$72)</f>
        <v>2</v>
      </c>
      <c r="O89" s="76">
        <f t="shared" si="10"/>
        <v>0</v>
      </c>
      <c r="P89" s="77"/>
    </row>
    <row r="90" spans="1:16" ht="15.75" customHeight="1" x14ac:dyDescent="0.2">
      <c r="J90" s="123"/>
      <c r="K90" s="78" t="s">
        <v>12</v>
      </c>
      <c r="L90" s="35">
        <f>COUNTIFS($F$73:$F$77,"="&amp;K90)</f>
        <v>3</v>
      </c>
      <c r="M90" s="33">
        <f>COUNTIFS($F$73:$F$77,"="&amp;K90,$H$73:$H$77,"="&amp;$M$72)</f>
        <v>3</v>
      </c>
      <c r="N90" s="33">
        <f>COUNTIFS($F$73:$F$77,"="&amp;K90,$H$73:$H$77,"="&amp;$N$72)</f>
        <v>0</v>
      </c>
      <c r="O90" s="108">
        <f t="shared" si="10"/>
        <v>0</v>
      </c>
      <c r="P90" s="109"/>
    </row>
    <row r="91" spans="1:16" ht="15.75" customHeight="1" x14ac:dyDescent="0.2">
      <c r="J91" s="86"/>
      <c r="K91" s="83"/>
      <c r="L91" s="84"/>
      <c r="M91" s="84"/>
      <c r="N91" s="84"/>
      <c r="O91" s="84"/>
      <c r="P91" s="85"/>
    </row>
    <row r="92" spans="1:16" ht="15.75" customHeight="1" x14ac:dyDescent="0.2">
      <c r="J92" s="87"/>
      <c r="K92" s="81"/>
      <c r="L92" s="81"/>
      <c r="M92" s="81"/>
      <c r="N92" s="81"/>
      <c r="O92" s="80"/>
      <c r="P92" s="82"/>
    </row>
    <row r="93" spans="1:1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87"/>
      <c r="K93" s="79"/>
      <c r="L93" s="81"/>
      <c r="M93" s="81"/>
      <c r="N93" s="81"/>
      <c r="O93" s="80"/>
      <c r="P93" s="82"/>
    </row>
    <row r="94" spans="1:16" ht="77.25" customHeight="1" x14ac:dyDescent="0.2">
      <c r="A94" s="46" t="s">
        <v>2</v>
      </c>
      <c r="B94" s="47" t="s">
        <v>3</v>
      </c>
      <c r="C94" s="47" t="s">
        <v>4</v>
      </c>
      <c r="D94" s="47" t="s">
        <v>5</v>
      </c>
      <c r="E94" s="47" t="s">
        <v>6</v>
      </c>
      <c r="F94" s="47" t="s">
        <v>7</v>
      </c>
      <c r="G94" s="47" t="s">
        <v>8</v>
      </c>
      <c r="H94" s="48" t="s">
        <v>9</v>
      </c>
      <c r="J94" s="124" t="s">
        <v>28</v>
      </c>
      <c r="K94" s="124"/>
      <c r="L94" s="50" t="s">
        <v>1</v>
      </c>
      <c r="M94" s="50" t="s">
        <v>13</v>
      </c>
      <c r="N94" s="50" t="s">
        <v>12</v>
      </c>
      <c r="O94" s="50" t="s">
        <v>26</v>
      </c>
      <c r="P94" s="50" t="s">
        <v>27</v>
      </c>
    </row>
    <row r="95" spans="1:16" ht="15.75" customHeight="1" x14ac:dyDescent="0.2">
      <c r="A95" s="9" t="s">
        <v>11</v>
      </c>
      <c r="B95" s="73" t="s">
        <v>20</v>
      </c>
      <c r="C95" s="4" t="s">
        <v>13</v>
      </c>
      <c r="D95" s="4" t="s">
        <v>13</v>
      </c>
      <c r="E95" s="110" t="s">
        <v>17</v>
      </c>
      <c r="F95" s="4" t="s">
        <v>12</v>
      </c>
      <c r="G95" s="73" t="s">
        <v>17</v>
      </c>
      <c r="H95" s="10" t="s">
        <v>13</v>
      </c>
      <c r="J95" s="45"/>
      <c r="K95" s="45"/>
      <c r="L95" s="75">
        <f>COUNTA(H95:H97)</f>
        <v>3</v>
      </c>
      <c r="M95" s="5">
        <f>COUNTIFS($H$95:$H$97,"S")</f>
        <v>3</v>
      </c>
      <c r="N95" s="5">
        <f>COUNTIFS($H$95:$H$97,"N")</f>
        <v>0</v>
      </c>
      <c r="O95" s="44">
        <f xml:space="preserve"> IFERROR(- ( (M95/L95) * IMLOG2(M95/L95) + (N95/L95) * IMLOG2(N95/L95) ), 0)</f>
        <v>0</v>
      </c>
      <c r="P95" s="45"/>
    </row>
    <row r="96" spans="1:16" ht="15.75" customHeight="1" x14ac:dyDescent="0.2">
      <c r="A96" s="63" t="s">
        <v>15</v>
      </c>
      <c r="B96" s="65" t="s">
        <v>11</v>
      </c>
      <c r="C96" s="64" t="s">
        <v>13</v>
      </c>
      <c r="D96" s="64" t="s">
        <v>13</v>
      </c>
      <c r="E96" s="111" t="s">
        <v>15</v>
      </c>
      <c r="F96" s="64" t="s">
        <v>12</v>
      </c>
      <c r="G96" s="65" t="s">
        <v>17</v>
      </c>
      <c r="H96" s="43" t="s">
        <v>13</v>
      </c>
      <c r="J96" s="125" t="s">
        <v>10</v>
      </c>
      <c r="K96" s="114"/>
      <c r="L96" s="114"/>
      <c r="M96" s="114"/>
      <c r="N96" s="114"/>
      <c r="O96" s="5">
        <f t="shared" ref="O96:O98" si="14" xml:space="preserve"> IFERROR(- ( (M96/L96) * IMLOG2(M96/L96) + (N96/L96) * IMLOG2(N96/L96) ), 0)</f>
        <v>0</v>
      </c>
      <c r="P96" s="45">
        <f>$O$95 - ( (L97/$L$95)*O97 + (L98/$L$95)*O98)</f>
        <v>0</v>
      </c>
    </row>
    <row r="97" spans="1:16" ht="15.75" customHeight="1" x14ac:dyDescent="0.2">
      <c r="A97" s="67" t="s">
        <v>11</v>
      </c>
      <c r="B97" s="74" t="s">
        <v>20</v>
      </c>
      <c r="C97" s="68" t="s">
        <v>12</v>
      </c>
      <c r="D97" s="68" t="s">
        <v>12</v>
      </c>
      <c r="E97" s="112" t="s">
        <v>14</v>
      </c>
      <c r="F97" s="68" t="s">
        <v>12</v>
      </c>
      <c r="G97" s="74" t="s">
        <v>19</v>
      </c>
      <c r="H97" s="70" t="s">
        <v>13</v>
      </c>
      <c r="J97" s="125"/>
      <c r="K97" s="115" t="s">
        <v>11</v>
      </c>
      <c r="L97" s="116">
        <f>COUNTIFS($A$95:$A$97,"="&amp;K97)</f>
        <v>2</v>
      </c>
      <c r="M97" s="117">
        <f>COUNTIFS($A$95:$A$97,"="&amp;K97,$H$95:$H$97,"="&amp;$M$94)</f>
        <v>2</v>
      </c>
      <c r="N97" s="117">
        <f>COUNTIFS($A$95:$A$97,"="&amp;K97,$H$95:$H$97,"="&amp;$N$94)</f>
        <v>0</v>
      </c>
      <c r="O97" s="5">
        <f t="shared" si="14"/>
        <v>0</v>
      </c>
      <c r="P97" s="45"/>
    </row>
    <row r="98" spans="1:16" ht="15.75" customHeight="1" x14ac:dyDescent="0.2">
      <c r="A98" s="72"/>
      <c r="B98" s="72"/>
      <c r="C98" s="72"/>
      <c r="D98" s="72"/>
      <c r="E98" s="72"/>
      <c r="F98" s="72"/>
      <c r="G98" s="72"/>
      <c r="H98" s="72"/>
      <c r="J98" s="125"/>
      <c r="K98" s="115" t="s">
        <v>15</v>
      </c>
      <c r="L98" s="116">
        <f>COUNTIFS($A$95:$A$97,"="&amp;K98)</f>
        <v>1</v>
      </c>
      <c r="M98" s="117">
        <f>COUNTIFS($A$95:$A$97,"="&amp;K98,$H$95:$H$97,"="&amp;$M$94)</f>
        <v>1</v>
      </c>
      <c r="N98" s="117">
        <f>COUNTIFS($A$95:$A$97,"="&amp;K98,$H$95:$H$97,"="&amp;$N$94)</f>
        <v>0</v>
      </c>
      <c r="O98" s="5">
        <f t="shared" si="14"/>
        <v>0</v>
      </c>
      <c r="P98" s="45"/>
    </row>
    <row r="99" spans="1:16" ht="15.75" customHeight="1" x14ac:dyDescent="0.2">
      <c r="A99" s="71"/>
      <c r="B99" s="71"/>
      <c r="C99" s="71"/>
      <c r="D99" s="71"/>
      <c r="E99" s="71"/>
      <c r="F99" s="71"/>
      <c r="G99" s="71"/>
      <c r="H99" s="71"/>
      <c r="J99" s="119" t="s">
        <v>21</v>
      </c>
      <c r="K99" s="21"/>
      <c r="L99" s="22"/>
      <c r="M99" s="7"/>
      <c r="N99" s="7"/>
      <c r="O99" s="5">
        <f t="shared" ref="O99:O107" si="15" xml:space="preserve"> IFERROR(- ( (M99/L99) * IMLOG2(M99/L99) + (N99/L99) * IMLOG2(N99/L99) ), 0)</f>
        <v>0</v>
      </c>
      <c r="P99" s="45">
        <f>$O$95 - ( (L100/$L$95)*O100 + (L101/$L$95)*O101)</f>
        <v>0</v>
      </c>
    </row>
    <row r="100" spans="1:16" ht="15.75" customHeight="1" x14ac:dyDescent="0.2">
      <c r="J100" s="120"/>
      <c r="K100" s="3" t="s">
        <v>13</v>
      </c>
      <c r="L100" s="6">
        <f>COUNTIFS($C$95:$C$97,"="&amp;K100)</f>
        <v>2</v>
      </c>
      <c r="M100" s="7">
        <f>COUNTIFS($C$95:$C$97,"="&amp;K100,$H$95:$H$97,"="&amp;$M$94)</f>
        <v>2</v>
      </c>
      <c r="N100" s="7">
        <f>COUNTIFS($C$95:$C$97,"="&amp;K100,$H$95:$H$97,"="&amp;$N$94)</f>
        <v>0</v>
      </c>
      <c r="O100" s="5">
        <f t="shared" si="15"/>
        <v>0</v>
      </c>
      <c r="P100" s="45"/>
    </row>
    <row r="101" spans="1:16" ht="15.75" customHeight="1" x14ac:dyDescent="0.2">
      <c r="J101" s="121"/>
      <c r="K101" s="3" t="s">
        <v>12</v>
      </c>
      <c r="L101" s="6">
        <f>COUNTIFS($C$95:$C$97,"="&amp;K101)</f>
        <v>1</v>
      </c>
      <c r="M101" s="7">
        <f>COUNTIFS($C$95:$C$97,"="&amp;K101,$H$95:$H$97,"="&amp;$M$94)</f>
        <v>1</v>
      </c>
      <c r="N101" s="7">
        <f>COUNTIFS($C$95:$C$97,"="&amp;K101,$H$95:$H$97,"="&amp;$N$94)</f>
        <v>0</v>
      </c>
      <c r="O101" s="5">
        <f t="shared" si="15"/>
        <v>0</v>
      </c>
      <c r="P101" s="45"/>
    </row>
    <row r="102" spans="1:16" ht="15.75" customHeight="1" x14ac:dyDescent="0.2">
      <c r="J102" s="119" t="s">
        <v>22</v>
      </c>
      <c r="K102" s="23"/>
      <c r="L102" s="24"/>
      <c r="M102" s="8"/>
      <c r="N102" s="8"/>
      <c r="O102" s="5">
        <f t="shared" si="15"/>
        <v>0</v>
      </c>
      <c r="P102" s="45">
        <f>$O$95 - ( (L103/$L$95)*O103 + (L104/$L$95)*O104)</f>
        <v>0</v>
      </c>
    </row>
    <row r="103" spans="1:16" ht="15.75" customHeight="1" x14ac:dyDescent="0.2">
      <c r="J103" s="120"/>
      <c r="K103" s="25" t="s">
        <v>13</v>
      </c>
      <c r="L103" s="26">
        <f>COUNTIFS($D$95:$D$97,"="&amp;K103)</f>
        <v>2</v>
      </c>
      <c r="M103" s="8">
        <f>COUNTIFS($D$95:$D$97,"="&amp;K103,$H$95:$H$97,"="&amp;$M$94)</f>
        <v>2</v>
      </c>
      <c r="N103" s="8">
        <f>COUNTIFS($D$95:$D$97,"="&amp;K103,$H$95:$H$97,"="&amp;$N$94)</f>
        <v>0</v>
      </c>
      <c r="O103" s="5">
        <f t="shared" si="15"/>
        <v>0</v>
      </c>
      <c r="P103" s="45"/>
    </row>
    <row r="104" spans="1:16" ht="15.75" customHeight="1" x14ac:dyDescent="0.2">
      <c r="J104" s="121"/>
      <c r="K104" s="25" t="s">
        <v>12</v>
      </c>
      <c r="L104" s="26">
        <f>COUNTIFS($D$95:$D$97,"="&amp;K104)</f>
        <v>1</v>
      </c>
      <c r="M104" s="8">
        <f>COUNTIFS($D$95:$D$97,"="&amp;K104,$H$95:$H$97,"="&amp;$M$94)</f>
        <v>1</v>
      </c>
      <c r="N104" s="8">
        <f>COUNTIFS($D$95:$D$97,"="&amp;K104,$H$95:$H$97,"="&amp;$N$94)</f>
        <v>0</v>
      </c>
      <c r="O104" s="5">
        <f t="shared" si="15"/>
        <v>0</v>
      </c>
      <c r="P104" s="45"/>
    </row>
    <row r="105" spans="1:16" ht="15.75" customHeight="1" x14ac:dyDescent="0.2">
      <c r="J105" s="122" t="s">
        <v>24</v>
      </c>
      <c r="K105" s="31"/>
      <c r="L105" s="32"/>
      <c r="M105" s="33"/>
      <c r="N105" s="33"/>
      <c r="O105" s="76">
        <f t="shared" si="15"/>
        <v>0</v>
      </c>
      <c r="P105" s="113">
        <f>$O$95 - ( (L106/$L$95)*O106 + (L107/$L$95)*O107)</f>
        <v>0</v>
      </c>
    </row>
    <row r="106" spans="1:16" ht="15.75" customHeight="1" x14ac:dyDescent="0.2">
      <c r="J106" s="123"/>
      <c r="K106" s="34" t="s">
        <v>13</v>
      </c>
      <c r="L106" s="35">
        <f>COUNTIFS($F$95:$F$97,"="&amp;K106)</f>
        <v>0</v>
      </c>
      <c r="M106" s="33">
        <f>COUNTIFS($F$95:$F$97,"="&amp;K106,$H$95:$H$97,"="&amp;$M$94)</f>
        <v>0</v>
      </c>
      <c r="N106" s="33">
        <f>COUNTIFS($F$95:$F$97,"="&amp;K106,$H$95:$H$97,"="&amp;$N$94)</f>
        <v>0</v>
      </c>
      <c r="O106" s="76">
        <f t="shared" si="15"/>
        <v>0</v>
      </c>
      <c r="P106" s="77"/>
    </row>
    <row r="107" spans="1:16" ht="15.75" customHeight="1" x14ac:dyDescent="0.2">
      <c r="J107" s="123"/>
      <c r="K107" s="78" t="s">
        <v>12</v>
      </c>
      <c r="L107" s="35">
        <f>COUNTIFS($F$95:$F$97,"="&amp;K107)</f>
        <v>3</v>
      </c>
      <c r="M107" s="33">
        <f>COUNTIFS($F$95:$F$97,"="&amp;K107,$H$95:$H$97,"="&amp;$M$94)</f>
        <v>3</v>
      </c>
      <c r="N107" s="33">
        <f>COUNTIFS($F$95:$F$97,"="&amp;K107,$H$95:$H$97,"="&amp;$N$94)</f>
        <v>0</v>
      </c>
      <c r="O107" s="108">
        <f t="shared" si="15"/>
        <v>0</v>
      </c>
      <c r="P107" s="109"/>
    </row>
  </sheetData>
  <mergeCells count="26">
    <mergeCell ref="J54:J56"/>
    <mergeCell ref="J57:J61"/>
    <mergeCell ref="J62:J64"/>
    <mergeCell ref="J65:J69"/>
    <mergeCell ref="J23:J25"/>
    <mergeCell ref="J26:J30"/>
    <mergeCell ref="J3:K3"/>
    <mergeCell ref="J46:K46"/>
    <mergeCell ref="J51:J53"/>
    <mergeCell ref="J5:J7"/>
    <mergeCell ref="J8:J11"/>
    <mergeCell ref="J12:J14"/>
    <mergeCell ref="J15:J17"/>
    <mergeCell ref="J18:J22"/>
    <mergeCell ref="J48:J50"/>
    <mergeCell ref="J99:J101"/>
    <mergeCell ref="J102:J104"/>
    <mergeCell ref="J105:J107"/>
    <mergeCell ref="J72:K72"/>
    <mergeCell ref="J74:J76"/>
    <mergeCell ref="J77:J79"/>
    <mergeCell ref="J80:J82"/>
    <mergeCell ref="J83:J87"/>
    <mergeCell ref="J88:J90"/>
    <mergeCell ref="J94:K94"/>
    <mergeCell ref="J96:J98"/>
  </mergeCells>
  <pageMargins left="0.7" right="0.7" top="0.75" bottom="0.75" header="0.3" footer="0.3"/>
  <pageSetup paperSize="9" orientation="portrait" horizontalDpi="300" verticalDpi="0" copies="0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B5F4-30C0-48E3-AD82-5C4FA4938A57}">
  <dimension ref="A1:EE55"/>
  <sheetViews>
    <sheetView tabSelected="1" topLeftCell="CM27" zoomScale="88" zoomScaleNormal="199" workbookViewId="0">
      <selection activeCell="CX35" sqref="CX35"/>
    </sheetView>
  </sheetViews>
  <sheetFormatPr baseColWidth="10" defaultRowHeight="12.75" x14ac:dyDescent="0.2"/>
  <cols>
    <col min="10" max="64" width="4.85546875" customWidth="1"/>
    <col min="65" max="65" width="16.85546875" customWidth="1"/>
    <col min="66" max="113" width="4.85546875" customWidth="1"/>
    <col min="114" max="123" width="4.5703125" customWidth="1"/>
    <col min="124" max="130" width="4.7109375" customWidth="1"/>
    <col min="131" max="132" width="5.140625" customWidth="1"/>
    <col min="133" max="135" width="4.28515625" customWidth="1"/>
  </cols>
  <sheetData>
    <row r="1" spans="1:8" ht="60" x14ac:dyDescent="0.2">
      <c r="A1" s="46" t="s">
        <v>2</v>
      </c>
      <c r="B1" s="47" t="s">
        <v>3</v>
      </c>
      <c r="C1" s="47" t="s">
        <v>4</v>
      </c>
      <c r="D1" s="47" t="s">
        <v>5</v>
      </c>
      <c r="E1" s="47" t="s">
        <v>6</v>
      </c>
      <c r="F1" s="47" t="s">
        <v>7</v>
      </c>
      <c r="G1" s="47" t="s">
        <v>8</v>
      </c>
      <c r="H1" s="48" t="s">
        <v>9</v>
      </c>
    </row>
    <row r="2" spans="1:8" x14ac:dyDescent="0.2">
      <c r="A2" s="9" t="s">
        <v>11</v>
      </c>
      <c r="B2" s="73" t="s">
        <v>11</v>
      </c>
      <c r="C2" s="4" t="s">
        <v>12</v>
      </c>
      <c r="D2" s="4" t="s">
        <v>13</v>
      </c>
      <c r="E2" s="4" t="s">
        <v>14</v>
      </c>
      <c r="F2" s="4" t="s">
        <v>13</v>
      </c>
      <c r="G2" s="4" t="s">
        <v>13</v>
      </c>
      <c r="H2" s="10" t="s">
        <v>12</v>
      </c>
    </row>
    <row r="3" spans="1:8" x14ac:dyDescent="0.2">
      <c r="A3" s="9" t="s">
        <v>15</v>
      </c>
      <c r="B3" s="73" t="s">
        <v>16</v>
      </c>
      <c r="C3" s="4" t="s">
        <v>13</v>
      </c>
      <c r="D3" s="4" t="s">
        <v>13</v>
      </c>
      <c r="E3" s="4" t="s">
        <v>15</v>
      </c>
      <c r="F3" s="4" t="s">
        <v>13</v>
      </c>
      <c r="G3" s="4" t="s">
        <v>17</v>
      </c>
      <c r="H3" s="10" t="s">
        <v>13</v>
      </c>
    </row>
    <row r="4" spans="1:8" x14ac:dyDescent="0.2">
      <c r="A4" s="9" t="s">
        <v>15</v>
      </c>
      <c r="B4" s="73" t="s">
        <v>16</v>
      </c>
      <c r="C4" s="4" t="s">
        <v>13</v>
      </c>
      <c r="D4" s="4" t="s">
        <v>12</v>
      </c>
      <c r="E4" s="4" t="s">
        <v>15</v>
      </c>
      <c r="F4" s="4" t="s">
        <v>12</v>
      </c>
      <c r="G4" s="4" t="s">
        <v>12</v>
      </c>
      <c r="H4" s="43" t="s">
        <v>13</v>
      </c>
    </row>
    <row r="5" spans="1:8" x14ac:dyDescent="0.2">
      <c r="A5" s="9" t="s">
        <v>11</v>
      </c>
      <c r="B5" s="73" t="s">
        <v>16</v>
      </c>
      <c r="C5" s="4" t="s">
        <v>12</v>
      </c>
      <c r="D5" s="4" t="s">
        <v>12</v>
      </c>
      <c r="E5" s="4" t="s">
        <v>14</v>
      </c>
      <c r="F5" s="4" t="s">
        <v>12</v>
      </c>
      <c r="G5" s="4" t="s">
        <v>19</v>
      </c>
      <c r="H5" s="10" t="s">
        <v>12</v>
      </c>
    </row>
    <row r="6" spans="1:8" x14ac:dyDescent="0.2">
      <c r="A6" s="9" t="s">
        <v>11</v>
      </c>
      <c r="B6" s="73" t="s">
        <v>16</v>
      </c>
      <c r="C6" s="4" t="s">
        <v>12</v>
      </c>
      <c r="D6" s="4" t="s">
        <v>13</v>
      </c>
      <c r="E6" s="4" t="s">
        <v>17</v>
      </c>
      <c r="F6" s="4" t="s">
        <v>13</v>
      </c>
      <c r="G6" s="4" t="s">
        <v>19</v>
      </c>
      <c r="H6" s="10" t="s">
        <v>12</v>
      </c>
    </row>
    <row r="7" spans="1:8" x14ac:dyDescent="0.2">
      <c r="A7" s="9" t="s">
        <v>15</v>
      </c>
      <c r="B7" s="73" t="s">
        <v>11</v>
      </c>
      <c r="C7" s="4" t="s">
        <v>13</v>
      </c>
      <c r="D7" s="4" t="s">
        <v>12</v>
      </c>
      <c r="E7" s="4" t="s">
        <v>20</v>
      </c>
      <c r="F7" s="4" t="s">
        <v>13</v>
      </c>
      <c r="G7" s="4" t="s">
        <v>12</v>
      </c>
      <c r="H7" s="10" t="s">
        <v>12</v>
      </c>
    </row>
    <row r="8" spans="1:8" x14ac:dyDescent="0.2">
      <c r="A8" s="9" t="s">
        <v>15</v>
      </c>
      <c r="B8" s="73" t="s">
        <v>20</v>
      </c>
      <c r="C8" s="4" t="s">
        <v>13</v>
      </c>
      <c r="D8" s="4" t="s">
        <v>13</v>
      </c>
      <c r="E8" s="4" t="s">
        <v>20</v>
      </c>
      <c r="F8" s="4" t="s">
        <v>13</v>
      </c>
      <c r="G8" s="4" t="s">
        <v>13</v>
      </c>
      <c r="H8" s="10" t="s">
        <v>13</v>
      </c>
    </row>
    <row r="9" spans="1:8" x14ac:dyDescent="0.2">
      <c r="A9" s="9" t="s">
        <v>15</v>
      </c>
      <c r="B9" s="73" t="s">
        <v>20</v>
      </c>
      <c r="C9" s="4" t="s">
        <v>13</v>
      </c>
      <c r="D9" s="4" t="s">
        <v>12</v>
      </c>
      <c r="E9" s="4" t="s">
        <v>14</v>
      </c>
      <c r="F9" s="4" t="s">
        <v>13</v>
      </c>
      <c r="G9" s="4" t="s">
        <v>13</v>
      </c>
      <c r="H9" s="10" t="s">
        <v>13</v>
      </c>
    </row>
    <row r="10" spans="1:8" x14ac:dyDescent="0.2">
      <c r="A10" s="9" t="s">
        <v>11</v>
      </c>
      <c r="B10" s="73" t="s">
        <v>20</v>
      </c>
      <c r="C10" s="4" t="s">
        <v>13</v>
      </c>
      <c r="D10" s="4" t="s">
        <v>13</v>
      </c>
      <c r="E10" s="4" t="s">
        <v>17</v>
      </c>
      <c r="F10" s="4" t="s">
        <v>12</v>
      </c>
      <c r="G10" s="4" t="s">
        <v>17</v>
      </c>
      <c r="H10" s="10" t="s">
        <v>13</v>
      </c>
    </row>
    <row r="11" spans="1:8" x14ac:dyDescent="0.2">
      <c r="A11" s="9" t="s">
        <v>15</v>
      </c>
      <c r="B11" s="73" t="s">
        <v>11</v>
      </c>
      <c r="C11" s="4" t="s">
        <v>13</v>
      </c>
      <c r="D11" s="4" t="s">
        <v>13</v>
      </c>
      <c r="E11" s="4" t="s">
        <v>15</v>
      </c>
      <c r="F11" s="4" t="s">
        <v>12</v>
      </c>
      <c r="G11" s="4" t="s">
        <v>17</v>
      </c>
      <c r="H11" s="10" t="s">
        <v>13</v>
      </c>
    </row>
    <row r="12" spans="1:8" x14ac:dyDescent="0.2">
      <c r="A12" s="9" t="s">
        <v>11</v>
      </c>
      <c r="B12" s="73" t="s">
        <v>16</v>
      </c>
      <c r="C12" s="4" t="s">
        <v>13</v>
      </c>
      <c r="D12" s="4" t="s">
        <v>12</v>
      </c>
      <c r="E12" s="4" t="s">
        <v>17</v>
      </c>
      <c r="F12" s="4" t="s">
        <v>12</v>
      </c>
      <c r="G12" s="4" t="s">
        <v>12</v>
      </c>
      <c r="H12" s="10" t="s">
        <v>12</v>
      </c>
    </row>
    <row r="13" spans="1:8" x14ac:dyDescent="0.2">
      <c r="A13" s="9" t="s">
        <v>15</v>
      </c>
      <c r="B13" s="73" t="s">
        <v>11</v>
      </c>
      <c r="C13" s="4" t="s">
        <v>12</v>
      </c>
      <c r="D13" s="4" t="s">
        <v>13</v>
      </c>
      <c r="E13" s="4" t="s">
        <v>20</v>
      </c>
      <c r="F13" s="4" t="s">
        <v>13</v>
      </c>
      <c r="G13" s="4" t="s">
        <v>12</v>
      </c>
      <c r="H13" s="10" t="s">
        <v>12</v>
      </c>
    </row>
    <row r="14" spans="1:8" x14ac:dyDescent="0.2">
      <c r="A14" s="9" t="s">
        <v>11</v>
      </c>
      <c r="B14" s="73" t="s">
        <v>20</v>
      </c>
      <c r="C14" s="4" t="s">
        <v>12</v>
      </c>
      <c r="D14" s="4" t="s">
        <v>12</v>
      </c>
      <c r="E14" s="4" t="s">
        <v>14</v>
      </c>
      <c r="F14" s="4" t="s">
        <v>12</v>
      </c>
      <c r="G14" s="4" t="s">
        <v>19</v>
      </c>
      <c r="H14" s="10" t="s">
        <v>13</v>
      </c>
    </row>
    <row r="15" spans="1:8" x14ac:dyDescent="0.2">
      <c r="A15" s="11" t="s">
        <v>11</v>
      </c>
      <c r="B15" s="66" t="s">
        <v>20</v>
      </c>
      <c r="C15" s="12" t="s">
        <v>12</v>
      </c>
      <c r="D15" s="12" t="s">
        <v>12</v>
      </c>
      <c r="E15" s="12" t="s">
        <v>14</v>
      </c>
      <c r="F15" s="12" t="s">
        <v>13</v>
      </c>
      <c r="G15" s="12" t="s">
        <v>13</v>
      </c>
      <c r="H15" s="13" t="s">
        <v>13</v>
      </c>
    </row>
    <row r="20" spans="1:117" x14ac:dyDescent="0.2">
      <c r="A20" s="51" t="s">
        <v>18</v>
      </c>
      <c r="B20" s="51" t="s">
        <v>25</v>
      </c>
      <c r="C20" s="51" t="s">
        <v>23</v>
      </c>
    </row>
    <row r="22" spans="1:117" x14ac:dyDescent="0.2">
      <c r="BP22" s="132" t="s">
        <v>18</v>
      </c>
      <c r="BQ22" s="132"/>
      <c r="BR22" s="132"/>
      <c r="BS22" s="132"/>
    </row>
    <row r="23" spans="1:117" x14ac:dyDescent="0.2">
      <c r="BP23" s="133" t="s">
        <v>37</v>
      </c>
      <c r="BQ23" s="133"/>
      <c r="BR23" s="133" t="s">
        <v>38</v>
      </c>
      <c r="BS23" s="133"/>
    </row>
    <row r="24" spans="1:117" x14ac:dyDescent="0.2">
      <c r="BQ24" s="90"/>
    </row>
    <row r="25" spans="1:117" x14ac:dyDescent="0.2">
      <c r="AG25" s="92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89"/>
      <c r="BR25" s="92"/>
      <c r="BS25" s="91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1"/>
      <c r="CF25" s="91"/>
      <c r="CG25" s="102"/>
      <c r="CH25" s="102"/>
      <c r="CI25" s="102"/>
      <c r="CJ25" s="102"/>
      <c r="CK25" s="102"/>
      <c r="CL25" s="102"/>
      <c r="CM25" s="102"/>
      <c r="CN25" s="102"/>
      <c r="CO25" s="102"/>
      <c r="CP25" s="102"/>
      <c r="CQ25" s="102"/>
      <c r="CR25" s="102"/>
      <c r="CS25" s="102"/>
      <c r="CT25" s="102"/>
      <c r="CU25" s="102"/>
      <c r="CV25" s="102"/>
      <c r="CW25" s="102"/>
      <c r="CX25" s="102"/>
      <c r="CY25" s="102"/>
      <c r="CZ25" s="102"/>
      <c r="DA25" s="102"/>
      <c r="DB25" s="102"/>
      <c r="DC25" s="102"/>
      <c r="DD25" s="102"/>
      <c r="DE25" s="102"/>
      <c r="DF25" s="102"/>
      <c r="DG25" s="102"/>
      <c r="DH25" s="102"/>
      <c r="DI25" s="105"/>
    </row>
    <row r="26" spans="1:117" x14ac:dyDescent="0.2">
      <c r="AG26" s="93"/>
      <c r="BQ26" s="94"/>
      <c r="DI26" s="94"/>
    </row>
    <row r="27" spans="1:117" x14ac:dyDescent="0.2">
      <c r="AG27" s="93"/>
      <c r="BQ27" s="94"/>
      <c r="DI27" s="94"/>
    </row>
    <row r="28" spans="1:117" x14ac:dyDescent="0.2">
      <c r="AE28" s="129" t="s">
        <v>39</v>
      </c>
      <c r="AF28" s="129"/>
      <c r="AG28" s="129" t="s">
        <v>40</v>
      </c>
      <c r="AH28" s="129"/>
      <c r="BP28" s="129" t="s">
        <v>41</v>
      </c>
      <c r="BQ28" s="129"/>
      <c r="BR28" s="129" t="s">
        <v>40</v>
      </c>
      <c r="BS28" s="129"/>
      <c r="DH28" s="129" t="s">
        <v>42</v>
      </c>
      <c r="DI28" s="129"/>
      <c r="DJ28" s="129" t="s">
        <v>43</v>
      </c>
      <c r="DK28" s="129"/>
    </row>
    <row r="29" spans="1:117" x14ac:dyDescent="0.2">
      <c r="AC29" s="130" t="s">
        <v>34</v>
      </c>
      <c r="AD29" s="130"/>
      <c r="AE29" s="130"/>
      <c r="AF29" s="130"/>
      <c r="AG29" s="130"/>
      <c r="AH29" s="130"/>
      <c r="AI29" s="130"/>
      <c r="AJ29" s="130"/>
      <c r="BN29" s="130" t="s">
        <v>35</v>
      </c>
      <c r="BO29" s="130"/>
      <c r="BP29" s="130"/>
      <c r="BQ29" s="130"/>
      <c r="BR29" s="130"/>
      <c r="BS29" s="130"/>
      <c r="BT29" s="130"/>
      <c r="BU29" s="130"/>
      <c r="DF29" s="130" t="s">
        <v>36</v>
      </c>
      <c r="DG29" s="130"/>
      <c r="DH29" s="130"/>
      <c r="DI29" s="130"/>
      <c r="DJ29" s="130"/>
      <c r="DK29" s="130"/>
      <c r="DL29" s="130"/>
      <c r="DM29" s="130"/>
    </row>
    <row r="30" spans="1:117" x14ac:dyDescent="0.2">
      <c r="AC30" s="61" t="s">
        <v>15</v>
      </c>
      <c r="AD30" s="61" t="s">
        <v>16</v>
      </c>
      <c r="AE30" s="61" t="s">
        <v>13</v>
      </c>
      <c r="AF30" s="61" t="s">
        <v>13</v>
      </c>
      <c r="AG30" s="61" t="s">
        <v>15</v>
      </c>
      <c r="AH30" s="61" t="s">
        <v>13</v>
      </c>
      <c r="AI30" s="61" t="s">
        <v>17</v>
      </c>
      <c r="AJ30" s="61" t="s">
        <v>13</v>
      </c>
      <c r="BN30" s="61" t="s">
        <v>11</v>
      </c>
      <c r="BO30" s="61" t="s">
        <v>11</v>
      </c>
      <c r="BP30" s="61" t="s">
        <v>12</v>
      </c>
      <c r="BQ30" s="61" t="s">
        <v>13</v>
      </c>
      <c r="BR30" s="61" t="s">
        <v>14</v>
      </c>
      <c r="BS30" s="61" t="s">
        <v>13</v>
      </c>
      <c r="BT30" s="61" t="s">
        <v>13</v>
      </c>
      <c r="BU30" s="61" t="s">
        <v>12</v>
      </c>
      <c r="DF30" s="61" t="s">
        <v>15</v>
      </c>
      <c r="DG30" s="61" t="s">
        <v>20</v>
      </c>
      <c r="DH30" s="61" t="s">
        <v>13</v>
      </c>
      <c r="DI30" s="61" t="s">
        <v>13</v>
      </c>
      <c r="DJ30" s="61" t="s">
        <v>20</v>
      </c>
      <c r="DK30" s="61" t="s">
        <v>13</v>
      </c>
      <c r="DL30" s="61" t="s">
        <v>13</v>
      </c>
      <c r="DM30" s="61" t="s">
        <v>13</v>
      </c>
    </row>
    <row r="31" spans="1:117" x14ac:dyDescent="0.2">
      <c r="AC31" s="62" t="s">
        <v>15</v>
      </c>
      <c r="AD31" s="62" t="s">
        <v>16</v>
      </c>
      <c r="AE31" s="62" t="s">
        <v>13</v>
      </c>
      <c r="AF31" s="62" t="s">
        <v>12</v>
      </c>
      <c r="AG31" s="62" t="s">
        <v>15</v>
      </c>
      <c r="AH31" s="62" t="s">
        <v>12</v>
      </c>
      <c r="AI31" s="62" t="s">
        <v>12</v>
      </c>
      <c r="AJ31" s="62" t="s">
        <v>13</v>
      </c>
      <c r="BN31" s="62" t="s">
        <v>15</v>
      </c>
      <c r="BO31" s="62" t="s">
        <v>11</v>
      </c>
      <c r="BP31" s="62" t="s">
        <v>13</v>
      </c>
      <c r="BQ31" s="62" t="s">
        <v>12</v>
      </c>
      <c r="BR31" s="62" t="s">
        <v>20</v>
      </c>
      <c r="BS31" s="62" t="s">
        <v>13</v>
      </c>
      <c r="BT31" s="62" t="s">
        <v>12</v>
      </c>
      <c r="BU31" s="62" t="s">
        <v>12</v>
      </c>
      <c r="DF31" s="62" t="s">
        <v>15</v>
      </c>
      <c r="DG31" s="62" t="s">
        <v>20</v>
      </c>
      <c r="DH31" s="62" t="s">
        <v>13</v>
      </c>
      <c r="DI31" s="62" t="s">
        <v>12</v>
      </c>
      <c r="DJ31" s="62" t="s">
        <v>14</v>
      </c>
      <c r="DK31" s="62" t="s">
        <v>13</v>
      </c>
      <c r="DL31" s="62" t="s">
        <v>13</v>
      </c>
      <c r="DM31" s="62" t="s">
        <v>13</v>
      </c>
    </row>
    <row r="32" spans="1:117" x14ac:dyDescent="0.2">
      <c r="AC32" s="61" t="s">
        <v>11</v>
      </c>
      <c r="AD32" s="61" t="s">
        <v>16</v>
      </c>
      <c r="AE32" s="61" t="s">
        <v>12</v>
      </c>
      <c r="AF32" s="61" t="s">
        <v>12</v>
      </c>
      <c r="AG32" s="61" t="s">
        <v>14</v>
      </c>
      <c r="AH32" s="61" t="s">
        <v>12</v>
      </c>
      <c r="AI32" s="61" t="s">
        <v>19</v>
      </c>
      <c r="AJ32" s="61" t="s">
        <v>12</v>
      </c>
      <c r="BN32" s="61" t="s">
        <v>15</v>
      </c>
      <c r="BO32" s="61" t="s">
        <v>11</v>
      </c>
      <c r="BP32" s="61" t="s">
        <v>13</v>
      </c>
      <c r="BQ32" s="61" t="s">
        <v>13</v>
      </c>
      <c r="BR32" s="61" t="s">
        <v>15</v>
      </c>
      <c r="BS32" s="61" t="s">
        <v>12</v>
      </c>
      <c r="BT32" s="61" t="s">
        <v>17</v>
      </c>
      <c r="BU32" s="61" t="s">
        <v>13</v>
      </c>
      <c r="DF32" s="61" t="s">
        <v>11</v>
      </c>
      <c r="DG32" s="61" t="s">
        <v>20</v>
      </c>
      <c r="DH32" s="61" t="s">
        <v>13</v>
      </c>
      <c r="DI32" s="61" t="s">
        <v>13</v>
      </c>
      <c r="DJ32" s="61" t="s">
        <v>17</v>
      </c>
      <c r="DK32" s="61" t="s">
        <v>12</v>
      </c>
      <c r="DL32" s="61" t="s">
        <v>17</v>
      </c>
      <c r="DM32" s="61" t="s">
        <v>13</v>
      </c>
    </row>
    <row r="33" spans="19:135" x14ac:dyDescent="0.2">
      <c r="AC33" s="62" t="s">
        <v>11</v>
      </c>
      <c r="AD33" s="62" t="s">
        <v>16</v>
      </c>
      <c r="AE33" s="62" t="s">
        <v>12</v>
      </c>
      <c r="AF33" s="62" t="s">
        <v>13</v>
      </c>
      <c r="AG33" s="62" t="s">
        <v>17</v>
      </c>
      <c r="AH33" s="62" t="s">
        <v>13</v>
      </c>
      <c r="AI33" s="62" t="s">
        <v>19</v>
      </c>
      <c r="AJ33" s="62" t="s">
        <v>12</v>
      </c>
      <c r="BN33" s="62" t="s">
        <v>15</v>
      </c>
      <c r="BO33" s="62" t="s">
        <v>11</v>
      </c>
      <c r="BP33" s="62" t="s">
        <v>12</v>
      </c>
      <c r="BQ33" s="62" t="s">
        <v>13</v>
      </c>
      <c r="BR33" s="62" t="s">
        <v>20</v>
      </c>
      <c r="BS33" s="62" t="s">
        <v>13</v>
      </c>
      <c r="BT33" s="62" t="s">
        <v>12</v>
      </c>
      <c r="BU33" s="62" t="s">
        <v>12</v>
      </c>
      <c r="DF33" s="62" t="s">
        <v>11</v>
      </c>
      <c r="DG33" s="62" t="s">
        <v>20</v>
      </c>
      <c r="DH33" s="62" t="s">
        <v>12</v>
      </c>
      <c r="DI33" s="62" t="s">
        <v>12</v>
      </c>
      <c r="DJ33" s="62" t="s">
        <v>14</v>
      </c>
      <c r="DK33" s="62" t="s">
        <v>12</v>
      </c>
      <c r="DL33" s="62" t="s">
        <v>19</v>
      </c>
      <c r="DM33" s="62" t="s">
        <v>13</v>
      </c>
    </row>
    <row r="34" spans="19:135" x14ac:dyDescent="0.2">
      <c r="AC34" s="61" t="s">
        <v>11</v>
      </c>
      <c r="AD34" s="61" t="s">
        <v>16</v>
      </c>
      <c r="AE34" s="61" t="s">
        <v>13</v>
      </c>
      <c r="AF34" s="61" t="s">
        <v>12</v>
      </c>
      <c r="AG34" s="61" t="s">
        <v>17</v>
      </c>
      <c r="AH34" s="61" t="s">
        <v>12</v>
      </c>
      <c r="AI34" s="61" t="s">
        <v>12</v>
      </c>
      <c r="AJ34" s="61" t="s">
        <v>12</v>
      </c>
      <c r="BR34" s="98"/>
      <c r="DF34" s="61" t="s">
        <v>11</v>
      </c>
      <c r="DG34" s="61" t="s">
        <v>20</v>
      </c>
      <c r="DH34" s="61" t="s">
        <v>12</v>
      </c>
      <c r="DI34" s="61" t="s">
        <v>12</v>
      </c>
      <c r="DJ34" s="61" t="s">
        <v>14</v>
      </c>
      <c r="DK34" s="61" t="s">
        <v>13</v>
      </c>
      <c r="DL34" s="61" t="s">
        <v>13</v>
      </c>
      <c r="DM34" s="61" t="s">
        <v>13</v>
      </c>
    </row>
    <row r="35" spans="19:135" x14ac:dyDescent="0.2">
      <c r="AG35" s="92"/>
      <c r="BR35" s="99"/>
      <c r="DJ35" s="98"/>
    </row>
    <row r="36" spans="19:135" x14ac:dyDescent="0.2">
      <c r="AG36" s="93"/>
      <c r="AU36" s="96"/>
      <c r="BR36" s="99"/>
      <c r="DJ36" s="99"/>
    </row>
    <row r="37" spans="19:135" x14ac:dyDescent="0.2">
      <c r="AG37" s="93"/>
      <c r="BR37" s="99"/>
      <c r="DJ37" s="99"/>
    </row>
    <row r="38" spans="19:135" x14ac:dyDescent="0.2">
      <c r="AF38" s="131" t="s">
        <v>50</v>
      </c>
      <c r="AG38" s="131"/>
      <c r="BQ38" s="131" t="s">
        <v>50</v>
      </c>
      <c r="BR38" s="131"/>
      <c r="DI38" s="131" t="s">
        <v>50</v>
      </c>
      <c r="DJ38" s="131"/>
    </row>
    <row r="39" spans="19:135" x14ac:dyDescent="0.2">
      <c r="AG39" s="97"/>
      <c r="BQ39" s="101"/>
      <c r="BR39" s="100"/>
      <c r="DJ39" s="100"/>
    </row>
    <row r="40" spans="19:135" x14ac:dyDescent="0.2">
      <c r="W40" s="92"/>
      <c r="X40" s="91"/>
      <c r="Y40" s="91"/>
      <c r="Z40" s="91"/>
      <c r="AA40" s="91"/>
      <c r="AB40" s="91"/>
      <c r="AC40" s="91"/>
      <c r="AD40" s="91"/>
      <c r="AE40" s="91"/>
      <c r="AF40" s="89"/>
      <c r="AG40" s="92"/>
      <c r="AH40" s="91"/>
      <c r="AI40" s="91"/>
      <c r="AJ40" s="91"/>
      <c r="AK40" s="91"/>
      <c r="AL40" s="91"/>
      <c r="AM40" s="91"/>
      <c r="AN40" s="91"/>
      <c r="AO40" s="91"/>
      <c r="AP40" s="89"/>
      <c r="BH40" s="103"/>
      <c r="BI40" s="102"/>
      <c r="BJ40" s="102"/>
      <c r="BK40" s="102"/>
      <c r="BL40" s="102"/>
      <c r="BM40" s="102"/>
      <c r="BN40" s="102"/>
      <c r="BO40" s="102"/>
      <c r="BP40" s="102"/>
      <c r="BR40" s="103"/>
      <c r="BS40" s="102"/>
      <c r="BT40" s="102"/>
      <c r="BU40" s="102"/>
      <c r="BV40" s="102"/>
      <c r="BW40" s="102"/>
      <c r="BX40" s="102"/>
      <c r="BY40" s="102"/>
      <c r="BZ40" s="102"/>
      <c r="CA40" s="104"/>
      <c r="CB40" s="99"/>
      <c r="CR40" s="103"/>
      <c r="CS40" s="102"/>
      <c r="CT40" s="102"/>
      <c r="CU40" s="102"/>
      <c r="CV40" s="102"/>
      <c r="CW40" s="102"/>
      <c r="CX40" s="102"/>
      <c r="CY40" s="102"/>
      <c r="CZ40" s="102"/>
      <c r="DA40" s="102"/>
      <c r="DB40" s="102"/>
      <c r="DC40" s="102"/>
      <c r="DD40" s="102"/>
      <c r="DE40" s="102"/>
      <c r="DF40" s="102"/>
      <c r="DG40" s="102"/>
      <c r="DH40" s="102"/>
      <c r="DI40" s="102"/>
      <c r="DJ40" s="103"/>
      <c r="DK40" s="102"/>
      <c r="DL40" s="102"/>
      <c r="DM40" s="102"/>
      <c r="DN40" s="102"/>
      <c r="DO40" s="102"/>
      <c r="DP40" s="102"/>
      <c r="DQ40" s="102"/>
      <c r="DR40" s="102"/>
      <c r="DS40" s="102"/>
      <c r="DT40" s="102"/>
      <c r="DU40" s="102"/>
      <c r="DV40" s="102"/>
      <c r="DW40" s="102"/>
      <c r="DX40" s="102"/>
      <c r="DY40" s="102"/>
      <c r="DZ40" s="102"/>
      <c r="EA40" s="104"/>
    </row>
    <row r="41" spans="19:135" x14ac:dyDescent="0.2">
      <c r="BH41" s="99"/>
      <c r="BR41" s="99"/>
      <c r="CB41" s="99"/>
      <c r="CR41" s="99"/>
      <c r="DJ41" s="99"/>
      <c r="EA41" s="106"/>
    </row>
    <row r="42" spans="19:135" x14ac:dyDescent="0.2">
      <c r="U42" s="95" t="s">
        <v>41</v>
      </c>
      <c r="V42" s="95"/>
      <c r="W42" s="95" t="s">
        <v>43</v>
      </c>
      <c r="X42" s="95"/>
      <c r="Y42" s="95"/>
      <c r="Z42" s="95"/>
      <c r="AA42" s="95"/>
      <c r="AB42" s="95"/>
      <c r="AC42" s="95"/>
      <c r="AD42" s="95"/>
      <c r="AE42" s="95" t="s">
        <v>41</v>
      </c>
      <c r="AF42" s="95"/>
      <c r="AG42" s="95" t="s">
        <v>47</v>
      </c>
      <c r="AH42" s="95"/>
      <c r="AI42" s="95"/>
      <c r="AJ42" s="95"/>
      <c r="AM42" s="95"/>
      <c r="AN42" s="95"/>
      <c r="AO42" s="95" t="s">
        <v>48</v>
      </c>
      <c r="AP42" s="95"/>
      <c r="AQ42" s="95" t="s">
        <v>49</v>
      </c>
      <c r="AR42" s="95"/>
      <c r="BF42" s="129" t="s">
        <v>41</v>
      </c>
      <c r="BG42" s="129"/>
      <c r="BH42" s="129" t="s">
        <v>43</v>
      </c>
      <c r="BI42" s="129"/>
      <c r="BP42" s="129" t="s">
        <v>48</v>
      </c>
      <c r="BQ42" s="129"/>
      <c r="BR42" s="129" t="s">
        <v>49</v>
      </c>
      <c r="BS42" s="129"/>
      <c r="BZ42" s="129" t="s">
        <v>48</v>
      </c>
      <c r="CA42" s="129"/>
      <c r="CB42" s="129" t="s">
        <v>47</v>
      </c>
      <c r="CC42" s="129"/>
      <c r="CP42" s="129" t="s">
        <v>41</v>
      </c>
      <c r="CQ42" s="129"/>
      <c r="CR42" s="129" t="s">
        <v>57</v>
      </c>
      <c r="CS42" s="129"/>
      <c r="DH42" s="129" t="s">
        <v>58</v>
      </c>
      <c r="DI42" s="129"/>
      <c r="DJ42" s="129" t="s">
        <v>43</v>
      </c>
      <c r="DK42" s="129"/>
      <c r="DY42" s="95"/>
      <c r="DZ42" s="129" t="s">
        <v>41</v>
      </c>
      <c r="EA42" s="129"/>
      <c r="EB42" s="129" t="s">
        <v>43</v>
      </c>
      <c r="EC42" s="129"/>
    </row>
    <row r="43" spans="19:135" x14ac:dyDescent="0.2">
      <c r="S43" s="130" t="s">
        <v>44</v>
      </c>
      <c r="T43" s="130"/>
      <c r="U43" s="130"/>
      <c r="V43" s="130"/>
      <c r="W43" s="130"/>
      <c r="X43" s="130"/>
      <c r="Y43" s="130"/>
      <c r="Z43" s="130"/>
      <c r="AC43" s="130" t="s">
        <v>45</v>
      </c>
      <c r="AD43" s="130"/>
      <c r="AE43" s="130"/>
      <c r="AF43" s="130"/>
      <c r="AG43" s="130"/>
      <c r="AH43" s="130"/>
      <c r="AI43" s="130"/>
      <c r="AJ43" s="130"/>
      <c r="AM43" s="130" t="s">
        <v>46</v>
      </c>
      <c r="AN43" s="130"/>
      <c r="AO43" s="130"/>
      <c r="AP43" s="130"/>
      <c r="AQ43" s="130"/>
      <c r="AR43" s="130"/>
      <c r="AS43" s="130"/>
      <c r="AT43" s="130"/>
      <c r="BD43" s="130" t="s">
        <v>44</v>
      </c>
      <c r="BE43" s="130"/>
      <c r="BF43" s="130"/>
      <c r="BG43" s="130"/>
      <c r="BH43" s="130"/>
      <c r="BI43" s="130"/>
      <c r="BJ43" s="130"/>
      <c r="BK43" s="130"/>
      <c r="BN43" s="130" t="s">
        <v>45</v>
      </c>
      <c r="BO43" s="130"/>
      <c r="BP43" s="130"/>
      <c r="BQ43" s="130"/>
      <c r="BR43" s="130"/>
      <c r="BS43" s="130"/>
      <c r="BT43" s="130"/>
      <c r="BU43" s="130"/>
      <c r="BX43" s="130" t="s">
        <v>46</v>
      </c>
      <c r="BY43" s="130"/>
      <c r="BZ43" s="130"/>
      <c r="CA43" s="130"/>
      <c r="CB43" s="130"/>
      <c r="CC43" s="130"/>
      <c r="CD43" s="130"/>
      <c r="CE43" s="130"/>
      <c r="CN43" s="130" t="s">
        <v>44</v>
      </c>
      <c r="CO43" s="130"/>
      <c r="CP43" s="130"/>
      <c r="CQ43" s="130"/>
      <c r="CR43" s="130"/>
      <c r="CS43" s="130"/>
      <c r="CT43" s="130"/>
      <c r="CU43" s="130"/>
      <c r="DF43" s="130" t="s">
        <v>53</v>
      </c>
      <c r="DG43" s="130"/>
      <c r="DH43" s="130"/>
      <c r="DI43" s="130"/>
      <c r="DJ43" s="130"/>
      <c r="DK43" s="130"/>
      <c r="DL43" s="130"/>
      <c r="DM43" s="130"/>
      <c r="DX43" s="130" t="s">
        <v>46</v>
      </c>
      <c r="DY43" s="130"/>
      <c r="DZ43" s="130"/>
      <c r="EA43" s="130"/>
      <c r="EB43" s="130"/>
      <c r="EC43" s="130"/>
      <c r="ED43" s="130"/>
      <c r="EE43" s="130"/>
    </row>
    <row r="44" spans="19:135" x14ac:dyDescent="0.2">
      <c r="S44" s="61" t="s">
        <v>15</v>
      </c>
      <c r="T44" s="61" t="s">
        <v>16</v>
      </c>
      <c r="U44" s="61" t="s">
        <v>13</v>
      </c>
      <c r="V44" s="61" t="s">
        <v>13</v>
      </c>
      <c r="W44" s="61" t="s">
        <v>15</v>
      </c>
      <c r="X44" s="61" t="s">
        <v>13</v>
      </c>
      <c r="Y44" s="61" t="s">
        <v>17</v>
      </c>
      <c r="Z44" s="61" t="s">
        <v>13</v>
      </c>
      <c r="AC44" s="61" t="s">
        <v>15</v>
      </c>
      <c r="AD44" s="61" t="s">
        <v>16</v>
      </c>
      <c r="AE44" s="61" t="s">
        <v>13</v>
      </c>
      <c r="AF44" s="61" t="s">
        <v>12</v>
      </c>
      <c r="AG44" s="61" t="s">
        <v>15</v>
      </c>
      <c r="AH44" s="61" t="s">
        <v>12</v>
      </c>
      <c r="AI44" s="61" t="s">
        <v>12</v>
      </c>
      <c r="AJ44" s="61" t="s">
        <v>13</v>
      </c>
      <c r="AM44" s="61" t="s">
        <v>11</v>
      </c>
      <c r="AN44" s="61" t="s">
        <v>16</v>
      </c>
      <c r="AO44" s="61" t="s">
        <v>12</v>
      </c>
      <c r="AP44" s="61" t="s">
        <v>12</v>
      </c>
      <c r="AQ44" s="61" t="s">
        <v>14</v>
      </c>
      <c r="AR44" s="61" t="s">
        <v>12</v>
      </c>
      <c r="AS44" s="61" t="s">
        <v>19</v>
      </c>
      <c r="AT44" s="61" t="s">
        <v>12</v>
      </c>
      <c r="BD44" s="61" t="s">
        <v>15</v>
      </c>
      <c r="BE44" s="61" t="s">
        <v>11</v>
      </c>
      <c r="BF44" s="61" t="s">
        <v>13</v>
      </c>
      <c r="BG44" s="61" t="s">
        <v>13</v>
      </c>
      <c r="BH44" s="61" t="s">
        <v>15</v>
      </c>
      <c r="BI44" s="61" t="s">
        <v>12</v>
      </c>
      <c r="BJ44" s="61" t="s">
        <v>17</v>
      </c>
      <c r="BK44" s="61" t="s">
        <v>13</v>
      </c>
      <c r="BN44" s="61" t="s">
        <v>15</v>
      </c>
      <c r="BO44" s="61" t="s">
        <v>11</v>
      </c>
      <c r="BP44" s="61" t="s">
        <v>13</v>
      </c>
      <c r="BQ44" s="61" t="s">
        <v>12</v>
      </c>
      <c r="BR44" s="61" t="s">
        <v>20</v>
      </c>
      <c r="BS44" s="61" t="s">
        <v>13</v>
      </c>
      <c r="BT44" s="61" t="s">
        <v>12</v>
      </c>
      <c r="BU44" s="61" t="s">
        <v>12</v>
      </c>
      <c r="BX44" s="61" t="s">
        <v>11</v>
      </c>
      <c r="BY44" s="61" t="s">
        <v>11</v>
      </c>
      <c r="BZ44" s="61" t="s">
        <v>12</v>
      </c>
      <c r="CA44" s="61" t="s">
        <v>13</v>
      </c>
      <c r="CB44" s="61" t="s">
        <v>14</v>
      </c>
      <c r="CC44" s="61" t="s">
        <v>13</v>
      </c>
      <c r="CD44" s="61" t="s">
        <v>13</v>
      </c>
      <c r="CE44" s="61" t="s">
        <v>12</v>
      </c>
      <c r="CN44" s="61" t="s">
        <v>11</v>
      </c>
      <c r="CO44" s="61" t="s">
        <v>20</v>
      </c>
      <c r="CP44" s="61" t="s">
        <v>13</v>
      </c>
      <c r="CQ44" s="61" t="s">
        <v>13</v>
      </c>
      <c r="CR44" s="61" t="s">
        <v>17</v>
      </c>
      <c r="CS44" s="61" t="s">
        <v>12</v>
      </c>
      <c r="CT44" s="61" t="s">
        <v>17</v>
      </c>
      <c r="CU44" s="61" t="s">
        <v>13</v>
      </c>
      <c r="DF44" s="61" t="s">
        <v>15</v>
      </c>
      <c r="DG44" s="61" t="s">
        <v>20</v>
      </c>
      <c r="DH44" s="61" t="s">
        <v>13</v>
      </c>
      <c r="DI44" s="61" t="s">
        <v>13</v>
      </c>
      <c r="DJ44" s="61" t="s">
        <v>20</v>
      </c>
      <c r="DK44" s="61" t="s">
        <v>13</v>
      </c>
      <c r="DL44" s="61" t="s">
        <v>13</v>
      </c>
      <c r="DM44" s="61" t="s">
        <v>13</v>
      </c>
      <c r="DX44" s="61" t="s">
        <v>11</v>
      </c>
      <c r="DY44" s="61" t="s">
        <v>20</v>
      </c>
      <c r="DZ44" s="61" t="s">
        <v>12</v>
      </c>
      <c r="EA44" s="61" t="s">
        <v>12</v>
      </c>
      <c r="EB44" s="61" t="s">
        <v>14</v>
      </c>
      <c r="EC44" s="61" t="s">
        <v>12</v>
      </c>
      <c r="ED44" s="61" t="s">
        <v>19</v>
      </c>
      <c r="EE44" s="61" t="s">
        <v>13</v>
      </c>
    </row>
    <row r="45" spans="19:135" x14ac:dyDescent="0.2">
      <c r="W45" s="92"/>
      <c r="AC45" s="62" t="s">
        <v>11</v>
      </c>
      <c r="AD45" s="62" t="s">
        <v>16</v>
      </c>
      <c r="AE45" s="62" t="s">
        <v>13</v>
      </c>
      <c r="AF45" s="62" t="s">
        <v>12</v>
      </c>
      <c r="AG45" s="62" t="s">
        <v>17</v>
      </c>
      <c r="AH45" s="62" t="s">
        <v>12</v>
      </c>
      <c r="AI45" s="62" t="s">
        <v>12</v>
      </c>
      <c r="AJ45" s="62" t="s">
        <v>12</v>
      </c>
      <c r="AM45" s="62" t="s">
        <v>11</v>
      </c>
      <c r="AN45" s="62" t="s">
        <v>16</v>
      </c>
      <c r="AO45" s="62" t="s">
        <v>12</v>
      </c>
      <c r="AP45" s="62" t="s">
        <v>13</v>
      </c>
      <c r="AQ45" s="62" t="s">
        <v>17</v>
      </c>
      <c r="AR45" s="62" t="s">
        <v>13</v>
      </c>
      <c r="AS45" s="62" t="s">
        <v>19</v>
      </c>
      <c r="AT45" s="62" t="s">
        <v>12</v>
      </c>
      <c r="BH45" s="98"/>
      <c r="BN45" s="62" t="s">
        <v>15</v>
      </c>
      <c r="BO45" s="62" t="s">
        <v>11</v>
      </c>
      <c r="BP45" s="62" t="s">
        <v>12</v>
      </c>
      <c r="BQ45" s="62" t="s">
        <v>13</v>
      </c>
      <c r="BR45" s="62" t="s">
        <v>20</v>
      </c>
      <c r="BS45" s="62" t="s">
        <v>13</v>
      </c>
      <c r="BT45" s="62" t="s">
        <v>12</v>
      </c>
      <c r="BU45" s="62" t="s">
        <v>12</v>
      </c>
      <c r="CR45" s="98"/>
      <c r="DF45" s="62" t="s">
        <v>15</v>
      </c>
      <c r="DG45" s="62" t="s">
        <v>20</v>
      </c>
      <c r="DH45" s="62" t="s">
        <v>13</v>
      </c>
      <c r="DI45" s="62" t="s">
        <v>12</v>
      </c>
      <c r="DJ45" s="62" t="s">
        <v>14</v>
      </c>
      <c r="DK45" s="62" t="s">
        <v>13</v>
      </c>
      <c r="DL45" s="62" t="s">
        <v>13</v>
      </c>
      <c r="DM45" s="62" t="s">
        <v>13</v>
      </c>
      <c r="EB45" s="98"/>
    </row>
    <row r="46" spans="19:135" x14ac:dyDescent="0.2">
      <c r="W46" s="93"/>
      <c r="BH46" s="99"/>
      <c r="CR46" s="99"/>
      <c r="DF46" s="61" t="s">
        <v>11</v>
      </c>
      <c r="DG46" s="61" t="s">
        <v>20</v>
      </c>
      <c r="DH46" s="61" t="s">
        <v>12</v>
      </c>
      <c r="DI46" s="61" t="s">
        <v>12</v>
      </c>
      <c r="DJ46" s="61" t="s">
        <v>14</v>
      </c>
      <c r="DK46" s="61" t="s">
        <v>13</v>
      </c>
      <c r="DL46" s="61" t="s">
        <v>13</v>
      </c>
      <c r="DM46" s="61" t="s">
        <v>13</v>
      </c>
      <c r="EB46" s="99"/>
    </row>
    <row r="47" spans="19:135" x14ac:dyDescent="0.2">
      <c r="W47" s="93"/>
      <c r="BH47" s="99"/>
      <c r="CR47" s="99"/>
      <c r="DJ47" s="98"/>
      <c r="EB47" s="99"/>
    </row>
    <row r="48" spans="19:135" x14ac:dyDescent="0.2">
      <c r="V48" s="131" t="s">
        <v>52</v>
      </c>
      <c r="W48" s="131"/>
      <c r="BG48" s="131" t="s">
        <v>52</v>
      </c>
      <c r="BH48" s="131"/>
      <c r="CQ48" s="131" t="s">
        <v>52</v>
      </c>
      <c r="CR48" s="131"/>
      <c r="DJ48" s="99"/>
      <c r="EA48" s="131" t="s">
        <v>52</v>
      </c>
      <c r="EB48" s="131"/>
    </row>
    <row r="49" spans="19:135" x14ac:dyDescent="0.2">
      <c r="W49" s="93"/>
      <c r="BH49" s="99"/>
      <c r="CR49" s="99"/>
      <c r="DI49" s="131" t="s">
        <v>52</v>
      </c>
      <c r="DJ49" s="131"/>
      <c r="EB49" s="99"/>
    </row>
    <row r="50" spans="19:135" x14ac:dyDescent="0.2">
      <c r="W50" s="93"/>
      <c r="BH50" s="99"/>
      <c r="CR50" s="99"/>
      <c r="DJ50" s="99"/>
      <c r="EB50" s="99"/>
    </row>
    <row r="51" spans="19:135" x14ac:dyDescent="0.2">
      <c r="W51" s="93"/>
      <c r="BF51" s="129" t="s">
        <v>41</v>
      </c>
      <c r="BG51" s="129"/>
      <c r="BH51" s="129" t="s">
        <v>43</v>
      </c>
      <c r="BI51" s="129"/>
      <c r="CP51" s="129" t="s">
        <v>41</v>
      </c>
      <c r="CQ51" s="129"/>
      <c r="CR51" s="129" t="s">
        <v>43</v>
      </c>
      <c r="CS51" s="129"/>
      <c r="DE51" s="103"/>
      <c r="DF51" s="102"/>
      <c r="DG51" s="102"/>
      <c r="DH51" s="102"/>
      <c r="DI51" s="102"/>
      <c r="DJ51" s="102"/>
      <c r="DK51" s="102"/>
      <c r="DL51" s="102"/>
      <c r="DM51" s="102"/>
      <c r="DN51" s="102"/>
      <c r="DO51" s="99"/>
      <c r="DZ51" s="129" t="s">
        <v>41</v>
      </c>
      <c r="EA51" s="129"/>
      <c r="EB51" s="129" t="s">
        <v>43</v>
      </c>
      <c r="EC51" s="129"/>
    </row>
    <row r="52" spans="19:135" x14ac:dyDescent="0.2">
      <c r="U52" s="95" t="s">
        <v>41</v>
      </c>
      <c r="V52" s="95"/>
      <c r="W52" s="95" t="s">
        <v>43</v>
      </c>
      <c r="X52" s="95"/>
      <c r="BD52" s="130" t="s">
        <v>51</v>
      </c>
      <c r="BE52" s="130"/>
      <c r="BF52" s="130"/>
      <c r="BG52" s="130"/>
      <c r="BH52" s="130"/>
      <c r="BI52" s="130"/>
      <c r="BJ52" s="130"/>
      <c r="BK52" s="130"/>
      <c r="CN52" s="130" t="s">
        <v>54</v>
      </c>
      <c r="CO52" s="130"/>
      <c r="CP52" s="130"/>
      <c r="CQ52" s="130"/>
      <c r="CR52" s="130"/>
      <c r="CS52" s="130"/>
      <c r="CT52" s="130"/>
      <c r="CU52" s="130"/>
      <c r="DC52" s="129" t="s">
        <v>41</v>
      </c>
      <c r="DD52" s="129"/>
      <c r="DE52" s="129" t="s">
        <v>43</v>
      </c>
      <c r="DF52" s="129"/>
      <c r="DM52" s="129" t="s">
        <v>39</v>
      </c>
      <c r="DN52" s="129"/>
      <c r="DO52" s="129" t="s">
        <v>43</v>
      </c>
      <c r="DP52" s="129"/>
      <c r="DX52" s="130" t="s">
        <v>56</v>
      </c>
      <c r="DY52" s="130"/>
      <c r="DZ52" s="130"/>
      <c r="EA52" s="130"/>
      <c r="EB52" s="130"/>
      <c r="EC52" s="130"/>
      <c r="ED52" s="130"/>
      <c r="EE52" s="130"/>
    </row>
    <row r="53" spans="19:135" x14ac:dyDescent="0.2">
      <c r="S53" s="130" t="s">
        <v>51</v>
      </c>
      <c r="T53" s="130"/>
      <c r="U53" s="130"/>
      <c r="V53" s="130"/>
      <c r="W53" s="130"/>
      <c r="X53" s="130"/>
      <c r="Y53" s="130"/>
      <c r="Z53" s="130"/>
      <c r="BD53" s="61" t="s">
        <v>15</v>
      </c>
      <c r="BE53" s="61" t="s">
        <v>11</v>
      </c>
      <c r="BF53" s="61" t="s">
        <v>13</v>
      </c>
      <c r="BG53" s="61" t="s">
        <v>13</v>
      </c>
      <c r="BH53" s="61" t="s">
        <v>15</v>
      </c>
      <c r="BI53" s="61" t="s">
        <v>12</v>
      </c>
      <c r="BJ53" s="61" t="s">
        <v>17</v>
      </c>
      <c r="BK53" s="61" t="s">
        <v>13</v>
      </c>
      <c r="CN53" s="61" t="s">
        <v>11</v>
      </c>
      <c r="CO53" s="61" t="s">
        <v>20</v>
      </c>
      <c r="CP53" s="61" t="s">
        <v>13</v>
      </c>
      <c r="CQ53" s="61" t="s">
        <v>13</v>
      </c>
      <c r="CR53" s="61" t="s">
        <v>17</v>
      </c>
      <c r="CS53" s="61" t="s">
        <v>12</v>
      </c>
      <c r="CT53" s="61" t="s">
        <v>17</v>
      </c>
      <c r="CU53" s="61" t="s">
        <v>13</v>
      </c>
      <c r="DA53" s="130" t="s">
        <v>55</v>
      </c>
      <c r="DB53" s="130"/>
      <c r="DC53" s="130"/>
      <c r="DD53" s="130"/>
      <c r="DE53" s="130"/>
      <c r="DF53" s="130"/>
      <c r="DG53" s="130"/>
      <c r="DH53" s="130"/>
      <c r="DK53" s="130" t="s">
        <v>56</v>
      </c>
      <c r="DL53" s="130"/>
      <c r="DM53" s="130"/>
      <c r="DN53" s="130"/>
      <c r="DO53" s="130"/>
      <c r="DP53" s="130"/>
      <c r="DQ53" s="130"/>
      <c r="DR53" s="130"/>
      <c r="DX53" s="61" t="s">
        <v>11</v>
      </c>
      <c r="DY53" s="61" t="s">
        <v>20</v>
      </c>
      <c r="DZ53" s="61" t="s">
        <v>12</v>
      </c>
      <c r="EA53" s="61" t="s">
        <v>12</v>
      </c>
      <c r="EB53" s="61" t="s">
        <v>14</v>
      </c>
      <c r="EC53" s="61" t="s">
        <v>12</v>
      </c>
      <c r="ED53" s="61" t="s">
        <v>19</v>
      </c>
      <c r="EE53" s="61" t="s">
        <v>13</v>
      </c>
    </row>
    <row r="54" spans="19:135" x14ac:dyDescent="0.2">
      <c r="S54" s="61" t="s">
        <v>15</v>
      </c>
      <c r="T54" s="61" t="s">
        <v>16</v>
      </c>
      <c r="U54" s="61" t="s">
        <v>13</v>
      </c>
      <c r="V54" s="61" t="s">
        <v>13</v>
      </c>
      <c r="W54" s="61" t="s">
        <v>15</v>
      </c>
      <c r="X54" s="61" t="s">
        <v>13</v>
      </c>
      <c r="Y54" s="61" t="s">
        <v>17</v>
      </c>
      <c r="Z54" s="61" t="s">
        <v>13</v>
      </c>
      <c r="DA54" s="61" t="s">
        <v>15</v>
      </c>
      <c r="DB54" s="61" t="s">
        <v>20</v>
      </c>
      <c r="DC54" s="61" t="s">
        <v>13</v>
      </c>
      <c r="DD54" s="61" t="s">
        <v>13</v>
      </c>
      <c r="DE54" s="61" t="s">
        <v>20</v>
      </c>
      <c r="DF54" s="61" t="s">
        <v>13</v>
      </c>
      <c r="DG54" s="61" t="s">
        <v>13</v>
      </c>
      <c r="DH54" s="61" t="s">
        <v>13</v>
      </c>
      <c r="DK54" s="62" t="s">
        <v>15</v>
      </c>
      <c r="DL54" s="62" t="s">
        <v>20</v>
      </c>
      <c r="DM54" s="62" t="s">
        <v>13</v>
      </c>
      <c r="DN54" s="62" t="s">
        <v>12</v>
      </c>
      <c r="DO54" s="62" t="s">
        <v>14</v>
      </c>
      <c r="DP54" s="62" t="s">
        <v>13</v>
      </c>
      <c r="DQ54" s="62" t="s">
        <v>13</v>
      </c>
      <c r="DR54" s="62" t="s">
        <v>13</v>
      </c>
    </row>
    <row r="55" spans="19:135" x14ac:dyDescent="0.2">
      <c r="DK55" s="61" t="s">
        <v>11</v>
      </c>
      <c r="DL55" s="61" t="s">
        <v>20</v>
      </c>
      <c r="DM55" s="61" t="s">
        <v>12</v>
      </c>
      <c r="DN55" s="61" t="s">
        <v>12</v>
      </c>
      <c r="DO55" s="61" t="s">
        <v>14</v>
      </c>
      <c r="DP55" s="61" t="s">
        <v>13</v>
      </c>
      <c r="DQ55" s="61" t="s">
        <v>13</v>
      </c>
      <c r="DR55" s="61" t="s">
        <v>13</v>
      </c>
    </row>
  </sheetData>
  <mergeCells count="57">
    <mergeCell ref="BP22:BS22"/>
    <mergeCell ref="BP23:BQ23"/>
    <mergeCell ref="BR23:BS23"/>
    <mergeCell ref="AE28:AF28"/>
    <mergeCell ref="AG28:AH28"/>
    <mergeCell ref="BR28:BS28"/>
    <mergeCell ref="BP28:BQ28"/>
    <mergeCell ref="DJ28:DK28"/>
    <mergeCell ref="DH28:DI28"/>
    <mergeCell ref="S43:Z43"/>
    <mergeCell ref="AC43:AJ43"/>
    <mergeCell ref="AM43:AT43"/>
    <mergeCell ref="BQ38:BR38"/>
    <mergeCell ref="AF38:AG38"/>
    <mergeCell ref="CP42:CQ42"/>
    <mergeCell ref="DI38:DJ38"/>
    <mergeCell ref="AC29:AJ29"/>
    <mergeCell ref="BN29:BU29"/>
    <mergeCell ref="DF29:DM29"/>
    <mergeCell ref="S53:Z53"/>
    <mergeCell ref="BG48:BH48"/>
    <mergeCell ref="BD43:BK43"/>
    <mergeCell ref="BN43:BU43"/>
    <mergeCell ref="BX43:CE43"/>
    <mergeCell ref="BD52:BK52"/>
    <mergeCell ref="V48:W48"/>
    <mergeCell ref="DX52:EE52"/>
    <mergeCell ref="BH42:BI42"/>
    <mergeCell ref="BF42:BG42"/>
    <mergeCell ref="BR42:BS42"/>
    <mergeCell ref="BP42:BQ42"/>
    <mergeCell ref="CB42:CC42"/>
    <mergeCell ref="BZ42:CA42"/>
    <mergeCell ref="BH51:BI51"/>
    <mergeCell ref="BF51:BG51"/>
    <mergeCell ref="CR42:CS42"/>
    <mergeCell ref="CN43:CU43"/>
    <mergeCell ref="DF43:DM43"/>
    <mergeCell ref="DX43:EE43"/>
    <mergeCell ref="CN52:CU52"/>
    <mergeCell ref="CQ48:CR48"/>
    <mergeCell ref="EA48:EB48"/>
    <mergeCell ref="DJ42:DK42"/>
    <mergeCell ref="DH42:DI42"/>
    <mergeCell ref="DZ42:EA42"/>
    <mergeCell ref="EB42:EC42"/>
    <mergeCell ref="EB51:EC51"/>
    <mergeCell ref="DZ51:EA51"/>
    <mergeCell ref="DI49:DJ49"/>
    <mergeCell ref="DM52:DN52"/>
    <mergeCell ref="CR51:CS51"/>
    <mergeCell ref="CP51:CQ51"/>
    <mergeCell ref="DA53:DH53"/>
    <mergeCell ref="DK53:DR53"/>
    <mergeCell ref="DE52:DF52"/>
    <mergeCell ref="DC52:DD52"/>
    <mergeCell ref="DO52:DP5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ARBOL DE DESICION</vt:lpstr>
      <vt:lpstr>GRAFICO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2023-10-16T02:36:10Z</dcterms:modified>
</cp:coreProperties>
</file>