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My studies at Lulea University of Technology_\Study docs\Advanced WN\Lab3\"/>
    </mc:Choice>
  </mc:AlternateContent>
  <xr:revisionPtr revIDLastSave="0" documentId="13_ncr:1_{AA56DD27-1623-4483-9A6F-31C82DC2A826}" xr6:coauthVersionLast="47" xr6:coauthVersionMax="47" xr10:uidLastSave="{00000000-0000-0000-0000-000000000000}"/>
  <bookViews>
    <workbookView xWindow="-120" yWindow="-120" windowWidth="20730" windowHeight="11760" activeTab="7" xr2:uid="{53A54010-22DE-4F9B-8E28-4EF44A0FD85B}"/>
  </bookViews>
  <sheets>
    <sheet name="Sheet1" sheetId="1" r:id="rId1"/>
    <sheet name="Sheet3" sheetId="3" r:id="rId2"/>
    <sheet name="Sc1_fig1" sheetId="4" r:id="rId3"/>
    <sheet name="Sheet10" sheetId="10" r:id="rId4"/>
    <sheet name="Sheet7" sheetId="7" r:id="rId5"/>
    <sheet name="Sc1_fig2" sheetId="2" r:id="rId6"/>
    <sheet name="Sheet8" sheetId="8" r:id="rId7"/>
    <sheet name="part2_1" sheetId="5" r:id="rId8"/>
    <sheet name="part2_2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2" i="5"/>
  <c r="H19" i="2"/>
  <c r="I2" i="2"/>
  <c r="H3" i="2"/>
  <c r="H2" i="2"/>
  <c r="C6" i="10"/>
  <c r="D6" i="10"/>
  <c r="E6" i="10"/>
  <c r="F6" i="10"/>
  <c r="G6" i="10"/>
  <c r="B6" i="10"/>
  <c r="C5" i="10"/>
  <c r="D5" i="10"/>
  <c r="E5" i="10"/>
  <c r="F5" i="10"/>
  <c r="G5" i="10"/>
  <c r="B5" i="10"/>
  <c r="P4" i="2"/>
  <c r="P3" i="2"/>
  <c r="P12" i="2"/>
  <c r="P11" i="2"/>
  <c r="P10" i="2"/>
  <c r="O12" i="2"/>
  <c r="O10" i="2"/>
  <c r="O11" i="2"/>
  <c r="P2" i="2"/>
  <c r="O4" i="2"/>
  <c r="O3" i="2"/>
  <c r="O2" i="2"/>
  <c r="O4" i="4"/>
  <c r="O3" i="4"/>
  <c r="O2" i="4"/>
  <c r="N4" i="4"/>
  <c r="N3" i="4"/>
  <c r="N2" i="4"/>
  <c r="I20" i="2"/>
  <c r="I21" i="2"/>
  <c r="I22" i="2"/>
  <c r="I23" i="2"/>
  <c r="I24" i="2"/>
  <c r="I25" i="2"/>
  <c r="I26" i="2"/>
  <c r="I27" i="2"/>
  <c r="I19" i="2"/>
  <c r="I3" i="2"/>
  <c r="I4" i="2"/>
  <c r="I5" i="2"/>
  <c r="I6" i="2"/>
  <c r="I7" i="2"/>
  <c r="I8" i="2"/>
  <c r="I9" i="2"/>
  <c r="I10" i="2"/>
  <c r="S25" i="7"/>
  <c r="F3" i="6"/>
  <c r="E3" i="6"/>
  <c r="F2" i="6"/>
  <c r="E2" i="6"/>
  <c r="D20" i="5"/>
  <c r="D3" i="5"/>
  <c r="D4" i="5"/>
  <c r="D5" i="5"/>
  <c r="D6" i="5"/>
  <c r="D7" i="5"/>
  <c r="D8" i="5"/>
  <c r="D9" i="5"/>
  <c r="D10" i="5"/>
  <c r="D2" i="5"/>
  <c r="H20" i="2"/>
  <c r="H21" i="2"/>
  <c r="H22" i="2"/>
  <c r="H23" i="2"/>
  <c r="H24" i="2"/>
  <c r="H25" i="2"/>
  <c r="H26" i="2"/>
  <c r="H27" i="2"/>
  <c r="H4" i="2"/>
  <c r="H5" i="2"/>
  <c r="H6" i="2"/>
  <c r="H7" i="2"/>
  <c r="H8" i="2"/>
  <c r="H9" i="2"/>
  <c r="H10" i="2"/>
  <c r="G20" i="2"/>
  <c r="G21" i="2"/>
  <c r="G22" i="2"/>
  <c r="G23" i="2"/>
  <c r="G24" i="2"/>
  <c r="G25" i="2"/>
  <c r="G26" i="2"/>
  <c r="G27" i="2"/>
  <c r="G19" i="2"/>
  <c r="G3" i="2"/>
  <c r="G4" i="2"/>
  <c r="G5" i="2"/>
  <c r="G6" i="2"/>
  <c r="G7" i="2"/>
  <c r="G8" i="2"/>
  <c r="G9" i="2"/>
  <c r="G10" i="2"/>
  <c r="G2" i="2"/>
  <c r="E10" i="4"/>
  <c r="F10" i="4" s="1"/>
  <c r="E9" i="4"/>
  <c r="F9" i="4" s="1"/>
  <c r="E8" i="4"/>
  <c r="F8" i="4" s="1"/>
  <c r="E7" i="4"/>
  <c r="F7" i="4" s="1"/>
  <c r="E6" i="4"/>
  <c r="F6" i="4" s="1"/>
  <c r="E5" i="4"/>
  <c r="F5" i="4" s="1"/>
  <c r="E4" i="4"/>
  <c r="F4" i="4" s="1"/>
  <c r="E3" i="4"/>
  <c r="F3" i="4" s="1"/>
  <c r="E2" i="4"/>
  <c r="F2" i="4" s="1"/>
  <c r="E3" i="3"/>
  <c r="F3" i="3" s="1"/>
  <c r="E4" i="3"/>
  <c r="F4" i="3" s="1"/>
  <c r="E5" i="3"/>
  <c r="E6" i="3"/>
  <c r="E7" i="3"/>
  <c r="F7" i="3" s="1"/>
  <c r="E8" i="3"/>
  <c r="E9" i="3"/>
  <c r="E10" i="3"/>
  <c r="F10" i="3" s="1"/>
  <c r="E2" i="3"/>
  <c r="F5" i="3"/>
  <c r="F6" i="3"/>
  <c r="F8" i="3"/>
  <c r="F9" i="3"/>
  <c r="F2" i="3"/>
  <c r="H6" i="1"/>
  <c r="H7" i="1"/>
  <c r="H8" i="1"/>
  <c r="H9" i="1"/>
  <c r="G6" i="1"/>
  <c r="G7" i="1"/>
  <c r="G8" i="1"/>
  <c r="G9" i="1"/>
  <c r="G10" i="1"/>
  <c r="H10" i="1" s="1"/>
  <c r="F5" i="1"/>
  <c r="G5" i="1" s="1"/>
  <c r="H5" i="1" s="1"/>
  <c r="F6" i="1"/>
  <c r="F7" i="1"/>
  <c r="F8" i="1"/>
  <c r="F9" i="1"/>
  <c r="F10" i="1"/>
  <c r="F3" i="1"/>
  <c r="G3" i="1" s="1"/>
  <c r="H3" i="1" s="1"/>
  <c r="F4" i="1"/>
  <c r="G4" i="1" s="1"/>
  <c r="H4" i="1" s="1"/>
  <c r="F2" i="1"/>
  <c r="G2" i="1" s="1"/>
  <c r="H2" i="1" s="1"/>
</calcChain>
</file>

<file path=xl/sharedStrings.xml><?xml version="1.0" encoding="utf-8"?>
<sst xmlns="http://schemas.openxmlformats.org/spreadsheetml/2006/main" count="107" uniqueCount="44">
  <si>
    <t>Random Seed</t>
  </si>
  <si>
    <t>Time for reciever</t>
  </si>
  <si>
    <t>Time for sender</t>
  </si>
  <si>
    <t>Physical throughput</t>
  </si>
  <si>
    <t>Time difference</t>
  </si>
  <si>
    <t>Application Throughput</t>
  </si>
  <si>
    <t>Scenario</t>
  </si>
  <si>
    <t>Bitrate</t>
  </si>
  <si>
    <t>Throughput 1</t>
  </si>
  <si>
    <t>Throughput 1/2</t>
  </si>
  <si>
    <t>Application throughput</t>
  </si>
  <si>
    <t>DL</t>
  </si>
  <si>
    <t>App1 (10.1.1.2)</t>
  </si>
  <si>
    <t>App1 (10.1.1.4)</t>
  </si>
  <si>
    <t>Layer</t>
  </si>
  <si>
    <t>UL</t>
  </si>
  <si>
    <t>Total</t>
  </si>
  <si>
    <t>Application</t>
  </si>
  <si>
    <t>UDP Payload</t>
  </si>
  <si>
    <t>Throughput</t>
  </si>
  <si>
    <t>Throuput/2</t>
  </si>
  <si>
    <t>Measured</t>
  </si>
  <si>
    <t>Physical (kbps)</t>
  </si>
  <si>
    <t>Useful</t>
  </si>
  <si>
    <t>the transmission rate:</t>
  </si>
  <si>
    <t>Enabled</t>
  </si>
  <si>
    <t>STA1 throughput</t>
  </si>
  <si>
    <t>STA2 throughput</t>
  </si>
  <si>
    <t>STA1 Packet Del.</t>
  </si>
  <si>
    <t>STA2 Packet Del.</t>
  </si>
  <si>
    <t>Disabled</t>
  </si>
  <si>
    <t>Total DL</t>
  </si>
  <si>
    <t>App. Throughput</t>
  </si>
  <si>
    <t>Mean</t>
  </si>
  <si>
    <t>Std dev</t>
  </si>
  <si>
    <t xml:space="preserve">Bitrate </t>
  </si>
  <si>
    <t>Stddev</t>
  </si>
  <si>
    <t>Fig1_1Mbps</t>
  </si>
  <si>
    <t>Fig1_5.5Mbps</t>
  </si>
  <si>
    <t>Fig1_11Mbps</t>
  </si>
  <si>
    <t>Fig2_1Mbps</t>
  </si>
  <si>
    <t>Fig2_5.5Mbps</t>
  </si>
  <si>
    <t>Fig2_11Mbps</t>
  </si>
  <si>
    <t>Std.dev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</si>
</sst>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Bitrate vs App throughput for Figure 1 for seed =1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App. Throughput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Sheet7!$A$2:$A$4</c:f>
              <c:numCache>
                <c:formatCode>General</c:formatCode>
                <c:ptCount val="3"/>
                <c:pt idx="0">
                  <c:v>1</c:v>
                </c:pt>
                <c:pt idx="1">
                  <c:v>5.5</c:v>
                </c:pt>
                <c:pt idx="2">
                  <c:v>11</c:v>
                </c:pt>
              </c:numCache>
            </c:numRef>
          </c:xVal>
          <c:yVal>
            <c:numRef>
              <c:f>Sheet7!$B$2:$B$4</c:f>
              <c:numCache>
                <c:formatCode>General</c:formatCode>
                <c:ptCount val="3"/>
                <c:pt idx="0">
                  <c:v>419.64285714285717</c:v>
                </c:pt>
                <c:pt idx="1">
                  <c:v>1736.8421052631579</c:v>
                </c:pt>
                <c:pt idx="2">
                  <c:v>2666.8233082706765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6-43C8-B9F4-661BE5DE6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003704"/>
        <c:axId val="561010920"/>
      </c:scatterChart>
      <c:valAx>
        <c:axId val="561003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Bitrate 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010920"/>
        <c:crosses val="autoZero"/>
        <c:crossBetween val="midCat"/>
      </c:valAx>
      <c:valAx>
        <c:axId val="56101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App. Throughput (Kbps)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003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Bitrate vs App throughput for Figure 1 for seed= 5</a:t>
            </a:r>
            <a:endParaRPr lang="en-MY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Sheet7!$B$22</c:f>
              <c:strCache>
                <c:ptCount val="1"/>
                <c:pt idx="0">
                  <c:v>App. Throughput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Sheet7!$A$23:$A$25</c:f>
              <c:numCache>
                <c:formatCode>General</c:formatCode>
                <c:ptCount val="3"/>
                <c:pt idx="0">
                  <c:v>1</c:v>
                </c:pt>
                <c:pt idx="1">
                  <c:v>5.5</c:v>
                </c:pt>
                <c:pt idx="2">
                  <c:v>11</c:v>
                </c:pt>
              </c:numCache>
            </c:numRef>
          </c:xVal>
          <c:yVal>
            <c:numRef>
              <c:f>Sheet7!$B$23:$B$25</c:f>
              <c:numCache>
                <c:formatCode>General</c:formatCode>
                <c:ptCount val="3"/>
                <c:pt idx="0">
                  <c:v>416.8233082706767</c:v>
                </c:pt>
                <c:pt idx="1">
                  <c:v>1731.6729323308271</c:v>
                </c:pt>
                <c:pt idx="2">
                  <c:v>2650.375939849624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25-4AA2-A2E4-78B24ED03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858488"/>
        <c:axId val="561856192"/>
      </c:scatterChart>
      <c:valAx>
        <c:axId val="561858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000" b="0" i="0" baseline="0">
                    <a:effectLst/>
                  </a:rPr>
                  <a:t>Bitrate (Mbps)</a:t>
                </a:r>
                <a:endParaRPr lang="en-MY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856192"/>
        <c:crosses val="autoZero"/>
        <c:crossBetween val="midCat"/>
      </c:valAx>
      <c:valAx>
        <c:axId val="56185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000" b="0" i="0" baseline="0">
                    <a:effectLst/>
                  </a:rPr>
                  <a:t>App. Throughput (Kbps)</a:t>
                </a:r>
                <a:endParaRPr lang="en-MY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858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Bitrate vs App throughput for Figure 1 for seed= 10</a:t>
            </a:r>
            <a:endParaRPr lang="en-MY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Sheet7!$B$51</c:f>
              <c:strCache>
                <c:ptCount val="1"/>
                <c:pt idx="0">
                  <c:v>App. Throughput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Sheet7!$A$52:$A$54</c:f>
              <c:numCache>
                <c:formatCode>General</c:formatCode>
                <c:ptCount val="3"/>
                <c:pt idx="0">
                  <c:v>1</c:v>
                </c:pt>
                <c:pt idx="1">
                  <c:v>5.5</c:v>
                </c:pt>
                <c:pt idx="2">
                  <c:v>11</c:v>
                </c:pt>
              </c:numCache>
            </c:numRef>
          </c:xVal>
          <c:yVal>
            <c:numRef>
              <c:f>Sheet7!$B$52:$B$54</c:f>
              <c:numCache>
                <c:formatCode>General</c:formatCode>
                <c:ptCount val="3"/>
                <c:pt idx="0">
                  <c:v>415.41353383458647</c:v>
                </c:pt>
                <c:pt idx="1">
                  <c:v>1724.624060150376</c:v>
                </c:pt>
                <c:pt idx="2">
                  <c:v>2646.1466165413535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E6-429F-82E7-5291F06ED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216744"/>
        <c:axId val="653216088"/>
      </c:scatterChart>
      <c:valAx>
        <c:axId val="653216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000" b="0" i="0" baseline="0">
                    <a:effectLst/>
                  </a:rPr>
                  <a:t>Bitrate (Mbps)</a:t>
                </a:r>
                <a:endParaRPr lang="en-MY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216088"/>
        <c:crosses val="autoZero"/>
        <c:crossBetween val="midCat"/>
      </c:valAx>
      <c:valAx>
        <c:axId val="653216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000" b="0" i="0" baseline="0">
                    <a:effectLst/>
                  </a:rPr>
                  <a:t>App. Throughput (Kbps)</a:t>
                </a:r>
                <a:endParaRPr lang="en-MY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216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Bitrate vs App throughput for Figure 2 DL for seed= 1</a:t>
            </a:r>
            <a:endParaRPr lang="en-MY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Sheet8!$B$1</c:f>
              <c:strCache>
                <c:ptCount val="1"/>
                <c:pt idx="0">
                  <c:v>App. Throughput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Sheet8!$A$2:$A$4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11</c:v>
                </c:pt>
              </c:numCache>
            </c:numRef>
          </c:xVal>
          <c:yVal>
            <c:numRef>
              <c:f>Sheet8!$B$2:$B$4</c:f>
              <c:numCache>
                <c:formatCode>General</c:formatCode>
                <c:ptCount val="3"/>
                <c:pt idx="0">
                  <c:v>213.81578947368422</c:v>
                </c:pt>
                <c:pt idx="1">
                  <c:v>876.87969924812035</c:v>
                </c:pt>
                <c:pt idx="2">
                  <c:v>1340.2255639097743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89-4220-8F1B-A0A479A93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038920"/>
        <c:axId val="644037280"/>
      </c:scatterChart>
      <c:valAx>
        <c:axId val="644038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App.</a:t>
                </a:r>
                <a:r>
                  <a:rPr lang="en-MY" baseline="0"/>
                  <a:t> Throughput (kbps)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037280"/>
        <c:crosses val="autoZero"/>
        <c:crossBetween val="midCat"/>
      </c:valAx>
      <c:valAx>
        <c:axId val="64403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Bitrate 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038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Bitrate vs App throughput for Figure 2 UL for seed= 1</a:t>
            </a:r>
            <a:endParaRPr lang="en-MY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Sheet8!$B$20</c:f>
              <c:strCache>
                <c:ptCount val="1"/>
                <c:pt idx="0">
                  <c:v>App. Throughput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Sheet8!$A$21:$A$23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11</c:v>
                </c:pt>
              </c:numCache>
            </c:numRef>
          </c:xVal>
          <c:yVal>
            <c:numRef>
              <c:f>Sheet8!$B$21:$B$23</c:f>
              <c:numCache>
                <c:formatCode>General</c:formatCode>
                <c:ptCount val="3"/>
                <c:pt idx="0">
                  <c:v>217.57518796992483</c:v>
                </c:pt>
                <c:pt idx="1">
                  <c:v>858.08270676691734</c:v>
                </c:pt>
                <c:pt idx="2">
                  <c:v>1319.5488721804511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FA-4349-AB6E-9F29E921F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212808"/>
        <c:axId val="653213136"/>
      </c:scatterChart>
      <c:valAx>
        <c:axId val="653212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000"/>
                  <a:t> </a:t>
                </a:r>
                <a:r>
                  <a:rPr lang="en-MY" sz="1000" b="0" i="0" baseline="0">
                    <a:effectLst/>
                  </a:rPr>
                  <a:t>App. Throughput (kbps)</a:t>
                </a:r>
                <a:endParaRPr lang="en-MY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MY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213136"/>
        <c:crosses val="autoZero"/>
        <c:crossBetween val="midCat"/>
      </c:valAx>
      <c:valAx>
        <c:axId val="65321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000" b="0" i="0" baseline="0">
                    <a:effectLst/>
                  </a:rPr>
                  <a:t>Bitrate (Mbps)</a:t>
                </a:r>
                <a:endParaRPr lang="en-MY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212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Bitrate vs App throughput for Figure 2  DL for seed= 5</a:t>
            </a:r>
            <a:endParaRPr lang="en-MY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Sheet8!$O$1</c:f>
              <c:strCache>
                <c:ptCount val="1"/>
                <c:pt idx="0">
                  <c:v>App. Throughput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Sheet8!$N$2:$N$4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11</c:v>
                </c:pt>
              </c:numCache>
            </c:numRef>
          </c:xVal>
          <c:yVal>
            <c:numRef>
              <c:f>Sheet8!$O$2:$O$4</c:f>
              <c:numCache>
                <c:formatCode>General</c:formatCode>
                <c:ptCount val="3"/>
                <c:pt idx="0">
                  <c:v>211.9360902255639</c:v>
                </c:pt>
                <c:pt idx="1">
                  <c:v>857.61278195488717</c:v>
                </c:pt>
                <c:pt idx="2">
                  <c:v>1334.1165413533834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9C-4B71-BDFA-141CA3988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783688"/>
        <c:axId val="558785000"/>
      </c:scatterChart>
      <c:valAx>
        <c:axId val="558783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000" b="0" i="0" baseline="0">
                    <a:effectLst/>
                  </a:rPr>
                  <a:t>App. Throughput (kbps)</a:t>
                </a:r>
                <a:endParaRPr lang="en-MY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85000"/>
        <c:crosses val="autoZero"/>
        <c:crossBetween val="midCat"/>
      </c:valAx>
      <c:valAx>
        <c:axId val="55878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000" b="0" i="0" baseline="0">
                    <a:effectLst/>
                  </a:rPr>
                  <a:t>Bitrate (Mbps)</a:t>
                </a:r>
                <a:endParaRPr lang="en-MY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83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App. </a:t>
            </a:r>
            <a:r>
              <a:rPr lang="en-US" sz="1400" b="0" i="0" baseline="0">
                <a:effectLst/>
              </a:rPr>
              <a:t>Bitrate vs App throughput for Figure 2 UL for seed= 5</a:t>
            </a:r>
            <a:endParaRPr lang="en-MY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Sheet8!$O$23</c:f>
              <c:strCache>
                <c:ptCount val="1"/>
                <c:pt idx="0">
                  <c:v>App. Throughput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Sheet8!$N$24:$N$26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11</c:v>
                </c:pt>
              </c:numCache>
            </c:numRef>
          </c:xVal>
          <c:yVal>
            <c:numRef>
              <c:f>Sheet8!$O$24:$O$26</c:f>
              <c:numCache>
                <c:formatCode>General</c:formatCode>
                <c:ptCount val="3"/>
                <c:pt idx="0">
                  <c:v>217.57518796992483</c:v>
                </c:pt>
                <c:pt idx="1">
                  <c:v>869.83082706766913</c:v>
                </c:pt>
                <c:pt idx="2">
                  <c:v>1335.0563909774437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6E-456D-BDE3-7993152D7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884608"/>
        <c:axId val="653879032"/>
      </c:scatterChart>
      <c:valAx>
        <c:axId val="65388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000" b="0" i="0" baseline="0">
                    <a:effectLst/>
                  </a:rPr>
                  <a:t>App. Throughput (kbps)</a:t>
                </a:r>
                <a:endParaRPr lang="en-MY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879032"/>
        <c:crosses val="autoZero"/>
        <c:crossBetween val="midCat"/>
      </c:valAx>
      <c:valAx>
        <c:axId val="65387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000" b="0" i="0" baseline="0">
                    <a:effectLst/>
                  </a:rPr>
                  <a:t>Bitrate (Mbps)</a:t>
                </a:r>
                <a:endParaRPr lang="en-MY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88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Bitrate vs App throughput for Figure 2 DL for seed= 10</a:t>
            </a:r>
            <a:endParaRPr lang="en-MY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Sheet8!$AD$1</c:f>
              <c:strCache>
                <c:ptCount val="1"/>
                <c:pt idx="0">
                  <c:v>App. Throughput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Sheet8!$AC$2:$AC$4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11</c:v>
                </c:pt>
              </c:numCache>
            </c:numRef>
          </c:xVal>
          <c:yVal>
            <c:numRef>
              <c:f>Sheet8!$AD$2:$AD$4</c:f>
              <c:numCache>
                <c:formatCode>General</c:formatCode>
                <c:ptCount val="3"/>
                <c:pt idx="0">
                  <c:v>266.44736842105266</c:v>
                </c:pt>
                <c:pt idx="1">
                  <c:v>986.84210526315792</c:v>
                </c:pt>
                <c:pt idx="2">
                  <c:v>1477.9135338345864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FB-4211-AFB9-612F34C99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204280"/>
        <c:axId val="653209856"/>
      </c:scatterChart>
      <c:valAx>
        <c:axId val="653204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000" b="0" i="0" baseline="0">
                    <a:effectLst/>
                  </a:rPr>
                  <a:t>App. Throughput (kbps)</a:t>
                </a:r>
                <a:endParaRPr lang="en-MY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209856"/>
        <c:crosses val="autoZero"/>
        <c:crossBetween val="midCat"/>
      </c:valAx>
      <c:valAx>
        <c:axId val="65320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000" b="0" i="0" baseline="0">
                    <a:effectLst/>
                  </a:rPr>
                  <a:t>Bitrate (Mbps)</a:t>
                </a:r>
                <a:endParaRPr lang="en-MY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204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Bitrate vs App throughput for Figure 2 UL for seed= 10</a:t>
            </a:r>
            <a:endParaRPr lang="en-MY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Sheet8!$AD$23</c:f>
              <c:strCache>
                <c:ptCount val="1"/>
                <c:pt idx="0">
                  <c:v>App. Throughput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Sheet8!$AC$24:$AC$26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11</c:v>
                </c:pt>
              </c:numCache>
            </c:numRef>
          </c:xVal>
          <c:yVal>
            <c:numRef>
              <c:f>Sheet8!$AD$24:$AD$26</c:f>
              <c:numCache>
                <c:formatCode>General</c:formatCode>
                <c:ptCount val="3"/>
                <c:pt idx="0">
                  <c:v>181.8609022556391</c:v>
                </c:pt>
                <c:pt idx="1">
                  <c:v>857.61278195488717</c:v>
                </c:pt>
                <c:pt idx="2">
                  <c:v>1346.3345864661653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2E-4A98-BFD6-ADAD8FDA5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153448"/>
        <c:axId val="714154760"/>
      </c:scatterChart>
      <c:valAx>
        <c:axId val="714153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000" b="0" i="0" baseline="0">
                    <a:effectLst/>
                  </a:rPr>
                  <a:t>App. Throughput (kbps)</a:t>
                </a:r>
                <a:endParaRPr lang="en-MY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154760"/>
        <c:crosses val="autoZero"/>
        <c:crossBetween val="midCat"/>
      </c:valAx>
      <c:valAx>
        <c:axId val="71415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000" b="0" i="0" baseline="0">
                    <a:effectLst/>
                  </a:rPr>
                  <a:t>Bitrate (Mbps)</a:t>
                </a:r>
                <a:endParaRPr lang="en-MY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153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156210</xdr:rowOff>
    </xdr:from>
    <xdr:to>
      <xdr:col>11</xdr:col>
      <xdr:colOff>304800</xdr:colOff>
      <xdr:row>15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B17522-D221-47F5-853E-3B3D526B2B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594360</xdr:colOff>
      <xdr:row>21</xdr:row>
      <xdr:rowOff>19050</xdr:rowOff>
    </xdr:from>
    <xdr:to>
      <xdr:col>11</xdr:col>
      <xdr:colOff>289560</xdr:colOff>
      <xdr:row>36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0A730D-4BE1-4D52-ABD4-04067F8EF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38100</xdr:colOff>
      <xdr:row>44</xdr:row>
      <xdr:rowOff>179070</xdr:rowOff>
    </xdr:from>
    <xdr:to>
      <xdr:col>10</xdr:col>
      <xdr:colOff>342900</xdr:colOff>
      <xdr:row>59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736449-AA7F-4562-A4EF-820352351A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3810</xdr:rowOff>
    </xdr:from>
    <xdr:to>
      <xdr:col>10</xdr:col>
      <xdr:colOff>304800</xdr:colOff>
      <xdr:row>15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F97C34-ED25-43B7-AE8B-D46F54A8CA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594360</xdr:colOff>
      <xdr:row>19</xdr:row>
      <xdr:rowOff>3810</xdr:rowOff>
    </xdr:from>
    <xdr:to>
      <xdr:col>10</xdr:col>
      <xdr:colOff>289560</xdr:colOff>
      <xdr:row>34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908C4A-7D20-49B9-A19C-FBD9755D3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565150</xdr:colOff>
      <xdr:row>0</xdr:row>
      <xdr:rowOff>19050</xdr:rowOff>
    </xdr:from>
    <xdr:to>
      <xdr:col>24</xdr:col>
      <xdr:colOff>260350</xdr:colOff>
      <xdr:row>15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5069C4-5EE2-4508-BA6A-83D5EEC845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577850</xdr:colOff>
      <xdr:row>20</xdr:row>
      <xdr:rowOff>6350</xdr:rowOff>
    </xdr:from>
    <xdr:to>
      <xdr:col>24</xdr:col>
      <xdr:colOff>273050</xdr:colOff>
      <xdr:row>35</xdr:row>
      <xdr:rowOff>82550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6E511D-F140-4519-9956-2FB6A70AFF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260350</xdr:colOff>
      <xdr:row>0</xdr:row>
      <xdr:rowOff>57150</xdr:rowOff>
    </xdr:from>
    <xdr:to>
      <xdr:col>38</xdr:col>
      <xdr:colOff>565150</xdr:colOff>
      <xdr:row>15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8158FF-B330-4BD7-974C-060A26A8F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488950</xdr:colOff>
      <xdr:row>22</xdr:row>
      <xdr:rowOff>6350</xdr:rowOff>
    </xdr:from>
    <xdr:to>
      <xdr:col>39</xdr:col>
      <xdr:colOff>184150</xdr:colOff>
      <xdr:row>37</xdr:row>
      <xdr:rowOff>82550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D54F8F1-6A7F-43C7-B61C-1A56CC8C8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2BAF-74AC-4E89-B070-C91297C4DA39}">
  <dimension ref="A1:H11"/>
  <sheetViews>
    <sheetView workbookViewId="0">
      <selection activeCell="E18" sqref="E18"/>
    </sheetView>
  </sheetViews>
  <sheetFormatPr defaultRowHeight="15" x14ac:dyDescent="0.25"/>
  <cols>
    <col min="7" max="8" width="11" bestFit="1" customWidth="1"/>
  </cols>
  <sheetData>
    <row r="1" spans="1:8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5</v>
      </c>
    </row>
    <row r="2" spans="1:8" x14ac:dyDescent="0.25">
      <c r="A2" s="2">
        <v>1</v>
      </c>
      <c r="B2" s="2">
        <v>1</v>
      </c>
      <c r="C2" s="2">
        <v>1</v>
      </c>
      <c r="D2" s="2">
        <v>9.9975330000000007</v>
      </c>
      <c r="E2" s="2">
        <v>9.9970490000000005</v>
      </c>
      <c r="F2" s="2">
        <f>D2-E2</f>
        <v>4.8400000000015098E-4</v>
      </c>
      <c r="G2" s="2">
        <f>8512/F2</f>
        <v>17586776.859498646</v>
      </c>
      <c r="H2" s="2">
        <f>(G2*8000)/8512</f>
        <v>16528925.619829554</v>
      </c>
    </row>
    <row r="3" spans="1:8" x14ac:dyDescent="0.25">
      <c r="A3" s="2"/>
      <c r="B3" s="2"/>
      <c r="C3" s="2">
        <v>5</v>
      </c>
      <c r="D3" s="2">
        <v>9.9922090000000008</v>
      </c>
      <c r="E3" s="2">
        <v>9.9908190000000001</v>
      </c>
      <c r="F3" s="2">
        <f t="shared" ref="F3:F10" si="0">D3-E3</f>
        <v>1.3900000000006685E-3</v>
      </c>
      <c r="G3" s="2">
        <f t="shared" ref="G3:G10" si="1">1064/F3</f>
        <v>765467.62589891243</v>
      </c>
      <c r="H3" s="2">
        <f t="shared" ref="H3:H10" si="2">(G3*8000)/8512</f>
        <v>719424.46043130872</v>
      </c>
    </row>
    <row r="4" spans="1:8" x14ac:dyDescent="0.25">
      <c r="A4" s="2"/>
      <c r="B4" s="2"/>
      <c r="C4" s="2">
        <v>10</v>
      </c>
      <c r="D4" s="2">
        <v>9.9922590000000007</v>
      </c>
      <c r="E4" s="2">
        <v>9.9917549999999995</v>
      </c>
      <c r="F4" s="2">
        <f t="shared" si="0"/>
        <v>5.0400000000117018E-4</v>
      </c>
      <c r="G4" s="2">
        <f t="shared" si="1"/>
        <v>2111111.1111062095</v>
      </c>
      <c r="H4" s="2">
        <f t="shared" si="2"/>
        <v>1984126.9841223774</v>
      </c>
    </row>
    <row r="5" spans="1:8" x14ac:dyDescent="0.25">
      <c r="A5" s="2">
        <v>1</v>
      </c>
      <c r="B5" s="2">
        <v>5.5</v>
      </c>
      <c r="C5" s="1">
        <v>1</v>
      </c>
      <c r="D5" s="1">
        <v>9.9999769999999994</v>
      </c>
      <c r="E5" s="1">
        <v>9.9982369999999996</v>
      </c>
      <c r="F5" s="2">
        <f t="shared" si="0"/>
        <v>1.7399999999998528E-3</v>
      </c>
      <c r="G5" s="2">
        <f t="shared" si="1"/>
        <v>611494.25287361501</v>
      </c>
      <c r="H5" s="2">
        <f t="shared" si="2"/>
        <v>574712.64367820963</v>
      </c>
    </row>
    <row r="6" spans="1:8" x14ac:dyDescent="0.25">
      <c r="A6" s="2"/>
      <c r="B6" s="2"/>
      <c r="C6" s="1">
        <v>5</v>
      </c>
      <c r="D6" s="2">
        <v>9.9985009999999992</v>
      </c>
      <c r="E6" s="2">
        <v>9.9976529999999997</v>
      </c>
      <c r="F6" s="2">
        <f t="shared" si="0"/>
        <v>8.4799999999951581E-4</v>
      </c>
      <c r="G6" s="2">
        <f t="shared" si="1"/>
        <v>1254716.9811327918</v>
      </c>
      <c r="H6" s="2">
        <f t="shared" si="2"/>
        <v>1179245.2830195411</v>
      </c>
    </row>
    <row r="7" spans="1:8" x14ac:dyDescent="0.25">
      <c r="A7" s="2"/>
      <c r="B7" s="2"/>
      <c r="C7" s="1">
        <v>10</v>
      </c>
      <c r="D7" s="2">
        <v>9.9987560000000002</v>
      </c>
      <c r="E7" s="2">
        <v>9.9982880000000005</v>
      </c>
      <c r="F7" s="2">
        <f t="shared" si="0"/>
        <v>4.6799999999969089E-4</v>
      </c>
      <c r="G7" s="2">
        <f t="shared" si="1"/>
        <v>2273504.2735057753</v>
      </c>
      <c r="H7" s="2">
        <f t="shared" si="2"/>
        <v>2136752.1367535484</v>
      </c>
    </row>
    <row r="8" spans="1:8" x14ac:dyDescent="0.25">
      <c r="A8" s="2">
        <v>1</v>
      </c>
      <c r="B8" s="2">
        <v>11</v>
      </c>
      <c r="C8" s="1">
        <v>1</v>
      </c>
      <c r="D8" s="1">
        <v>9.9922590000000007</v>
      </c>
      <c r="E8" s="1">
        <v>9.9917549999999995</v>
      </c>
      <c r="F8" s="2">
        <f t="shared" si="0"/>
        <v>5.0400000000117018E-4</v>
      </c>
      <c r="G8" s="2">
        <f t="shared" si="1"/>
        <v>2111111.1111062095</v>
      </c>
      <c r="H8" s="2">
        <f t="shared" si="2"/>
        <v>1984126.9841223774</v>
      </c>
    </row>
    <row r="9" spans="1:8" x14ac:dyDescent="0.25">
      <c r="A9" s="2"/>
      <c r="B9" s="2"/>
      <c r="C9" s="1">
        <v>5</v>
      </c>
      <c r="D9" s="2">
        <v>9.9987560000000002</v>
      </c>
      <c r="E9" s="2">
        <v>9.9982880000000005</v>
      </c>
      <c r="F9" s="2">
        <f t="shared" si="0"/>
        <v>4.6799999999969089E-4</v>
      </c>
      <c r="G9" s="2">
        <f t="shared" si="1"/>
        <v>2273504.2735057753</v>
      </c>
      <c r="H9" s="2">
        <f t="shared" si="2"/>
        <v>2136752.1367535484</v>
      </c>
    </row>
    <row r="10" spans="1:8" x14ac:dyDescent="0.25">
      <c r="A10" s="2"/>
      <c r="B10" s="2"/>
      <c r="C10" s="1">
        <v>10</v>
      </c>
      <c r="D10" s="2">
        <v>9.9997159999999994</v>
      </c>
      <c r="E10" s="2">
        <v>9.9987499999999994</v>
      </c>
      <c r="F10" s="2">
        <f t="shared" si="0"/>
        <v>9.660000000000224E-4</v>
      </c>
      <c r="G10" s="2">
        <f t="shared" si="1"/>
        <v>1101449.2753622932</v>
      </c>
      <c r="H10" s="2">
        <f t="shared" si="2"/>
        <v>1035196.6873705763</v>
      </c>
    </row>
    <row r="11" spans="1:8" x14ac:dyDescent="0.25">
      <c r="D11" s="2"/>
      <c r="E11" s="2"/>
      <c r="F11" s="2"/>
      <c r="G11" s="2"/>
      <c r="H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DC2E-17D8-49D0-9C08-84245A65E890}">
  <dimension ref="A1:H42"/>
  <sheetViews>
    <sheetView workbookViewId="0">
      <selection activeCell="E18" sqref="E18"/>
    </sheetView>
  </sheetViews>
  <sheetFormatPr defaultRowHeight="15" x14ac:dyDescent="0.25"/>
  <cols>
    <col min="3" max="3" width="30" customWidth="1"/>
  </cols>
  <sheetData>
    <row r="1" spans="1:8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8" x14ac:dyDescent="0.25">
      <c r="A2" s="2">
        <v>1</v>
      </c>
      <c r="B2" s="2">
        <v>1</v>
      </c>
      <c r="C2" s="2">
        <v>1</v>
      </c>
      <c r="D2" s="1">
        <v>893</v>
      </c>
      <c r="E2" s="1">
        <f>D2/2</f>
        <v>446.5</v>
      </c>
      <c r="F2" s="1">
        <f>E2*(1000/1064)</f>
        <v>419.64285714285717</v>
      </c>
      <c r="G2" s="1"/>
      <c r="H2" s="1"/>
    </row>
    <row r="3" spans="1:8" x14ac:dyDescent="0.25">
      <c r="A3" s="2"/>
      <c r="B3" s="2"/>
      <c r="C3" s="2">
        <v>5</v>
      </c>
      <c r="D3">
        <v>887</v>
      </c>
      <c r="E3" s="1">
        <f t="shared" ref="E3:E10" si="0">D3/2</f>
        <v>443.5</v>
      </c>
      <c r="F3" s="1">
        <f t="shared" ref="F3:F10" si="1">E3*(1000/1064)</f>
        <v>416.8233082706767</v>
      </c>
      <c r="G3" s="1"/>
      <c r="H3" s="1"/>
    </row>
    <row r="4" spans="1:8" x14ac:dyDescent="0.25">
      <c r="A4" s="2"/>
      <c r="B4" s="2"/>
      <c r="C4" s="2">
        <v>10</v>
      </c>
      <c r="D4">
        <v>884</v>
      </c>
      <c r="E4" s="1">
        <f t="shared" si="0"/>
        <v>442</v>
      </c>
      <c r="F4" s="1">
        <f t="shared" si="1"/>
        <v>415.41353383458647</v>
      </c>
      <c r="G4" s="1"/>
      <c r="H4" s="1"/>
    </row>
    <row r="5" spans="1:8" x14ac:dyDescent="0.25">
      <c r="A5" s="2">
        <v>1</v>
      </c>
      <c r="B5" s="2">
        <v>5.5</v>
      </c>
      <c r="C5" s="1">
        <v>1</v>
      </c>
      <c r="D5">
        <v>3696</v>
      </c>
      <c r="E5" s="1">
        <f t="shared" si="0"/>
        <v>1848</v>
      </c>
      <c r="F5" s="1">
        <f t="shared" si="1"/>
        <v>1736.8421052631579</v>
      </c>
      <c r="G5" s="1"/>
      <c r="H5" s="1"/>
    </row>
    <row r="6" spans="1:8" x14ac:dyDescent="0.25">
      <c r="A6" s="2"/>
      <c r="B6" s="2"/>
      <c r="C6" s="1">
        <v>5</v>
      </c>
      <c r="D6">
        <v>3685</v>
      </c>
      <c r="E6" s="1">
        <f t="shared" si="0"/>
        <v>1842.5</v>
      </c>
      <c r="F6" s="1">
        <f t="shared" si="1"/>
        <v>1731.6729323308271</v>
      </c>
      <c r="G6" s="1"/>
      <c r="H6" s="1"/>
    </row>
    <row r="7" spans="1:8" x14ac:dyDescent="0.25">
      <c r="A7" s="2"/>
      <c r="B7" s="2"/>
      <c r="C7" s="1">
        <v>10</v>
      </c>
      <c r="D7">
        <v>3670</v>
      </c>
      <c r="E7" s="1">
        <f t="shared" si="0"/>
        <v>1835</v>
      </c>
      <c r="F7" s="1">
        <f t="shared" si="1"/>
        <v>1724.624060150376</v>
      </c>
      <c r="G7" s="1"/>
      <c r="H7" s="1"/>
    </row>
    <row r="8" spans="1:8" x14ac:dyDescent="0.25">
      <c r="A8" s="2">
        <v>1</v>
      </c>
      <c r="B8" s="2">
        <v>11</v>
      </c>
      <c r="C8" s="1">
        <v>1</v>
      </c>
      <c r="D8">
        <v>5675</v>
      </c>
      <c r="E8" s="1">
        <f t="shared" si="0"/>
        <v>2837.5</v>
      </c>
      <c r="F8" s="1">
        <f t="shared" si="1"/>
        <v>2666.8233082706765</v>
      </c>
      <c r="G8" s="1"/>
      <c r="H8" s="1"/>
    </row>
    <row r="9" spans="1:8" x14ac:dyDescent="0.25">
      <c r="A9" s="2"/>
      <c r="B9" s="2"/>
      <c r="C9" s="1">
        <v>5</v>
      </c>
      <c r="D9">
        <v>5640</v>
      </c>
      <c r="E9" s="1">
        <f t="shared" si="0"/>
        <v>2820</v>
      </c>
      <c r="F9" s="1">
        <f t="shared" si="1"/>
        <v>2650.375939849624</v>
      </c>
      <c r="G9" s="1"/>
      <c r="H9" s="1"/>
    </row>
    <row r="10" spans="1:8" x14ac:dyDescent="0.25">
      <c r="A10" s="2"/>
      <c r="B10" s="2"/>
      <c r="C10" s="1">
        <v>10</v>
      </c>
      <c r="D10">
        <v>5631</v>
      </c>
      <c r="E10" s="1">
        <f t="shared" si="0"/>
        <v>2815.5</v>
      </c>
      <c r="F10" s="1">
        <f t="shared" si="1"/>
        <v>2646.1466165413535</v>
      </c>
      <c r="G10" s="1"/>
      <c r="H10" s="1"/>
    </row>
    <row r="17" spans="1:4" x14ac:dyDescent="0.25">
      <c r="A17" t="s">
        <v>6</v>
      </c>
      <c r="B17" t="s">
        <v>7</v>
      </c>
      <c r="C17" t="s">
        <v>0</v>
      </c>
    </row>
    <row r="18" spans="1:4" x14ac:dyDescent="0.25">
      <c r="A18" s="2">
        <v>2</v>
      </c>
      <c r="B18" s="2">
        <v>1</v>
      </c>
      <c r="C18" s="2">
        <v>1</v>
      </c>
    </row>
    <row r="19" spans="1:4" x14ac:dyDescent="0.25">
      <c r="A19" s="2"/>
      <c r="B19" s="2"/>
      <c r="C19" s="2">
        <v>5</v>
      </c>
    </row>
    <row r="20" spans="1:4" x14ac:dyDescent="0.25">
      <c r="A20" s="2"/>
      <c r="B20" s="2"/>
      <c r="C20" s="2">
        <v>10</v>
      </c>
    </row>
    <row r="21" spans="1:4" x14ac:dyDescent="0.25">
      <c r="A21" s="2">
        <v>2</v>
      </c>
      <c r="B21" s="2">
        <v>5.5</v>
      </c>
      <c r="C21" s="1">
        <v>1</v>
      </c>
    </row>
    <row r="22" spans="1:4" x14ac:dyDescent="0.25">
      <c r="A22" s="2"/>
      <c r="B22" s="2"/>
      <c r="C22" s="1">
        <v>5</v>
      </c>
      <c r="D22">
        <v>2063</v>
      </c>
    </row>
    <row r="23" spans="1:4" x14ac:dyDescent="0.25">
      <c r="A23" s="2"/>
      <c r="B23" s="2"/>
      <c r="C23" s="1">
        <v>10</v>
      </c>
    </row>
    <row r="24" spans="1:4" x14ac:dyDescent="0.25">
      <c r="A24" s="2">
        <v>2</v>
      </c>
      <c r="B24" s="2">
        <v>11</v>
      </c>
      <c r="C24" s="1">
        <v>1</v>
      </c>
    </row>
    <row r="25" spans="1:4" x14ac:dyDescent="0.25">
      <c r="A25" s="2"/>
      <c r="B25" s="2"/>
      <c r="C25" s="1">
        <v>5</v>
      </c>
    </row>
    <row r="26" spans="1:4" x14ac:dyDescent="0.25">
      <c r="A26" s="2"/>
      <c r="B26" s="2"/>
      <c r="C26" s="1">
        <v>10</v>
      </c>
    </row>
    <row r="33" spans="1:4" x14ac:dyDescent="0.25">
      <c r="A33" t="s">
        <v>6</v>
      </c>
      <c r="B33" t="s">
        <v>7</v>
      </c>
      <c r="C33" t="s">
        <v>0</v>
      </c>
    </row>
    <row r="34" spans="1:4" x14ac:dyDescent="0.25">
      <c r="A34" s="2">
        <v>2</v>
      </c>
      <c r="B34" s="2">
        <v>1</v>
      </c>
      <c r="C34" s="2">
        <v>1</v>
      </c>
    </row>
    <row r="35" spans="1:4" x14ac:dyDescent="0.25">
      <c r="A35" s="2"/>
      <c r="B35" s="2"/>
      <c r="C35" s="2">
        <v>5</v>
      </c>
    </row>
    <row r="36" spans="1:4" x14ac:dyDescent="0.25">
      <c r="A36" s="2"/>
      <c r="B36" s="2"/>
      <c r="C36" s="2">
        <v>10</v>
      </c>
    </row>
    <row r="37" spans="1:4" x14ac:dyDescent="0.25">
      <c r="A37" s="2">
        <v>2</v>
      </c>
      <c r="B37" s="2">
        <v>5.5</v>
      </c>
      <c r="C37" s="1">
        <v>1</v>
      </c>
    </row>
    <row r="38" spans="1:4" x14ac:dyDescent="0.25">
      <c r="A38" s="2"/>
      <c r="B38" s="2"/>
      <c r="C38" s="1">
        <v>5</v>
      </c>
      <c r="D38">
        <v>1828</v>
      </c>
    </row>
    <row r="39" spans="1:4" x14ac:dyDescent="0.25">
      <c r="A39" s="2"/>
      <c r="B39" s="2"/>
      <c r="C39" s="1">
        <v>10</v>
      </c>
    </row>
    <row r="40" spans="1:4" x14ac:dyDescent="0.25">
      <c r="A40" s="2">
        <v>2</v>
      </c>
      <c r="B40" s="2">
        <v>11</v>
      </c>
      <c r="C40" s="1">
        <v>1</v>
      </c>
    </row>
    <row r="41" spans="1:4" x14ac:dyDescent="0.25">
      <c r="A41" s="2"/>
      <c r="B41" s="2"/>
      <c r="C41" s="1">
        <v>5</v>
      </c>
    </row>
    <row r="42" spans="1:4" x14ac:dyDescent="0.25">
      <c r="A42" s="2"/>
      <c r="B42" s="2"/>
      <c r="C42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9973-3E4C-4CA9-8622-E0F37080AE51}">
  <dimension ref="A1:P16"/>
  <sheetViews>
    <sheetView workbookViewId="0">
      <selection activeCell="J16" sqref="J16"/>
    </sheetView>
  </sheetViews>
  <sheetFormatPr defaultRowHeight="15" x14ac:dyDescent="0.25"/>
  <sheetData>
    <row r="1" spans="1:16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  <c r="M1" t="s">
        <v>7</v>
      </c>
      <c r="N1" t="s">
        <v>33</v>
      </c>
      <c r="O1" t="s">
        <v>34</v>
      </c>
    </row>
    <row r="2" spans="1:16" x14ac:dyDescent="0.25">
      <c r="A2" s="2">
        <v>1</v>
      </c>
      <c r="B2" s="2">
        <v>1</v>
      </c>
      <c r="C2" s="2">
        <v>1</v>
      </c>
      <c r="D2" s="1">
        <v>893</v>
      </c>
      <c r="E2" s="1">
        <f t="shared" ref="E2:E10" si="0">D2/2</f>
        <v>446.5</v>
      </c>
      <c r="F2" s="1">
        <f t="shared" ref="F2:F10" si="1">E2*(1000/1064)</f>
        <v>419.64285714285717</v>
      </c>
      <c r="G2" s="1"/>
      <c r="M2" s="2">
        <v>1</v>
      </c>
      <c r="N2">
        <f>AVERAGE(F2:F4)</f>
        <v>417.29323308270676</v>
      </c>
      <c r="O2">
        <f>_xlfn.STDEV.S(F2:F4)</f>
        <v>2.1534660220657229</v>
      </c>
    </row>
    <row r="3" spans="1:16" x14ac:dyDescent="0.25">
      <c r="A3" s="2"/>
      <c r="B3" s="2"/>
      <c r="C3" s="2">
        <v>5</v>
      </c>
      <c r="D3">
        <v>887</v>
      </c>
      <c r="E3" s="1">
        <f t="shared" si="0"/>
        <v>443.5</v>
      </c>
      <c r="F3" s="1">
        <f t="shared" si="1"/>
        <v>416.8233082706767</v>
      </c>
      <c r="G3" s="1"/>
      <c r="M3" s="2">
        <v>5.5</v>
      </c>
      <c r="N3">
        <f>AVERAGE(F5:F7)</f>
        <v>1731.046365914787</v>
      </c>
      <c r="O3">
        <f>_xlfn.STDEV.S(F5:F7)</f>
        <v>6.1330739193145059</v>
      </c>
    </row>
    <row r="4" spans="1:16" x14ac:dyDescent="0.25">
      <c r="A4" s="2"/>
      <c r="B4" s="2"/>
      <c r="C4" s="2">
        <v>10</v>
      </c>
      <c r="D4">
        <v>884</v>
      </c>
      <c r="E4" s="1">
        <f t="shared" si="0"/>
        <v>442</v>
      </c>
      <c r="F4" s="1">
        <f t="shared" si="1"/>
        <v>415.41353383458647</v>
      </c>
      <c r="G4" s="1"/>
      <c r="M4" s="2">
        <v>11</v>
      </c>
      <c r="N4">
        <f>AVERAGE(F8:F10)</f>
        <v>2654.448621553885</v>
      </c>
      <c r="O4">
        <f>_xlfn.STDEV.S(F8:F10)</f>
        <v>10.923435696498068</v>
      </c>
    </row>
    <row r="5" spans="1:16" x14ac:dyDescent="0.25">
      <c r="A5" s="2">
        <v>1</v>
      </c>
      <c r="B5" s="2">
        <v>5.5</v>
      </c>
      <c r="C5" s="1">
        <v>1</v>
      </c>
      <c r="D5">
        <v>3696</v>
      </c>
      <c r="E5" s="1">
        <f t="shared" si="0"/>
        <v>1848</v>
      </c>
      <c r="F5" s="1">
        <f t="shared" si="1"/>
        <v>1736.8421052631579</v>
      </c>
      <c r="G5" s="1"/>
    </row>
    <row r="6" spans="1:16" x14ac:dyDescent="0.25">
      <c r="A6" s="2"/>
      <c r="B6" s="2"/>
      <c r="C6" s="1">
        <v>5</v>
      </c>
      <c r="D6">
        <v>3685</v>
      </c>
      <c r="E6" s="1">
        <f t="shared" si="0"/>
        <v>1842.5</v>
      </c>
      <c r="F6" s="1">
        <f t="shared" si="1"/>
        <v>1731.6729323308271</v>
      </c>
      <c r="G6" s="1"/>
    </row>
    <row r="7" spans="1:16" x14ac:dyDescent="0.25">
      <c r="A7" s="2"/>
      <c r="B7" s="2"/>
      <c r="C7" s="1">
        <v>10</v>
      </c>
      <c r="D7">
        <v>3670</v>
      </c>
      <c r="E7" s="1">
        <f t="shared" si="0"/>
        <v>1835</v>
      </c>
      <c r="F7" s="1">
        <f t="shared" si="1"/>
        <v>1724.624060150376</v>
      </c>
      <c r="G7" s="1"/>
    </row>
    <row r="8" spans="1:16" x14ac:dyDescent="0.25">
      <c r="A8" s="2">
        <v>1</v>
      </c>
      <c r="B8" s="2">
        <v>11</v>
      </c>
      <c r="C8" s="1">
        <v>1</v>
      </c>
      <c r="D8">
        <v>5675</v>
      </c>
      <c r="E8" s="1">
        <f t="shared" si="0"/>
        <v>2837.5</v>
      </c>
      <c r="F8" s="1">
        <f t="shared" si="1"/>
        <v>2666.8233082706765</v>
      </c>
      <c r="G8" s="1"/>
    </row>
    <row r="9" spans="1:16" x14ac:dyDescent="0.25">
      <c r="A9" s="2"/>
      <c r="B9" s="2"/>
      <c r="C9" s="1">
        <v>5</v>
      </c>
      <c r="D9">
        <v>5640</v>
      </c>
      <c r="E9" s="1">
        <f t="shared" si="0"/>
        <v>2820</v>
      </c>
      <c r="F9" s="1">
        <f t="shared" si="1"/>
        <v>2650.375939849624</v>
      </c>
      <c r="G9" s="1"/>
    </row>
    <row r="10" spans="1:16" x14ac:dyDescent="0.25">
      <c r="A10" s="2"/>
      <c r="B10" s="2"/>
      <c r="C10" s="1">
        <v>10</v>
      </c>
      <c r="D10">
        <v>5631</v>
      </c>
      <c r="E10" s="1">
        <f t="shared" si="0"/>
        <v>2815.5</v>
      </c>
      <c r="F10" s="1">
        <f t="shared" si="1"/>
        <v>2646.1466165413535</v>
      </c>
      <c r="G10" s="1"/>
      <c r="M10" t="s">
        <v>0</v>
      </c>
      <c r="N10" t="s">
        <v>37</v>
      </c>
      <c r="O10" t="s">
        <v>38</v>
      </c>
      <c r="P10" t="s">
        <v>39</v>
      </c>
    </row>
    <row r="11" spans="1:16" x14ac:dyDescent="0.25">
      <c r="M11">
        <v>1</v>
      </c>
      <c r="N11">
        <v>419.64285714285717</v>
      </c>
      <c r="O11">
        <v>1736.8421052631579</v>
      </c>
      <c r="P11">
        <v>2666.8233082706765</v>
      </c>
    </row>
    <row r="12" spans="1:16" x14ac:dyDescent="0.25">
      <c r="M12">
        <v>5</v>
      </c>
      <c r="N12" s="1">
        <v>416.8233082706767</v>
      </c>
      <c r="O12" s="1">
        <v>1731.6729323308271</v>
      </c>
      <c r="P12">
        <v>2650.375939849624</v>
      </c>
    </row>
    <row r="13" spans="1:16" x14ac:dyDescent="0.25">
      <c r="M13">
        <v>10</v>
      </c>
      <c r="N13" s="1">
        <v>415.41353383458647</v>
      </c>
      <c r="O13" s="1">
        <v>1724.624060150376</v>
      </c>
      <c r="P13">
        <v>2646.1466165413535</v>
      </c>
    </row>
    <row r="15" spans="1:16" x14ac:dyDescent="0.25">
      <c r="L15" s="2"/>
      <c r="M15" s="2"/>
      <c r="N15" s="1"/>
      <c r="O15" s="1"/>
      <c r="P15" s="1"/>
    </row>
    <row r="16" spans="1:16" x14ac:dyDescent="0.25">
      <c r="L16" s="2"/>
      <c r="M16" s="2"/>
      <c r="O16" s="1"/>
      <c r="P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33B5-9A01-4E46-BF30-99043B147AF1}">
  <dimension ref="A1:T6"/>
  <sheetViews>
    <sheetView workbookViewId="0">
      <selection activeCell="D6" sqref="D6"/>
    </sheetView>
  </sheetViews>
  <sheetFormatPr defaultRowHeight="15" x14ac:dyDescent="0.25"/>
  <sheetData>
    <row r="1" spans="1:20" x14ac:dyDescent="0.25">
      <c r="A1" t="s">
        <v>0</v>
      </c>
      <c r="B1" t="s">
        <v>37</v>
      </c>
      <c r="C1" t="s">
        <v>40</v>
      </c>
      <c r="D1" t="s">
        <v>38</v>
      </c>
      <c r="E1" t="s">
        <v>41</v>
      </c>
      <c r="F1" t="s">
        <v>39</v>
      </c>
      <c r="G1" t="s">
        <v>42</v>
      </c>
    </row>
    <row r="2" spans="1:20" x14ac:dyDescent="0.25">
      <c r="A2">
        <v>1</v>
      </c>
      <c r="B2">
        <v>419.64285714285717</v>
      </c>
      <c r="C2">
        <v>213.81578947368422</v>
      </c>
      <c r="D2">
        <v>1736.8421052631579</v>
      </c>
      <c r="E2">
        <v>876.87969924812035</v>
      </c>
      <c r="F2">
        <v>2666.8233082706765</v>
      </c>
      <c r="G2">
        <v>1340.2255639097743</v>
      </c>
      <c r="O2" t="s">
        <v>37</v>
      </c>
      <c r="P2" t="s">
        <v>40</v>
      </c>
      <c r="Q2" t="s">
        <v>38</v>
      </c>
      <c r="R2" t="s">
        <v>41</v>
      </c>
      <c r="S2" t="s">
        <v>39</v>
      </c>
      <c r="T2" t="s">
        <v>42</v>
      </c>
    </row>
    <row r="3" spans="1:20" x14ac:dyDescent="0.25">
      <c r="A3">
        <v>5</v>
      </c>
      <c r="B3">
        <v>416.8233082706767</v>
      </c>
      <c r="C3">
        <v>211.9360902255639</v>
      </c>
      <c r="D3">
        <v>1731.6729323308271</v>
      </c>
      <c r="E3">
        <v>857.61278195488717</v>
      </c>
      <c r="F3">
        <v>2650.375939849624</v>
      </c>
      <c r="G3">
        <v>1334.1165413533834</v>
      </c>
      <c r="N3" t="s">
        <v>33</v>
      </c>
      <c r="O3">
        <v>417.29323308270676</v>
      </c>
      <c r="P3">
        <v>230.73308270676694</v>
      </c>
      <c r="Q3">
        <v>1731.046365914787</v>
      </c>
      <c r="R3">
        <v>907.11152882205522</v>
      </c>
      <c r="S3">
        <v>2654.448621553885</v>
      </c>
      <c r="T3">
        <v>1384.0852130325814</v>
      </c>
    </row>
    <row r="4" spans="1:20" x14ac:dyDescent="0.25">
      <c r="A4">
        <v>10</v>
      </c>
      <c r="B4">
        <v>415.41353383458647</v>
      </c>
      <c r="C4">
        <v>266.44736842105266</v>
      </c>
      <c r="D4">
        <v>1724.624060150376</v>
      </c>
      <c r="E4">
        <v>986.84210526315792</v>
      </c>
      <c r="F4">
        <v>2646.1466165413535</v>
      </c>
      <c r="G4">
        <v>1477.9135338345864</v>
      </c>
      <c r="N4" t="s">
        <v>43</v>
      </c>
      <c r="O4">
        <v>2.1534660220657229</v>
      </c>
      <c r="P4">
        <v>30.943754949538079</v>
      </c>
      <c r="Q4">
        <v>6.1330739193145059</v>
      </c>
      <c r="R4">
        <v>69.717480879754774</v>
      </c>
      <c r="S4">
        <v>10.923435696498068</v>
      </c>
      <c r="T4">
        <v>81.315099320738682</v>
      </c>
    </row>
    <row r="5" spans="1:20" x14ac:dyDescent="0.25">
      <c r="A5" t="s">
        <v>33</v>
      </c>
      <c r="B5">
        <f>AVERAGE(B2:B4)</f>
        <v>417.29323308270676</v>
      </c>
      <c r="C5">
        <f t="shared" ref="C5:G5" si="0">AVERAGE(C2:C4)</f>
        <v>230.73308270676694</v>
      </c>
      <c r="D5">
        <f t="shared" si="0"/>
        <v>1731.046365914787</v>
      </c>
      <c r="E5">
        <f t="shared" si="0"/>
        <v>907.11152882205522</v>
      </c>
      <c r="F5">
        <f t="shared" si="0"/>
        <v>2654.448621553885</v>
      </c>
      <c r="G5">
        <f t="shared" si="0"/>
        <v>1384.0852130325814</v>
      </c>
    </row>
    <row r="6" spans="1:20" x14ac:dyDescent="0.25">
      <c r="A6" t="s">
        <v>43</v>
      </c>
      <c r="B6">
        <f>STDEV(B2:B4)</f>
        <v>2.1534660220657229</v>
      </c>
      <c r="C6">
        <f t="shared" ref="C6:G6" si="1">STDEV(C2:C4)</f>
        <v>30.943754949538079</v>
      </c>
      <c r="D6">
        <f t="shared" si="1"/>
        <v>6.1330739193145059</v>
      </c>
      <c r="E6">
        <f t="shared" si="1"/>
        <v>69.717480879754774</v>
      </c>
      <c r="F6">
        <f t="shared" si="1"/>
        <v>10.923435696498068</v>
      </c>
      <c r="G6">
        <f t="shared" si="1"/>
        <v>81.315099320738682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78C7-6FC6-4560-AC39-137AADCEBDAF}">
  <dimension ref="A1:S54"/>
  <sheetViews>
    <sheetView topLeftCell="A31" workbookViewId="0">
      <selection activeCell="B52" sqref="B52:B54"/>
    </sheetView>
  </sheetViews>
  <sheetFormatPr defaultRowHeight="15" x14ac:dyDescent="0.25"/>
  <sheetData>
    <row r="1" spans="1:2" x14ac:dyDescent="0.25">
      <c r="A1" t="s">
        <v>7</v>
      </c>
      <c r="B1" t="s">
        <v>32</v>
      </c>
    </row>
    <row r="2" spans="1:2" x14ac:dyDescent="0.25">
      <c r="A2">
        <v>1</v>
      </c>
      <c r="B2">
        <v>419.64285714285717</v>
      </c>
    </row>
    <row r="3" spans="1:2" x14ac:dyDescent="0.25">
      <c r="A3">
        <v>5.5</v>
      </c>
      <c r="B3">
        <v>1736.8421052631579</v>
      </c>
    </row>
    <row r="4" spans="1:2" x14ac:dyDescent="0.25">
      <c r="A4">
        <v>11</v>
      </c>
      <c r="B4">
        <v>2666.8233082706765</v>
      </c>
    </row>
    <row r="22" spans="1:19" x14ac:dyDescent="0.25">
      <c r="A22" t="s">
        <v>7</v>
      </c>
      <c r="B22" t="s">
        <v>32</v>
      </c>
    </row>
    <row r="23" spans="1:19" x14ac:dyDescent="0.25">
      <c r="A23">
        <v>1</v>
      </c>
      <c r="B23" s="1">
        <v>416.8233082706767</v>
      </c>
    </row>
    <row r="24" spans="1:19" x14ac:dyDescent="0.25">
      <c r="A24">
        <v>5.5</v>
      </c>
      <c r="B24" s="1">
        <v>1731.6729323308271</v>
      </c>
    </row>
    <row r="25" spans="1:19" x14ac:dyDescent="0.25">
      <c r="A25">
        <v>11</v>
      </c>
      <c r="B25">
        <v>2650.375939849624</v>
      </c>
      <c r="S25" s="1">
        <f>R25*(1000/1064)</f>
        <v>0</v>
      </c>
    </row>
    <row r="51" spans="1:2" x14ac:dyDescent="0.25">
      <c r="A51" t="s">
        <v>7</v>
      </c>
      <c r="B51" t="s">
        <v>32</v>
      </c>
    </row>
    <row r="52" spans="1:2" x14ac:dyDescent="0.25">
      <c r="A52">
        <v>1</v>
      </c>
      <c r="B52" s="1">
        <v>415.41353383458647</v>
      </c>
    </row>
    <row r="53" spans="1:2" x14ac:dyDescent="0.25">
      <c r="A53">
        <v>5.5</v>
      </c>
      <c r="B53" s="1">
        <v>1724.624060150376</v>
      </c>
    </row>
    <row r="54" spans="1:2" x14ac:dyDescent="0.25">
      <c r="A54">
        <v>11</v>
      </c>
      <c r="B54">
        <v>2646.1466165413535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F39BF-A870-45A7-92BB-8A1AE6744D4B}">
  <dimension ref="A1:P27"/>
  <sheetViews>
    <sheetView topLeftCell="A4" workbookViewId="0">
      <selection activeCell="H20" sqref="H20"/>
    </sheetView>
  </sheetViews>
  <sheetFormatPr defaultRowHeight="15" x14ac:dyDescent="0.25"/>
  <cols>
    <col min="5" max="6" width="14.28515625" bestFit="1" customWidth="1"/>
    <col min="8" max="8" width="15.7109375" customWidth="1"/>
  </cols>
  <sheetData>
    <row r="1" spans="1:16" x14ac:dyDescent="0.25">
      <c r="A1" t="s">
        <v>14</v>
      </c>
      <c r="B1" t="s">
        <v>6</v>
      </c>
      <c r="C1" t="s">
        <v>7</v>
      </c>
      <c r="D1" t="s">
        <v>0</v>
      </c>
      <c r="E1" t="s">
        <v>12</v>
      </c>
      <c r="F1" t="s">
        <v>13</v>
      </c>
      <c r="G1" t="s">
        <v>31</v>
      </c>
      <c r="H1" t="s">
        <v>17</v>
      </c>
      <c r="N1" t="s">
        <v>35</v>
      </c>
      <c r="O1" t="s">
        <v>33</v>
      </c>
      <c r="P1" t="s">
        <v>36</v>
      </c>
    </row>
    <row r="2" spans="1:16" x14ac:dyDescent="0.25">
      <c r="A2" t="s">
        <v>11</v>
      </c>
      <c r="B2" s="2">
        <v>1</v>
      </c>
      <c r="C2" s="2">
        <v>1</v>
      </c>
      <c r="D2" s="2">
        <v>1</v>
      </c>
      <c r="E2" s="1">
        <v>455</v>
      </c>
      <c r="F2" s="1">
        <v>443</v>
      </c>
      <c r="G2">
        <f>E2+F2</f>
        <v>898</v>
      </c>
      <c r="H2">
        <f>E2*(1000/1064)</f>
        <v>427.63157894736844</v>
      </c>
      <c r="I2">
        <f>H2/2</f>
        <v>213.81578947368422</v>
      </c>
      <c r="J2" s="1"/>
      <c r="K2" s="1"/>
      <c r="N2">
        <v>1</v>
      </c>
      <c r="O2">
        <f>AVERAGE(I2:I4)</f>
        <v>230.73308270676694</v>
      </c>
      <c r="P2">
        <f>_xlfn.STDEV.S(I2:I4)</f>
        <v>30.943754949538079</v>
      </c>
    </row>
    <row r="3" spans="1:16" x14ac:dyDescent="0.25">
      <c r="B3" s="2"/>
      <c r="C3" s="2"/>
      <c r="D3" s="2">
        <v>5</v>
      </c>
      <c r="E3">
        <v>451</v>
      </c>
      <c r="F3">
        <v>455</v>
      </c>
      <c r="G3">
        <f t="shared" ref="G3:G10" si="0">E3+F3</f>
        <v>906</v>
      </c>
      <c r="H3">
        <f>E3*(1000/1064)</f>
        <v>423.8721804511278</v>
      </c>
      <c r="I3">
        <f t="shared" ref="I3:I10" si="1">H3/2</f>
        <v>211.9360902255639</v>
      </c>
      <c r="N3">
        <v>5.5</v>
      </c>
      <c r="O3">
        <f>AVERAGE(I5:I7)</f>
        <v>907.11152882205522</v>
      </c>
      <c r="P3">
        <f>STDEV(I5:I7)</f>
        <v>69.717480879754774</v>
      </c>
    </row>
    <row r="4" spans="1:16" x14ac:dyDescent="0.25">
      <c r="B4" s="2"/>
      <c r="C4" s="2"/>
      <c r="D4" s="2">
        <v>10</v>
      </c>
      <c r="E4">
        <v>567</v>
      </c>
      <c r="F4">
        <v>377</v>
      </c>
      <c r="G4">
        <f t="shared" si="0"/>
        <v>944</v>
      </c>
      <c r="H4">
        <f t="shared" ref="H3:H10" si="2">E4*(1000/1064)</f>
        <v>532.89473684210532</v>
      </c>
      <c r="I4">
        <f t="shared" si="1"/>
        <v>266.44736842105266</v>
      </c>
      <c r="N4">
        <v>11</v>
      </c>
      <c r="O4">
        <f>AVERAGE(I8:I10)</f>
        <v>1384.0852130325814</v>
      </c>
      <c r="P4">
        <f>STDEV(I8:I10)</f>
        <v>81.315099320738682</v>
      </c>
    </row>
    <row r="5" spans="1:16" x14ac:dyDescent="0.25">
      <c r="B5" s="2">
        <v>1</v>
      </c>
      <c r="C5" s="2">
        <v>5.5</v>
      </c>
      <c r="D5" s="1">
        <v>1</v>
      </c>
      <c r="E5" s="1">
        <v>1866</v>
      </c>
      <c r="F5" s="1">
        <v>1825</v>
      </c>
      <c r="G5">
        <f t="shared" si="0"/>
        <v>3691</v>
      </c>
      <c r="H5">
        <f t="shared" si="2"/>
        <v>1753.7593984962407</v>
      </c>
      <c r="I5">
        <f t="shared" si="1"/>
        <v>876.87969924812035</v>
      </c>
    </row>
    <row r="6" spans="1:16" x14ac:dyDescent="0.25">
      <c r="B6" s="2"/>
      <c r="C6" s="2"/>
      <c r="D6" s="1">
        <v>5</v>
      </c>
      <c r="E6" s="1">
        <v>1825</v>
      </c>
      <c r="F6" s="1">
        <v>1845</v>
      </c>
      <c r="G6">
        <f t="shared" si="0"/>
        <v>3670</v>
      </c>
      <c r="H6">
        <f t="shared" si="2"/>
        <v>1715.2255639097743</v>
      </c>
      <c r="I6">
        <f t="shared" si="1"/>
        <v>857.61278195488717</v>
      </c>
    </row>
    <row r="7" spans="1:16" x14ac:dyDescent="0.25">
      <c r="B7" s="2"/>
      <c r="C7" s="2"/>
      <c r="D7" s="1">
        <v>10</v>
      </c>
      <c r="E7" s="1">
        <v>2100</v>
      </c>
      <c r="F7" s="1">
        <v>1821</v>
      </c>
      <c r="G7">
        <f t="shared" si="0"/>
        <v>3921</v>
      </c>
      <c r="H7">
        <f t="shared" si="2"/>
        <v>1973.6842105263158</v>
      </c>
      <c r="I7">
        <f t="shared" si="1"/>
        <v>986.84210526315792</v>
      </c>
    </row>
    <row r="8" spans="1:16" x14ac:dyDescent="0.25">
      <c r="B8" s="2">
        <v>1</v>
      </c>
      <c r="C8" s="2">
        <v>11</v>
      </c>
      <c r="D8" s="1">
        <v>1</v>
      </c>
      <c r="E8" s="1">
        <v>2852</v>
      </c>
      <c r="F8" s="1">
        <v>2808</v>
      </c>
      <c r="G8">
        <f t="shared" si="0"/>
        <v>5660</v>
      </c>
      <c r="H8">
        <f t="shared" si="2"/>
        <v>2680.4511278195487</v>
      </c>
      <c r="I8">
        <f t="shared" si="1"/>
        <v>1340.2255639097743</v>
      </c>
    </row>
    <row r="9" spans="1:16" x14ac:dyDescent="0.25">
      <c r="B9" s="2"/>
      <c r="C9" s="2"/>
      <c r="D9" s="1">
        <v>5</v>
      </c>
      <c r="E9" s="1">
        <v>2839</v>
      </c>
      <c r="F9" s="1">
        <v>2841</v>
      </c>
      <c r="G9">
        <f t="shared" si="0"/>
        <v>5680</v>
      </c>
      <c r="H9">
        <f t="shared" si="2"/>
        <v>2668.2330827067667</v>
      </c>
      <c r="I9">
        <f t="shared" si="1"/>
        <v>1334.1165413533834</v>
      </c>
      <c r="N9" t="s">
        <v>35</v>
      </c>
      <c r="O9" t="s">
        <v>33</v>
      </c>
      <c r="P9" t="s">
        <v>36</v>
      </c>
    </row>
    <row r="10" spans="1:16" x14ac:dyDescent="0.25">
      <c r="B10" s="2"/>
      <c r="C10" s="2"/>
      <c r="D10" s="1">
        <v>10</v>
      </c>
      <c r="E10" s="1">
        <v>3145</v>
      </c>
      <c r="F10" s="1">
        <v>2865</v>
      </c>
      <c r="G10">
        <f t="shared" si="0"/>
        <v>6010</v>
      </c>
      <c r="H10">
        <f t="shared" si="2"/>
        <v>2955.8270676691727</v>
      </c>
      <c r="I10">
        <f t="shared" si="1"/>
        <v>1477.9135338345864</v>
      </c>
      <c r="N10">
        <v>1</v>
      </c>
      <c r="O10">
        <f>AVERAGE(I19:I21)</f>
        <v>205.67042606516293</v>
      </c>
      <c r="P10">
        <f>_xlfn.STDEV.S(I19:I21)</f>
        <v>20.619652471058068</v>
      </c>
    </row>
    <row r="11" spans="1:16" x14ac:dyDescent="0.25">
      <c r="N11">
        <v>5.5</v>
      </c>
      <c r="O11">
        <f>AVERAGE(I22:I24)</f>
        <v>861.8421052631578</v>
      </c>
      <c r="P11">
        <f>_xlfn.STDEV.S(I22:I24)</f>
        <v>6.9224247474888125</v>
      </c>
    </row>
    <row r="12" spans="1:16" x14ac:dyDescent="0.25">
      <c r="N12">
        <v>11</v>
      </c>
      <c r="O12">
        <f>AVERAGE(I25:I27)</f>
        <v>1333.6466165413533</v>
      </c>
      <c r="P12">
        <f>STDEV(I25:I27)</f>
        <v>13.448390997419322</v>
      </c>
    </row>
    <row r="18" spans="1:9" x14ac:dyDescent="0.25">
      <c r="B18" t="s">
        <v>6</v>
      </c>
      <c r="C18" t="s">
        <v>7</v>
      </c>
      <c r="D18" t="s">
        <v>0</v>
      </c>
      <c r="E18" t="s">
        <v>12</v>
      </c>
      <c r="F18" t="s">
        <v>13</v>
      </c>
      <c r="G18" t="s">
        <v>16</v>
      </c>
      <c r="H18" t="s">
        <v>17</v>
      </c>
    </row>
    <row r="19" spans="1:9" x14ac:dyDescent="0.25">
      <c r="A19" t="s">
        <v>15</v>
      </c>
      <c r="B19" s="2">
        <v>1</v>
      </c>
      <c r="C19" s="2">
        <v>1</v>
      </c>
      <c r="D19" s="2">
        <v>1</v>
      </c>
      <c r="E19" s="1">
        <v>446</v>
      </c>
      <c r="F19" s="1">
        <v>463</v>
      </c>
      <c r="G19">
        <f>E19+F19</f>
        <v>909</v>
      </c>
      <c r="H19">
        <f>F19*(1000/1064)</f>
        <v>435.15037593984965</v>
      </c>
      <c r="I19">
        <f>H19/2</f>
        <v>217.57518796992483</v>
      </c>
    </row>
    <row r="20" spans="1:9" x14ac:dyDescent="0.25">
      <c r="B20" s="2"/>
      <c r="C20" s="2"/>
      <c r="D20" s="2">
        <v>5</v>
      </c>
      <c r="E20">
        <v>439</v>
      </c>
      <c r="F20">
        <v>463</v>
      </c>
      <c r="G20">
        <f t="shared" ref="G20:G27" si="3">E20+F20</f>
        <v>902</v>
      </c>
      <c r="H20">
        <f t="shared" ref="H20:H27" si="4">F20*(1000/1064)</f>
        <v>435.15037593984965</v>
      </c>
      <c r="I20">
        <f t="shared" ref="I20:I27" si="5">H20/2</f>
        <v>217.57518796992483</v>
      </c>
    </row>
    <row r="21" spans="1:9" x14ac:dyDescent="0.25">
      <c r="B21" s="2"/>
      <c r="C21" s="2"/>
      <c r="D21" s="2">
        <v>10</v>
      </c>
      <c r="E21">
        <v>558</v>
      </c>
      <c r="F21">
        <v>387</v>
      </c>
      <c r="G21">
        <f t="shared" si="3"/>
        <v>945</v>
      </c>
      <c r="H21">
        <f t="shared" si="4"/>
        <v>363.72180451127821</v>
      </c>
      <c r="I21">
        <f t="shared" si="5"/>
        <v>181.8609022556391</v>
      </c>
    </row>
    <row r="22" spans="1:9" x14ac:dyDescent="0.25">
      <c r="B22" s="2">
        <v>1</v>
      </c>
      <c r="C22" s="2">
        <v>5.5</v>
      </c>
      <c r="D22" s="1">
        <v>1</v>
      </c>
      <c r="E22" s="1">
        <v>1858</v>
      </c>
      <c r="F22" s="1">
        <v>1826</v>
      </c>
      <c r="G22">
        <f t="shared" si="3"/>
        <v>3684</v>
      </c>
      <c r="H22">
        <f t="shared" si="4"/>
        <v>1716.1654135338347</v>
      </c>
      <c r="I22">
        <f t="shared" si="5"/>
        <v>858.08270676691734</v>
      </c>
    </row>
    <row r="23" spans="1:9" x14ac:dyDescent="0.25">
      <c r="B23" s="2"/>
      <c r="C23" s="2"/>
      <c r="D23" s="1">
        <v>5</v>
      </c>
      <c r="E23" s="1">
        <v>1820</v>
      </c>
      <c r="F23" s="1">
        <v>1851</v>
      </c>
      <c r="G23">
        <f t="shared" si="3"/>
        <v>3671</v>
      </c>
      <c r="H23">
        <f t="shared" si="4"/>
        <v>1739.6616541353383</v>
      </c>
      <c r="I23">
        <f t="shared" si="5"/>
        <v>869.83082706766913</v>
      </c>
    </row>
    <row r="24" spans="1:9" x14ac:dyDescent="0.25">
      <c r="B24" s="2"/>
      <c r="C24" s="2"/>
      <c r="D24" s="1">
        <v>10</v>
      </c>
      <c r="E24" s="1">
        <v>2097</v>
      </c>
      <c r="F24" s="1">
        <v>1825</v>
      </c>
      <c r="G24">
        <f t="shared" si="3"/>
        <v>3922</v>
      </c>
      <c r="H24">
        <f t="shared" si="4"/>
        <v>1715.2255639097743</v>
      </c>
      <c r="I24">
        <f t="shared" si="5"/>
        <v>857.61278195488717</v>
      </c>
    </row>
    <row r="25" spans="1:9" x14ac:dyDescent="0.25">
      <c r="B25" s="2">
        <v>1</v>
      </c>
      <c r="C25" s="2">
        <v>11</v>
      </c>
      <c r="D25" s="1">
        <v>1</v>
      </c>
      <c r="E25" s="1">
        <v>2852</v>
      </c>
      <c r="F25" s="1">
        <v>2808</v>
      </c>
      <c r="G25">
        <f t="shared" si="3"/>
        <v>5660</v>
      </c>
      <c r="H25">
        <f t="shared" si="4"/>
        <v>2639.0977443609022</v>
      </c>
      <c r="I25">
        <f t="shared" si="5"/>
        <v>1319.5488721804511</v>
      </c>
    </row>
    <row r="26" spans="1:9" x14ac:dyDescent="0.25">
      <c r="B26" s="2"/>
      <c r="C26" s="2"/>
      <c r="D26" s="1">
        <v>5</v>
      </c>
      <c r="E26" s="1">
        <v>2839</v>
      </c>
      <c r="F26" s="1">
        <v>2841</v>
      </c>
      <c r="G26">
        <f t="shared" si="3"/>
        <v>5680</v>
      </c>
      <c r="H26">
        <f t="shared" si="4"/>
        <v>2670.1127819548874</v>
      </c>
      <c r="I26">
        <f t="shared" si="5"/>
        <v>1335.0563909774437</v>
      </c>
    </row>
    <row r="27" spans="1:9" x14ac:dyDescent="0.25">
      <c r="B27" s="2"/>
      <c r="C27" s="2"/>
      <c r="D27" s="1">
        <v>10</v>
      </c>
      <c r="E27" s="1">
        <v>3145</v>
      </c>
      <c r="F27" s="1">
        <v>2865</v>
      </c>
      <c r="G27">
        <f t="shared" si="3"/>
        <v>6010</v>
      </c>
      <c r="H27">
        <f t="shared" si="4"/>
        <v>2692.6691729323306</v>
      </c>
      <c r="I27">
        <f t="shared" si="5"/>
        <v>1346.3345864661653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7119-6B4B-4ACD-8408-303A609FC359}">
  <dimension ref="A1:AD26"/>
  <sheetViews>
    <sheetView topLeftCell="T1" zoomScale="99" zoomScaleNormal="99" workbookViewId="0">
      <selection activeCell="AD2" sqref="AD2:AD4"/>
    </sheetView>
  </sheetViews>
  <sheetFormatPr defaultRowHeight="15" x14ac:dyDescent="0.25"/>
  <sheetData>
    <row r="1" spans="1:30" x14ac:dyDescent="0.25">
      <c r="A1" t="s">
        <v>7</v>
      </c>
      <c r="B1" t="s">
        <v>32</v>
      </c>
      <c r="N1" t="s">
        <v>7</v>
      </c>
      <c r="O1" t="s">
        <v>32</v>
      </c>
      <c r="AC1" t="s">
        <v>7</v>
      </c>
      <c r="AD1" t="s">
        <v>32</v>
      </c>
    </row>
    <row r="2" spans="1:30" x14ac:dyDescent="0.25">
      <c r="A2">
        <v>1</v>
      </c>
      <c r="B2">
        <v>213.81578947368422</v>
      </c>
      <c r="N2">
        <v>1</v>
      </c>
      <c r="O2">
        <v>211.9360902255639</v>
      </c>
      <c r="AC2">
        <v>1</v>
      </c>
      <c r="AD2">
        <v>266.44736842105266</v>
      </c>
    </row>
    <row r="3" spans="1:30" x14ac:dyDescent="0.25">
      <c r="A3">
        <v>5</v>
      </c>
      <c r="B3">
        <v>876.87969924812035</v>
      </c>
      <c r="N3">
        <v>5</v>
      </c>
      <c r="O3">
        <v>857.61278195488717</v>
      </c>
      <c r="AC3">
        <v>5</v>
      </c>
      <c r="AD3">
        <v>986.84210526315792</v>
      </c>
    </row>
    <row r="4" spans="1:30" x14ac:dyDescent="0.25">
      <c r="A4">
        <v>11</v>
      </c>
      <c r="B4">
        <v>1340.2255639097743</v>
      </c>
      <c r="N4">
        <v>11</v>
      </c>
      <c r="O4">
        <v>1334.1165413533834</v>
      </c>
      <c r="AC4">
        <v>11</v>
      </c>
      <c r="AD4">
        <v>1477.9135338345864</v>
      </c>
    </row>
    <row r="20" spans="1:30" x14ac:dyDescent="0.25">
      <c r="A20" t="s">
        <v>7</v>
      </c>
      <c r="B20" t="s">
        <v>32</v>
      </c>
    </row>
    <row r="21" spans="1:30" x14ac:dyDescent="0.25">
      <c r="A21">
        <v>1</v>
      </c>
      <c r="B21">
        <v>217.57518796992483</v>
      </c>
    </row>
    <row r="22" spans="1:30" x14ac:dyDescent="0.25">
      <c r="A22">
        <v>5</v>
      </c>
      <c r="B22">
        <v>858.08270676691734</v>
      </c>
    </row>
    <row r="23" spans="1:30" x14ac:dyDescent="0.25">
      <c r="A23">
        <v>11</v>
      </c>
      <c r="B23">
        <v>1319.5488721804511</v>
      </c>
      <c r="N23" t="s">
        <v>7</v>
      </c>
      <c r="O23" t="s">
        <v>32</v>
      </c>
      <c r="AC23" t="s">
        <v>7</v>
      </c>
      <c r="AD23" t="s">
        <v>32</v>
      </c>
    </row>
    <row r="24" spans="1:30" x14ac:dyDescent="0.25">
      <c r="N24">
        <v>1</v>
      </c>
      <c r="O24">
        <v>217.57518796992483</v>
      </c>
      <c r="AC24">
        <v>1</v>
      </c>
      <c r="AD24">
        <v>181.8609022556391</v>
      </c>
    </row>
    <row r="25" spans="1:30" x14ac:dyDescent="0.25">
      <c r="N25">
        <v>5</v>
      </c>
      <c r="O25">
        <v>869.83082706766913</v>
      </c>
      <c r="AC25">
        <v>5</v>
      </c>
      <c r="AD25">
        <v>857.61278195488717</v>
      </c>
    </row>
    <row r="26" spans="1:30" x14ac:dyDescent="0.25">
      <c r="N26">
        <v>11</v>
      </c>
      <c r="O26">
        <v>1335.0563909774437</v>
      </c>
      <c r="AC26">
        <v>11</v>
      </c>
      <c r="AD26">
        <v>1346.3345864661653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D0F0-4BB1-4E35-BD0F-80657BB6647B}">
  <dimension ref="A1:E20"/>
  <sheetViews>
    <sheetView tabSelected="1" workbookViewId="0">
      <selection activeCell="G11" sqref="G11"/>
    </sheetView>
  </sheetViews>
  <sheetFormatPr defaultRowHeight="15" x14ac:dyDescent="0.25"/>
  <cols>
    <col min="1" max="1" width="25.140625" customWidth="1"/>
  </cols>
  <sheetData>
    <row r="1" spans="1:5" x14ac:dyDescent="0.25">
      <c r="A1" t="s">
        <v>7</v>
      </c>
      <c r="B1" t="s">
        <v>18</v>
      </c>
      <c r="C1" t="s">
        <v>19</v>
      </c>
      <c r="D1" t="s">
        <v>20</v>
      </c>
      <c r="E1" t="s">
        <v>32</v>
      </c>
    </row>
    <row r="2" spans="1:5" x14ac:dyDescent="0.25">
      <c r="A2">
        <v>1</v>
      </c>
      <c r="B2">
        <v>400</v>
      </c>
      <c r="C2">
        <v>415</v>
      </c>
      <c r="D2">
        <f>C2/2</f>
        <v>207.5</v>
      </c>
      <c r="E2">
        <f>D2*(B2/(B2+64))</f>
        <v>178.87931034482759</v>
      </c>
    </row>
    <row r="3" spans="1:5" x14ac:dyDescent="0.25">
      <c r="A3">
        <v>1</v>
      </c>
      <c r="B3">
        <v>700</v>
      </c>
      <c r="C3">
        <v>444</v>
      </c>
      <c r="D3">
        <f t="shared" ref="D3:D10" si="0">C3/2</f>
        <v>222</v>
      </c>
      <c r="E3">
        <f t="shared" ref="E3:E10" si="1">D3*(B3/(B3+64))</f>
        <v>203.40314136125656</v>
      </c>
    </row>
    <row r="4" spans="1:5" x14ac:dyDescent="0.25">
      <c r="A4">
        <v>1</v>
      </c>
      <c r="B4">
        <v>1000</v>
      </c>
      <c r="C4">
        <v>456</v>
      </c>
      <c r="D4">
        <f t="shared" si="0"/>
        <v>228</v>
      </c>
      <c r="E4">
        <f t="shared" si="1"/>
        <v>214.28571428571428</v>
      </c>
    </row>
    <row r="5" spans="1:5" x14ac:dyDescent="0.25">
      <c r="A5">
        <v>5.5</v>
      </c>
      <c r="B5">
        <v>400</v>
      </c>
      <c r="C5">
        <v>1360</v>
      </c>
      <c r="D5">
        <f t="shared" si="0"/>
        <v>680</v>
      </c>
      <c r="E5">
        <f t="shared" si="1"/>
        <v>586.20689655172407</v>
      </c>
    </row>
    <row r="6" spans="1:5" x14ac:dyDescent="0.25">
      <c r="A6">
        <v>5.5</v>
      </c>
      <c r="B6">
        <v>700</v>
      </c>
      <c r="C6">
        <v>1692</v>
      </c>
      <c r="D6">
        <f t="shared" si="0"/>
        <v>846</v>
      </c>
      <c r="E6">
        <f t="shared" si="1"/>
        <v>775.13089005235599</v>
      </c>
    </row>
    <row r="7" spans="1:5" x14ac:dyDescent="0.25">
      <c r="A7">
        <v>5.5</v>
      </c>
      <c r="B7">
        <v>1000</v>
      </c>
      <c r="C7">
        <v>1897</v>
      </c>
      <c r="D7">
        <f t="shared" si="0"/>
        <v>948.5</v>
      </c>
      <c r="E7">
        <f t="shared" si="1"/>
        <v>891.4473684210526</v>
      </c>
    </row>
    <row r="8" spans="1:5" x14ac:dyDescent="0.25">
      <c r="A8">
        <v>11</v>
      </c>
      <c r="B8">
        <v>400</v>
      </c>
      <c r="C8">
        <v>1808</v>
      </c>
      <c r="D8">
        <f t="shared" si="0"/>
        <v>904</v>
      </c>
      <c r="E8">
        <f t="shared" si="1"/>
        <v>779.31034482758616</v>
      </c>
    </row>
    <row r="9" spans="1:5" x14ac:dyDescent="0.25">
      <c r="A9">
        <v>11</v>
      </c>
      <c r="B9">
        <v>700</v>
      </c>
      <c r="C9">
        <v>2452</v>
      </c>
      <c r="D9">
        <f t="shared" si="0"/>
        <v>1226</v>
      </c>
      <c r="E9">
        <f t="shared" si="1"/>
        <v>1123.2984293193717</v>
      </c>
    </row>
    <row r="10" spans="1:5" x14ac:dyDescent="0.25">
      <c r="A10">
        <v>11</v>
      </c>
      <c r="B10">
        <v>1000</v>
      </c>
      <c r="C10">
        <v>2908</v>
      </c>
      <c r="D10">
        <f t="shared" si="0"/>
        <v>1454</v>
      </c>
      <c r="E10">
        <f t="shared" si="1"/>
        <v>1366.5413533834587</v>
      </c>
    </row>
    <row r="15" spans="1:5" x14ac:dyDescent="0.25">
      <c r="A15" t="s">
        <v>22</v>
      </c>
      <c r="B15">
        <v>1000</v>
      </c>
      <c r="C15">
        <v>5500</v>
      </c>
      <c r="D15">
        <v>11000</v>
      </c>
    </row>
    <row r="16" spans="1:5" x14ac:dyDescent="0.25">
      <c r="A16" t="s">
        <v>21</v>
      </c>
      <c r="B16">
        <v>456</v>
      </c>
      <c r="C16">
        <v>1897</v>
      </c>
      <c r="D16">
        <v>2908</v>
      </c>
    </row>
    <row r="17" spans="1:4" x14ac:dyDescent="0.25">
      <c r="A17" t="s">
        <v>23</v>
      </c>
    </row>
    <row r="20" spans="1:4" x14ac:dyDescent="0.25">
      <c r="A20" t="s">
        <v>24</v>
      </c>
      <c r="B20">
        <v>0.142483</v>
      </c>
      <c r="C20">
        <v>0.13905600000000001</v>
      </c>
      <c r="D20">
        <f>(464*8)/(B20-C20)</f>
        <v>1083163.1164283676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522D-F5A0-4030-AD04-5EA9CE1A6620}">
  <dimension ref="A1:F3"/>
  <sheetViews>
    <sheetView workbookViewId="0">
      <selection activeCell="H12" sqref="H12"/>
    </sheetView>
  </sheetViews>
  <sheetFormatPr defaultRowHeight="15" x14ac:dyDescent="0.25"/>
  <sheetData>
    <row r="1" spans="1:6" x14ac:dyDescent="0.25">
      <c r="B1" t="s">
        <v>7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t="s">
        <v>30</v>
      </c>
      <c r="B2">
        <v>1</v>
      </c>
      <c r="C2">
        <v>215</v>
      </c>
      <c r="D2">
        <v>304</v>
      </c>
      <c r="E2">
        <f>197/680</f>
        <v>0.2897058823529412</v>
      </c>
      <c r="F2">
        <f>349/847</f>
        <v>0.41204250295159384</v>
      </c>
    </row>
    <row r="3" spans="1:6" x14ac:dyDescent="0.25">
      <c r="A3" t="s">
        <v>25</v>
      </c>
      <c r="B3">
        <v>1</v>
      </c>
      <c r="C3">
        <v>506</v>
      </c>
      <c r="D3">
        <v>330</v>
      </c>
      <c r="E3">
        <f>576/586</f>
        <v>0.98293515358361772</v>
      </c>
      <c r="F3">
        <f>382/386</f>
        <v>0.98963730569948183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Sheet3</vt:lpstr>
      <vt:lpstr>Sc1_fig1</vt:lpstr>
      <vt:lpstr>Sheet10</vt:lpstr>
      <vt:lpstr>Sheet7</vt:lpstr>
      <vt:lpstr>Sc1_fig2</vt:lpstr>
      <vt:lpstr>Sheet8</vt:lpstr>
      <vt:lpstr>part2_1</vt:lpstr>
      <vt:lpstr>part2_2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Admin</cp:lastModifiedBy>
  <dcterms:created xsi:type="dcterms:W3CDTF">2021-10-07T09:32:18Z</dcterms:created>
  <dcterms:modified xsi:type="dcterms:W3CDTF">2021-10-18T09:43:21Z</dcterms:modified>
</cp:coreProperties>
</file>