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\OneDrive\Desktop\"/>
    </mc:Choice>
  </mc:AlternateContent>
  <xr:revisionPtr revIDLastSave="0" documentId="8_{7E6C6521-307D-414B-B3B5-0485C4DD10A1}" xr6:coauthVersionLast="47" xr6:coauthVersionMax="47" xr10:uidLastSave="{00000000-0000-0000-0000-000000000000}"/>
  <bookViews>
    <workbookView xWindow="-108" yWindow="-108" windowWidth="23256" windowHeight="12456" xr2:uid="{CD8BCCE0-B59F-4ACF-9A51-9A84A58D79A0}"/>
  </bookViews>
  <sheets>
    <sheet name="Planilha1" sheetId="1" r:id="rId1"/>
  </sheets>
  <definedNames>
    <definedName name="Ib">Planilha1!$B$5</definedName>
    <definedName name="Seqposi">Planilha1!$B$9</definedName>
    <definedName name="seqZero">Planilha1!$B$12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4" i="1" l="1"/>
  <c r="B175" i="1"/>
  <c r="B173" i="1"/>
  <c r="B172" i="1"/>
  <c r="B171" i="1"/>
  <c r="B170" i="1"/>
  <c r="B70" i="1"/>
  <c r="B161" i="1"/>
  <c r="B130" i="1"/>
  <c r="B155" i="1" l="1"/>
  <c r="B156" i="1" s="1"/>
  <c r="B152" i="1"/>
  <c r="B153" i="1" s="1"/>
  <c r="B157" i="1" s="1"/>
  <c r="B147" i="1"/>
  <c r="B148" i="1" s="1"/>
  <c r="B144" i="1"/>
  <c r="B145" i="1" s="1"/>
  <c r="B149" i="1" s="1"/>
  <c r="B159" i="1" s="1"/>
  <c r="B134" i="1"/>
  <c r="B165" i="1" l="1"/>
  <c r="B166" i="1" s="1"/>
  <c r="B163" i="1" l="1"/>
  <c r="B162" i="1"/>
  <c r="B168" i="1"/>
  <c r="B167" i="1"/>
  <c r="B128" i="1" l="1"/>
  <c r="B113" i="1"/>
  <c r="B124" i="1"/>
  <c r="B125" i="1" s="1"/>
  <c r="B121" i="1"/>
  <c r="B122" i="1" s="1"/>
  <c r="B116" i="1"/>
  <c r="B117" i="1" s="1"/>
  <c r="B114" i="1"/>
  <c r="B118" i="1" s="1"/>
  <c r="B106" i="1"/>
  <c r="B105" i="1"/>
  <c r="B104" i="1"/>
  <c r="B103" i="1"/>
  <c r="B101" i="1"/>
  <c r="B100" i="1"/>
  <c r="B99" i="1"/>
  <c r="B97" i="1"/>
  <c r="B95" i="1"/>
  <c r="B94" i="1"/>
  <c r="B93" i="1"/>
  <c r="B91" i="1"/>
  <c r="B90" i="1"/>
  <c r="B85" i="1"/>
  <c r="B86" i="1"/>
  <c r="B83" i="1"/>
  <c r="B61" i="1"/>
  <c r="B82" i="1"/>
  <c r="B87" i="1" s="1"/>
  <c r="B63" i="1"/>
  <c r="B64" i="1" s="1"/>
  <c r="B60" i="1"/>
  <c r="B65" i="1" s="1"/>
  <c r="B56" i="1"/>
  <c r="B55" i="1"/>
  <c r="B52" i="1"/>
  <c r="B53" i="1" s="1"/>
  <c r="B57" i="1" s="1"/>
  <c r="B126" i="1" l="1"/>
  <c r="B135" i="1" s="1"/>
  <c r="B137" i="1" l="1"/>
  <c r="B136" i="1"/>
  <c r="B132" i="1"/>
  <c r="B131" i="1"/>
  <c r="B35" i="1" l="1"/>
  <c r="B36" i="1" s="1"/>
  <c r="B34" i="1"/>
  <c r="B12" i="1" l="1"/>
  <c r="B9" i="1"/>
  <c r="B26" i="1" s="1"/>
  <c r="B44" i="1" s="1"/>
  <c r="B7" i="1"/>
  <c r="B5" i="1"/>
  <c r="B4" i="1"/>
  <c r="B27" i="1" l="1"/>
  <c r="B29" i="1" s="1"/>
  <c r="B45" i="1"/>
  <c r="B23" i="1" a="1"/>
  <c r="B23" i="1" s="1"/>
  <c r="B25" i="1" s="1"/>
  <c r="B38" i="1"/>
  <c r="B24" i="1"/>
  <c r="B28" i="1"/>
  <c r="B67" i="1" l="1"/>
  <c r="B39" i="1"/>
  <c r="B40" i="1"/>
  <c r="B41" i="1" s="1"/>
  <c r="B42" i="1" s="1"/>
  <c r="B72" i="1" l="1"/>
  <c r="B73" i="1" s="1"/>
  <c r="B69" i="1"/>
  <c r="B71" i="1" l="1"/>
  <c r="B75" i="1"/>
  <c r="B7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<sst xmlns="http://schemas.openxmlformats.org/spreadsheetml/2006/main" count="201" uniqueCount="98">
  <si>
    <t>Tensão Base (Vb)</t>
  </si>
  <si>
    <t>Potencia base (Pb)</t>
  </si>
  <si>
    <t>Corrente base (Ib)</t>
  </si>
  <si>
    <t>Impedancia Base (Zb)</t>
  </si>
  <si>
    <t>Tensão Base (Vbbt)</t>
  </si>
  <si>
    <t>Corrente Base (Ibbt)</t>
  </si>
  <si>
    <t>sequencia positiva</t>
  </si>
  <si>
    <t>Xps</t>
  </si>
  <si>
    <t>Rps</t>
  </si>
  <si>
    <t>sequencia zero</t>
  </si>
  <si>
    <t>Rpz</t>
  </si>
  <si>
    <t>Xpz</t>
  </si>
  <si>
    <t>impedancia percentual do trafo</t>
  </si>
  <si>
    <t>Zpt</t>
  </si>
  <si>
    <t>Perdas do cobre</t>
  </si>
  <si>
    <t>Pcu</t>
  </si>
  <si>
    <t>Comprimento do ccto</t>
  </si>
  <si>
    <t>TR-QGF</t>
  </si>
  <si>
    <t>V</t>
  </si>
  <si>
    <t>Ohms</t>
  </si>
  <si>
    <t>A</t>
  </si>
  <si>
    <t>pu</t>
  </si>
  <si>
    <t>w</t>
  </si>
  <si>
    <t>m</t>
  </si>
  <si>
    <t>ics</t>
  </si>
  <si>
    <t xml:space="preserve">modulo de ics </t>
  </si>
  <si>
    <t>fase de ics</t>
  </si>
  <si>
    <t>ZeQ ponto lado alta trafo</t>
  </si>
  <si>
    <t>ictf</t>
  </si>
  <si>
    <t>modulo de icft</t>
  </si>
  <si>
    <t>fase de ictf</t>
  </si>
  <si>
    <t>impedancia do trafo</t>
  </si>
  <si>
    <t>Pot nominal trafo</t>
  </si>
  <si>
    <t>Rpt</t>
  </si>
  <si>
    <t>zpt</t>
  </si>
  <si>
    <t>xpt</t>
  </si>
  <si>
    <t>%</t>
  </si>
  <si>
    <t>Corrente de curto circuito lado baixa</t>
  </si>
  <si>
    <t>impedancia equivalente ate o ponto apenas seqpos</t>
  </si>
  <si>
    <t>Corrente de curto circuito trifasica</t>
  </si>
  <si>
    <t xml:space="preserve">fase de ics </t>
  </si>
  <si>
    <t>curto circuito monofasico</t>
  </si>
  <si>
    <t>zeq ate esse ponto</t>
  </si>
  <si>
    <t>icft</t>
  </si>
  <si>
    <t>impedancia que liga trafo ao qgf</t>
  </si>
  <si>
    <t>lc</t>
  </si>
  <si>
    <t>nc</t>
  </si>
  <si>
    <t>sc</t>
  </si>
  <si>
    <t>seq_pos</t>
  </si>
  <si>
    <t>R_cabo</t>
  </si>
  <si>
    <t>R_caboPos_Ohm</t>
  </si>
  <si>
    <t>R_caboPos_pu</t>
  </si>
  <si>
    <t>X_cabo</t>
  </si>
  <si>
    <t>X_caboPos_pu</t>
  </si>
  <si>
    <t>X_caboPos_Ohm</t>
  </si>
  <si>
    <t>Z_caboPos_pu</t>
  </si>
  <si>
    <t>seq_zero</t>
  </si>
  <si>
    <t>R_caboZero</t>
  </si>
  <si>
    <t>R_caboZero_Ohm</t>
  </si>
  <si>
    <t>R_caboZero_pu</t>
  </si>
  <si>
    <t>X_caboZero</t>
  </si>
  <si>
    <t>X_caboZero_Ohm</t>
  </si>
  <si>
    <t>X_caboZero_pu</t>
  </si>
  <si>
    <t>Z_caboZero_pu</t>
  </si>
  <si>
    <t>Valor</t>
  </si>
  <si>
    <t>UMB</t>
  </si>
  <si>
    <t>GRAUS</t>
  </si>
  <si>
    <t>W</t>
  </si>
  <si>
    <t>M</t>
  </si>
  <si>
    <t>mm</t>
  </si>
  <si>
    <t>Dados</t>
  </si>
  <si>
    <t>VA</t>
  </si>
  <si>
    <t>Corrente de curto circuito no barramento QGF</t>
  </si>
  <si>
    <t>Ics</t>
  </si>
  <si>
    <t>modulo de ics</t>
  </si>
  <si>
    <t>Icft</t>
  </si>
  <si>
    <t>fase de icft</t>
  </si>
  <si>
    <t xml:space="preserve">Impedancia que liga qgf a area 1 </t>
  </si>
  <si>
    <t>Lc</t>
  </si>
  <si>
    <t xml:space="preserve">nc </t>
  </si>
  <si>
    <t>seq pos</t>
  </si>
  <si>
    <t>curto circuito na area 1</t>
  </si>
  <si>
    <t>Impedancia de seq pos</t>
  </si>
  <si>
    <t>corrente de curto circuito trifasica</t>
  </si>
  <si>
    <t>corrente de curto circuito monofasica</t>
  </si>
  <si>
    <t>zeq ate esse ponto apenas seq pos</t>
  </si>
  <si>
    <t>Impedancia que liga qgf a area 2</t>
  </si>
  <si>
    <t>Impedancia que liga qgf a area 3</t>
  </si>
  <si>
    <t>curto circuito na area 2</t>
  </si>
  <si>
    <t>curto circuito na area 3</t>
  </si>
  <si>
    <t>fator de assimetria</t>
  </si>
  <si>
    <t>corrente de curto circuito assimetrico ica ponto de entrega</t>
  </si>
  <si>
    <t>corrente de curto circuito assimetrico ica secundario do trafo</t>
  </si>
  <si>
    <t>corrente de curto circuito assimetrico ica QGF</t>
  </si>
  <si>
    <t>corrente de curto circuito assimetrico ica AREA 1</t>
  </si>
  <si>
    <t>corrente de curto circuito assimetrico ica AREA 2</t>
  </si>
  <si>
    <t>corrente de curto circuito assimetrico ica AREA 3</t>
  </si>
  <si>
    <t>Corrente de curto ccto no ponto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</si>
</sst>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5D7C-484A-46A6-AA19-4993448919CF}">
  <dimension ref="A1:C175"/>
  <sheetViews>
    <sheetView tabSelected="1" workbookViewId="0">
      <selection activeCell="B170" sqref="B170"/>
    </sheetView>
  </sheetViews>
  <sheetFormatPr defaultRowHeight="14.4" x14ac:dyDescent="0.3"/>
  <cols>
    <col min="1" max="1" width="52.33203125" bestFit="1" customWidth="1"/>
    <col min="2" max="2" width="41.6640625" bestFit="1" customWidth="1"/>
  </cols>
  <sheetData>
    <row r="1" spans="1:3" x14ac:dyDescent="0.3">
      <c r="A1" s="5" t="s">
        <v>70</v>
      </c>
      <c r="B1" s="5" t="s">
        <v>64</v>
      </c>
      <c r="C1" s="6" t="s">
        <v>65</v>
      </c>
    </row>
    <row r="2" spans="1:3" x14ac:dyDescent="0.3">
      <c r="A2" s="7" t="s">
        <v>0</v>
      </c>
      <c r="B2" s="1">
        <v>13800</v>
      </c>
      <c r="C2" s="3" t="s">
        <v>18</v>
      </c>
    </row>
    <row r="3" spans="1:3" x14ac:dyDescent="0.3">
      <c r="A3" s="7" t="s">
        <v>1</v>
      </c>
      <c r="B3" s="1">
        <v>100000000</v>
      </c>
      <c r="C3" s="3" t="s">
        <v>71</v>
      </c>
    </row>
    <row r="4" spans="1:3" x14ac:dyDescent="0.3">
      <c r="A4" s="7" t="s">
        <v>3</v>
      </c>
      <c r="B4" s="1">
        <f>B2^2/B3</f>
        <v>1.9044000000000001</v>
      </c>
      <c r="C4" s="3" t="s">
        <v>19</v>
      </c>
    </row>
    <row r="5" spans="1:3" x14ac:dyDescent="0.3">
      <c r="A5" s="7" t="s">
        <v>2</v>
      </c>
      <c r="B5" s="1">
        <f>B3/(SQRT(3)*B2)</f>
        <v>4183.6976028233748</v>
      </c>
      <c r="C5" s="3" t="s">
        <v>20</v>
      </c>
    </row>
    <row r="6" spans="1:3" x14ac:dyDescent="0.3">
      <c r="A6" s="7" t="s">
        <v>4</v>
      </c>
      <c r="B6" s="1">
        <v>380</v>
      </c>
      <c r="C6" s="3" t="s">
        <v>18</v>
      </c>
    </row>
    <row r="7" spans="1:3" x14ac:dyDescent="0.3">
      <c r="A7" s="7" t="s">
        <v>5</v>
      </c>
      <c r="B7" s="1">
        <f>B3/(SQRT(3)*B6)</f>
        <v>151934.28136569101</v>
      </c>
      <c r="C7" s="3" t="s">
        <v>20</v>
      </c>
    </row>
    <row r="8" spans="1:3" x14ac:dyDescent="0.3">
      <c r="A8" s="7"/>
      <c r="B8" s="1"/>
      <c r="C8" s="3"/>
    </row>
    <row r="9" spans="1:3" x14ac:dyDescent="0.3">
      <c r="A9" s="7" t="s">
        <v>6</v>
      </c>
      <c r="B9" s="1" t="str">
        <f>COMPLEX(0.1,0.5,"j")</f>
        <v>0,1+0,5j</v>
      </c>
      <c r="C9" s="3" t="s">
        <v>21</v>
      </c>
    </row>
    <row r="10" spans="1:3" x14ac:dyDescent="0.3">
      <c r="A10" s="7" t="s">
        <v>8</v>
      </c>
      <c r="B10" s="1">
        <v>0.1</v>
      </c>
      <c r="C10" s="3" t="s">
        <v>21</v>
      </c>
    </row>
    <row r="11" spans="1:3" x14ac:dyDescent="0.3">
      <c r="A11" s="7" t="s">
        <v>7</v>
      </c>
      <c r="B11" s="1">
        <v>0.5</v>
      </c>
      <c r="C11" s="3" t="s">
        <v>21</v>
      </c>
    </row>
    <row r="12" spans="1:3" x14ac:dyDescent="0.3">
      <c r="A12" s="7" t="s">
        <v>9</v>
      </c>
      <c r="B12" s="1" t="str">
        <f>COMPLEX(0.2,0.8,"j")</f>
        <v>0,2+0,8j</v>
      </c>
      <c r="C12" s="3" t="s">
        <v>21</v>
      </c>
    </row>
    <row r="13" spans="1:3" x14ac:dyDescent="0.3">
      <c r="A13" s="7" t="s">
        <v>10</v>
      </c>
      <c r="B13" s="1">
        <v>0.2</v>
      </c>
      <c r="C13" s="3" t="s">
        <v>21</v>
      </c>
    </row>
    <row r="14" spans="1:3" x14ac:dyDescent="0.3">
      <c r="A14" s="7" t="s">
        <v>11</v>
      </c>
      <c r="B14" s="1">
        <v>0.8</v>
      </c>
      <c r="C14" s="3" t="s">
        <v>21</v>
      </c>
    </row>
    <row r="15" spans="1:3" x14ac:dyDescent="0.3">
      <c r="A15" s="7"/>
      <c r="B15" s="1"/>
      <c r="C15" s="3"/>
    </row>
    <row r="16" spans="1:3" x14ac:dyDescent="0.3">
      <c r="A16" s="13" t="s">
        <v>12</v>
      </c>
      <c r="B16" s="14"/>
      <c r="C16" s="15"/>
    </row>
    <row r="17" spans="1:3" x14ac:dyDescent="0.3">
      <c r="A17" s="7" t="s">
        <v>13</v>
      </c>
      <c r="B17" s="2">
        <v>0.06</v>
      </c>
      <c r="C17" s="3" t="s">
        <v>36</v>
      </c>
    </row>
    <row r="18" spans="1:3" x14ac:dyDescent="0.3">
      <c r="A18" s="7" t="s">
        <v>14</v>
      </c>
      <c r="B18" s="1"/>
      <c r="C18" s="3"/>
    </row>
    <row r="19" spans="1:3" x14ac:dyDescent="0.3">
      <c r="A19" s="7" t="s">
        <v>15</v>
      </c>
      <c r="B19" s="1">
        <v>12000</v>
      </c>
      <c r="C19" s="3" t="s">
        <v>22</v>
      </c>
    </row>
    <row r="20" spans="1:3" x14ac:dyDescent="0.3">
      <c r="A20" s="7" t="s">
        <v>16</v>
      </c>
      <c r="B20" s="1"/>
      <c r="C20" s="3"/>
    </row>
    <row r="21" spans="1:3" x14ac:dyDescent="0.3">
      <c r="A21" s="7" t="s">
        <v>17</v>
      </c>
      <c r="B21" s="1">
        <v>10</v>
      </c>
      <c r="C21" s="3" t="s">
        <v>23</v>
      </c>
    </row>
    <row r="22" spans="1:3" x14ac:dyDescent="0.3">
      <c r="A22" s="13" t="s">
        <v>97</v>
      </c>
      <c r="B22" s="14"/>
      <c r="C22" s="15"/>
    </row>
    <row r="23" spans="1:3" x14ac:dyDescent="0.3">
      <c r="A23" s="7" t="s">
        <v>24</v>
      </c>
      <c r="B23" s="1" t="str" cm="1">
        <f t="array" ref="B23">IMDIV(Ib,Seqposi)</f>
        <v>1609,11446262437-8045,57231312187j</v>
      </c>
      <c r="C23" s="3" t="s">
        <v>20</v>
      </c>
    </row>
    <row r="24" spans="1:3" x14ac:dyDescent="0.3">
      <c r="A24" s="7" t="s">
        <v>25</v>
      </c>
      <c r="B24" s="1">
        <f>IMABS(B23)</f>
        <v>8204.9060445260493</v>
      </c>
      <c r="C24" s="3"/>
    </row>
    <row r="25" spans="1:3" x14ac:dyDescent="0.3">
      <c r="A25" s="7" t="s">
        <v>26</v>
      </c>
      <c r="B25" s="1">
        <f>DEGREES(IMARGUMENT(B23))</f>
        <v>-78.690067525979813</v>
      </c>
      <c r="C25" s="3" t="s">
        <v>66</v>
      </c>
    </row>
    <row r="26" spans="1:3" x14ac:dyDescent="0.3">
      <c r="A26" s="9" t="s">
        <v>27</v>
      </c>
      <c r="B26" s="1" t="str">
        <f>IMSUM(IMPRODUCT(2,Seqposi),seqZero)</f>
        <v>0,4+1,8j</v>
      </c>
      <c r="C26" s="3" t="s">
        <v>19</v>
      </c>
    </row>
    <row r="27" spans="1:3" x14ac:dyDescent="0.3">
      <c r="A27" s="7" t="s">
        <v>28</v>
      </c>
      <c r="B27" s="1" t="str">
        <f>IMDIV(3*Ib,B26)</f>
        <v>1476,59915393766-6644,69619271948j</v>
      </c>
      <c r="C27" s="3"/>
    </row>
    <row r="28" spans="1:3" x14ac:dyDescent="0.3">
      <c r="A28" s="7" t="s">
        <v>29</v>
      </c>
      <c r="B28" s="1">
        <f>IMABS(B27)</f>
        <v>6806.7857726646689</v>
      </c>
      <c r="C28" s="3"/>
    </row>
    <row r="29" spans="1:3" x14ac:dyDescent="0.3">
      <c r="A29" s="7" t="s">
        <v>30</v>
      </c>
      <c r="B29" s="1">
        <f>DEGREES(IMARGUMENT(B27))</f>
        <v>-77.471192290848506</v>
      </c>
      <c r="C29" s="3"/>
    </row>
    <row r="30" spans="1:3" x14ac:dyDescent="0.3">
      <c r="A30" s="7" t="s">
        <v>31</v>
      </c>
      <c r="B30" s="1"/>
      <c r="C30" s="3"/>
    </row>
    <row r="31" spans="1:3" x14ac:dyDescent="0.3">
      <c r="A31" s="7" t="s">
        <v>32</v>
      </c>
      <c r="B31" s="1">
        <v>1000</v>
      </c>
      <c r="C31" s="3"/>
    </row>
    <row r="32" spans="1:3" x14ac:dyDescent="0.3">
      <c r="A32" s="7" t="s">
        <v>14</v>
      </c>
      <c r="B32" s="1">
        <v>12000</v>
      </c>
      <c r="C32" s="3" t="s">
        <v>67</v>
      </c>
    </row>
    <row r="33" spans="1:3" x14ac:dyDescent="0.3">
      <c r="A33" s="7" t="s">
        <v>33</v>
      </c>
      <c r="B33" s="1">
        <v>1.2</v>
      </c>
      <c r="C33" s="3" t="s">
        <v>19</v>
      </c>
    </row>
    <row r="34" spans="1:3" x14ac:dyDescent="0.3">
      <c r="A34" s="7" t="s">
        <v>34</v>
      </c>
      <c r="B34" s="1">
        <f>B17*(B2^2)/B3</f>
        <v>0.114264</v>
      </c>
      <c r="C34" s="3" t="s">
        <v>19</v>
      </c>
    </row>
    <row r="35" spans="1:3" x14ac:dyDescent="0.3">
      <c r="A35" s="7" t="s">
        <v>35</v>
      </c>
      <c r="B35" s="1">
        <f>B17*(B2^2)/B3</f>
        <v>0.114264</v>
      </c>
      <c r="C35" s="3" t="s">
        <v>19</v>
      </c>
    </row>
    <row r="36" spans="1:3" x14ac:dyDescent="0.3">
      <c r="A36" s="7" t="s">
        <v>31</v>
      </c>
      <c r="B36" s="1" t="str">
        <f>COMPLEX(B33,B35,"j")</f>
        <v>1,2+0,114264j</v>
      </c>
      <c r="C36" s="3" t="s">
        <v>19</v>
      </c>
    </row>
    <row r="37" spans="1:3" x14ac:dyDescent="0.3">
      <c r="A37" s="8"/>
      <c r="B37" s="1"/>
      <c r="C37" s="3"/>
    </row>
    <row r="38" spans="1:3" x14ac:dyDescent="0.3">
      <c r="A38" s="7" t="s">
        <v>37</v>
      </c>
      <c r="B38" s="1" t="str">
        <f>IMSUM(B36,Seqposi)</f>
        <v>1,3+0,614264j</v>
      </c>
      <c r="C38" s="3"/>
    </row>
    <row r="39" spans="1:3" x14ac:dyDescent="0.3">
      <c r="A39" s="7" t="s">
        <v>38</v>
      </c>
      <c r="B39" s="1" t="str">
        <f>IMSUM(B38)</f>
        <v>1,3+0,614264j</v>
      </c>
      <c r="C39" s="3"/>
    </row>
    <row r="40" spans="1:3" x14ac:dyDescent="0.3">
      <c r="A40" s="7" t="s">
        <v>24</v>
      </c>
      <c r="B40" s="4" t="str">
        <f>IMDIV(B7,B38)</f>
        <v>95541,3485926753-45144,3161168701j</v>
      </c>
      <c r="C40" s="3" t="s">
        <v>20</v>
      </c>
    </row>
    <row r="41" spans="1:3" x14ac:dyDescent="0.3">
      <c r="A41" s="7" t="s">
        <v>74</v>
      </c>
      <c r="B41" s="1">
        <f>IMABS(B40)</f>
        <v>105670.04574886394</v>
      </c>
      <c r="C41" s="3" t="s">
        <v>20</v>
      </c>
    </row>
    <row r="42" spans="1:3" x14ac:dyDescent="0.3">
      <c r="A42" s="7" t="s">
        <v>40</v>
      </c>
      <c r="B42" s="1">
        <f>DEGREES(IMARGUMENT(B41))</f>
        <v>0</v>
      </c>
      <c r="C42" s="3"/>
    </row>
    <row r="43" spans="1:3" x14ac:dyDescent="0.3">
      <c r="A43" s="12" t="s">
        <v>41</v>
      </c>
      <c r="B43" s="12"/>
      <c r="C43" s="12"/>
    </row>
    <row r="44" spans="1:3" x14ac:dyDescent="0.3">
      <c r="A44" s="7" t="s">
        <v>42</v>
      </c>
      <c r="B44" s="1" t="str">
        <f>IMSUM(B36,B26,seqZero,Seqposi)</f>
        <v>1,9+3,214264j</v>
      </c>
      <c r="C44" s="3"/>
    </row>
    <row r="45" spans="1:3" x14ac:dyDescent="0.3">
      <c r="A45" s="7" t="s">
        <v>43</v>
      </c>
      <c r="B45" s="1" t="str">
        <f>IMDIV(3*B7,B44)</f>
        <v>62118,555017886-105087,071118953j</v>
      </c>
      <c r="C45" s="3"/>
    </row>
    <row r="46" spans="1:3" x14ac:dyDescent="0.3">
      <c r="A46" s="12" t="s">
        <v>44</v>
      </c>
      <c r="B46" s="12"/>
      <c r="C46" s="12"/>
    </row>
    <row r="47" spans="1:3" x14ac:dyDescent="0.3">
      <c r="A47" s="7" t="s">
        <v>45</v>
      </c>
      <c r="B47" s="1">
        <v>10</v>
      </c>
      <c r="C47" s="3" t="s">
        <v>68</v>
      </c>
    </row>
    <row r="48" spans="1:3" x14ac:dyDescent="0.3">
      <c r="A48" s="7" t="s">
        <v>46</v>
      </c>
      <c r="B48" s="1">
        <v>4</v>
      </c>
      <c r="C48" s="3"/>
    </row>
    <row r="49" spans="1:3" x14ac:dyDescent="0.3">
      <c r="A49" s="7" t="s">
        <v>47</v>
      </c>
      <c r="B49" s="1">
        <v>300</v>
      </c>
      <c r="C49" s="3" t="s">
        <v>69</v>
      </c>
    </row>
    <row r="50" spans="1:3" x14ac:dyDescent="0.3">
      <c r="A50" s="12" t="s">
        <v>48</v>
      </c>
      <c r="B50" s="12"/>
      <c r="C50" s="12"/>
    </row>
    <row r="51" spans="1:3" x14ac:dyDescent="0.3">
      <c r="A51" s="7" t="s">
        <v>49</v>
      </c>
      <c r="B51" s="1">
        <v>7.8100000000000003E-2</v>
      </c>
      <c r="C51" s="3"/>
    </row>
    <row r="52" spans="1:3" x14ac:dyDescent="0.3">
      <c r="A52" s="7" t="s">
        <v>50</v>
      </c>
      <c r="B52" s="1">
        <f>B47*B51/(1000*B48)</f>
        <v>1.9525E-4</v>
      </c>
      <c r="C52" s="3"/>
    </row>
    <row r="53" spans="1:3" x14ac:dyDescent="0.3">
      <c r="A53" s="7" t="s">
        <v>51</v>
      </c>
      <c r="B53" s="1">
        <f>B52/(B6^2/B3)</f>
        <v>0.13521468144044321</v>
      </c>
      <c r="C53" s="3"/>
    </row>
    <row r="54" spans="1:3" x14ac:dyDescent="0.3">
      <c r="A54" s="7" t="s">
        <v>52</v>
      </c>
      <c r="B54" s="1">
        <v>0.10680000000000001</v>
      </c>
      <c r="C54" s="3"/>
    </row>
    <row r="55" spans="1:3" x14ac:dyDescent="0.3">
      <c r="A55" s="7" t="s">
        <v>54</v>
      </c>
      <c r="B55" s="1">
        <f>B47*B54/(1000*B48)</f>
        <v>2.6700000000000004E-4</v>
      </c>
      <c r="C55" s="3"/>
    </row>
    <row r="56" spans="1:3" x14ac:dyDescent="0.3">
      <c r="A56" s="7" t="s">
        <v>53</v>
      </c>
      <c r="B56" s="1">
        <f>B55/(B6^2/B3)</f>
        <v>0.18490304709141278</v>
      </c>
      <c r="C56" s="3"/>
    </row>
    <row r="57" spans="1:3" x14ac:dyDescent="0.3">
      <c r="A57" s="7" t="s">
        <v>55</v>
      </c>
      <c r="B57" s="1" t="str">
        <f>COMPLEX(B53,B56,"j")</f>
        <v>0,135214681440443+0,184903047091413j</v>
      </c>
      <c r="C57" s="3"/>
    </row>
    <row r="58" spans="1:3" x14ac:dyDescent="0.3">
      <c r="A58" s="12" t="s">
        <v>56</v>
      </c>
      <c r="B58" s="12"/>
      <c r="C58" s="12"/>
    </row>
    <row r="59" spans="1:3" x14ac:dyDescent="0.3">
      <c r="A59" s="7" t="s">
        <v>57</v>
      </c>
      <c r="B59" s="1">
        <v>1.8781000000000001</v>
      </c>
      <c r="C59" s="3"/>
    </row>
    <row r="60" spans="1:3" x14ac:dyDescent="0.3">
      <c r="A60" s="7" t="s">
        <v>58</v>
      </c>
      <c r="B60" s="1">
        <f>B47*B59/(1000*B48)</f>
        <v>4.6952500000000006E-3</v>
      </c>
      <c r="C60" s="3"/>
    </row>
    <row r="61" spans="1:3" x14ac:dyDescent="0.3">
      <c r="A61" s="7" t="s">
        <v>59</v>
      </c>
      <c r="B61" s="1">
        <f>B60/(B6^2/B3)</f>
        <v>3.2515581717451529</v>
      </c>
      <c r="C61" s="3"/>
    </row>
    <row r="62" spans="1:3" x14ac:dyDescent="0.3">
      <c r="A62" s="7" t="s">
        <v>60</v>
      </c>
      <c r="B62" s="1">
        <v>2.4066999999999998</v>
      </c>
      <c r="C62" s="3"/>
    </row>
    <row r="63" spans="1:3" x14ac:dyDescent="0.3">
      <c r="A63" s="7" t="s">
        <v>61</v>
      </c>
      <c r="B63" s="1">
        <f>B47*B62/(1000*B48)</f>
        <v>6.0167500000000004E-3</v>
      </c>
      <c r="C63" s="3"/>
    </row>
    <row r="64" spans="1:3" x14ac:dyDescent="0.3">
      <c r="A64" s="7" t="s">
        <v>62</v>
      </c>
      <c r="B64" s="1">
        <f>B63/(B6^2/B3)</f>
        <v>4.1667243767313025</v>
      </c>
      <c r="C64" s="3"/>
    </row>
    <row r="65" spans="1:3" x14ac:dyDescent="0.3">
      <c r="A65" s="7" t="s">
        <v>63</v>
      </c>
      <c r="B65" s="1" t="str">
        <f>COMPLEX(B61,B64,"j")</f>
        <v>3,25155817174515+4,1667243767313j</v>
      </c>
      <c r="C65" s="3"/>
    </row>
    <row r="66" spans="1:3" x14ac:dyDescent="0.3">
      <c r="A66" s="7" t="s">
        <v>72</v>
      </c>
      <c r="B66" s="1"/>
      <c r="C66" s="10"/>
    </row>
    <row r="67" spans="1:3" x14ac:dyDescent="0.3">
      <c r="A67" s="9" t="s">
        <v>85</v>
      </c>
      <c r="B67" s="1" t="str">
        <f>IMSUM(B57,B38)</f>
        <v>1,43521468144044+0,799167047091413j</v>
      </c>
      <c r="C67" s="10"/>
    </row>
    <row r="68" spans="1:3" x14ac:dyDescent="0.3">
      <c r="A68" s="7" t="s">
        <v>39</v>
      </c>
      <c r="B68" s="1"/>
      <c r="C68" s="10"/>
    </row>
    <row r="69" spans="1:3" x14ac:dyDescent="0.3">
      <c r="A69" s="7" t="s">
        <v>73</v>
      </c>
      <c r="B69" s="1" t="str">
        <f>IMDIV(B7,B67)</f>
        <v>80806,9563710885-44995,5379795265j</v>
      </c>
      <c r="C69" s="10"/>
    </row>
    <row r="70" spans="1:3" x14ac:dyDescent="0.3">
      <c r="A70" s="7" t="s">
        <v>74</v>
      </c>
      <c r="B70" s="1">
        <f>IMABS(B69)</f>
        <v>92489.797469915633</v>
      </c>
      <c r="C70" s="10"/>
    </row>
    <row r="71" spans="1:3" x14ac:dyDescent="0.3">
      <c r="A71" s="7" t="s">
        <v>40</v>
      </c>
      <c r="B71" s="1">
        <f>DEGREES(IMARGUMENT(B69))</f>
        <v>-29.110264435026089</v>
      </c>
      <c r="C71" s="10"/>
    </row>
    <row r="72" spans="1:3" x14ac:dyDescent="0.3">
      <c r="A72" s="9" t="s">
        <v>42</v>
      </c>
      <c r="B72" s="1" t="str">
        <f>IMSUM(B67,B67,B65,B44)</f>
        <v>8,02198753462603+8,97932247091413j</v>
      </c>
      <c r="C72" s="10"/>
    </row>
    <row r="73" spans="1:3" x14ac:dyDescent="0.3">
      <c r="A73" s="7" t="s">
        <v>75</v>
      </c>
      <c r="B73" s="1" t="str">
        <f>IMDIV(B7,B72)</f>
        <v>8406,74971002198-9410,00172996034j</v>
      </c>
      <c r="C73" s="10"/>
    </row>
    <row r="74" spans="1:3" x14ac:dyDescent="0.3">
      <c r="A74" s="7" t="s">
        <v>29</v>
      </c>
      <c r="B74" s="1">
        <f>IMABS(B73)</f>
        <v>12618.303104808161</v>
      </c>
      <c r="C74" s="10"/>
    </row>
    <row r="75" spans="1:3" x14ac:dyDescent="0.3">
      <c r="A75" s="7" t="s">
        <v>76</v>
      </c>
      <c r="B75" s="1">
        <f>DEGREES(IMARGUMENT(B73))</f>
        <v>-48.222892124984817</v>
      </c>
      <c r="C75" s="10"/>
    </row>
    <row r="76" spans="1:3" x14ac:dyDescent="0.3">
      <c r="A76" s="12" t="s">
        <v>77</v>
      </c>
      <c r="B76" s="12"/>
      <c r="C76" s="12"/>
    </row>
    <row r="77" spans="1:3" x14ac:dyDescent="0.3">
      <c r="A77" s="7" t="s">
        <v>78</v>
      </c>
      <c r="B77" s="1">
        <v>25</v>
      </c>
      <c r="C77" s="10"/>
    </row>
    <row r="78" spans="1:3" x14ac:dyDescent="0.3">
      <c r="A78" s="7" t="s">
        <v>79</v>
      </c>
      <c r="B78" s="1">
        <v>4</v>
      </c>
      <c r="C78" s="10"/>
    </row>
    <row r="79" spans="1:3" x14ac:dyDescent="0.3">
      <c r="A79" s="7" t="s">
        <v>47</v>
      </c>
      <c r="B79" s="1">
        <v>300</v>
      </c>
      <c r="C79" s="10"/>
    </row>
    <row r="80" spans="1:3" x14ac:dyDescent="0.3">
      <c r="A80" s="12" t="s">
        <v>80</v>
      </c>
      <c r="B80" s="12"/>
      <c r="C80" s="12"/>
    </row>
    <row r="81" spans="1:3" x14ac:dyDescent="0.3">
      <c r="A81" s="7" t="s">
        <v>49</v>
      </c>
      <c r="B81" s="1">
        <v>7.8100000000000003E-2</v>
      </c>
      <c r="C81" s="10"/>
    </row>
    <row r="82" spans="1:3" x14ac:dyDescent="0.3">
      <c r="A82" s="7" t="s">
        <v>50</v>
      </c>
      <c r="B82" s="1">
        <f>B77*B81/(1000*B78)</f>
        <v>4.8812500000000001E-4</v>
      </c>
      <c r="C82" s="10"/>
    </row>
    <row r="83" spans="1:3" x14ac:dyDescent="0.3">
      <c r="A83" s="7" t="s">
        <v>51</v>
      </c>
      <c r="B83" s="1">
        <f>B82/(B$6^2/B$3)</f>
        <v>0.33803670360110805</v>
      </c>
      <c r="C83" s="10"/>
    </row>
    <row r="84" spans="1:3" x14ac:dyDescent="0.3">
      <c r="A84" s="7" t="s">
        <v>52</v>
      </c>
      <c r="B84" s="1">
        <v>0.10680000000000001</v>
      </c>
      <c r="C84" s="10"/>
    </row>
    <row r="85" spans="1:3" x14ac:dyDescent="0.3">
      <c r="A85" s="7" t="s">
        <v>54</v>
      </c>
      <c r="B85" s="1">
        <f>B77*B84/(1000*B78)</f>
        <v>6.6750000000000002E-4</v>
      </c>
      <c r="C85" s="10"/>
    </row>
    <row r="86" spans="1:3" x14ac:dyDescent="0.3">
      <c r="A86" s="7" t="s">
        <v>53</v>
      </c>
      <c r="B86" s="1">
        <f>B85/(B$6^2/B$3)</f>
        <v>0.46225761772853186</v>
      </c>
      <c r="C86" s="10"/>
    </row>
    <row r="87" spans="1:3" x14ac:dyDescent="0.3">
      <c r="A87" s="7" t="s">
        <v>55</v>
      </c>
      <c r="B87" s="1" t="str">
        <f>COMPLEX(B83,B86,"j")</f>
        <v>0,338036703601108+0,462257617728532j</v>
      </c>
      <c r="C87" s="10"/>
    </row>
    <row r="88" spans="1:3" x14ac:dyDescent="0.3">
      <c r="A88" s="12" t="s">
        <v>56</v>
      </c>
      <c r="B88" s="12"/>
      <c r="C88" s="12"/>
    </row>
    <row r="89" spans="1:3" x14ac:dyDescent="0.3">
      <c r="A89" s="7" t="s">
        <v>57</v>
      </c>
      <c r="B89" s="1">
        <v>1.8781000000000001</v>
      </c>
      <c r="C89" s="10"/>
    </row>
    <row r="90" spans="1:3" x14ac:dyDescent="0.3">
      <c r="A90" s="7" t="s">
        <v>58</v>
      </c>
      <c r="B90" s="1">
        <f>B77*B89/(1000*B78)</f>
        <v>1.1738125E-2</v>
      </c>
      <c r="C90" s="10"/>
    </row>
    <row r="91" spans="1:3" x14ac:dyDescent="0.3">
      <c r="A91" s="7" t="s">
        <v>59</v>
      </c>
      <c r="B91" s="1">
        <f>B90/(B$6^2/B$3)</f>
        <v>8.1288954293628812</v>
      </c>
      <c r="C91" s="10"/>
    </row>
    <row r="92" spans="1:3" x14ac:dyDescent="0.3">
      <c r="A92" s="7" t="s">
        <v>60</v>
      </c>
      <c r="B92" s="1">
        <v>2.4066999999999998</v>
      </c>
      <c r="C92" s="10"/>
    </row>
    <row r="93" spans="1:3" x14ac:dyDescent="0.3">
      <c r="A93" s="7" t="s">
        <v>61</v>
      </c>
      <c r="B93" s="1">
        <f>B77*B92/(1000*B78)</f>
        <v>1.5041875E-2</v>
      </c>
      <c r="C93" s="10"/>
    </row>
    <row r="94" spans="1:3" x14ac:dyDescent="0.3">
      <c r="A94" s="7" t="s">
        <v>62</v>
      </c>
      <c r="B94" s="1">
        <f>B93/(B$6^2/B$3)</f>
        <v>10.416810941828254</v>
      </c>
      <c r="C94" s="10"/>
    </row>
    <row r="95" spans="1:3" x14ac:dyDescent="0.3">
      <c r="A95" s="7" t="s">
        <v>63</v>
      </c>
      <c r="B95" s="1" t="str">
        <f>COMPLEX(B91,B94,"j")</f>
        <v>8,12889542936288+10,4168109418283j</v>
      </c>
      <c r="C95" s="10"/>
    </row>
    <row r="96" spans="1:3" x14ac:dyDescent="0.3">
      <c r="A96" s="12" t="s">
        <v>81</v>
      </c>
      <c r="B96" s="12"/>
      <c r="C96" s="12"/>
    </row>
    <row r="97" spans="1:3" x14ac:dyDescent="0.3">
      <c r="A97" s="7" t="s">
        <v>82</v>
      </c>
      <c r="B97" s="1" t="str">
        <f>IMSUM(B87,B67)</f>
        <v>1,77325138504155+1,26142466481994j</v>
      </c>
      <c r="C97" s="10"/>
    </row>
    <row r="98" spans="1:3" x14ac:dyDescent="0.3">
      <c r="A98" s="12" t="s">
        <v>83</v>
      </c>
      <c r="B98" s="12"/>
      <c r="C98" s="12"/>
    </row>
    <row r="99" spans="1:3" x14ac:dyDescent="0.3">
      <c r="A99" s="7" t="s">
        <v>24</v>
      </c>
      <c r="B99" s="1" t="str">
        <f>IMDIV(B7,B97)</f>
        <v>56891,8309487729-40470,7191495395j</v>
      </c>
      <c r="C99" s="10"/>
    </row>
    <row r="100" spans="1:3" x14ac:dyDescent="0.3">
      <c r="A100" s="7" t="s">
        <v>74</v>
      </c>
      <c r="B100" s="1">
        <f>IMABS(B99)</f>
        <v>69818.045927859202</v>
      </c>
      <c r="C100" s="10"/>
    </row>
    <row r="101" spans="1:3" x14ac:dyDescent="0.3">
      <c r="A101" s="7" t="s">
        <v>40</v>
      </c>
      <c r="B101" s="1">
        <f>DEGREES(IMARGUMENT(B99))</f>
        <v>-35.426622983980693</v>
      </c>
      <c r="C101" s="10"/>
    </row>
    <row r="102" spans="1:3" x14ac:dyDescent="0.3">
      <c r="A102" s="12" t="s">
        <v>84</v>
      </c>
      <c r="B102" s="12"/>
      <c r="C102" s="12"/>
    </row>
    <row r="103" spans="1:3" x14ac:dyDescent="0.3">
      <c r="A103" s="9" t="s">
        <v>42</v>
      </c>
      <c r="B103" s="11" t="str">
        <f>IMSUM(B97,B95,B72)</f>
        <v>17,9241343490305+20,6575580775624j</v>
      </c>
      <c r="C103" s="10"/>
    </row>
    <row r="104" spans="1:3" x14ac:dyDescent="0.3">
      <c r="A104" s="7" t="s">
        <v>43</v>
      </c>
      <c r="B104" s="1" t="str">
        <f>IMDIV(B$7,B103)</f>
        <v>3640,71740699496-4195,92543854474j</v>
      </c>
      <c r="C104" s="10"/>
    </row>
    <row r="105" spans="1:3" x14ac:dyDescent="0.3">
      <c r="A105" s="7" t="s">
        <v>29</v>
      </c>
      <c r="B105" s="1">
        <f>IMABS(B104)</f>
        <v>5555.2329855212174</v>
      </c>
      <c r="C105" s="10"/>
    </row>
    <row r="106" spans="1:3" x14ac:dyDescent="0.3">
      <c r="A106" s="7" t="s">
        <v>76</v>
      </c>
      <c r="B106" s="1">
        <f>DEGREES(IMARGUMENT(B104))</f>
        <v>-49.052502223831773</v>
      </c>
      <c r="C106" s="10"/>
    </row>
    <row r="107" spans="1:3" x14ac:dyDescent="0.3">
      <c r="A107" s="12" t="s">
        <v>86</v>
      </c>
      <c r="B107" s="12"/>
      <c r="C107" s="12"/>
    </row>
    <row r="108" spans="1:3" x14ac:dyDescent="0.3">
      <c r="A108" s="7" t="s">
        <v>78</v>
      </c>
      <c r="B108" s="1">
        <v>35</v>
      </c>
      <c r="C108" s="10"/>
    </row>
    <row r="109" spans="1:3" x14ac:dyDescent="0.3">
      <c r="A109" s="7" t="s">
        <v>79</v>
      </c>
      <c r="B109" s="1">
        <v>4</v>
      </c>
      <c r="C109" s="10"/>
    </row>
    <row r="110" spans="1:3" x14ac:dyDescent="0.3">
      <c r="A110" s="7" t="s">
        <v>47</v>
      </c>
      <c r="B110" s="1">
        <v>25</v>
      </c>
      <c r="C110" s="10"/>
    </row>
    <row r="111" spans="1:3" x14ac:dyDescent="0.3">
      <c r="A111" s="12" t="s">
        <v>80</v>
      </c>
      <c r="B111" s="12"/>
      <c r="C111" s="12"/>
    </row>
    <row r="112" spans="1:3" x14ac:dyDescent="0.3">
      <c r="A112" s="7" t="s">
        <v>49</v>
      </c>
      <c r="B112" s="1">
        <v>0.8891</v>
      </c>
      <c r="C112" s="10"/>
    </row>
    <row r="113" spans="1:3" x14ac:dyDescent="0.3">
      <c r="A113" s="7" t="s">
        <v>50</v>
      </c>
      <c r="B113" s="1">
        <f>B108*B112/(1000*B109)</f>
        <v>7.7796250000000001E-3</v>
      </c>
      <c r="C113" s="10"/>
    </row>
    <row r="114" spans="1:3" x14ac:dyDescent="0.3">
      <c r="A114" s="7" t="s">
        <v>51</v>
      </c>
      <c r="B114" s="1">
        <f>B113/(B$6^2/B$3)</f>
        <v>5.3875519390581719</v>
      </c>
      <c r="C114" s="10"/>
    </row>
    <row r="115" spans="1:3" x14ac:dyDescent="0.3">
      <c r="A115" s="7" t="s">
        <v>52</v>
      </c>
      <c r="B115" s="1">
        <v>0.1164</v>
      </c>
      <c r="C115" s="10"/>
    </row>
    <row r="116" spans="1:3" x14ac:dyDescent="0.3">
      <c r="A116" s="7" t="s">
        <v>54</v>
      </c>
      <c r="B116" s="1">
        <f>B108*B115/(1000*B109)</f>
        <v>1.0184999999999999E-3</v>
      </c>
      <c r="C116" s="10"/>
    </row>
    <row r="117" spans="1:3" x14ac:dyDescent="0.3">
      <c r="A117" s="7" t="s">
        <v>53</v>
      </c>
      <c r="B117" s="1">
        <f>B116/(B$6^2/B$3)</f>
        <v>0.70533240997229907</v>
      </c>
      <c r="C117" s="10"/>
    </row>
    <row r="118" spans="1:3" x14ac:dyDescent="0.3">
      <c r="A118" s="7" t="s">
        <v>55</v>
      </c>
      <c r="B118" s="1" t="str">
        <f>COMPLEX(B114,B117,"j")</f>
        <v>5,38755193905817+0,705332409972299j</v>
      </c>
      <c r="C118" s="10"/>
    </row>
    <row r="119" spans="1:3" x14ac:dyDescent="0.3">
      <c r="A119" s="12" t="s">
        <v>56</v>
      </c>
      <c r="B119" s="12"/>
      <c r="C119" s="12"/>
    </row>
    <row r="120" spans="1:3" x14ac:dyDescent="0.3">
      <c r="A120" s="7" t="s">
        <v>57</v>
      </c>
      <c r="B120" s="1">
        <v>2.6890999999999998</v>
      </c>
      <c r="C120" s="10"/>
    </row>
    <row r="121" spans="1:3" x14ac:dyDescent="0.3">
      <c r="A121" s="7" t="s">
        <v>58</v>
      </c>
      <c r="B121" s="1">
        <f>B108*B120/(1000*B109)</f>
        <v>2.3529624999999998E-2</v>
      </c>
      <c r="C121" s="10"/>
    </row>
    <row r="122" spans="1:3" x14ac:dyDescent="0.3">
      <c r="A122" s="7" t="s">
        <v>59</v>
      </c>
      <c r="B122" s="1">
        <f>B121/(B$6^2/B$3)</f>
        <v>16.294754155124654</v>
      </c>
      <c r="C122" s="10"/>
    </row>
    <row r="123" spans="1:3" x14ac:dyDescent="0.3">
      <c r="A123" s="7" t="s">
        <v>60</v>
      </c>
      <c r="B123" s="1">
        <v>2.6692</v>
      </c>
      <c r="C123" s="10"/>
    </row>
    <row r="124" spans="1:3" x14ac:dyDescent="0.3">
      <c r="A124" s="7" t="s">
        <v>61</v>
      </c>
      <c r="B124" s="1">
        <f>B108*B123/(1000*B109)</f>
        <v>2.3355499999999998E-2</v>
      </c>
      <c r="C124" s="10"/>
    </row>
    <row r="125" spans="1:3" x14ac:dyDescent="0.3">
      <c r="A125" s="7" t="s">
        <v>62</v>
      </c>
      <c r="B125" s="1">
        <f>B124/(B$6^2/B$3)</f>
        <v>16.17416897506925</v>
      </c>
      <c r="C125" s="10"/>
    </row>
    <row r="126" spans="1:3" x14ac:dyDescent="0.3">
      <c r="A126" s="7" t="s">
        <v>63</v>
      </c>
      <c r="B126" s="1" t="str">
        <f>COMPLEX(B122,B125,"j")</f>
        <v>16,2947541551247+16,1741689750693j</v>
      </c>
      <c r="C126" s="10"/>
    </row>
    <row r="127" spans="1:3" x14ac:dyDescent="0.3">
      <c r="A127" s="12" t="s">
        <v>88</v>
      </c>
      <c r="B127" s="12"/>
      <c r="C127" s="12"/>
    </row>
    <row r="128" spans="1:3" x14ac:dyDescent="0.3">
      <c r="A128" s="7" t="s">
        <v>82</v>
      </c>
      <c r="B128" s="1" t="str">
        <f>IMSUM(B118,B98)</f>
        <v>5,38755193905817+0,705332409972299j</v>
      </c>
      <c r="C128" s="10"/>
    </row>
    <row r="129" spans="1:3" x14ac:dyDescent="0.3">
      <c r="A129" s="12" t="s">
        <v>83</v>
      </c>
      <c r="B129" s="12"/>
      <c r="C129" s="12"/>
    </row>
    <row r="130" spans="1:3" x14ac:dyDescent="0.3">
      <c r="A130" s="7" t="s">
        <v>24</v>
      </c>
      <c r="B130" s="1" t="str">
        <f>IMDIV(B$7,B128)</f>
        <v>27725,7737343312-3629,82798636391j</v>
      </c>
      <c r="C130" s="10"/>
    </row>
    <row r="131" spans="1:3" x14ac:dyDescent="0.3">
      <c r="A131" s="7" t="s">
        <v>74</v>
      </c>
      <c r="B131" s="1">
        <f>IMABS(B130)</f>
        <v>27962.37079322711</v>
      </c>
      <c r="C131" s="10"/>
    </row>
    <row r="132" spans="1:3" x14ac:dyDescent="0.3">
      <c r="A132" s="7" t="s">
        <v>40</v>
      </c>
      <c r="B132" s="1">
        <f>DEGREES(IMARGUMENT(B130))</f>
        <v>-7.4586805232479056</v>
      </c>
      <c r="C132" s="10"/>
    </row>
    <row r="133" spans="1:3" x14ac:dyDescent="0.3">
      <c r="A133" s="12" t="s">
        <v>84</v>
      </c>
      <c r="B133" s="12"/>
      <c r="C133" s="12"/>
    </row>
    <row r="134" spans="1:3" x14ac:dyDescent="0.3">
      <c r="A134" s="9" t="s">
        <v>42</v>
      </c>
      <c r="B134" s="11" t="str">
        <f>IMSUM(B128,B126,B103)</f>
        <v>39,6064404432134+37,537059462604j</v>
      </c>
      <c r="C134" s="10"/>
    </row>
    <row r="135" spans="1:3" x14ac:dyDescent="0.3">
      <c r="A135" s="7" t="s">
        <v>43</v>
      </c>
      <c r="B135" s="1" t="str">
        <f>IMDIV(B$7,B134)</f>
        <v>2020,87991766619-1915,29177546215j</v>
      </c>
      <c r="C135" s="10"/>
    </row>
    <row r="136" spans="1:3" x14ac:dyDescent="0.3">
      <c r="A136" s="7" t="s">
        <v>29</v>
      </c>
      <c r="B136" s="1">
        <f>IMABS(B135)</f>
        <v>2784.2949245328632</v>
      </c>
      <c r="C136" s="10"/>
    </row>
    <row r="137" spans="1:3" x14ac:dyDescent="0.3">
      <c r="A137" s="7" t="s">
        <v>76</v>
      </c>
      <c r="B137" s="1">
        <f>DEGREES(IMARGUMENT(B135))</f>
        <v>-43.463404315683803</v>
      </c>
      <c r="C137" s="10"/>
    </row>
    <row r="138" spans="1:3" x14ac:dyDescent="0.3">
      <c r="A138" s="12" t="s">
        <v>87</v>
      </c>
      <c r="B138" s="12"/>
      <c r="C138" s="12"/>
    </row>
    <row r="139" spans="1:3" x14ac:dyDescent="0.3">
      <c r="A139" s="7" t="s">
        <v>78</v>
      </c>
      <c r="B139" s="1">
        <v>30</v>
      </c>
      <c r="C139" s="10"/>
    </row>
    <row r="140" spans="1:3" x14ac:dyDescent="0.3">
      <c r="A140" s="7" t="s">
        <v>79</v>
      </c>
      <c r="B140" s="1">
        <v>4</v>
      </c>
      <c r="C140" s="10"/>
    </row>
    <row r="141" spans="1:3" x14ac:dyDescent="0.3">
      <c r="A141" s="7" t="s">
        <v>47</v>
      </c>
      <c r="B141" s="1">
        <v>400</v>
      </c>
      <c r="C141" s="10"/>
    </row>
    <row r="142" spans="1:3" x14ac:dyDescent="0.3">
      <c r="A142" s="12" t="s">
        <v>80</v>
      </c>
      <c r="B142" s="12"/>
      <c r="C142" s="12"/>
    </row>
    <row r="143" spans="1:3" x14ac:dyDescent="0.3">
      <c r="A143" s="7" t="s">
        <v>49</v>
      </c>
      <c r="B143" s="10">
        <v>6.08E-2</v>
      </c>
      <c r="C143" s="10"/>
    </row>
    <row r="144" spans="1:3" x14ac:dyDescent="0.3">
      <c r="A144" s="7" t="s">
        <v>50</v>
      </c>
      <c r="B144" s="1">
        <f>B139*B143/(1000*B140)</f>
        <v>4.5600000000000003E-4</v>
      </c>
      <c r="C144" s="10"/>
    </row>
    <row r="145" spans="1:3" x14ac:dyDescent="0.3">
      <c r="A145" s="7" t="s">
        <v>51</v>
      </c>
      <c r="B145" s="1">
        <f>B144/(B$6^2/B$3)</f>
        <v>0.31578947368421056</v>
      </c>
      <c r="C145" s="10"/>
    </row>
    <row r="146" spans="1:3" x14ac:dyDescent="0.3">
      <c r="A146" s="7" t="s">
        <v>52</v>
      </c>
      <c r="B146" s="10">
        <v>0.10580000000000001</v>
      </c>
      <c r="C146" s="10"/>
    </row>
    <row r="147" spans="1:3" x14ac:dyDescent="0.3">
      <c r="A147" s="7" t="s">
        <v>54</v>
      </c>
      <c r="B147" s="1">
        <f>B139*B146/(1000*B140)</f>
        <v>7.9350000000000004E-4</v>
      </c>
      <c r="C147" s="10"/>
    </row>
    <row r="148" spans="1:3" x14ac:dyDescent="0.3">
      <c r="A148" s="7" t="s">
        <v>53</v>
      </c>
      <c r="B148" s="1">
        <f>B147/(B$6^2/B$3)</f>
        <v>0.54951523545706371</v>
      </c>
      <c r="C148" s="10"/>
    </row>
    <row r="149" spans="1:3" x14ac:dyDescent="0.3">
      <c r="A149" s="7" t="s">
        <v>55</v>
      </c>
      <c r="B149" s="1" t="str">
        <f>COMPLEX(B145,B148,"j")</f>
        <v>0,315789473684211+0,549515235457064j</v>
      </c>
      <c r="C149" s="10"/>
    </row>
    <row r="150" spans="1:3" x14ac:dyDescent="0.3">
      <c r="A150" s="12" t="s">
        <v>56</v>
      </c>
      <c r="B150" s="12"/>
      <c r="C150" s="12"/>
    </row>
    <row r="151" spans="1:3" x14ac:dyDescent="0.3">
      <c r="A151" s="7" t="s">
        <v>57</v>
      </c>
      <c r="B151" s="10">
        <v>1.8608</v>
      </c>
      <c r="C151" s="10"/>
    </row>
    <row r="152" spans="1:3" x14ac:dyDescent="0.3">
      <c r="A152" s="7" t="s">
        <v>58</v>
      </c>
      <c r="B152" s="1">
        <f>B139*B151/(1000*B140)</f>
        <v>1.3956E-2</v>
      </c>
      <c r="C152" s="10"/>
    </row>
    <row r="153" spans="1:3" x14ac:dyDescent="0.3">
      <c r="A153" s="7" t="s">
        <v>59</v>
      </c>
      <c r="B153" s="1">
        <f>B152/(B$6^2/B$3)</f>
        <v>9.6648199445983387</v>
      </c>
      <c r="C153" s="10"/>
    </row>
    <row r="154" spans="1:3" x14ac:dyDescent="0.3">
      <c r="A154" s="7" t="s">
        <v>60</v>
      </c>
      <c r="B154" s="10">
        <v>2.3757000000000001</v>
      </c>
      <c r="C154" s="10"/>
    </row>
    <row r="155" spans="1:3" x14ac:dyDescent="0.3">
      <c r="A155" s="7" t="s">
        <v>61</v>
      </c>
      <c r="B155" s="1">
        <f>B139*B154/(1000*B140)</f>
        <v>1.781775E-2</v>
      </c>
      <c r="C155" s="10"/>
    </row>
    <row r="156" spans="1:3" x14ac:dyDescent="0.3">
      <c r="A156" s="7" t="s">
        <v>62</v>
      </c>
      <c r="B156" s="1">
        <f>B155/(B$6^2/B$3)</f>
        <v>12.339162049861496</v>
      </c>
      <c r="C156" s="10"/>
    </row>
    <row r="157" spans="1:3" x14ac:dyDescent="0.3">
      <c r="A157" s="7" t="s">
        <v>63</v>
      </c>
      <c r="B157" s="1" t="str">
        <f>COMPLEX(B153,B156,"j")</f>
        <v>9,66481994459834+12,3391620498615j</v>
      </c>
      <c r="C157" s="10"/>
    </row>
    <row r="158" spans="1:3" x14ac:dyDescent="0.3">
      <c r="A158" s="12" t="s">
        <v>89</v>
      </c>
      <c r="B158" s="12"/>
      <c r="C158" s="12"/>
    </row>
    <row r="159" spans="1:3" x14ac:dyDescent="0.3">
      <c r="A159" s="7" t="s">
        <v>82</v>
      </c>
      <c r="B159" s="1" t="str">
        <f>IMSUM(B149,B129)</f>
        <v>0,315789473684211+0,549515235457064j</v>
      </c>
      <c r="C159" s="10"/>
    </row>
    <row r="160" spans="1:3" x14ac:dyDescent="0.3">
      <c r="A160" s="12" t="s">
        <v>83</v>
      </c>
      <c r="B160" s="12"/>
      <c r="C160" s="12"/>
    </row>
    <row r="161" spans="1:3" x14ac:dyDescent="0.3">
      <c r="A161" s="7" t="s">
        <v>24</v>
      </c>
      <c r="B161" s="1" t="str">
        <f>IMDIV(B$7,B159)</f>
        <v>119443,4724698-207847,35834383j</v>
      </c>
      <c r="C161" s="10"/>
    </row>
    <row r="162" spans="1:3" x14ac:dyDescent="0.3">
      <c r="A162" s="7" t="s">
        <v>74</v>
      </c>
      <c r="B162" s="1">
        <f>IMABS(B161)</f>
        <v>239723.31444011102</v>
      </c>
      <c r="C162" s="10"/>
    </row>
    <row r="163" spans="1:3" x14ac:dyDescent="0.3">
      <c r="A163" s="7" t="s">
        <v>40</v>
      </c>
      <c r="B163" s="1">
        <f>DEGREES(IMARGUMENT(B161))</f>
        <v>-60.115344767250996</v>
      </c>
      <c r="C163" s="10"/>
    </row>
    <row r="164" spans="1:3" x14ac:dyDescent="0.3">
      <c r="A164" s="12" t="s">
        <v>84</v>
      </c>
      <c r="B164" s="12"/>
      <c r="C164" s="12"/>
    </row>
    <row r="165" spans="1:3" x14ac:dyDescent="0.3">
      <c r="A165" s="9" t="s">
        <v>42</v>
      </c>
      <c r="B165" s="11" t="str">
        <f>IMSUM(B159,B157,B134)</f>
        <v>49,587049861496+50,4257367479226j</v>
      </c>
      <c r="C165" s="10"/>
    </row>
    <row r="166" spans="1:3" x14ac:dyDescent="0.3">
      <c r="A166" s="7" t="s">
        <v>43</v>
      </c>
      <c r="B166" s="1" t="str">
        <f>IMDIV(B$7,B165)</f>
        <v>1506,30336953519-1531,78011974594j</v>
      </c>
      <c r="C166" s="10"/>
    </row>
    <row r="167" spans="1:3" x14ac:dyDescent="0.3">
      <c r="A167" s="7" t="s">
        <v>29</v>
      </c>
      <c r="B167" s="1">
        <f>IMABS(B166)</f>
        <v>2148.3249699060784</v>
      </c>
      <c r="C167" s="10"/>
    </row>
    <row r="168" spans="1:3" x14ac:dyDescent="0.3">
      <c r="A168" s="7" t="s">
        <v>76</v>
      </c>
      <c r="B168" s="1">
        <f>DEGREES(IMARGUMENT(B166))</f>
        <v>-45.480459491320424</v>
      </c>
      <c r="C168" s="10"/>
    </row>
    <row r="169" spans="1:3" x14ac:dyDescent="0.3">
      <c r="A169" s="7" t="s">
        <v>90</v>
      </c>
      <c r="B169" s="10">
        <v>1.02</v>
      </c>
      <c r="C169" s="10"/>
    </row>
    <row r="170" spans="1:3" x14ac:dyDescent="0.3">
      <c r="A170" s="7" t="s">
        <v>91</v>
      </c>
      <c r="B170" s="10">
        <f>B$169*B24</f>
        <v>8369.0041654165707</v>
      </c>
      <c r="C170" s="10"/>
    </row>
    <row r="171" spans="1:3" x14ac:dyDescent="0.3">
      <c r="A171" s="7" t="s">
        <v>92</v>
      </c>
      <c r="B171" s="10">
        <f>B$169*B41</f>
        <v>107783.44666384121</v>
      </c>
      <c r="C171" s="10"/>
    </row>
    <row r="172" spans="1:3" x14ac:dyDescent="0.3">
      <c r="A172" s="7" t="s">
        <v>93</v>
      </c>
      <c r="B172" s="10">
        <f>B$169*B70</f>
        <v>94339.59341931394</v>
      </c>
      <c r="C172" s="10"/>
    </row>
    <row r="173" spans="1:3" x14ac:dyDescent="0.3">
      <c r="A173" s="7" t="s">
        <v>94</v>
      </c>
      <c r="B173" s="10">
        <f>B169*B100</f>
        <v>71214.406846416387</v>
      </c>
      <c r="C173" s="10"/>
    </row>
    <row r="174" spans="1:3" x14ac:dyDescent="0.3">
      <c r="A174" s="7" t="s">
        <v>95</v>
      </c>
      <c r="B174" s="10">
        <f>B$169*B131</f>
        <v>28521.618209091652</v>
      </c>
      <c r="C174" s="10"/>
    </row>
    <row r="175" spans="1:3" x14ac:dyDescent="0.3">
      <c r="A175" s="7" t="s">
        <v>96</v>
      </c>
      <c r="B175" s="10">
        <f>B$169*B162</f>
        <v>244517.78072891323</v>
      </c>
      <c r="C175" s="10"/>
    </row>
  </sheetData>
  <mergeCells count="24">
    <mergeCell ref="A133:C133"/>
    <mergeCell ref="A80:C80"/>
    <mergeCell ref="A76:C76"/>
    <mergeCell ref="A88:C88"/>
    <mergeCell ref="A96:C96"/>
    <mergeCell ref="A102:C102"/>
    <mergeCell ref="A98:C98"/>
    <mergeCell ref="A107:C107"/>
    <mergeCell ref="A111:C111"/>
    <mergeCell ref="A119:C119"/>
    <mergeCell ref="A127:C127"/>
    <mergeCell ref="A129:C129"/>
    <mergeCell ref="A16:C16"/>
    <mergeCell ref="A22:C22"/>
    <mergeCell ref="A43:C43"/>
    <mergeCell ref="A58:C58"/>
    <mergeCell ref="A50:C50"/>
    <mergeCell ref="A46:C46"/>
    <mergeCell ref="A164:C164"/>
    <mergeCell ref="A138:C138"/>
    <mergeCell ref="A142:C142"/>
    <mergeCell ref="A150:C150"/>
    <mergeCell ref="A158:C158"/>
    <mergeCell ref="A160:C160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Planilha1</vt:lpstr>
      <vt:lpstr>Ib</vt:lpstr>
      <vt:lpstr>Seqposi</vt:lpstr>
      <vt:lpstr>seqZero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FAGUNDES COUTO DE MORAIS</dc:creator>
  <cp:lastModifiedBy>OTAVIO FAGUNDES COUTO DE MORAIS</cp:lastModifiedBy>
  <dcterms:created xsi:type="dcterms:W3CDTF">2025-06-03T23:39:07Z</dcterms:created>
  <dcterms:modified xsi:type="dcterms:W3CDTF">2025-06-05T23:33:39Z</dcterms:modified>
</cp:coreProperties>
</file>