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1.xml" ContentType="application/vnd.openxmlformats-officedocument.drawing+xml"/>
  <Override PartName="/xl/tables/table1.xml" ContentType="application/vnd.openxmlformats-officedocument.spreadsheetml.table+xml"/>
  <Override PartName="/xl/drawings/drawing22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InkAnnotation="0"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5ACBA591-6BA5-4BF8-8747-C53E0F28F8F3}" xr6:coauthVersionLast="47" xr6:coauthVersionMax="47" xr10:uidLastSave="{00000000-0000-0000-0000-000000000000}"/>
  <bookViews>
    <workbookView showSheetTabs="0" xWindow="-120" yWindow="-120" windowWidth="29040" windowHeight="15840" tabRatio="873" firstSheet="13" activeTab="18" autoFilterDateGrouping="0" xr2:uid="{00000000-000D-0000-FFFF-FFFF00000000}"/>
  </bookViews>
  <sheets>
    <sheet name="MAT" sheetId="20" r:id="rId1"/>
    <sheet name="RED" sheetId="33" r:id="rId2"/>
    <sheet name="LEITURAS" sheetId="34" r:id="rId3"/>
    <sheet name="BIOLOGIA" sheetId="21" r:id="rId4"/>
    <sheet name="QUIM" sheetId="22" r:id="rId5"/>
    <sheet name="FIS" sheetId="24" r:id="rId6"/>
    <sheet name="HIST" sheetId="25" r:id="rId7"/>
    <sheet name="HISTART" sheetId="31" r:id="rId8"/>
    <sheet name="HISTBRA" sheetId="32" r:id="rId9"/>
    <sheet name="GEO" sheetId="26" r:id="rId10"/>
    <sheet name="LIT" sheetId="27" r:id="rId11"/>
    <sheet name="GRAM" sheetId="28" r:id="rId12"/>
    <sheet name="SOCIO" sheetId="29" r:id="rId13"/>
    <sheet name="FILO" sheetId="30" r:id="rId14"/>
    <sheet name="SIMULADOENEM" sheetId="35" r:id="rId15"/>
    <sheet name="SIMULADOVEST" sheetId="36" r:id="rId16"/>
    <sheet name="MENU" sheetId="12" r:id="rId17"/>
    <sheet name="PLN SEMANAL" sheetId="13" r:id="rId18"/>
    <sheet name="ABERTURA" sheetId="37" r:id="rId19"/>
    <sheet name="RELATORIO PDF" sheetId="38" r:id="rId20"/>
    <sheet name="TAREFAS" sheetId="19" r:id="rId21"/>
    <sheet name="GRÁFICOS" sheetId="17" r:id="rId22"/>
    <sheet name="CONFIGURAÇÃO" sheetId="16" r:id="rId23"/>
    <sheet name="ESTUDOS" sheetId="14" r:id="rId24"/>
  </sheets>
  <definedNames>
    <definedName name="MATERIAS">CONFIGURAÇÃO!$B$3:$B$12</definedName>
    <definedName name="MATRIZ">#REF!</definedName>
    <definedName name="NIVELDEDIFICULDADE">CONFIGURAÇÃO!$E$15:$E$20</definedName>
    <definedName name="PLANNER">'PLN SEMANAL'!$C$5:$I$23</definedName>
    <definedName name="SegmentaçãodeDados_ANO">#N/A</definedName>
    <definedName name="SegmentaçãodeDados_MATÉRIA">#N/A</definedName>
    <definedName name="SegmentaçãodeDados_MÊS">#N/A</definedName>
    <definedName name="TABELADIN4">CONFIGURAÇÃO!$AI$2:$AN$11</definedName>
    <definedName name="TABELADINAMITE1">CONFIGURAÇÃO!$AI$2:$AN$16</definedName>
    <definedName name="TAREFADODIA">CONFIGURAÇÃO!#REF!</definedName>
    <definedName name="TBDINA4">CONFIGURAÇÃO!$AI$3:$AN$12</definedName>
    <definedName name="TIPODEESTUDO">CONFIGURAÇÃO!$C$3:$C$7</definedName>
  </definedNames>
  <calcPr calcId="181029"/>
  <pivotCaches>
    <pivotCache cacheId="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16" l="1"/>
  <c r="F11" i="16"/>
  <c r="F10" i="16"/>
  <c r="C50" i="16"/>
  <c r="E6" i="14"/>
  <c r="L6" i="14" s="1"/>
  <c r="P6" i="14"/>
  <c r="K6" i="14"/>
  <c r="Q6" i="14"/>
  <c r="R6" i="14"/>
  <c r="H10" i="25"/>
  <c r="G9" i="25"/>
  <c r="G104" i="20"/>
  <c r="D104" i="20"/>
  <c r="F9" i="25"/>
  <c r="C9" i="25"/>
  <c r="J104" i="20"/>
  <c r="C104" i="20"/>
  <c r="H104" i="20"/>
  <c r="E9" i="25"/>
  <c r="I10" i="25"/>
  <c r="D9" i="25"/>
  <c r="E104" i="20"/>
  <c r="I104" i="20"/>
  <c r="F104" i="20"/>
  <c r="J10" i="25"/>
  <c r="AR13" i="16" l="1"/>
  <c r="AR12" i="16"/>
  <c r="AR7" i="16"/>
  <c r="AR8" i="16"/>
  <c r="AR9" i="16"/>
  <c r="AR10" i="16"/>
  <c r="AR6" i="16"/>
  <c r="D4" i="26"/>
  <c r="H4" i="26"/>
  <c r="G4" i="26"/>
  <c r="J4" i="26"/>
  <c r="AR3" i="16"/>
  <c r="E4" i="26"/>
  <c r="AR4" i="16"/>
  <c r="C4" i="26"/>
  <c r="AR2" i="16"/>
  <c r="F4" i="26"/>
  <c r="I4" i="26"/>
  <c r="AR14" i="16" l="1"/>
  <c r="AR15" i="16"/>
  <c r="E3" i="16"/>
  <c r="C25" i="16"/>
  <c r="C29" i="16" s="1"/>
  <c r="AR16" i="16" l="1"/>
  <c r="B4" i="38" s="1"/>
  <c r="D28" i="16"/>
  <c r="D32" i="16" s="1"/>
  <c r="D26" i="16"/>
  <c r="D30" i="16" s="1"/>
  <c r="D27" i="16"/>
  <c r="D31" i="16" s="1"/>
  <c r="D25" i="16"/>
  <c r="D29" i="16" s="1"/>
  <c r="C31" i="16"/>
  <c r="C30" i="1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41" i="36"/>
  <c r="F42" i="36"/>
  <c r="F43" i="36"/>
  <c r="F44" i="36"/>
  <c r="F45" i="36"/>
  <c r="F46" i="36"/>
  <c r="F47" i="36"/>
  <c r="F48" i="36"/>
  <c r="F49" i="36"/>
  <c r="F50" i="36"/>
  <c r="F51" i="36"/>
  <c r="F52" i="36"/>
  <c r="F53" i="36"/>
  <c r="F54" i="36"/>
  <c r="F55" i="36"/>
  <c r="F56" i="36"/>
  <c r="F57" i="36"/>
  <c r="F58" i="36"/>
  <c r="F59" i="36"/>
  <c r="F60" i="36"/>
  <c r="F61" i="36"/>
  <c r="F62" i="36"/>
  <c r="F63" i="36"/>
  <c r="F64" i="36"/>
  <c r="F65" i="36"/>
  <c r="F66" i="36"/>
  <c r="F67" i="36"/>
  <c r="F68" i="36"/>
  <c r="F69" i="36"/>
  <c r="F70" i="36"/>
  <c r="F71" i="36"/>
  <c r="F72" i="36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86" i="36"/>
  <c r="F87" i="36"/>
  <c r="F88" i="36"/>
  <c r="F89" i="36"/>
  <c r="F90" i="36"/>
  <c r="F91" i="36"/>
  <c r="F92" i="36"/>
  <c r="F93" i="36"/>
  <c r="F94" i="36"/>
  <c r="F95" i="36"/>
  <c r="F96" i="36"/>
  <c r="F97" i="36"/>
  <c r="F98" i="36"/>
  <c r="F99" i="36"/>
  <c r="F100" i="36"/>
  <c r="F101" i="36"/>
  <c r="F102" i="36"/>
  <c r="F103" i="36"/>
  <c r="F4" i="36"/>
  <c r="F12" i="16"/>
  <c r="F28" i="29"/>
  <c r="F34" i="31"/>
  <c r="D32" i="26"/>
  <c r="E24" i="32"/>
  <c r="D43" i="30"/>
  <c r="D33" i="31"/>
  <c r="E57" i="24"/>
  <c r="D21" i="27"/>
  <c r="E6" i="27"/>
  <c r="D12" i="27"/>
  <c r="D37" i="26"/>
  <c r="E25" i="29"/>
  <c r="E60" i="26"/>
  <c r="F8" i="29"/>
  <c r="F28" i="25"/>
  <c r="D6" i="25"/>
  <c r="D75" i="22"/>
  <c r="F13" i="26"/>
  <c r="D6" i="26"/>
  <c r="D8" i="32"/>
  <c r="F23" i="29"/>
  <c r="E22" i="26"/>
  <c r="F34" i="24"/>
  <c r="D35" i="31"/>
  <c r="E16" i="28"/>
  <c r="F32" i="24"/>
  <c r="D79" i="26"/>
  <c r="F26" i="32"/>
  <c r="E33" i="26"/>
  <c r="D50" i="20"/>
  <c r="E18" i="28"/>
  <c r="E40" i="29"/>
  <c r="E16" i="31"/>
  <c r="D11" i="32"/>
  <c r="C84" i="21"/>
  <c r="F4" i="22"/>
  <c r="J15" i="22"/>
  <c r="D39" i="29"/>
  <c r="E32" i="20"/>
  <c r="F43" i="26"/>
  <c r="D88" i="26"/>
  <c r="F16" i="27"/>
  <c r="E30" i="30"/>
  <c r="E30" i="31"/>
  <c r="D44" i="25"/>
  <c r="C15" i="30"/>
  <c r="F63" i="21"/>
  <c r="D11" i="20"/>
  <c r="D40" i="30"/>
  <c r="D17" i="21"/>
  <c r="D82" i="26"/>
  <c r="D18" i="22"/>
  <c r="F42" i="25"/>
  <c r="E44" i="26"/>
  <c r="I102" i="20"/>
  <c r="F86" i="20"/>
  <c r="E27" i="30"/>
  <c r="F36" i="29"/>
  <c r="E13" i="29"/>
  <c r="F72" i="21"/>
  <c r="F74" i="26"/>
  <c r="F16" i="26"/>
  <c r="F51" i="30"/>
  <c r="E55" i="24"/>
  <c r="D19" i="21"/>
  <c r="D53" i="24"/>
  <c r="E49" i="30"/>
  <c r="E33" i="32"/>
  <c r="H16" i="29"/>
  <c r="D70" i="26"/>
  <c r="D16" i="31"/>
  <c r="D37" i="29"/>
  <c r="D25" i="20"/>
  <c r="E42" i="29"/>
  <c r="D39" i="30"/>
  <c r="F78" i="24"/>
  <c r="J11" i="29"/>
  <c r="I44" i="20"/>
  <c r="I64" i="21"/>
  <c r="I76" i="26"/>
  <c r="F63" i="20"/>
  <c r="E85" i="21"/>
  <c r="H18" i="22"/>
  <c r="F8" i="32"/>
  <c r="I7" i="32"/>
  <c r="H75" i="20"/>
  <c r="H85" i="24"/>
  <c r="F18" i="30"/>
  <c r="F15" i="30"/>
  <c r="E94" i="20"/>
  <c r="F6" i="27"/>
  <c r="F51" i="24"/>
  <c r="E34" i="22"/>
  <c r="E35" i="29"/>
  <c r="J96" i="21"/>
  <c r="D35" i="22"/>
  <c r="D34" i="29"/>
  <c r="E69" i="24"/>
  <c r="F43" i="21"/>
  <c r="F10" i="28"/>
  <c r="E24" i="29"/>
  <c r="F51" i="29"/>
  <c r="E41" i="22"/>
  <c r="D27" i="30"/>
  <c r="E13" i="27"/>
  <c r="F18" i="25"/>
  <c r="E21" i="24"/>
  <c r="D56" i="20"/>
  <c r="E49" i="25"/>
  <c r="H71" i="21"/>
  <c r="C25" i="32"/>
  <c r="H31" i="30"/>
  <c r="I25" i="24"/>
  <c r="C13" i="24"/>
  <c r="E15" i="28"/>
  <c r="D59" i="21"/>
  <c r="D62" i="20"/>
  <c r="F20" i="26"/>
  <c r="E13" i="26"/>
  <c r="D30" i="25"/>
  <c r="E39" i="31"/>
  <c r="F28" i="28"/>
  <c r="D5" i="21"/>
  <c r="E70" i="26"/>
  <c r="E18" i="30"/>
  <c r="E81" i="26"/>
  <c r="D59" i="26"/>
  <c r="D35" i="29"/>
  <c r="D72" i="24"/>
  <c r="F27" i="24"/>
  <c r="F26" i="30"/>
  <c r="D27" i="29"/>
  <c r="F86" i="26"/>
  <c r="D36" i="26"/>
  <c r="F8" i="30"/>
  <c r="F32" i="30"/>
  <c r="D50" i="24"/>
  <c r="D41" i="30"/>
  <c r="F39" i="29"/>
  <c r="E61" i="20"/>
  <c r="F10" i="29"/>
  <c r="D10" i="31"/>
  <c r="F12" i="29"/>
  <c r="E24" i="26"/>
  <c r="D23" i="27"/>
  <c r="D48" i="29"/>
  <c r="E21" i="32"/>
  <c r="F21" i="29"/>
  <c r="E78" i="24"/>
  <c r="D30" i="30"/>
  <c r="D20" i="32"/>
  <c r="D44" i="29"/>
  <c r="D7" i="25"/>
  <c r="F44" i="29"/>
  <c r="E12" i="25"/>
  <c r="F55" i="20"/>
  <c r="F89" i="20"/>
  <c r="E46" i="29"/>
  <c r="D19" i="26"/>
  <c r="D68" i="24"/>
  <c r="D31" i="28"/>
  <c r="E44" i="21"/>
  <c r="E56" i="26"/>
  <c r="F29" i="31"/>
  <c r="E13" i="24"/>
  <c r="E25" i="26"/>
  <c r="F34" i="25"/>
  <c r="E5" i="20"/>
  <c r="D72" i="22"/>
  <c r="D10" i="30"/>
  <c r="D16" i="20"/>
  <c r="G33" i="20"/>
  <c r="E6" i="31"/>
  <c r="D30" i="32"/>
  <c r="D23" i="30"/>
  <c r="D28" i="24"/>
  <c r="F57" i="26"/>
  <c r="D40" i="29"/>
  <c r="E11" i="22"/>
  <c r="E71" i="22"/>
  <c r="D51" i="22"/>
  <c r="F45" i="22"/>
  <c r="F12" i="22"/>
  <c r="D13" i="32"/>
  <c r="C85" i="20"/>
  <c r="D14" i="31"/>
  <c r="D71" i="24"/>
  <c r="F19" i="27"/>
  <c r="E17" i="30"/>
  <c r="D14" i="30"/>
  <c r="D4" i="28"/>
  <c r="D36" i="21"/>
  <c r="H16" i="30"/>
  <c r="D21" i="21"/>
  <c r="C10" i="31"/>
  <c r="H24" i="28"/>
  <c r="H45" i="30"/>
  <c r="E86" i="20"/>
  <c r="F8" i="20"/>
  <c r="E77" i="21"/>
  <c r="D17" i="25"/>
  <c r="H46" i="30"/>
  <c r="F91" i="21"/>
  <c r="H36" i="24"/>
  <c r="E30" i="26"/>
  <c r="E5" i="27"/>
  <c r="D55" i="26"/>
  <c r="E13" i="20"/>
  <c r="E31" i="32"/>
  <c r="D65" i="24"/>
  <c r="D35" i="25"/>
  <c r="D44" i="30"/>
  <c r="E31" i="31"/>
  <c r="E16" i="22"/>
  <c r="F66" i="22"/>
  <c r="F6" i="22"/>
  <c r="D14" i="29"/>
  <c r="D26" i="24"/>
  <c r="D21" i="32"/>
  <c r="F54" i="20"/>
  <c r="F47" i="29"/>
  <c r="E92" i="20"/>
  <c r="D74" i="24"/>
  <c r="E4" i="32"/>
  <c r="E22" i="28"/>
  <c r="D49" i="30"/>
  <c r="D23" i="29"/>
  <c r="F16" i="29"/>
  <c r="F27" i="26"/>
  <c r="F25" i="31"/>
  <c r="D21" i="30"/>
  <c r="F13" i="30"/>
  <c r="E36" i="32"/>
  <c r="D12" i="28"/>
  <c r="E55" i="26"/>
  <c r="F47" i="30"/>
  <c r="E11" i="29"/>
  <c r="F44" i="30"/>
  <c r="E18" i="27"/>
  <c r="F73" i="21"/>
  <c r="E14" i="27"/>
  <c r="D26" i="32"/>
  <c r="E52" i="29"/>
  <c r="E26" i="28"/>
  <c r="D29" i="24"/>
  <c r="D91" i="26"/>
  <c r="E5" i="21"/>
  <c r="F19" i="30"/>
  <c r="F8" i="28"/>
  <c r="F6" i="32"/>
  <c r="E9" i="30"/>
  <c r="D68" i="22"/>
  <c r="D83" i="24"/>
  <c r="E17" i="27"/>
  <c r="E83" i="26"/>
  <c r="E18" i="32"/>
  <c r="F47" i="26"/>
  <c r="D17" i="27"/>
  <c r="F7" i="27"/>
  <c r="F18" i="29"/>
  <c r="F23" i="24"/>
  <c r="D90" i="21"/>
  <c r="E8" i="20"/>
  <c r="D10" i="24"/>
  <c r="F93" i="26"/>
  <c r="D29" i="32"/>
  <c r="E79" i="26"/>
  <c r="E26" i="27"/>
  <c r="F9" i="32"/>
  <c r="D25" i="30"/>
  <c r="F7" i="25"/>
  <c r="F33" i="32"/>
  <c r="E79" i="24"/>
  <c r="E8" i="30"/>
  <c r="D24" i="32"/>
  <c r="F19" i="29"/>
  <c r="D53" i="30"/>
  <c r="E9" i="27"/>
  <c r="F15" i="24"/>
  <c r="F26" i="20"/>
  <c r="F43" i="30"/>
  <c r="D20" i="25"/>
  <c r="E47" i="32"/>
  <c r="E96" i="20"/>
  <c r="D54" i="21"/>
  <c r="D21" i="26"/>
  <c r="F39" i="30"/>
  <c r="E39" i="29"/>
  <c r="E19" i="27"/>
  <c r="F11" i="26"/>
  <c r="E85" i="26"/>
  <c r="D8" i="25"/>
  <c r="E82" i="24"/>
  <c r="F39" i="32"/>
  <c r="F31" i="32"/>
  <c r="F51" i="22"/>
  <c r="F63" i="22"/>
  <c r="E41" i="20"/>
  <c r="J23" i="28"/>
  <c r="E46" i="21"/>
  <c r="H23" i="29"/>
  <c r="H41" i="25"/>
  <c r="E43" i="22"/>
  <c r="F7" i="28"/>
  <c r="F48" i="20"/>
  <c r="F76" i="24"/>
  <c r="G25" i="20"/>
  <c r="E67" i="26"/>
  <c r="D17" i="24"/>
  <c r="D29" i="31"/>
  <c r="E4" i="30"/>
  <c r="D17" i="30"/>
  <c r="E26" i="25"/>
  <c r="D28" i="28"/>
  <c r="P2" i="16"/>
  <c r="F27" i="27"/>
  <c r="D73" i="24"/>
  <c r="H67" i="21"/>
  <c r="D8" i="30"/>
  <c r="F40" i="22"/>
  <c r="D20" i="29"/>
  <c r="F44" i="26"/>
  <c r="E12" i="29"/>
  <c r="F36" i="31"/>
  <c r="F12" i="21"/>
  <c r="C75" i="26"/>
  <c r="F89" i="21"/>
  <c r="E51" i="21"/>
  <c r="E86" i="24"/>
  <c r="E23" i="26"/>
  <c r="D66" i="24"/>
  <c r="D21" i="22"/>
  <c r="D14" i="26"/>
  <c r="G31" i="20"/>
  <c r="E13" i="31"/>
  <c r="D25" i="24"/>
  <c r="D26" i="26"/>
  <c r="E6" i="32"/>
  <c r="F4" i="29"/>
  <c r="F75" i="24"/>
  <c r="E17" i="26"/>
  <c r="F4" i="30"/>
  <c r="F33" i="24"/>
  <c r="D41" i="29"/>
  <c r="I4" i="29"/>
  <c r="F12" i="32"/>
  <c r="D26" i="30"/>
  <c r="G6" i="26"/>
  <c r="D19" i="24"/>
  <c r="F17" i="30"/>
  <c r="D5" i="20"/>
  <c r="E19" i="25"/>
  <c r="D16" i="22"/>
  <c r="F50" i="29"/>
  <c r="F6" i="25"/>
  <c r="E26" i="32"/>
  <c r="D48" i="22"/>
  <c r="E31" i="29"/>
  <c r="D26" i="27"/>
  <c r="E71" i="26"/>
  <c r="D14" i="32"/>
  <c r="D5" i="22"/>
  <c r="F87" i="26"/>
  <c r="D34" i="20"/>
  <c r="E69" i="26"/>
  <c r="F25" i="29"/>
  <c r="E38" i="30"/>
  <c r="D4" i="30"/>
  <c r="F5" i="29"/>
  <c r="D6" i="27"/>
  <c r="F40" i="26"/>
  <c r="E20" i="28"/>
  <c r="E30" i="32"/>
  <c r="E9" i="31"/>
  <c r="E32" i="30"/>
  <c r="E23" i="30"/>
  <c r="E32" i="29"/>
  <c r="F87" i="21"/>
  <c r="E23" i="27"/>
  <c r="E23" i="32"/>
  <c r="F10" i="26"/>
  <c r="E62" i="26"/>
  <c r="F50" i="22"/>
  <c r="E23" i="21"/>
  <c r="F62" i="20"/>
  <c r="D72" i="21"/>
  <c r="D15" i="31"/>
  <c r="D59" i="22"/>
  <c r="E65" i="22"/>
  <c r="F81" i="21"/>
  <c r="F92" i="26"/>
  <c r="D12" i="32"/>
  <c r="C45" i="25"/>
  <c r="E65" i="24"/>
  <c r="E22" i="24"/>
  <c r="H29" i="22"/>
  <c r="D45" i="26"/>
  <c r="F28" i="30"/>
  <c r="D89" i="26"/>
  <c r="F10" i="31"/>
  <c r="E45" i="24"/>
  <c r="F20" i="31"/>
  <c r="E12" i="27"/>
  <c r="F32" i="22"/>
  <c r="H39" i="24"/>
  <c r="E48" i="30"/>
  <c r="E12" i="30"/>
  <c r="F6" i="26"/>
  <c r="D45" i="29"/>
  <c r="F46" i="25"/>
  <c r="E8" i="29"/>
  <c r="I46" i="20"/>
  <c r="F68" i="26"/>
  <c r="E24" i="25"/>
  <c r="F6" i="31"/>
  <c r="E56" i="22"/>
  <c r="I96" i="20"/>
  <c r="F18" i="28"/>
  <c r="C57" i="22"/>
  <c r="F37" i="31"/>
  <c r="H14" i="32"/>
  <c r="D29" i="30"/>
  <c r="D39" i="26"/>
  <c r="E10" i="20"/>
  <c r="F4" i="25"/>
  <c r="F14" i="20"/>
  <c r="I29" i="31"/>
  <c r="D34" i="21"/>
  <c r="D16" i="30"/>
  <c r="D84" i="21"/>
  <c r="G57" i="21"/>
  <c r="J58" i="26"/>
  <c r="E9" i="20"/>
  <c r="H6" i="27"/>
  <c r="G17" i="30"/>
  <c r="C18" i="26"/>
  <c r="D19" i="30"/>
  <c r="D23" i="22"/>
  <c r="F60" i="20"/>
  <c r="H36" i="26"/>
  <c r="F95" i="21"/>
  <c r="D81" i="26"/>
  <c r="F65" i="26"/>
  <c r="E49" i="29"/>
  <c r="F27" i="29"/>
  <c r="D30" i="26"/>
  <c r="J9" i="24"/>
  <c r="F20" i="29"/>
  <c r="C47" i="26"/>
  <c r="E50" i="22"/>
  <c r="E40" i="32"/>
  <c r="E37" i="32"/>
  <c r="F29" i="28"/>
  <c r="F38" i="29"/>
  <c r="D45" i="21"/>
  <c r="E64" i="24"/>
  <c r="F35" i="26"/>
  <c r="D29" i="22"/>
  <c r="C74" i="22"/>
  <c r="F60" i="21"/>
  <c r="G49" i="25"/>
  <c r="F19" i="25"/>
  <c r="D45" i="22"/>
  <c r="C44" i="25"/>
  <c r="D10" i="29"/>
  <c r="I44" i="22"/>
  <c r="I37" i="21"/>
  <c r="F27" i="20"/>
  <c r="E24" i="31"/>
  <c r="F77" i="26"/>
  <c r="D22" i="21"/>
  <c r="H53" i="21"/>
  <c r="F12" i="28"/>
  <c r="D42" i="22"/>
  <c r="E78" i="26"/>
  <c r="D39" i="22"/>
  <c r="D47" i="26"/>
  <c r="F77" i="21"/>
  <c r="D33" i="26"/>
  <c r="D49" i="21"/>
  <c r="E8" i="26"/>
  <c r="D38" i="30"/>
  <c r="D14" i="22"/>
  <c r="J48" i="30"/>
  <c r="E15" i="31"/>
  <c r="D38" i="25"/>
  <c r="E41" i="29"/>
  <c r="G48" i="24"/>
  <c r="E11" i="28"/>
  <c r="E42" i="30"/>
  <c r="D7" i="26"/>
  <c r="F63" i="26"/>
  <c r="F78" i="26"/>
  <c r="E31" i="28"/>
  <c r="F41" i="26"/>
  <c r="D24" i="30"/>
  <c r="F15" i="28"/>
  <c r="F43" i="29"/>
  <c r="E21" i="27"/>
  <c r="F17" i="26"/>
  <c r="E18" i="31"/>
  <c r="D42" i="26"/>
  <c r="D10" i="28"/>
  <c r="D30" i="28"/>
  <c r="D58" i="26"/>
  <c r="D17" i="20"/>
  <c r="D18" i="31"/>
  <c r="F42" i="29"/>
  <c r="F95" i="26"/>
  <c r="D24" i="28"/>
  <c r="F44" i="25"/>
  <c r="E19" i="32"/>
  <c r="D50" i="29"/>
  <c r="E27" i="21"/>
  <c r="F98" i="20"/>
  <c r="D38" i="31"/>
  <c r="F4" i="28"/>
  <c r="E17" i="29"/>
  <c r="G56" i="22"/>
  <c r="E40" i="26"/>
  <c r="E28" i="30"/>
  <c r="E14" i="20"/>
  <c r="D35" i="32"/>
  <c r="F14" i="30"/>
  <c r="E9" i="32"/>
  <c r="D23" i="21"/>
  <c r="D7" i="28"/>
  <c r="H86" i="26"/>
  <c r="E10" i="28"/>
  <c r="F72" i="20"/>
  <c r="F44" i="20"/>
  <c r="D88" i="20"/>
  <c r="F35" i="30"/>
  <c r="E61" i="24"/>
  <c r="D17" i="22"/>
  <c r="D5" i="30"/>
  <c r="E38" i="29"/>
  <c r="E42" i="26"/>
  <c r="G60" i="21"/>
  <c r="D94" i="20"/>
  <c r="F52" i="26"/>
  <c r="F26" i="26"/>
  <c r="E5" i="31"/>
  <c r="E19" i="28"/>
  <c r="F94" i="26"/>
  <c r="F7" i="31"/>
  <c r="E73" i="24"/>
  <c r="D48" i="30"/>
  <c r="F28" i="26"/>
  <c r="F24" i="25"/>
  <c r="F50" i="21"/>
  <c r="F79" i="21"/>
  <c r="H11" i="29"/>
  <c r="F14" i="24"/>
  <c r="D60" i="22"/>
  <c r="D32" i="25"/>
  <c r="F53" i="20"/>
  <c r="E66" i="24"/>
  <c r="F65" i="21"/>
  <c r="E97" i="21"/>
  <c r="D77" i="22"/>
  <c r="D9" i="28"/>
  <c r="I7" i="21"/>
  <c r="H45" i="25"/>
  <c r="F11" i="30"/>
  <c r="D52" i="30"/>
  <c r="E36" i="26"/>
  <c r="D42" i="24"/>
  <c r="D50" i="30"/>
  <c r="F58" i="21"/>
  <c r="D4" i="25"/>
  <c r="D51" i="30"/>
  <c r="D15" i="27"/>
  <c r="E72" i="26"/>
  <c r="D21" i="29"/>
  <c r="D86" i="20"/>
  <c r="F10" i="30"/>
  <c r="E11" i="26"/>
  <c r="E80" i="20"/>
  <c r="E19" i="30"/>
  <c r="H27" i="30"/>
  <c r="F18" i="26"/>
  <c r="D69" i="21"/>
  <c r="I29" i="25"/>
  <c r="E14" i="24"/>
  <c r="D16" i="32"/>
  <c r="D41" i="22"/>
  <c r="I58" i="20"/>
  <c r="D74" i="26"/>
  <c r="D29" i="25"/>
  <c r="E12" i="31"/>
  <c r="D22" i="28"/>
  <c r="E35" i="30"/>
  <c r="E15" i="32"/>
  <c r="F18" i="27"/>
  <c r="E8" i="28"/>
  <c r="D23" i="26"/>
  <c r="F17" i="27"/>
  <c r="F5" i="32"/>
  <c r="E51" i="20"/>
  <c r="F41" i="29"/>
  <c r="E28" i="22"/>
  <c r="D14" i="27"/>
  <c r="F22" i="27"/>
  <c r="D6" i="22"/>
  <c r="F31" i="31"/>
  <c r="E87" i="21"/>
  <c r="D33" i="29"/>
  <c r="F16" i="24"/>
  <c r="F25" i="28"/>
  <c r="F19" i="28"/>
  <c r="F12" i="25"/>
  <c r="D47" i="32"/>
  <c r="F90" i="26"/>
  <c r="F22" i="32"/>
  <c r="D34" i="31"/>
  <c r="F36" i="30"/>
  <c r="F25" i="32"/>
  <c r="E27" i="29"/>
  <c r="E53" i="30"/>
  <c r="E14" i="28"/>
  <c r="D32" i="30"/>
  <c r="D87" i="26"/>
  <c r="E13" i="28"/>
  <c r="E20" i="25"/>
  <c r="D71" i="21"/>
  <c r="D27" i="27"/>
  <c r="D45" i="30"/>
  <c r="E16" i="26"/>
  <c r="D43" i="32"/>
  <c r="D6" i="28"/>
  <c r="D66" i="21"/>
  <c r="F57" i="21"/>
  <c r="D14" i="28"/>
  <c r="F9" i="28"/>
  <c r="F46" i="29"/>
  <c r="D19" i="28"/>
  <c r="F17" i="32"/>
  <c r="E26" i="30"/>
  <c r="D93" i="21"/>
  <c r="E29" i="21"/>
  <c r="F26" i="29"/>
  <c r="E6" i="30"/>
  <c r="F38" i="31"/>
  <c r="D40" i="26"/>
  <c r="D36" i="29"/>
  <c r="E21" i="26"/>
  <c r="C36" i="29"/>
  <c r="J41" i="21"/>
  <c r="F43" i="20"/>
  <c r="E60" i="22"/>
  <c r="E18" i="20"/>
  <c r="F13" i="32"/>
  <c r="E34" i="26"/>
  <c r="D33" i="30"/>
  <c r="H52" i="24"/>
  <c r="E37" i="29"/>
  <c r="D13" i="29"/>
  <c r="F29" i="32"/>
  <c r="D43" i="22"/>
  <c r="D12" i="30"/>
  <c r="D48" i="26"/>
  <c r="F8" i="26"/>
  <c r="E5" i="30"/>
  <c r="I66" i="26"/>
  <c r="E9" i="26"/>
  <c r="D63" i="21"/>
  <c r="E47" i="24"/>
  <c r="J40" i="29"/>
  <c r="D37" i="25"/>
  <c r="H4" i="25"/>
  <c r="I27" i="21"/>
  <c r="C40" i="22"/>
  <c r="D16" i="27"/>
  <c r="D11" i="22"/>
  <c r="D24" i="21"/>
  <c r="D18" i="20"/>
  <c r="F15" i="32"/>
  <c r="E50" i="25"/>
  <c r="D34" i="24"/>
  <c r="C75" i="21"/>
  <c r="E21" i="28"/>
  <c r="E36" i="31"/>
  <c r="D36" i="30"/>
  <c r="E76" i="26"/>
  <c r="E54" i="21"/>
  <c r="D84" i="26"/>
  <c r="D73" i="21"/>
  <c r="F54" i="21"/>
  <c r="D47" i="21"/>
  <c r="D64" i="26"/>
  <c r="F25" i="27"/>
  <c r="F46" i="24"/>
  <c r="D13" i="28"/>
  <c r="D28" i="29"/>
  <c r="D17" i="31"/>
  <c r="F33" i="29"/>
  <c r="C88" i="26"/>
  <c r="E41" i="25"/>
  <c r="E92" i="26"/>
  <c r="F38" i="30"/>
  <c r="F14" i="26"/>
  <c r="E25" i="27"/>
  <c r="E23" i="22"/>
  <c r="E13" i="25"/>
  <c r="E74" i="24"/>
  <c r="D33" i="22"/>
  <c r="E59" i="26"/>
  <c r="D46" i="30"/>
  <c r="E37" i="31"/>
  <c r="F13" i="25"/>
  <c r="F11" i="27"/>
  <c r="D34" i="25"/>
  <c r="F9" i="30"/>
  <c r="D53" i="29"/>
  <c r="E26" i="29"/>
  <c r="F16" i="31"/>
  <c r="E4" i="25"/>
  <c r="E14" i="26"/>
  <c r="D53" i="20"/>
  <c r="E38" i="24"/>
  <c r="D26" i="28"/>
  <c r="D15" i="30"/>
  <c r="E14" i="30"/>
  <c r="E53" i="29"/>
  <c r="D47" i="24"/>
  <c r="D31" i="31"/>
  <c r="D6" i="31"/>
  <c r="D20" i="22"/>
  <c r="E29" i="30"/>
  <c r="E12" i="26"/>
  <c r="E25" i="28"/>
  <c r="D37" i="30"/>
  <c r="E52" i="26"/>
  <c r="D36" i="25"/>
  <c r="D16" i="28"/>
  <c r="F19" i="32"/>
  <c r="F80" i="20"/>
  <c r="D67" i="26"/>
  <c r="D15" i="28"/>
  <c r="F75" i="22"/>
  <c r="F39" i="31"/>
  <c r="F28" i="32"/>
  <c r="E43" i="26"/>
  <c r="E44" i="29"/>
  <c r="E21" i="31"/>
  <c r="F70" i="26"/>
  <c r="E51" i="30"/>
  <c r="E32" i="31"/>
  <c r="D8" i="31"/>
  <c r="D18" i="29"/>
  <c r="G37" i="22"/>
  <c r="E64" i="20"/>
  <c r="D81" i="24"/>
  <c r="E51" i="24"/>
  <c r="F46" i="32"/>
  <c r="F21" i="27"/>
  <c r="D43" i="26"/>
  <c r="E40" i="30"/>
  <c r="J41" i="20"/>
  <c r="E48" i="26"/>
  <c r="H71" i="26"/>
  <c r="D52" i="26"/>
  <c r="D43" i="20"/>
  <c r="E45" i="32"/>
  <c r="F34" i="29"/>
  <c r="D34" i="32"/>
  <c r="J42" i="21"/>
  <c r="F33" i="26"/>
  <c r="D98" i="20"/>
  <c r="F80" i="24"/>
  <c r="D53" i="26"/>
  <c r="I20" i="20"/>
  <c r="G40" i="20"/>
  <c r="E77" i="24"/>
  <c r="H50" i="29"/>
  <c r="D56" i="22"/>
  <c r="G4" i="24"/>
  <c r="C5" i="32"/>
  <c r="F15" i="21"/>
  <c r="F23" i="28"/>
  <c r="J5" i="22"/>
  <c r="C42" i="29"/>
  <c r="J50" i="30"/>
  <c r="F70" i="21"/>
  <c r="J77" i="22"/>
  <c r="G65" i="22"/>
  <c r="F41" i="32"/>
  <c r="D20" i="21"/>
  <c r="F23" i="26"/>
  <c r="F30" i="31"/>
  <c r="F37" i="30"/>
  <c r="E13" i="22"/>
  <c r="F35" i="25"/>
  <c r="E73" i="26"/>
  <c r="D12" i="26"/>
  <c r="F45" i="29"/>
  <c r="D31" i="24"/>
  <c r="D10" i="26"/>
  <c r="E28" i="21"/>
  <c r="E11" i="30"/>
  <c r="F52" i="20"/>
  <c r="D15" i="21"/>
  <c r="D29" i="29"/>
  <c r="F19" i="26"/>
  <c r="E78" i="21"/>
  <c r="D41" i="26"/>
  <c r="E25" i="30"/>
  <c r="F47" i="24"/>
  <c r="G52" i="24"/>
  <c r="G16" i="32"/>
  <c r="G74" i="24"/>
  <c r="F24" i="29"/>
  <c r="I78" i="26"/>
  <c r="E62" i="22"/>
  <c r="F98" i="21"/>
  <c r="E98" i="20"/>
  <c r="G98" i="20"/>
  <c r="E43" i="20"/>
  <c r="D55" i="22"/>
  <c r="E16" i="29"/>
  <c r="F69" i="26"/>
  <c r="E39" i="32"/>
  <c r="F9" i="29"/>
  <c r="D19" i="31"/>
  <c r="F21" i="30"/>
  <c r="D13" i="31"/>
  <c r="F42" i="30"/>
  <c r="F59" i="24"/>
  <c r="E51" i="26"/>
  <c r="F40" i="29"/>
  <c r="E27" i="32"/>
  <c r="D60" i="21"/>
  <c r="E50" i="30"/>
  <c r="F26" i="27"/>
  <c r="E26" i="26"/>
  <c r="E24" i="30"/>
  <c r="F31" i="25"/>
  <c r="D54" i="22"/>
  <c r="E5" i="26"/>
  <c r="D5" i="32"/>
  <c r="D27" i="26"/>
  <c r="F82" i="26"/>
  <c r="F41" i="20"/>
  <c r="D34" i="30"/>
  <c r="F55" i="26"/>
  <c r="F74" i="24"/>
  <c r="E8" i="24"/>
  <c r="F38" i="26"/>
  <c r="D8" i="29"/>
  <c r="E15" i="27"/>
  <c r="F24" i="28"/>
  <c r="D7" i="24"/>
  <c r="D14" i="25"/>
  <c r="D6" i="24"/>
  <c r="E69" i="21"/>
  <c r="E44" i="25"/>
  <c r="E19" i="26"/>
  <c r="E5" i="29"/>
  <c r="D8" i="21"/>
  <c r="E15" i="22"/>
  <c r="D8" i="22"/>
  <c r="D17" i="29"/>
  <c r="H7" i="30"/>
  <c r="E13" i="30"/>
  <c r="C12" i="25"/>
  <c r="F84" i="26"/>
  <c r="I12" i="30"/>
  <c r="D20" i="30"/>
  <c r="D9" i="29"/>
  <c r="D15" i="29"/>
  <c r="E63" i="24"/>
  <c r="F8" i="24"/>
  <c r="D40" i="22"/>
  <c r="E57" i="20"/>
  <c r="D18" i="25"/>
  <c r="D95" i="26"/>
  <c r="F7" i="26"/>
  <c r="E19" i="22"/>
  <c r="E68" i="21"/>
  <c r="D63" i="22"/>
  <c r="J18" i="25"/>
  <c r="D10" i="27"/>
  <c r="F90" i="21"/>
  <c r="F27" i="28"/>
  <c r="E19" i="29"/>
  <c r="F10" i="27"/>
  <c r="E5" i="28"/>
  <c r="F32" i="29"/>
  <c r="E27" i="26"/>
  <c r="E50" i="29"/>
  <c r="D49" i="22"/>
  <c r="D22" i="32"/>
  <c r="C30" i="24"/>
  <c r="D46" i="22"/>
  <c r="D44" i="24"/>
  <c r="D8" i="28"/>
  <c r="C16" i="28"/>
  <c r="E28" i="32"/>
  <c r="E19" i="24"/>
  <c r="F7" i="21"/>
  <c r="D20" i="20"/>
  <c r="F35" i="22"/>
  <c r="F16" i="22"/>
  <c r="C44" i="30"/>
  <c r="G63" i="22"/>
  <c r="E19" i="31"/>
  <c r="E23" i="29"/>
  <c r="J6" i="29"/>
  <c r="F56" i="22"/>
  <c r="E45" i="30"/>
  <c r="E28" i="25"/>
  <c r="I80" i="26"/>
  <c r="H79" i="20"/>
  <c r="E24" i="28"/>
  <c r="D26" i="31"/>
  <c r="E7" i="22"/>
  <c r="D43" i="24"/>
  <c r="E41" i="30"/>
  <c r="F6" i="24"/>
  <c r="F24" i="26"/>
  <c r="F12" i="27"/>
  <c r="F56" i="24"/>
  <c r="D38" i="32"/>
  <c r="F81" i="20"/>
  <c r="F17" i="20"/>
  <c r="F40" i="20"/>
  <c r="D19" i="25"/>
  <c r="D19" i="29"/>
  <c r="F16" i="30"/>
  <c r="D4" i="29"/>
  <c r="D11" i="30"/>
  <c r="I26" i="22"/>
  <c r="E63" i="22"/>
  <c r="H42" i="26"/>
  <c r="I24" i="28"/>
  <c r="D4" i="32"/>
  <c r="J4" i="24"/>
  <c r="D27" i="20"/>
  <c r="F31" i="28"/>
  <c r="E59" i="20"/>
  <c r="F64" i="22"/>
  <c r="D32" i="22"/>
  <c r="D25" i="25"/>
  <c r="J53" i="24"/>
  <c r="E28" i="31"/>
  <c r="F16" i="28"/>
  <c r="E10" i="22"/>
  <c r="F49" i="29"/>
  <c r="F61" i="26"/>
  <c r="D24" i="26"/>
  <c r="F67" i="21"/>
  <c r="F53" i="26"/>
  <c r="D20" i="31"/>
  <c r="D41" i="32"/>
  <c r="D11" i="24"/>
  <c r="J19" i="29"/>
  <c r="F65" i="24"/>
  <c r="F27" i="31"/>
  <c r="E16" i="20"/>
  <c r="E22" i="30"/>
  <c r="E10" i="25"/>
  <c r="D27" i="25"/>
  <c r="F20" i="30"/>
  <c r="F26" i="31"/>
  <c r="D24" i="29"/>
  <c r="E36" i="30"/>
  <c r="H9" i="20"/>
  <c r="H30" i="22"/>
  <c r="I7" i="28"/>
  <c r="I8" i="30"/>
  <c r="D69" i="26"/>
  <c r="E5" i="25"/>
  <c r="I39" i="30"/>
  <c r="D26" i="25"/>
  <c r="H16" i="22"/>
  <c r="G18" i="21"/>
  <c r="E77" i="20"/>
  <c r="I41" i="26"/>
  <c r="J38" i="25"/>
  <c r="G93" i="20"/>
  <c r="J62" i="20"/>
  <c r="H90" i="26"/>
  <c r="E45" i="29"/>
  <c r="G45" i="21"/>
  <c r="D74" i="20"/>
  <c r="C91" i="20"/>
  <c r="D86" i="26"/>
  <c r="H21" i="29"/>
  <c r="C9" i="21"/>
  <c r="I23" i="29"/>
  <c r="D5" i="31"/>
  <c r="G18" i="31"/>
  <c r="J12" i="20"/>
  <c r="F9" i="27"/>
  <c r="D12" i="20"/>
  <c r="J86" i="20"/>
  <c r="H96" i="20"/>
  <c r="F45" i="30"/>
  <c r="H46" i="29"/>
  <c r="F85" i="20"/>
  <c r="E11" i="21"/>
  <c r="C95" i="26"/>
  <c r="E46" i="26"/>
  <c r="C4" i="30"/>
  <c r="F55" i="24"/>
  <c r="I77" i="24"/>
  <c r="C43" i="26"/>
  <c r="H66" i="26"/>
  <c r="E56" i="20"/>
  <c r="H63" i="26"/>
  <c r="J38" i="24"/>
  <c r="F88" i="21"/>
  <c r="C53" i="24"/>
  <c r="E21" i="20"/>
  <c r="E42" i="25"/>
  <c r="H44" i="22"/>
  <c r="F35" i="32"/>
  <c r="G19" i="26"/>
  <c r="F68" i="21"/>
  <c r="G45" i="30"/>
  <c r="D81" i="21"/>
  <c r="C20" i="31"/>
  <c r="E46" i="22"/>
  <c r="E33" i="31"/>
  <c r="H35" i="22"/>
  <c r="J43" i="22"/>
  <c r="C15" i="20"/>
  <c r="E15" i="24"/>
  <c r="G82" i="26"/>
  <c r="D96" i="21"/>
  <c r="D45" i="24"/>
  <c r="F91" i="20"/>
  <c r="I53" i="22"/>
  <c r="H21" i="28"/>
  <c r="D22" i="22"/>
  <c r="I55" i="24"/>
  <c r="G31" i="28"/>
  <c r="G4" i="30"/>
  <c r="C43" i="25"/>
  <c r="E79" i="21"/>
  <c r="E53" i="21"/>
  <c r="E86" i="21"/>
  <c r="J95" i="26"/>
  <c r="H39" i="30"/>
  <c r="C20" i="21"/>
  <c r="E27" i="20"/>
  <c r="C48" i="30"/>
  <c r="G6" i="30"/>
  <c r="D84" i="24"/>
  <c r="D25" i="22"/>
  <c r="D30" i="20"/>
  <c r="D15" i="20"/>
  <c r="D29" i="21"/>
  <c r="D22" i="26"/>
  <c r="E34" i="24"/>
  <c r="J56" i="24"/>
  <c r="D22" i="29"/>
  <c r="F61" i="22"/>
  <c r="D26" i="22"/>
  <c r="E8" i="27"/>
  <c r="C90" i="20"/>
  <c r="E23" i="31"/>
  <c r="D36" i="31"/>
  <c r="F75" i="20"/>
  <c r="D23" i="28"/>
  <c r="C45" i="32"/>
  <c r="G8" i="25"/>
  <c r="H58" i="21"/>
  <c r="I42" i="22"/>
  <c r="C16" i="30"/>
  <c r="H34" i="26"/>
  <c r="C41" i="25"/>
  <c r="F61" i="21"/>
  <c r="H54" i="22"/>
  <c r="G11" i="30"/>
  <c r="C40" i="21"/>
  <c r="J4" i="20"/>
  <c r="G99" i="20"/>
  <c r="H22" i="28"/>
  <c r="E58" i="22"/>
  <c r="E16" i="27"/>
  <c r="F71" i="20"/>
  <c r="E73" i="22"/>
  <c r="F43" i="22"/>
  <c r="I50" i="20"/>
  <c r="F15" i="27"/>
  <c r="I20" i="28"/>
  <c r="H15" i="26"/>
  <c r="D37" i="21"/>
  <c r="E6" i="28"/>
  <c r="F55" i="21"/>
  <c r="F77" i="20"/>
  <c r="H31" i="29"/>
  <c r="E6" i="29"/>
  <c r="E29" i="22"/>
  <c r="G81" i="24"/>
  <c r="F26" i="24"/>
  <c r="D66" i="22"/>
  <c r="E7" i="25"/>
  <c r="F7" i="30"/>
  <c r="D20" i="28"/>
  <c r="F64" i="21"/>
  <c r="I35" i="20"/>
  <c r="E37" i="26"/>
  <c r="E29" i="28"/>
  <c r="J58" i="20"/>
  <c r="D84" i="20"/>
  <c r="D25" i="32"/>
  <c r="G90" i="21"/>
  <c r="E31" i="21"/>
  <c r="E17" i="21"/>
  <c r="J22" i="22"/>
  <c r="E22" i="21"/>
  <c r="E42" i="21"/>
  <c r="I42" i="29"/>
  <c r="E38" i="26"/>
  <c r="J19" i="27"/>
  <c r="F83" i="26"/>
  <c r="G27" i="29"/>
  <c r="F18" i="20"/>
  <c r="C5" i="26"/>
  <c r="E4" i="24"/>
  <c r="C29" i="20"/>
  <c r="D48" i="25"/>
  <c r="I45" i="30"/>
  <c r="F33" i="30"/>
  <c r="E27" i="28"/>
  <c r="E86" i="26"/>
  <c r="E91" i="21"/>
  <c r="F43" i="25"/>
  <c r="F44" i="24"/>
  <c r="D19" i="27"/>
  <c r="F51" i="20"/>
  <c r="I62" i="26"/>
  <c r="F59" i="21"/>
  <c r="I7" i="30"/>
  <c r="C85" i="21"/>
  <c r="E34" i="32"/>
  <c r="G77" i="21"/>
  <c r="D11" i="25"/>
  <c r="D4" i="21"/>
  <c r="E7" i="24"/>
  <c r="G52" i="21"/>
  <c r="D70" i="21"/>
  <c r="D30" i="24"/>
  <c r="E80" i="24"/>
  <c r="G46" i="26"/>
  <c r="F85" i="21"/>
  <c r="I18" i="20"/>
  <c r="G5" i="26"/>
  <c r="I26" i="20"/>
  <c r="F24" i="24"/>
  <c r="I22" i="31"/>
  <c r="D14" i="20"/>
  <c r="G11" i="28"/>
  <c r="I78" i="20"/>
  <c r="I46" i="30"/>
  <c r="J10" i="28"/>
  <c r="J16" i="26"/>
  <c r="D44" i="32"/>
  <c r="G35" i="22"/>
  <c r="C11" i="31"/>
  <c r="F15" i="25"/>
  <c r="E93" i="21"/>
  <c r="I39" i="25"/>
  <c r="E35" i="32"/>
  <c r="F34" i="32"/>
  <c r="J30" i="30"/>
  <c r="G55" i="26"/>
  <c r="J21" i="28"/>
  <c r="C44" i="21"/>
  <c r="E10" i="27"/>
  <c r="E11" i="31"/>
  <c r="F101" i="20"/>
  <c r="H76" i="20"/>
  <c r="E61" i="21"/>
  <c r="H13" i="32"/>
  <c r="G28" i="24"/>
  <c r="G25" i="27"/>
  <c r="I53" i="24"/>
  <c r="D10" i="25"/>
  <c r="J68" i="24"/>
  <c r="I11" i="24"/>
  <c r="J97" i="20"/>
  <c r="F36" i="32"/>
  <c r="D57" i="26"/>
  <c r="C31" i="32"/>
  <c r="E52" i="22"/>
  <c r="H15" i="24"/>
  <c r="E4" i="28"/>
  <c r="E36" i="21"/>
  <c r="D94" i="26"/>
  <c r="E61" i="22"/>
  <c r="C71" i="24"/>
  <c r="D63" i="20"/>
  <c r="H13" i="29"/>
  <c r="C51" i="22"/>
  <c r="D21" i="24"/>
  <c r="I26" i="28"/>
  <c r="G24" i="20"/>
  <c r="E58" i="24"/>
  <c r="J75" i="20"/>
  <c r="I51" i="26"/>
  <c r="J39" i="21"/>
  <c r="C82" i="20"/>
  <c r="C28" i="29"/>
  <c r="H38" i="32"/>
  <c r="C13" i="30"/>
  <c r="I61" i="26"/>
  <c r="J46" i="32"/>
  <c r="G82" i="20"/>
  <c r="J51" i="21"/>
  <c r="C42" i="30"/>
  <c r="H22" i="24"/>
  <c r="E26" i="20"/>
  <c r="H48" i="29"/>
  <c r="D58" i="22"/>
  <c r="D38" i="26"/>
  <c r="D28" i="26"/>
  <c r="F30" i="26"/>
  <c r="E26" i="21"/>
  <c r="D40" i="20"/>
  <c r="F52" i="30"/>
  <c r="F14" i="32"/>
  <c r="H20" i="21"/>
  <c r="E55" i="20"/>
  <c r="F33" i="31"/>
  <c r="E89" i="20"/>
  <c r="H93" i="21"/>
  <c r="F25" i="20"/>
  <c r="I23" i="22"/>
  <c r="F12" i="26"/>
  <c r="E6" i="26"/>
  <c r="J41" i="26"/>
  <c r="J20" i="24"/>
  <c r="E62" i="21"/>
  <c r="I26" i="32"/>
  <c r="C28" i="21"/>
  <c r="C24" i="20"/>
  <c r="J11" i="30"/>
  <c r="G66" i="20"/>
  <c r="I84" i="26"/>
  <c r="H22" i="32"/>
  <c r="I61" i="21"/>
  <c r="I22" i="22"/>
  <c r="I93" i="26"/>
  <c r="G10" i="22"/>
  <c r="I8" i="20"/>
  <c r="D74" i="22"/>
  <c r="C12" i="26"/>
  <c r="D77" i="26"/>
  <c r="F4" i="32"/>
  <c r="D43" i="25"/>
  <c r="F24" i="30"/>
  <c r="F46" i="26"/>
  <c r="D89" i="20"/>
  <c r="E20" i="29"/>
  <c r="F12" i="30"/>
  <c r="F87" i="20"/>
  <c r="E28" i="26"/>
  <c r="D58" i="24"/>
  <c r="F30" i="28"/>
  <c r="G5" i="20"/>
  <c r="D40" i="24"/>
  <c r="H7" i="25"/>
  <c r="I96" i="21"/>
  <c r="E53" i="26"/>
  <c r="H31" i="21"/>
  <c r="F15" i="22"/>
  <c r="F75" i="26"/>
  <c r="D86" i="24"/>
  <c r="I21" i="24"/>
  <c r="F31" i="22"/>
  <c r="I76" i="24"/>
  <c r="G31" i="21"/>
  <c r="D31" i="21"/>
  <c r="I73" i="21"/>
  <c r="C87" i="21"/>
  <c r="C10" i="25"/>
  <c r="H41" i="30"/>
  <c r="H57" i="26"/>
  <c r="J51" i="24"/>
  <c r="D65" i="22"/>
  <c r="I23" i="21"/>
  <c r="H70" i="26"/>
  <c r="F14" i="25"/>
  <c r="J63" i="22"/>
  <c r="F18" i="21"/>
  <c r="D15" i="26"/>
  <c r="E72" i="20"/>
  <c r="E7" i="27"/>
  <c r="F42" i="32"/>
  <c r="J56" i="26"/>
  <c r="J76" i="24"/>
  <c r="F57" i="24"/>
  <c r="C28" i="28"/>
  <c r="F40" i="32"/>
  <c r="C21" i="20"/>
  <c r="I25" i="30"/>
  <c r="H29" i="26"/>
  <c r="D12" i="31"/>
  <c r="H35" i="31"/>
  <c r="F67" i="22"/>
  <c r="H65" i="22"/>
  <c r="H8" i="32"/>
  <c r="E102" i="20"/>
  <c r="G29" i="29"/>
  <c r="C7" i="32"/>
  <c r="F21" i="32"/>
  <c r="D36" i="24"/>
  <c r="F22" i="24"/>
  <c r="D5" i="26"/>
  <c r="E47" i="21"/>
  <c r="F43" i="24"/>
  <c r="J45" i="25"/>
  <c r="C26" i="26"/>
  <c r="E14" i="32"/>
  <c r="F40" i="30"/>
  <c r="F42" i="26"/>
  <c r="H81" i="24"/>
  <c r="AD2" i="16"/>
  <c r="J65" i="22"/>
  <c r="G35" i="30"/>
  <c r="J45" i="29"/>
  <c r="F94" i="20"/>
  <c r="E27" i="31"/>
  <c r="I49" i="29"/>
  <c r="D67" i="24"/>
  <c r="G51" i="30"/>
  <c r="E82" i="20"/>
  <c r="J28" i="21"/>
  <c r="H69" i="21"/>
  <c r="C55" i="26"/>
  <c r="G51" i="24"/>
  <c r="C58" i="20"/>
  <c r="G36" i="24"/>
  <c r="C35" i="31"/>
  <c r="C30" i="26"/>
  <c r="J24" i="30"/>
  <c r="C40" i="20"/>
  <c r="H18" i="31"/>
  <c r="G24" i="29"/>
  <c r="H11" i="25"/>
  <c r="C4" i="25"/>
  <c r="E14" i="29"/>
  <c r="F9" i="26"/>
  <c r="F67" i="24"/>
  <c r="G74" i="26"/>
  <c r="D71" i="26"/>
  <c r="D18" i="26"/>
  <c r="H34" i="30"/>
  <c r="F83" i="20"/>
  <c r="F28" i="21"/>
  <c r="E30" i="25"/>
  <c r="E44" i="32"/>
  <c r="D77" i="24"/>
  <c r="E64" i="22"/>
  <c r="J27" i="22"/>
  <c r="D8" i="26"/>
  <c r="F50" i="24"/>
  <c r="J27" i="25"/>
  <c r="J73" i="26"/>
  <c r="I46" i="24"/>
  <c r="C21" i="30"/>
  <c r="C8" i="20"/>
  <c r="J81" i="24"/>
  <c r="J60" i="21"/>
  <c r="H76" i="26"/>
  <c r="G39" i="20"/>
  <c r="F18" i="32"/>
  <c r="H57" i="21"/>
  <c r="J9" i="32"/>
  <c r="J17" i="21"/>
  <c r="I34" i="25"/>
  <c r="H93" i="26"/>
  <c r="D85" i="26"/>
  <c r="F5" i="30"/>
  <c r="E74" i="21"/>
  <c r="E29" i="24"/>
  <c r="D22" i="30"/>
  <c r="F44" i="21"/>
  <c r="D28" i="25"/>
  <c r="E33" i="29"/>
  <c r="D69" i="22"/>
  <c r="E87" i="26"/>
  <c r="E14" i="22"/>
  <c r="E4" i="31"/>
  <c r="J79" i="26"/>
  <c r="I40" i="32"/>
  <c r="F44" i="22"/>
  <c r="D72" i="20"/>
  <c r="E22" i="29"/>
  <c r="F20" i="32"/>
  <c r="E67" i="20"/>
  <c r="C9" i="32"/>
  <c r="F29" i="30"/>
  <c r="C11" i="20"/>
  <c r="E35" i="26"/>
  <c r="F20" i="25"/>
  <c r="C13" i="20"/>
  <c r="J67" i="22"/>
  <c r="H17" i="30"/>
  <c r="F34" i="22"/>
  <c r="C59" i="26"/>
  <c r="F70" i="24"/>
  <c r="I4" i="28"/>
  <c r="J23" i="30"/>
  <c r="J46" i="30"/>
  <c r="I71" i="20"/>
  <c r="G79" i="26"/>
  <c r="G25" i="25"/>
  <c r="C24" i="29"/>
  <c r="C90" i="26"/>
  <c r="D51" i="24"/>
  <c r="E6" i="22"/>
  <c r="F30" i="20"/>
  <c r="H5" i="26"/>
  <c r="I50" i="30"/>
  <c r="C9" i="26"/>
  <c r="E68" i="20"/>
  <c r="D46" i="21"/>
  <c r="F99" i="20"/>
  <c r="G77" i="24"/>
  <c r="G78" i="22"/>
  <c r="E4" i="29"/>
  <c r="H56" i="26"/>
  <c r="E27" i="24"/>
  <c r="G88" i="20"/>
  <c r="J18" i="32"/>
  <c r="I36" i="25"/>
  <c r="I34" i="30"/>
  <c r="C37" i="32"/>
  <c r="H11" i="31"/>
  <c r="E70" i="20"/>
  <c r="I22" i="29"/>
  <c r="E11" i="20"/>
  <c r="E24" i="27"/>
  <c r="D38" i="21"/>
  <c r="F32" i="26"/>
  <c r="D28" i="32"/>
  <c r="G22" i="29"/>
  <c r="H75" i="26"/>
  <c r="I74" i="22"/>
  <c r="I12" i="24"/>
  <c r="G29" i="31"/>
  <c r="J12" i="24"/>
  <c r="E83" i="21"/>
  <c r="G47" i="29"/>
  <c r="I36" i="20"/>
  <c r="H25" i="28"/>
  <c r="G50" i="20"/>
  <c r="I61" i="22"/>
  <c r="H53" i="26"/>
  <c r="C52" i="20"/>
  <c r="D92" i="21"/>
  <c r="F47" i="32"/>
  <c r="E88" i="21"/>
  <c r="H47" i="24"/>
  <c r="J67" i="21"/>
  <c r="D7" i="27"/>
  <c r="D51" i="20"/>
  <c r="I38" i="29"/>
  <c r="H40" i="29"/>
  <c r="H47" i="26"/>
  <c r="G59" i="20"/>
  <c r="I32" i="32"/>
  <c r="I27" i="27"/>
  <c r="I37" i="29"/>
  <c r="C72" i="21"/>
  <c r="I7" i="22"/>
  <c r="D45" i="25"/>
  <c r="F32" i="31"/>
  <c r="E53" i="20"/>
  <c r="D80" i="24"/>
  <c r="G21" i="30"/>
  <c r="E63" i="26"/>
  <c r="D41" i="20"/>
  <c r="F27" i="25"/>
  <c r="D26" i="20"/>
  <c r="E10" i="24"/>
  <c r="E21" i="30"/>
  <c r="E5" i="32"/>
  <c r="H27" i="26"/>
  <c r="F5" i="20"/>
  <c r="J32" i="31"/>
  <c r="J58" i="21"/>
  <c r="J64" i="21"/>
  <c r="E8" i="21"/>
  <c r="F30" i="25"/>
  <c r="J27" i="32"/>
  <c r="C45" i="21"/>
  <c r="I51" i="21"/>
  <c r="H59" i="20"/>
  <c r="E67" i="24"/>
  <c r="J89" i="26"/>
  <c r="J47" i="25"/>
  <c r="E59" i="21"/>
  <c r="D9" i="20"/>
  <c r="I47" i="32"/>
  <c r="E37" i="24"/>
  <c r="H103" i="20"/>
  <c r="F17" i="24"/>
  <c r="D46" i="29"/>
  <c r="J5" i="29"/>
  <c r="E58" i="20"/>
  <c r="F74" i="20"/>
  <c r="F49" i="26"/>
  <c r="H13" i="26"/>
  <c r="H17" i="21"/>
  <c r="G86" i="20"/>
  <c r="G50" i="25"/>
  <c r="F5" i="28"/>
  <c r="C53" i="30"/>
  <c r="F76" i="21"/>
  <c r="J35" i="24"/>
  <c r="I18" i="31"/>
  <c r="C74" i="21"/>
  <c r="G35" i="24"/>
  <c r="E32" i="26"/>
  <c r="F53" i="21"/>
  <c r="E66" i="22"/>
  <c r="E33" i="30"/>
  <c r="D51" i="29"/>
  <c r="E55" i="22"/>
  <c r="J94" i="21"/>
  <c r="J81" i="26"/>
  <c r="E95" i="20"/>
  <c r="D43" i="29"/>
  <c r="E45" i="21"/>
  <c r="E48" i="32"/>
  <c r="F24" i="21"/>
  <c r="D42" i="25"/>
  <c r="J93" i="20"/>
  <c r="C31" i="31"/>
  <c r="D36" i="32"/>
  <c r="D38" i="24"/>
  <c r="J21" i="31"/>
  <c r="C4" i="22"/>
  <c r="F21" i="22"/>
  <c r="G22" i="30"/>
  <c r="E66" i="26"/>
  <c r="F66" i="26"/>
  <c r="D13" i="21"/>
  <c r="D46" i="26"/>
  <c r="D91" i="20"/>
  <c r="C18" i="32"/>
  <c r="D9" i="32"/>
  <c r="F70" i="20"/>
  <c r="E29" i="32"/>
  <c r="E93" i="26"/>
  <c r="F67" i="26"/>
  <c r="F80" i="21"/>
  <c r="G8" i="21"/>
  <c r="E30" i="22"/>
  <c r="F39" i="20"/>
  <c r="E15" i="21"/>
  <c r="J37" i="22"/>
  <c r="I53" i="29"/>
  <c r="D67" i="22"/>
  <c r="H12" i="28"/>
  <c r="F53" i="29"/>
  <c r="E24" i="22"/>
  <c r="G36" i="29"/>
  <c r="I71" i="26"/>
  <c r="H33" i="25"/>
  <c r="C23" i="29"/>
  <c r="E84" i="21"/>
  <c r="H30" i="29"/>
  <c r="I42" i="21"/>
  <c r="I44" i="29"/>
  <c r="I30" i="21"/>
  <c r="F66" i="21"/>
  <c r="F72" i="22"/>
  <c r="D34" i="22"/>
  <c r="D54" i="20"/>
  <c r="E72" i="22"/>
  <c r="D32" i="20"/>
  <c r="D75" i="20"/>
  <c r="E37" i="21"/>
  <c r="D64" i="24"/>
  <c r="C97" i="21"/>
  <c r="D102" i="20"/>
  <c r="D52" i="21"/>
  <c r="I15" i="32"/>
  <c r="D32" i="21"/>
  <c r="G36" i="30"/>
  <c r="E18" i="21"/>
  <c r="E65" i="26"/>
  <c r="G33" i="31"/>
  <c r="D4" i="22"/>
  <c r="I32" i="26"/>
  <c r="F11" i="24"/>
  <c r="F21" i="28"/>
  <c r="F24" i="22"/>
  <c r="F27" i="30"/>
  <c r="H75" i="21"/>
  <c r="H4" i="29"/>
  <c r="C7" i="29"/>
  <c r="G32" i="30"/>
  <c r="E30" i="20"/>
  <c r="G54" i="20"/>
  <c r="E22" i="31"/>
  <c r="E12" i="24"/>
  <c r="D27" i="24"/>
  <c r="E39" i="24"/>
  <c r="H15" i="30"/>
  <c r="D73" i="26"/>
  <c r="F33" i="20"/>
  <c r="F38" i="25"/>
  <c r="F70" i="22"/>
  <c r="F49" i="25"/>
  <c r="I41" i="29"/>
  <c r="E35" i="20"/>
  <c r="F36" i="21"/>
  <c r="I17" i="20"/>
  <c r="E10" i="21"/>
  <c r="G24" i="28"/>
  <c r="E7" i="20"/>
  <c r="I24" i="32"/>
  <c r="C53" i="21"/>
  <c r="E49" i="20"/>
  <c r="F59" i="20"/>
  <c r="H18" i="30"/>
  <c r="D39" i="20"/>
  <c r="G26" i="29"/>
  <c r="D82" i="21"/>
  <c r="C38" i="20"/>
  <c r="F36" i="26"/>
  <c r="G15" i="24"/>
  <c r="J71" i="20"/>
  <c r="H92" i="26"/>
  <c r="G4" i="31"/>
  <c r="I15" i="31"/>
  <c r="G53" i="20"/>
  <c r="H5" i="29"/>
  <c r="C51" i="20"/>
  <c r="J13" i="30"/>
  <c r="G6" i="21"/>
  <c r="F80" i="26"/>
  <c r="F14" i="29"/>
  <c r="G74" i="22"/>
  <c r="E70" i="21"/>
  <c r="D46" i="25"/>
  <c r="D33" i="21"/>
  <c r="E34" i="31"/>
  <c r="G85" i="20"/>
  <c r="G5" i="30"/>
  <c r="F10" i="32"/>
  <c r="D41" i="21"/>
  <c r="I44" i="24"/>
  <c r="D77" i="20"/>
  <c r="D12" i="22"/>
  <c r="C54" i="21"/>
  <c r="D92" i="26"/>
  <c r="E50" i="21"/>
  <c r="I39" i="24"/>
  <c r="F68" i="22"/>
  <c r="J12" i="25"/>
  <c r="F65" i="20"/>
  <c r="H43" i="21"/>
  <c r="D79" i="20"/>
  <c r="F6" i="21"/>
  <c r="H11" i="28"/>
  <c r="C12" i="24"/>
  <c r="H5" i="21"/>
  <c r="J80" i="21"/>
  <c r="G20" i="20"/>
  <c r="H59" i="26"/>
  <c r="H8" i="27"/>
  <c r="D53" i="21"/>
  <c r="E38" i="32"/>
  <c r="D5" i="28"/>
  <c r="E68" i="26"/>
  <c r="I33" i="30"/>
  <c r="D54" i="26"/>
  <c r="D31" i="26"/>
  <c r="E10" i="32"/>
  <c r="F19" i="31"/>
  <c r="D46" i="32"/>
  <c r="E69" i="22"/>
  <c r="D48" i="32"/>
  <c r="F28" i="20"/>
  <c r="D11" i="27"/>
  <c r="E59" i="24"/>
  <c r="J27" i="28"/>
  <c r="H45" i="29"/>
  <c r="C93" i="26"/>
  <c r="I67" i="21"/>
  <c r="D50" i="22"/>
  <c r="F58" i="20"/>
  <c r="G22" i="32"/>
  <c r="J25" i="29"/>
  <c r="C7" i="25"/>
  <c r="F25" i="25"/>
  <c r="J8" i="27"/>
  <c r="J50" i="22"/>
  <c r="I43" i="32"/>
  <c r="J91" i="26"/>
  <c r="I8" i="26"/>
  <c r="E30" i="24"/>
  <c r="C43" i="30"/>
  <c r="E54" i="26"/>
  <c r="C21" i="27"/>
  <c r="F17" i="28"/>
  <c r="C35" i="30"/>
  <c r="I63" i="24"/>
  <c r="G59" i="26"/>
  <c r="F49" i="30"/>
  <c r="J27" i="21"/>
  <c r="J26" i="31"/>
  <c r="C30" i="21"/>
  <c r="G48" i="29"/>
  <c r="F100" i="20"/>
  <c r="J16" i="25"/>
  <c r="D101" i="20"/>
  <c r="D48" i="24"/>
  <c r="G44" i="25"/>
  <c r="F15" i="20"/>
  <c r="D50" i="25"/>
  <c r="D21" i="28"/>
  <c r="C20" i="26"/>
  <c r="G44" i="30"/>
  <c r="I18" i="26"/>
  <c r="I42" i="26"/>
  <c r="F36" i="20"/>
  <c r="C26" i="31"/>
  <c r="J69" i="24"/>
  <c r="F16" i="25"/>
  <c r="F46" i="30"/>
  <c r="H14" i="28"/>
  <c r="C42" i="26"/>
  <c r="F54" i="22"/>
  <c r="I59" i="22"/>
  <c r="F37" i="25"/>
  <c r="E93" i="20"/>
  <c r="F58" i="26"/>
  <c r="G32" i="20"/>
  <c r="J10" i="30"/>
  <c r="C36" i="32"/>
  <c r="F39" i="22"/>
  <c r="G17" i="32"/>
  <c r="F48" i="32"/>
  <c r="J13" i="25"/>
  <c r="G16" i="30"/>
  <c r="E68" i="24"/>
  <c r="F84" i="20"/>
  <c r="H50" i="30"/>
  <c r="E42" i="22"/>
  <c r="I17" i="26"/>
  <c r="I94" i="20"/>
  <c r="F19" i="21"/>
  <c r="J59" i="21"/>
  <c r="E18" i="24"/>
  <c r="G34" i="30"/>
  <c r="J40" i="22"/>
  <c r="F16" i="21"/>
  <c r="J57" i="22"/>
  <c r="C16" i="20"/>
  <c r="I88" i="20"/>
  <c r="J38" i="26"/>
  <c r="H10" i="30"/>
  <c r="J17" i="27"/>
  <c r="I27" i="32"/>
  <c r="J32" i="25"/>
  <c r="E84" i="24"/>
  <c r="F52" i="29"/>
  <c r="F53" i="30"/>
  <c r="E28" i="28"/>
  <c r="G36" i="22"/>
  <c r="D57" i="22"/>
  <c r="F97" i="21"/>
  <c r="H42" i="30"/>
  <c r="F41" i="22"/>
  <c r="E45" i="26"/>
  <c r="G19" i="30"/>
  <c r="F27" i="22"/>
  <c r="F31" i="29"/>
  <c r="H40" i="26"/>
  <c r="C65" i="22"/>
  <c r="F4" i="24"/>
  <c r="G34" i="21"/>
  <c r="E56" i="24"/>
  <c r="I18" i="30"/>
  <c r="H32" i="30"/>
  <c r="C20" i="30"/>
  <c r="H57" i="20"/>
  <c r="J79" i="20"/>
  <c r="D62" i="21"/>
  <c r="E50" i="20"/>
  <c r="D90" i="26"/>
  <c r="I27" i="25"/>
  <c r="I20" i="26"/>
  <c r="J59" i="24"/>
  <c r="C37" i="25"/>
  <c r="J92" i="26"/>
  <c r="G30" i="31"/>
  <c r="I76" i="22"/>
  <c r="D37" i="24"/>
  <c r="J41" i="22"/>
  <c r="H32" i="22"/>
  <c r="F10" i="20"/>
  <c r="E74" i="22"/>
  <c r="G27" i="30"/>
  <c r="F25" i="30"/>
  <c r="F11" i="29"/>
  <c r="F37" i="29"/>
  <c r="F35" i="29"/>
  <c r="J27" i="30"/>
  <c r="J37" i="29"/>
  <c r="F57" i="20"/>
  <c r="E27" i="22"/>
  <c r="E37" i="25"/>
  <c r="D19" i="20"/>
  <c r="I65" i="26"/>
  <c r="C64" i="22"/>
  <c r="D39" i="21"/>
  <c r="C70" i="26"/>
  <c r="D62" i="22"/>
  <c r="I74" i="21"/>
  <c r="F56" i="26"/>
  <c r="C24" i="21"/>
  <c r="D59" i="20"/>
  <c r="H19" i="30"/>
  <c r="E6" i="25"/>
  <c r="F23" i="21"/>
  <c r="C4" i="20"/>
  <c r="D27" i="21"/>
  <c r="E62" i="20"/>
  <c r="J83" i="26"/>
  <c r="I17" i="24"/>
  <c r="F91" i="26"/>
  <c r="F61" i="24"/>
  <c r="F39" i="21"/>
  <c r="G52" i="29"/>
  <c r="E26" i="31"/>
  <c r="H41" i="22"/>
  <c r="I24" i="30"/>
  <c r="C98" i="21"/>
  <c r="C6" i="28"/>
  <c r="I57" i="22"/>
  <c r="C55" i="20"/>
  <c r="G15" i="21"/>
  <c r="H50" i="21"/>
  <c r="F71" i="21"/>
  <c r="J23" i="26"/>
  <c r="G26" i="28"/>
  <c r="C82" i="21"/>
  <c r="G28" i="25"/>
  <c r="G16" i="28"/>
  <c r="H17" i="28"/>
  <c r="E43" i="30"/>
  <c r="E9" i="29"/>
  <c r="C6" i="29"/>
  <c r="D62" i="26"/>
  <c r="E20" i="26"/>
  <c r="J17" i="24"/>
  <c r="E64" i="21"/>
  <c r="G8" i="22"/>
  <c r="C12" i="22"/>
  <c r="D35" i="20"/>
  <c r="D74" i="21"/>
  <c r="C34" i="22"/>
  <c r="G26" i="26"/>
  <c r="E17" i="25"/>
  <c r="E84" i="20"/>
  <c r="H35" i="25"/>
  <c r="D6" i="30"/>
  <c r="D31" i="20"/>
  <c r="F11" i="32"/>
  <c r="D21" i="31"/>
  <c r="D8" i="24"/>
  <c r="J9" i="27"/>
  <c r="F33" i="25"/>
  <c r="E29" i="26"/>
  <c r="C76" i="26"/>
  <c r="I81" i="26"/>
  <c r="E46" i="32"/>
  <c r="I8" i="28"/>
  <c r="C7" i="22"/>
  <c r="E12" i="22"/>
  <c r="J46" i="29"/>
  <c r="F6" i="29"/>
  <c r="E32" i="22"/>
  <c r="G47" i="25"/>
  <c r="F29" i="29"/>
  <c r="H101" i="20"/>
  <c r="D12" i="25"/>
  <c r="D75" i="24"/>
  <c r="D7" i="20"/>
  <c r="E51" i="22"/>
  <c r="J39" i="31"/>
  <c r="E64" i="26"/>
  <c r="H35" i="21"/>
  <c r="D85" i="24"/>
  <c r="C11" i="28"/>
  <c r="E62" i="24"/>
  <c r="J22" i="30"/>
  <c r="H56" i="24"/>
  <c r="H9" i="25"/>
  <c r="E25" i="21"/>
  <c r="G54" i="24"/>
  <c r="H14" i="29"/>
  <c r="J28" i="20"/>
  <c r="I8" i="25"/>
  <c r="H25" i="32"/>
  <c r="H35" i="29"/>
  <c r="F20" i="20"/>
  <c r="I30" i="31"/>
  <c r="J33" i="21"/>
  <c r="C4" i="28"/>
  <c r="H47" i="22"/>
  <c r="D4" i="31"/>
  <c r="J37" i="30"/>
  <c r="H37" i="22"/>
  <c r="F62" i="22"/>
  <c r="F48" i="25"/>
  <c r="J10" i="32"/>
  <c r="F26" i="28"/>
  <c r="C6" i="30"/>
  <c r="E49" i="21"/>
  <c r="C45" i="30"/>
  <c r="J75" i="24"/>
  <c r="G48" i="20"/>
  <c r="G7" i="29"/>
  <c r="H85" i="26"/>
  <c r="E70" i="24"/>
  <c r="G91" i="26"/>
  <c r="I89" i="21"/>
  <c r="G6" i="32"/>
  <c r="H40" i="30"/>
  <c r="E15" i="26"/>
  <c r="H48" i="22"/>
  <c r="E74" i="20"/>
  <c r="F34" i="26"/>
  <c r="F68" i="24"/>
  <c r="F54" i="26"/>
  <c r="D30" i="31"/>
  <c r="D28" i="31"/>
  <c r="J68" i="22"/>
  <c r="F49" i="24"/>
  <c r="E71" i="24"/>
  <c r="H26" i="30"/>
  <c r="F72" i="24"/>
  <c r="F29" i="21"/>
  <c r="F48" i="30"/>
  <c r="D70" i="20"/>
  <c r="D19" i="32"/>
  <c r="E16" i="32"/>
  <c r="H16" i="21"/>
  <c r="C12" i="29"/>
  <c r="H20" i="24"/>
  <c r="C23" i="24"/>
  <c r="G63" i="20"/>
  <c r="F59" i="22"/>
  <c r="D37" i="32"/>
  <c r="I33" i="29"/>
  <c r="G94" i="20"/>
  <c r="G55" i="22"/>
  <c r="E90" i="21"/>
  <c r="F71" i="22"/>
  <c r="D98" i="21"/>
  <c r="F38" i="20"/>
  <c r="J28" i="22"/>
  <c r="H25" i="25"/>
  <c r="J7" i="24"/>
  <c r="C78" i="22"/>
  <c r="I75" i="24"/>
  <c r="I86" i="26"/>
  <c r="F5" i="26"/>
  <c r="D89" i="21"/>
  <c r="H46" i="25"/>
  <c r="E23" i="28"/>
  <c r="E25" i="31"/>
  <c r="E6" i="24"/>
  <c r="E89" i="21"/>
  <c r="D28" i="22"/>
  <c r="F39" i="26"/>
  <c r="C21" i="21"/>
  <c r="H30" i="24"/>
  <c r="E75" i="21"/>
  <c r="C4" i="21"/>
  <c r="F73" i="22"/>
  <c r="I80" i="20"/>
  <c r="I68" i="26"/>
  <c r="C15" i="22"/>
  <c r="H47" i="21"/>
  <c r="G21" i="29"/>
  <c r="F60" i="26"/>
  <c r="H23" i="27"/>
  <c r="H19" i="25"/>
  <c r="H73" i="24"/>
  <c r="D73" i="22"/>
  <c r="D25" i="29"/>
  <c r="D28" i="30"/>
  <c r="D47" i="29"/>
  <c r="D15" i="32"/>
  <c r="E7" i="26"/>
  <c r="F17" i="31"/>
  <c r="E47" i="29"/>
  <c r="C38" i="31"/>
  <c r="F31" i="26"/>
  <c r="F24" i="27"/>
  <c r="I12" i="22"/>
  <c r="I35" i="25"/>
  <c r="H21" i="26"/>
  <c r="I57" i="26"/>
  <c r="G28" i="21"/>
  <c r="J69" i="22"/>
  <c r="D26" i="21"/>
  <c r="I9" i="21"/>
  <c r="E87" i="20"/>
  <c r="G48" i="22"/>
  <c r="G95" i="21"/>
  <c r="E85" i="24"/>
  <c r="G39" i="26"/>
  <c r="I48" i="20"/>
  <c r="F65" i="22"/>
  <c r="C25" i="31"/>
  <c r="H60" i="20"/>
  <c r="G30" i="20"/>
  <c r="G83" i="26"/>
  <c r="I30" i="22"/>
  <c r="C18" i="24"/>
  <c r="H97" i="21"/>
  <c r="I12" i="28"/>
  <c r="E31" i="24"/>
  <c r="J47" i="24"/>
  <c r="G15" i="30"/>
  <c r="F84" i="24"/>
  <c r="F90" i="20"/>
  <c r="D13" i="25"/>
  <c r="F37" i="22"/>
  <c r="I68" i="24"/>
  <c r="J23" i="22"/>
  <c r="E25" i="20"/>
  <c r="I18" i="28"/>
  <c r="H23" i="28"/>
  <c r="F32" i="21"/>
  <c r="O2" i="16"/>
  <c r="G10" i="25"/>
  <c r="E43" i="24"/>
  <c r="F28" i="24"/>
  <c r="I69" i="24"/>
  <c r="H28" i="29"/>
  <c r="J4" i="22"/>
  <c r="I47" i="20"/>
  <c r="J32" i="20"/>
  <c r="C33" i="21"/>
  <c r="H43" i="29"/>
  <c r="J82" i="26"/>
  <c r="H5" i="27"/>
  <c r="G45" i="22"/>
  <c r="G19" i="28"/>
  <c r="G37" i="30"/>
  <c r="J49" i="20"/>
  <c r="J31" i="30"/>
  <c r="J65" i="20"/>
  <c r="C22" i="24"/>
  <c r="G81" i="26"/>
  <c r="G80" i="20"/>
  <c r="C11" i="30"/>
  <c r="C18" i="30"/>
  <c r="I29" i="28"/>
  <c r="C66" i="21"/>
  <c r="E20" i="21"/>
  <c r="I42" i="30"/>
  <c r="H8" i="24"/>
  <c r="C14" i="20"/>
  <c r="J30" i="24"/>
  <c r="C58" i="24"/>
  <c r="F21" i="26"/>
  <c r="H36" i="22"/>
  <c r="D7" i="31"/>
  <c r="H27" i="20"/>
  <c r="D11" i="21"/>
  <c r="G32" i="24"/>
  <c r="I4" i="30"/>
  <c r="F20" i="27"/>
  <c r="C56" i="26"/>
  <c r="D44" i="21"/>
  <c r="E95" i="21"/>
  <c r="H43" i="22"/>
  <c r="C48" i="22"/>
  <c r="I5" i="22"/>
  <c r="C12" i="27"/>
  <c r="G36" i="32"/>
  <c r="C27" i="25"/>
  <c r="E41" i="32"/>
  <c r="D9" i="24"/>
  <c r="H35" i="30"/>
  <c r="J18" i="29"/>
  <c r="G43" i="20"/>
  <c r="G9" i="27"/>
  <c r="D90" i="20"/>
  <c r="I47" i="29"/>
  <c r="I14" i="26"/>
  <c r="I35" i="21"/>
  <c r="AB2" i="16"/>
  <c r="E40" i="22"/>
  <c r="J88" i="20"/>
  <c r="F27" i="32"/>
  <c r="E8" i="22"/>
  <c r="I32" i="20"/>
  <c r="F37" i="26"/>
  <c r="J76" i="22"/>
  <c r="C51" i="21"/>
  <c r="I59" i="21"/>
  <c r="G7" i="25"/>
  <c r="J12" i="27"/>
  <c r="C5" i="31"/>
  <c r="J34" i="25"/>
  <c r="H30" i="28"/>
  <c r="H91" i="20"/>
  <c r="C7" i="20"/>
  <c r="H15" i="27"/>
  <c r="I6" i="21"/>
  <c r="J18" i="24"/>
  <c r="J73" i="22"/>
  <c r="F37" i="32"/>
  <c r="J40" i="24"/>
  <c r="D30" i="29"/>
  <c r="F4" i="21"/>
  <c r="D8" i="27"/>
  <c r="E24" i="21"/>
  <c r="H59" i="22"/>
  <c r="E6" i="21"/>
  <c r="F40" i="25"/>
  <c r="D9" i="31"/>
  <c r="E7" i="31"/>
  <c r="I9" i="25"/>
  <c r="J32" i="29"/>
  <c r="J22" i="24"/>
  <c r="H16" i="25"/>
  <c r="G26" i="21"/>
  <c r="I45" i="24"/>
  <c r="G43" i="22"/>
  <c r="D99" i="20"/>
  <c r="D83" i="20"/>
  <c r="C22" i="27"/>
  <c r="D38" i="20"/>
  <c r="D35" i="24"/>
  <c r="I15" i="26"/>
  <c r="D60" i="24"/>
  <c r="C11" i="29"/>
  <c r="G33" i="25"/>
  <c r="I26" i="26"/>
  <c r="I22" i="30"/>
  <c r="I51" i="22"/>
  <c r="G46" i="24"/>
  <c r="G33" i="29"/>
  <c r="G43" i="26"/>
  <c r="G12" i="21"/>
  <c r="E25" i="24"/>
  <c r="G11" i="20"/>
  <c r="H33" i="30"/>
  <c r="D37" i="31"/>
  <c r="J26" i="27"/>
  <c r="G30" i="22"/>
  <c r="D36" i="20"/>
  <c r="C66" i="22"/>
  <c r="I4" i="21"/>
  <c r="E36" i="25"/>
  <c r="J51" i="29"/>
  <c r="C9" i="28"/>
  <c r="C35" i="32"/>
  <c r="E21" i="22"/>
  <c r="F20" i="22"/>
  <c r="E17" i="20"/>
  <c r="E33" i="25"/>
  <c r="I17" i="31"/>
  <c r="J54" i="22"/>
  <c r="H84" i="20"/>
  <c r="J63" i="20"/>
  <c r="I37" i="22"/>
  <c r="G25" i="31"/>
  <c r="I12" i="25"/>
  <c r="G25" i="26"/>
  <c r="C25" i="28"/>
  <c r="J16" i="22"/>
  <c r="D73" i="20"/>
  <c r="H41" i="32"/>
  <c r="I24" i="27"/>
  <c r="I9" i="27"/>
  <c r="I22" i="25"/>
  <c r="C27" i="31"/>
  <c r="I47" i="24"/>
  <c r="H47" i="20"/>
  <c r="I10" i="24"/>
  <c r="D7" i="21"/>
  <c r="G4" i="21"/>
  <c r="H21" i="21"/>
  <c r="D79" i="21"/>
  <c r="H12" i="31"/>
  <c r="J86" i="24"/>
  <c r="J47" i="32"/>
  <c r="C26" i="32"/>
  <c r="H57" i="22"/>
  <c r="H40" i="21"/>
  <c r="D14" i="24"/>
  <c r="D17" i="32"/>
  <c r="C21" i="29"/>
  <c r="J8" i="29"/>
  <c r="G45" i="24"/>
  <c r="C27" i="24"/>
  <c r="F8" i="21"/>
  <c r="H51" i="21"/>
  <c r="E38" i="31"/>
  <c r="D23" i="31"/>
  <c r="D95" i="21"/>
  <c r="H10" i="31"/>
  <c r="E13" i="32"/>
  <c r="E40" i="24"/>
  <c r="H85" i="21"/>
  <c r="G29" i="21"/>
  <c r="I4" i="24"/>
  <c r="F16" i="20"/>
  <c r="E77" i="26"/>
  <c r="C52" i="22"/>
  <c r="I43" i="26"/>
  <c r="H79" i="26"/>
  <c r="I51" i="24"/>
  <c r="J51" i="20"/>
  <c r="D30" i="22"/>
  <c r="J74" i="26"/>
  <c r="I49" i="20"/>
  <c r="J17" i="29"/>
  <c r="H15" i="28"/>
  <c r="E4" i="22"/>
  <c r="E14" i="25"/>
  <c r="F85" i="26"/>
  <c r="G38" i="21"/>
  <c r="D56" i="21"/>
  <c r="J38" i="30"/>
  <c r="H78" i="20"/>
  <c r="D18" i="21"/>
  <c r="C86" i="26"/>
  <c r="J52" i="26"/>
  <c r="H9" i="27"/>
  <c r="I21" i="30"/>
  <c r="H42" i="25"/>
  <c r="J78" i="20"/>
  <c r="J10" i="24"/>
  <c r="I23" i="25"/>
  <c r="I28" i="20"/>
  <c r="C10" i="20"/>
  <c r="H58" i="20"/>
  <c r="D26" i="29"/>
  <c r="D42" i="29"/>
  <c r="D62" i="24"/>
  <c r="F4" i="31"/>
  <c r="C6" i="26"/>
  <c r="C31" i="20"/>
  <c r="D83" i="26"/>
  <c r="F34" i="20"/>
  <c r="E7" i="30"/>
  <c r="E60" i="20"/>
  <c r="G17" i="21"/>
  <c r="G4" i="25"/>
  <c r="G22" i="20"/>
  <c r="F31" i="24"/>
  <c r="H39" i="22"/>
  <c r="F36" i="22"/>
  <c r="F9" i="22"/>
  <c r="F19" i="24"/>
  <c r="I5" i="30"/>
  <c r="C17" i="28"/>
  <c r="G49" i="30"/>
  <c r="J29" i="32"/>
  <c r="H12" i="22"/>
  <c r="D67" i="20"/>
  <c r="E35" i="22"/>
  <c r="H16" i="20"/>
  <c r="J14" i="28"/>
  <c r="I37" i="26"/>
  <c r="D57" i="21"/>
  <c r="J44" i="30"/>
  <c r="J41" i="30"/>
  <c r="C81" i="26"/>
  <c r="D25" i="26"/>
  <c r="E91" i="26"/>
  <c r="J7" i="27"/>
  <c r="J8" i="21"/>
  <c r="F50" i="30"/>
  <c r="D49" i="20"/>
  <c r="H56" i="21"/>
  <c r="D39" i="31"/>
  <c r="G97" i="21"/>
  <c r="I47" i="30"/>
  <c r="J6" i="31"/>
  <c r="I32" i="31"/>
  <c r="D103" i="20"/>
  <c r="I24" i="22"/>
  <c r="J7" i="22"/>
  <c r="H30" i="32"/>
  <c r="F42" i="24"/>
  <c r="E8" i="25"/>
  <c r="F38" i="32"/>
  <c r="C77" i="26"/>
  <c r="F64" i="20"/>
  <c r="G44" i="22"/>
  <c r="I5" i="20"/>
  <c r="E83" i="24"/>
  <c r="G73" i="24"/>
  <c r="G10" i="32"/>
  <c r="F62" i="21"/>
  <c r="F88" i="26"/>
  <c r="D57" i="20"/>
  <c r="C47" i="30"/>
  <c r="G12" i="20"/>
  <c r="I32" i="22"/>
  <c r="D37" i="22"/>
  <c r="F7" i="29"/>
  <c r="J7" i="29"/>
  <c r="I23" i="28"/>
  <c r="H4" i="27"/>
  <c r="F50" i="20"/>
  <c r="J20" i="28"/>
  <c r="I10" i="28"/>
  <c r="J39" i="30"/>
  <c r="C87" i="20"/>
  <c r="E82" i="21"/>
  <c r="I79" i="26"/>
  <c r="C24" i="30"/>
  <c r="J38" i="20"/>
  <c r="E7" i="21"/>
  <c r="E49" i="24"/>
  <c r="D78" i="22"/>
  <c r="F7" i="32"/>
  <c r="E38" i="25"/>
  <c r="F43" i="32"/>
  <c r="F41" i="21"/>
  <c r="F75" i="21"/>
  <c r="D14" i="21"/>
  <c r="J70" i="24"/>
  <c r="E52" i="21"/>
  <c r="J20" i="27"/>
  <c r="C55" i="22"/>
  <c r="E7" i="29"/>
  <c r="D52" i="29"/>
  <c r="D52" i="22"/>
  <c r="J43" i="21"/>
  <c r="J84" i="21"/>
  <c r="H90" i="20"/>
  <c r="J52" i="20"/>
  <c r="J87" i="26"/>
  <c r="E39" i="30"/>
  <c r="F57" i="22"/>
  <c r="D31" i="25"/>
  <c r="D97" i="20"/>
  <c r="J40" i="32"/>
  <c r="H12" i="32"/>
  <c r="F94" i="21"/>
  <c r="F61" i="20"/>
  <c r="J18" i="31"/>
  <c r="H45" i="21"/>
  <c r="C75" i="22"/>
  <c r="G40" i="29"/>
  <c r="J16" i="29"/>
  <c r="G45" i="26"/>
  <c r="G25" i="24"/>
  <c r="C22" i="28"/>
  <c r="D27" i="22"/>
  <c r="G29" i="20"/>
  <c r="C100" i="20"/>
  <c r="C8" i="30"/>
  <c r="D82" i="20"/>
  <c r="E79" i="20"/>
  <c r="E35" i="31"/>
  <c r="J12" i="29"/>
  <c r="F79" i="20"/>
  <c r="I48" i="26"/>
  <c r="C24" i="26"/>
  <c r="E33" i="22"/>
  <c r="D12" i="24"/>
  <c r="G53" i="21"/>
  <c r="F41" i="30"/>
  <c r="J25" i="22"/>
  <c r="I6" i="28"/>
  <c r="H81" i="26"/>
  <c r="G4" i="20"/>
  <c r="J32" i="30"/>
  <c r="H94" i="21"/>
  <c r="H21" i="32"/>
  <c r="C72" i="20"/>
  <c r="J43" i="24"/>
  <c r="D9" i="27"/>
  <c r="E94" i="26"/>
  <c r="F20" i="28"/>
  <c r="E43" i="32"/>
  <c r="D39" i="32"/>
  <c r="D68" i="26"/>
  <c r="F95" i="20"/>
  <c r="F49" i="20"/>
  <c r="D59" i="24"/>
  <c r="F26" i="25"/>
  <c r="D76" i="20"/>
  <c r="I40" i="20"/>
  <c r="E76" i="20"/>
  <c r="D54" i="24"/>
  <c r="D28" i="20"/>
  <c r="E55" i="21"/>
  <c r="E48" i="29"/>
  <c r="C31" i="25"/>
  <c r="F72" i="26"/>
  <c r="D24" i="20"/>
  <c r="F29" i="20"/>
  <c r="G50" i="29"/>
  <c r="E51" i="25"/>
  <c r="D22" i="31"/>
  <c r="E36" i="24"/>
  <c r="E52" i="30"/>
  <c r="G16" i="20"/>
  <c r="G13" i="24"/>
  <c r="G89" i="21"/>
  <c r="D93" i="20"/>
  <c r="G44" i="26"/>
  <c r="F32" i="32"/>
  <c r="E38" i="21"/>
  <c r="J9" i="21"/>
  <c r="E11" i="27"/>
  <c r="H20" i="27"/>
  <c r="H72" i="21"/>
  <c r="I63" i="20"/>
  <c r="F36" i="25"/>
  <c r="J33" i="24"/>
  <c r="J25" i="32"/>
  <c r="H72" i="22"/>
  <c r="G18" i="22"/>
  <c r="F52" i="21"/>
  <c r="F96" i="20"/>
  <c r="G9" i="30"/>
  <c r="E47" i="20"/>
  <c r="J73" i="24"/>
  <c r="D83" i="21"/>
  <c r="H34" i="24"/>
  <c r="C4" i="27"/>
  <c r="H15" i="20"/>
  <c r="I37" i="25"/>
  <c r="J12" i="28"/>
  <c r="D68" i="21"/>
  <c r="I21" i="29"/>
  <c r="I77" i="21"/>
  <c r="J41" i="32"/>
  <c r="H46" i="24"/>
  <c r="I49" i="25"/>
  <c r="H29" i="24"/>
  <c r="C46" i="26"/>
  <c r="G14" i="29"/>
  <c r="I72" i="22"/>
  <c r="J52" i="29"/>
  <c r="F88" i="20"/>
  <c r="I22" i="21"/>
  <c r="I20" i="32"/>
  <c r="H14" i="20"/>
  <c r="C34" i="31"/>
  <c r="C30" i="22"/>
  <c r="H42" i="21"/>
  <c r="C12" i="28"/>
  <c r="H28" i="22"/>
  <c r="J16" i="30"/>
  <c r="J10" i="21"/>
  <c r="I56" i="22"/>
  <c r="C31" i="30"/>
  <c r="E17" i="24"/>
  <c r="E82" i="26"/>
  <c r="D97" i="21"/>
  <c r="E77" i="22"/>
  <c r="J16" i="21"/>
  <c r="C20" i="32"/>
  <c r="E47" i="30"/>
  <c r="J50" i="25"/>
  <c r="J19" i="32"/>
  <c r="E97" i="20"/>
  <c r="D34" i="26"/>
  <c r="F96" i="21"/>
  <c r="I9" i="31"/>
  <c r="J69" i="26"/>
  <c r="J45" i="24"/>
  <c r="G63" i="26"/>
  <c r="I82" i="21"/>
  <c r="G8" i="28"/>
  <c r="E43" i="21"/>
  <c r="D72" i="26"/>
  <c r="H72" i="26"/>
  <c r="H12" i="20"/>
  <c r="G23" i="26"/>
  <c r="I24" i="24"/>
  <c r="I46" i="32"/>
  <c r="G28" i="30"/>
  <c r="D19" i="22"/>
  <c r="G8" i="32"/>
  <c r="E25" i="32"/>
  <c r="D78" i="26"/>
  <c r="F78" i="22"/>
  <c r="M2" i="16"/>
  <c r="C41" i="21"/>
  <c r="G91" i="20"/>
  <c r="G66" i="21"/>
  <c r="D23" i="25"/>
  <c r="H23" i="25"/>
  <c r="H23" i="32"/>
  <c r="J27" i="24"/>
  <c r="F15" i="31"/>
  <c r="I74" i="26"/>
  <c r="I35" i="26"/>
  <c r="C13" i="21"/>
  <c r="I98" i="20"/>
  <c r="G49" i="22"/>
  <c r="I92" i="21"/>
  <c r="I32" i="24"/>
  <c r="I89" i="26"/>
  <c r="F62" i="26"/>
  <c r="E15" i="30"/>
  <c r="C26" i="29"/>
  <c r="H19" i="24"/>
  <c r="E61" i="26"/>
  <c r="E71" i="20"/>
  <c r="C46" i="25"/>
  <c r="F53" i="22"/>
  <c r="F10" i="24"/>
  <c r="D16" i="24"/>
  <c r="D41" i="25"/>
  <c r="J49" i="25"/>
  <c r="C10" i="27"/>
  <c r="E34" i="25"/>
  <c r="C15" i="31"/>
  <c r="J22" i="25"/>
  <c r="E23" i="25"/>
  <c r="E75" i="20"/>
  <c r="D60" i="20"/>
  <c r="H39" i="32"/>
  <c r="F30" i="29"/>
  <c r="D51" i="26"/>
  <c r="H60" i="24"/>
  <c r="H39" i="26"/>
  <c r="F60" i="22"/>
  <c r="G37" i="31"/>
  <c r="G77" i="20"/>
  <c r="I22" i="24"/>
  <c r="H73" i="21"/>
  <c r="J48" i="32"/>
  <c r="I8" i="22"/>
  <c r="I62" i="21"/>
  <c r="F62" i="24"/>
  <c r="I25" i="28"/>
  <c r="D6" i="32"/>
  <c r="I65" i="20"/>
  <c r="J33" i="32"/>
  <c r="C14" i="26"/>
  <c r="I97" i="20"/>
  <c r="H9" i="22"/>
  <c r="I11" i="20"/>
  <c r="I66" i="24"/>
  <c r="I43" i="22"/>
  <c r="J84" i="26"/>
  <c r="G26" i="31"/>
  <c r="G7" i="32"/>
  <c r="C11" i="21"/>
  <c r="E53" i="24"/>
  <c r="H20" i="30"/>
  <c r="I68" i="20"/>
  <c r="J22" i="31"/>
  <c r="G23" i="27"/>
  <c r="C81" i="24"/>
  <c r="H19" i="31"/>
  <c r="G82" i="24"/>
  <c r="J20" i="26"/>
  <c r="E46" i="25"/>
  <c r="I31" i="32"/>
  <c r="F22" i="26"/>
  <c r="G12" i="29"/>
  <c r="G36" i="26"/>
  <c r="C51" i="26"/>
  <c r="G62" i="21"/>
  <c r="G49" i="26"/>
  <c r="G29" i="25"/>
  <c r="I50" i="29"/>
  <c r="J68" i="20"/>
  <c r="G25" i="30"/>
  <c r="H78" i="21"/>
  <c r="C10" i="21"/>
  <c r="J22" i="28"/>
  <c r="H37" i="31"/>
  <c r="I4" i="22"/>
  <c r="J68" i="26"/>
  <c r="E31" i="22"/>
  <c r="D64" i="22"/>
  <c r="D18" i="24"/>
  <c r="F22" i="21"/>
  <c r="H12" i="25"/>
  <c r="H26" i="31"/>
  <c r="I52" i="26"/>
  <c r="I28" i="21"/>
  <c r="J30" i="20"/>
  <c r="E52" i="24"/>
  <c r="G6" i="22"/>
  <c r="C89" i="20"/>
  <c r="E94" i="21"/>
  <c r="H15" i="29"/>
  <c r="J76" i="20"/>
  <c r="C82" i="26"/>
  <c r="J31" i="22"/>
  <c r="C65" i="24"/>
  <c r="G48" i="30"/>
  <c r="C28" i="30"/>
  <c r="C98" i="20"/>
  <c r="H61" i="21"/>
  <c r="H93" i="20"/>
  <c r="C56" i="24"/>
  <c r="I11" i="26"/>
  <c r="H68" i="24"/>
  <c r="E10" i="31"/>
  <c r="I37" i="32"/>
  <c r="I21" i="27"/>
  <c r="J5" i="32"/>
  <c r="I75" i="20"/>
  <c r="C38" i="24"/>
  <c r="I62" i="20"/>
  <c r="C75" i="24"/>
  <c r="H32" i="20"/>
  <c r="I79" i="21"/>
  <c r="F19" i="22"/>
  <c r="J14" i="20"/>
  <c r="C79" i="26"/>
  <c r="E78" i="20"/>
  <c r="I21" i="28"/>
  <c r="I30" i="30"/>
  <c r="G24" i="27"/>
  <c r="H65" i="26"/>
  <c r="G32" i="21"/>
  <c r="J20" i="20"/>
  <c r="H13" i="22"/>
  <c r="G66" i="22"/>
  <c r="H85" i="20"/>
  <c r="C10" i="26"/>
  <c r="J16" i="20"/>
  <c r="G72" i="24"/>
  <c r="I29" i="21"/>
  <c r="H8" i="31"/>
  <c r="G79" i="24"/>
  <c r="H44" i="29"/>
  <c r="G26" i="24"/>
  <c r="E27" i="25"/>
  <c r="D75" i="21"/>
  <c r="C36" i="31"/>
  <c r="H95" i="26"/>
  <c r="I68" i="21"/>
  <c r="C24" i="22"/>
  <c r="G7" i="26"/>
  <c r="F15" i="26"/>
  <c r="I103" i="20"/>
  <c r="C38" i="25"/>
  <c r="J71" i="22"/>
  <c r="H40" i="32"/>
  <c r="G71" i="24"/>
  <c r="C54" i="26"/>
  <c r="F69" i="22"/>
  <c r="I14" i="25"/>
  <c r="C50" i="20"/>
  <c r="H11" i="27"/>
  <c r="C75" i="20"/>
  <c r="I48" i="22"/>
  <c r="J18" i="26"/>
  <c r="G39" i="29"/>
  <c r="H40" i="22"/>
  <c r="I40" i="30"/>
  <c r="G78" i="20"/>
  <c r="G92" i="20"/>
  <c r="I27" i="26"/>
  <c r="H31" i="24"/>
  <c r="I26" i="24"/>
  <c r="G72" i="26"/>
  <c r="H37" i="24"/>
  <c r="C16" i="31"/>
  <c r="G28" i="26"/>
  <c r="J59" i="26"/>
  <c r="F30" i="24"/>
  <c r="G6" i="24"/>
  <c r="G31" i="24"/>
  <c r="C35" i="22"/>
  <c r="J46" i="20"/>
  <c r="H26" i="32"/>
  <c r="I14" i="21"/>
  <c r="D86" i="21"/>
  <c r="G18" i="29"/>
  <c r="E32" i="24"/>
  <c r="C22" i="31"/>
  <c r="J18" i="27"/>
  <c r="C14" i="27"/>
  <c r="H71" i="22"/>
  <c r="G75" i="24"/>
  <c r="H14" i="22"/>
  <c r="J95" i="21"/>
  <c r="C23" i="22"/>
  <c r="I19" i="20"/>
  <c r="H16" i="27"/>
  <c r="H21" i="20"/>
  <c r="H65" i="20"/>
  <c r="G9" i="28"/>
  <c r="H4" i="32"/>
  <c r="D22" i="27"/>
  <c r="J16" i="28"/>
  <c r="G14" i="27"/>
  <c r="J30" i="31"/>
  <c r="I64" i="26"/>
  <c r="G27" i="20"/>
  <c r="D11" i="28"/>
  <c r="F64" i="26"/>
  <c r="F20" i="21"/>
  <c r="F73" i="26"/>
  <c r="E30" i="29"/>
  <c r="C16" i="32"/>
  <c r="C86" i="24"/>
  <c r="H29" i="30"/>
  <c r="D9" i="21"/>
  <c r="F46" i="21"/>
  <c r="E39" i="26"/>
  <c r="I12" i="31"/>
  <c r="D40" i="25"/>
  <c r="I26" i="31"/>
  <c r="D31" i="32"/>
  <c r="F78" i="20"/>
  <c r="E88" i="26"/>
  <c r="G19" i="27"/>
  <c r="I54" i="20"/>
  <c r="I39" i="29"/>
  <c r="G19" i="20"/>
  <c r="H102" i="20"/>
  <c r="J6" i="28"/>
  <c r="J9" i="28"/>
  <c r="C76" i="24"/>
  <c r="J42" i="24"/>
  <c r="H89" i="20"/>
  <c r="G31" i="25"/>
  <c r="C23" i="26"/>
  <c r="I31" i="29"/>
  <c r="C38" i="21"/>
  <c r="C67" i="21"/>
  <c r="C39" i="31"/>
  <c r="G53" i="30"/>
  <c r="C28" i="32"/>
  <c r="I43" i="29"/>
  <c r="C21" i="28"/>
  <c r="I13" i="24"/>
  <c r="H20" i="28"/>
  <c r="I14" i="22"/>
  <c r="I16" i="26"/>
  <c r="J25" i="21"/>
  <c r="J97" i="21"/>
  <c r="C97" i="20"/>
  <c r="H83" i="24"/>
  <c r="J24" i="20"/>
  <c r="G85" i="21"/>
  <c r="H24" i="29"/>
  <c r="J19" i="28"/>
  <c r="J67" i="20"/>
  <c r="I25" i="31"/>
  <c r="H19" i="28"/>
  <c r="J37" i="26"/>
  <c r="J74" i="24"/>
  <c r="H10" i="20"/>
  <c r="H52" i="22"/>
  <c r="I49" i="21"/>
  <c r="I7" i="31"/>
  <c r="C36" i="22"/>
  <c r="J22" i="32"/>
  <c r="G88" i="26"/>
  <c r="C48" i="32"/>
  <c r="J11" i="22"/>
  <c r="F34" i="30"/>
  <c r="D9" i="30"/>
  <c r="D61" i="22"/>
  <c r="I17" i="29"/>
  <c r="F47" i="20"/>
  <c r="H27" i="22"/>
  <c r="I78" i="22"/>
  <c r="J7" i="32"/>
  <c r="H13" i="24"/>
  <c r="H88" i="26"/>
  <c r="H18" i="24"/>
  <c r="G75" i="22"/>
  <c r="I68" i="22"/>
  <c r="J13" i="29"/>
  <c r="J80" i="20"/>
  <c r="H13" i="30"/>
  <c r="C12" i="21"/>
  <c r="G14" i="30"/>
  <c r="J55" i="20"/>
  <c r="H52" i="29"/>
  <c r="J32" i="24"/>
  <c r="H24" i="27"/>
  <c r="J4" i="31"/>
  <c r="E32" i="32"/>
  <c r="J87" i="21"/>
  <c r="G9" i="24"/>
  <c r="C38" i="29"/>
  <c r="C34" i="24"/>
  <c r="G40" i="26"/>
  <c r="G5" i="32"/>
  <c r="I31" i="24"/>
  <c r="C24" i="32"/>
  <c r="H87" i="21"/>
  <c r="H9" i="29"/>
  <c r="E22" i="20"/>
  <c r="J16" i="31"/>
  <c r="H48" i="20"/>
  <c r="I95" i="26"/>
  <c r="I45" i="32"/>
  <c r="J72" i="22"/>
  <c r="D91" i="21"/>
  <c r="G77" i="26"/>
  <c r="G76" i="26"/>
  <c r="C63" i="22"/>
  <c r="C49" i="29"/>
  <c r="J19" i="30"/>
  <c r="G21" i="31"/>
  <c r="C27" i="28"/>
  <c r="C48" i="26"/>
  <c r="I49" i="26"/>
  <c r="J38" i="29"/>
  <c r="C88" i="21"/>
  <c r="F12" i="24"/>
  <c r="G21" i="21"/>
  <c r="D39" i="24"/>
  <c r="D33" i="20"/>
  <c r="C67" i="20"/>
  <c r="E83" i="20"/>
  <c r="G39" i="24"/>
  <c r="I28" i="28"/>
  <c r="D81" i="20"/>
  <c r="I37" i="20"/>
  <c r="J11" i="31"/>
  <c r="G102" i="20"/>
  <c r="F26" i="22"/>
  <c r="H14" i="30"/>
  <c r="H17" i="22"/>
  <c r="H45" i="22"/>
  <c r="E9" i="24"/>
  <c r="J60" i="22"/>
  <c r="F8" i="25"/>
  <c r="H18" i="29"/>
  <c r="C72" i="24"/>
  <c r="J57" i="20"/>
  <c r="H33" i="22"/>
  <c r="C7" i="21"/>
  <c r="I47" i="25"/>
  <c r="I42" i="24"/>
  <c r="G30" i="25"/>
  <c r="J29" i="26"/>
  <c r="G51" i="29"/>
  <c r="C8" i="21"/>
  <c r="E24" i="24"/>
  <c r="H6" i="24"/>
  <c r="H62" i="26"/>
  <c r="I34" i="20"/>
  <c r="J10" i="27"/>
  <c r="G80" i="21"/>
  <c r="I97" i="21"/>
  <c r="H60" i="22"/>
  <c r="G65" i="24"/>
  <c r="G41" i="29"/>
  <c r="H18" i="28"/>
  <c r="G7" i="22"/>
  <c r="H40" i="20"/>
  <c r="H58" i="24"/>
  <c r="C6" i="24"/>
  <c r="E46" i="24"/>
  <c r="G23" i="30"/>
  <c r="E65" i="21"/>
  <c r="I7" i="25"/>
  <c r="D9" i="26"/>
  <c r="E49" i="26"/>
  <c r="G12" i="24"/>
  <c r="D65" i="21"/>
  <c r="C22" i="32"/>
  <c r="G44" i="24"/>
  <c r="J36" i="29"/>
  <c r="C33" i="31"/>
  <c r="G28" i="20"/>
  <c r="J75" i="21"/>
  <c r="C18" i="29"/>
  <c r="E96" i="21"/>
  <c r="C80" i="24"/>
  <c r="I25" i="20"/>
  <c r="C32" i="22"/>
  <c r="J21" i="21"/>
  <c r="G42" i="26"/>
  <c r="J46" i="25"/>
  <c r="J34" i="20"/>
  <c r="J15" i="26"/>
  <c r="G23" i="24"/>
  <c r="H38" i="24"/>
  <c r="J89" i="20"/>
  <c r="J8" i="26"/>
  <c r="J5" i="27"/>
  <c r="J49" i="24"/>
  <c r="C33" i="30"/>
  <c r="C27" i="20"/>
  <c r="C95" i="20"/>
  <c r="H57" i="24"/>
  <c r="I44" i="30"/>
  <c r="J13" i="31"/>
  <c r="G37" i="26"/>
  <c r="H39" i="21"/>
  <c r="C32" i="26"/>
  <c r="G95" i="26"/>
  <c r="J64" i="20"/>
  <c r="I31" i="28"/>
  <c r="J64" i="24"/>
  <c r="G51" i="25"/>
  <c r="I32" i="25"/>
  <c r="I13" i="21"/>
  <c r="D20" i="27"/>
  <c r="I56" i="24"/>
  <c r="I12" i="26"/>
  <c r="E30" i="21"/>
  <c r="H60" i="21"/>
  <c r="I16" i="28"/>
  <c r="I7" i="20"/>
  <c r="C68" i="22"/>
  <c r="C37" i="30"/>
  <c r="E39" i="21"/>
  <c r="H7" i="32"/>
  <c r="I46" i="25"/>
  <c r="H24" i="25"/>
  <c r="G47" i="32"/>
  <c r="J11" i="27"/>
  <c r="I17" i="22"/>
  <c r="I9" i="30"/>
  <c r="H25" i="27"/>
  <c r="H41" i="20"/>
  <c r="C35" i="24"/>
  <c r="F13" i="22"/>
  <c r="C18" i="22"/>
  <c r="F13" i="29"/>
  <c r="F18" i="24"/>
  <c r="F28" i="31"/>
  <c r="F86" i="24"/>
  <c r="E16" i="24"/>
  <c r="D22" i="24"/>
  <c r="D27" i="31"/>
  <c r="E26" i="24"/>
  <c r="F25" i="24"/>
  <c r="H9" i="24"/>
  <c r="J90" i="26"/>
  <c r="D7" i="22"/>
  <c r="F29" i="26"/>
  <c r="F11" i="25"/>
  <c r="F4" i="20"/>
  <c r="C42" i="32"/>
  <c r="E67" i="22"/>
  <c r="H9" i="21"/>
  <c r="G11" i="27"/>
  <c r="H11" i="30"/>
  <c r="J103" i="20"/>
  <c r="D100" i="20"/>
  <c r="J11" i="21"/>
  <c r="J71" i="24"/>
  <c r="F85" i="24"/>
  <c r="E8" i="32"/>
  <c r="H26" i="24"/>
  <c r="I31" i="21"/>
  <c r="D92" i="20"/>
  <c r="G37" i="32"/>
  <c r="G55" i="24"/>
  <c r="H5" i="30"/>
  <c r="G64" i="22"/>
  <c r="G21" i="20"/>
  <c r="G20" i="24"/>
  <c r="H8" i="21"/>
  <c r="D61" i="21"/>
  <c r="F48" i="26"/>
  <c r="I5" i="27"/>
  <c r="I10" i="29"/>
  <c r="C7" i="24"/>
  <c r="I100" i="20"/>
  <c r="G90" i="26"/>
  <c r="H58" i="22"/>
  <c r="G32" i="22"/>
  <c r="F32" i="25"/>
  <c r="H44" i="30"/>
  <c r="I35" i="30"/>
  <c r="I36" i="32"/>
  <c r="E59" i="22"/>
  <c r="J5" i="28"/>
  <c r="F51" i="25"/>
  <c r="C62" i="21"/>
  <c r="G53" i="29"/>
  <c r="E54" i="22"/>
  <c r="E20" i="30"/>
  <c r="F21" i="31"/>
  <c r="D24" i="24"/>
  <c r="E81" i="21"/>
  <c r="G43" i="30"/>
  <c r="C8" i="24"/>
  <c r="G68" i="21"/>
  <c r="D71" i="20"/>
  <c r="G43" i="25"/>
  <c r="G24" i="21"/>
  <c r="I30" i="24"/>
  <c r="J53" i="26"/>
  <c r="H20" i="29"/>
  <c r="J88" i="21"/>
  <c r="E57" i="26"/>
  <c r="J47" i="20"/>
  <c r="C20" i="24"/>
  <c r="G23" i="25"/>
  <c r="J15" i="31"/>
  <c r="H43" i="25"/>
  <c r="J37" i="32"/>
  <c r="H32" i="32"/>
  <c r="C7" i="26"/>
  <c r="C5" i="30"/>
  <c r="G103" i="20"/>
  <c r="H48" i="32"/>
  <c r="E24" i="20"/>
  <c r="G23" i="21"/>
  <c r="J18" i="22"/>
  <c r="J46" i="24"/>
  <c r="H54" i="21"/>
  <c r="J16" i="27"/>
  <c r="J28" i="24"/>
  <c r="H39" i="31"/>
  <c r="C36" i="21"/>
  <c r="G30" i="32"/>
  <c r="G38" i="32"/>
  <c r="G52" i="20"/>
  <c r="J54" i="26"/>
  <c r="H43" i="32"/>
  <c r="J25" i="24"/>
  <c r="C68" i="26"/>
  <c r="H84" i="21"/>
  <c r="I24" i="20"/>
  <c r="C26" i="20"/>
  <c r="F37" i="21"/>
  <c r="E78" i="22"/>
  <c r="G48" i="25"/>
  <c r="C27" i="29"/>
  <c r="D16" i="26"/>
  <c r="C40" i="32"/>
  <c r="C50" i="30"/>
  <c r="I44" i="26"/>
  <c r="J9" i="20"/>
  <c r="H23" i="30"/>
  <c r="J18" i="21"/>
  <c r="D15" i="24"/>
  <c r="I41" i="21"/>
  <c r="H70" i="20"/>
  <c r="H9" i="32"/>
  <c r="I55" i="26"/>
  <c r="C77" i="24"/>
  <c r="C36" i="26"/>
  <c r="I74" i="20"/>
  <c r="F37" i="24"/>
  <c r="I90" i="20"/>
  <c r="H61" i="22"/>
  <c r="G35" i="31"/>
  <c r="H62" i="20"/>
  <c r="F55" i="22"/>
  <c r="C53" i="20"/>
  <c r="E19" i="20"/>
  <c r="I25" i="27"/>
  <c r="G78" i="26"/>
  <c r="F21" i="24"/>
  <c r="H86" i="21"/>
  <c r="G68" i="26"/>
  <c r="J14" i="27"/>
  <c r="C63" i="20"/>
  <c r="C19" i="24"/>
  <c r="C69" i="22"/>
  <c r="I11" i="29"/>
  <c r="H78" i="22"/>
  <c r="H49" i="21"/>
  <c r="I56" i="26"/>
  <c r="E17" i="22"/>
  <c r="I51" i="20"/>
  <c r="G81" i="20"/>
  <c r="C93" i="20"/>
  <c r="H19" i="29"/>
  <c r="I80" i="24"/>
  <c r="J17" i="22"/>
  <c r="G83" i="21"/>
  <c r="I31" i="25"/>
  <c r="C46" i="21"/>
  <c r="H62" i="22"/>
  <c r="J15" i="28"/>
  <c r="I42" i="32"/>
  <c r="I70" i="22"/>
  <c r="J11" i="20"/>
  <c r="J68" i="21"/>
  <c r="J43" i="26"/>
  <c r="G5" i="28"/>
  <c r="I7" i="24"/>
  <c r="I14" i="27"/>
  <c r="J44" i="25"/>
  <c r="H47" i="29"/>
  <c r="H13" i="27"/>
  <c r="H13" i="20"/>
  <c r="C63" i="26"/>
  <c r="J23" i="25"/>
  <c r="C17" i="20"/>
  <c r="I73" i="22"/>
  <c r="F11" i="21"/>
  <c r="J65" i="26"/>
  <c r="E20" i="32"/>
  <c r="G85" i="24"/>
  <c r="E25" i="22"/>
  <c r="D45" i="32"/>
  <c r="D13" i="30"/>
  <c r="C31" i="22"/>
  <c r="D51" i="25"/>
  <c r="F23" i="22"/>
  <c r="C34" i="21"/>
  <c r="G14" i="32"/>
  <c r="F67" i="20"/>
  <c r="D61" i="24"/>
  <c r="F44" i="32"/>
  <c r="G12" i="25"/>
  <c r="I73" i="26"/>
  <c r="I46" i="29"/>
  <c r="C29" i="21"/>
  <c r="I70" i="20"/>
  <c r="F58" i="22"/>
  <c r="G50" i="24"/>
  <c r="G87" i="26"/>
  <c r="I14" i="28"/>
  <c r="D25" i="28"/>
  <c r="E5" i="22"/>
  <c r="F69" i="24"/>
  <c r="G9" i="20"/>
  <c r="E22" i="22"/>
  <c r="J85" i="24"/>
  <c r="G58" i="24"/>
  <c r="J39" i="29"/>
  <c r="C94" i="20"/>
  <c r="G9" i="21"/>
  <c r="H48" i="26"/>
  <c r="H41" i="29"/>
  <c r="I23" i="30"/>
  <c r="E20" i="22"/>
  <c r="G35" i="21"/>
  <c r="F9" i="24"/>
  <c r="D55" i="24"/>
  <c r="C7" i="30"/>
  <c r="J42" i="26"/>
  <c r="E72" i="24"/>
  <c r="E91" i="20"/>
  <c r="F68" i="20"/>
  <c r="G22" i="27"/>
  <c r="C15" i="24"/>
  <c r="C69" i="21"/>
  <c r="C73" i="20"/>
  <c r="G41" i="32"/>
  <c r="I51" i="30"/>
  <c r="I26" i="25"/>
  <c r="C23" i="32"/>
  <c r="G65" i="26"/>
  <c r="H26" i="28"/>
  <c r="J71" i="26"/>
  <c r="G12" i="26"/>
  <c r="G38" i="25"/>
  <c r="I87" i="26"/>
  <c r="G39" i="22"/>
  <c r="H90" i="21"/>
  <c r="C10" i="22"/>
  <c r="H31" i="26"/>
  <c r="C41" i="32"/>
  <c r="G76" i="24"/>
  <c r="H25" i="26"/>
  <c r="H24" i="24"/>
  <c r="J52" i="21"/>
  <c r="H28" i="30"/>
  <c r="G54" i="26"/>
  <c r="H44" i="32"/>
  <c r="D78" i="21"/>
  <c r="G21" i="22"/>
  <c r="H10" i="29"/>
  <c r="C89" i="26"/>
  <c r="G11" i="32"/>
  <c r="G39" i="31"/>
  <c r="C73" i="22"/>
  <c r="C83" i="21"/>
  <c r="C89" i="21"/>
  <c r="I62" i="24"/>
  <c r="G38" i="29"/>
  <c r="G67" i="26"/>
  <c r="C5" i="29"/>
  <c r="I31" i="22"/>
  <c r="G8" i="20"/>
  <c r="J70" i="20"/>
  <c r="J36" i="26"/>
  <c r="J66" i="21"/>
  <c r="J20" i="31"/>
  <c r="J51" i="22"/>
  <c r="G27" i="31"/>
  <c r="I20" i="21"/>
  <c r="D56" i="24"/>
  <c r="G31" i="22"/>
  <c r="E101" i="20"/>
  <c r="I18" i="32"/>
  <c r="H12" i="29"/>
  <c r="G84" i="21"/>
  <c r="G35" i="26"/>
  <c r="C52" i="26"/>
  <c r="C33" i="20"/>
  <c r="C17" i="24"/>
  <c r="H24" i="32"/>
  <c r="H41" i="26"/>
  <c r="C47" i="22"/>
  <c r="C30" i="28"/>
  <c r="E19" i="21"/>
  <c r="G51" i="26"/>
  <c r="G36" i="20"/>
  <c r="H98" i="21"/>
  <c r="F30" i="30"/>
  <c r="G11" i="22"/>
  <c r="I5" i="21"/>
  <c r="J82" i="20"/>
  <c r="J43" i="25"/>
  <c r="G46" i="25"/>
  <c r="I12" i="20"/>
  <c r="C20" i="25"/>
  <c r="H31" i="32"/>
  <c r="G14" i="24"/>
  <c r="I6" i="31"/>
  <c r="J45" i="30"/>
  <c r="J81" i="20"/>
  <c r="I52" i="30"/>
  <c r="E45" i="25"/>
  <c r="H66" i="21"/>
  <c r="I15" i="25"/>
  <c r="G34" i="32"/>
  <c r="J6" i="27"/>
  <c r="C24" i="28"/>
  <c r="H38" i="20"/>
  <c r="J35" i="29"/>
  <c r="I13" i="22"/>
  <c r="F56" i="21"/>
  <c r="H69" i="22"/>
  <c r="E98" i="21"/>
  <c r="G33" i="26"/>
  <c r="E41" i="21"/>
  <c r="H54" i="20"/>
  <c r="E12" i="21"/>
  <c r="I47" i="21"/>
  <c r="J22" i="21"/>
  <c r="J13" i="28"/>
  <c r="G50" i="21"/>
  <c r="C46" i="30"/>
  <c r="C56" i="22"/>
  <c r="F83" i="21"/>
  <c r="E58" i="21"/>
  <c r="J73" i="21"/>
  <c r="I51" i="29"/>
  <c r="C45" i="24"/>
  <c r="J93" i="26"/>
  <c r="I29" i="24"/>
  <c r="H39" i="20"/>
  <c r="H24" i="26"/>
  <c r="I9" i="28"/>
  <c r="E89" i="26"/>
  <c r="E15" i="29"/>
  <c r="F93" i="20"/>
  <c r="F51" i="26"/>
  <c r="E21" i="29"/>
  <c r="F37" i="20"/>
  <c r="D49" i="29"/>
  <c r="I6" i="25"/>
  <c r="F9" i="21"/>
  <c r="I50" i="22"/>
  <c r="E21" i="21"/>
  <c r="H7" i="31"/>
  <c r="G13" i="31"/>
  <c r="J24" i="24"/>
  <c r="E15" i="20"/>
  <c r="I28" i="22"/>
  <c r="J10" i="20"/>
  <c r="G96" i="20"/>
  <c r="F46" i="20"/>
  <c r="E33" i="20"/>
  <c r="J85" i="20"/>
  <c r="E43" i="29"/>
  <c r="C42" i="24"/>
  <c r="F64" i="24"/>
  <c r="J34" i="29"/>
  <c r="C4" i="31"/>
  <c r="I21" i="32"/>
  <c r="H23" i="24"/>
  <c r="I79" i="20"/>
  <c r="I49" i="30"/>
  <c r="C78" i="21"/>
  <c r="C15" i="32"/>
  <c r="J90" i="20"/>
  <c r="C39" i="24"/>
  <c r="I85" i="26"/>
  <c r="I52" i="22"/>
  <c r="C18" i="25"/>
  <c r="I19" i="32"/>
  <c r="H71" i="24"/>
  <c r="H4" i="28"/>
  <c r="G54" i="22"/>
  <c r="H14" i="21"/>
  <c r="E49" i="22"/>
  <c r="J53" i="29"/>
  <c r="I83" i="26"/>
  <c r="H7" i="21"/>
  <c r="C28" i="24"/>
  <c r="C60" i="21"/>
  <c r="E100" i="20"/>
  <c r="C52" i="24"/>
  <c r="J26" i="29"/>
  <c r="H49" i="25"/>
  <c r="I92" i="20"/>
  <c r="D37" i="20"/>
  <c r="J37" i="31"/>
  <c r="C26" i="24"/>
  <c r="H66" i="20"/>
  <c r="J4" i="30"/>
  <c r="C53" i="26"/>
  <c r="H49" i="22"/>
  <c r="G47" i="26"/>
  <c r="G64" i="26"/>
  <c r="J79" i="24"/>
  <c r="E47" i="22"/>
  <c r="C31" i="24"/>
  <c r="J70" i="22"/>
  <c r="F17" i="29"/>
  <c r="H50" i="24"/>
  <c r="I69" i="26"/>
  <c r="G34" i="22"/>
  <c r="J13" i="20"/>
  <c r="D32" i="29"/>
  <c r="G11" i="29"/>
  <c r="C6" i="27"/>
  <c r="D65" i="20"/>
  <c r="E35" i="24"/>
  <c r="G53" i="26"/>
  <c r="D85" i="21"/>
  <c r="G40" i="21"/>
  <c r="F47" i="21"/>
  <c r="H21" i="30"/>
  <c r="G16" i="22"/>
  <c r="H52" i="30"/>
  <c r="I6" i="26"/>
  <c r="J54" i="24"/>
  <c r="I40" i="21"/>
  <c r="C19" i="22"/>
  <c r="H14" i="25"/>
  <c r="H55" i="20"/>
  <c r="I12" i="21"/>
  <c r="J31" i="31"/>
  <c r="I17" i="30"/>
  <c r="C42" i="22"/>
  <c r="C26" i="28"/>
  <c r="G10" i="27"/>
  <c r="H27" i="27"/>
  <c r="E12" i="20"/>
  <c r="G26" i="25"/>
  <c r="H30" i="25"/>
  <c r="H64" i="24"/>
  <c r="H42" i="29"/>
  <c r="G15" i="22"/>
  <c r="G18" i="25"/>
  <c r="I50" i="24"/>
  <c r="I25" i="26"/>
  <c r="F12" i="20"/>
  <c r="I23" i="27"/>
  <c r="H15" i="31"/>
  <c r="H64" i="22"/>
  <c r="F23" i="32"/>
  <c r="E73" i="20"/>
  <c r="E33" i="21"/>
  <c r="G10" i="26"/>
  <c r="G28" i="32"/>
  <c r="G25" i="28"/>
  <c r="D13" i="27"/>
  <c r="C20" i="27"/>
  <c r="F45" i="25"/>
  <c r="J53" i="30"/>
  <c r="H53" i="29"/>
  <c r="H22" i="22"/>
  <c r="G40" i="24"/>
  <c r="H52" i="20"/>
  <c r="F5" i="22"/>
  <c r="I17" i="32"/>
  <c r="I21" i="26"/>
  <c r="J29" i="25"/>
  <c r="I6" i="27"/>
  <c r="J40" i="21"/>
  <c r="G73" i="22"/>
  <c r="I39" i="20"/>
  <c r="H27" i="24"/>
  <c r="J20" i="25"/>
  <c r="I76" i="20"/>
  <c r="C44" i="24"/>
  <c r="H19" i="32"/>
  <c r="J33" i="29"/>
  <c r="H9" i="28"/>
  <c r="C21" i="26"/>
  <c r="J75" i="26"/>
  <c r="G30" i="30"/>
  <c r="I77" i="26"/>
  <c r="H25" i="22"/>
  <c r="J34" i="31"/>
  <c r="J76" i="21"/>
  <c r="H34" i="32"/>
  <c r="I95" i="21"/>
  <c r="J53" i="22"/>
  <c r="C47" i="20"/>
  <c r="E17" i="31"/>
  <c r="J19" i="20"/>
  <c r="H25" i="21"/>
  <c r="D16" i="25"/>
  <c r="C8" i="29"/>
  <c r="I19" i="29"/>
  <c r="J39" i="24"/>
  <c r="H8" i="25"/>
  <c r="F39" i="24"/>
  <c r="I15" i="21"/>
  <c r="H46" i="22"/>
  <c r="E32" i="25"/>
  <c r="J62" i="21"/>
  <c r="I70" i="24"/>
  <c r="I64" i="24"/>
  <c r="E12" i="28"/>
  <c r="H88" i="20"/>
  <c r="I38" i="26"/>
  <c r="C25" i="25"/>
  <c r="C65" i="21"/>
  <c r="I7" i="29"/>
  <c r="F24" i="20"/>
  <c r="E18" i="25"/>
  <c r="J24" i="29"/>
  <c r="F52" i="22"/>
  <c r="H53" i="20"/>
  <c r="D80" i="21"/>
  <c r="G23" i="28"/>
  <c r="J74" i="20"/>
  <c r="H37" i="32"/>
  <c r="I30" i="26"/>
  <c r="J6" i="24"/>
  <c r="D16" i="21"/>
  <c r="H56" i="22"/>
  <c r="J53" i="20"/>
  <c r="H6" i="26"/>
  <c r="I78" i="21"/>
  <c r="J31" i="21"/>
  <c r="J6" i="21"/>
  <c r="I11" i="21"/>
  <c r="J20" i="21"/>
  <c r="J13" i="21"/>
  <c r="C63" i="24"/>
  <c r="H26" i="25"/>
  <c r="G38" i="20"/>
  <c r="J42" i="30"/>
  <c r="G5" i="31"/>
  <c r="F36" i="24"/>
  <c r="C22" i="21"/>
  <c r="H31" i="20"/>
  <c r="J90" i="21"/>
  <c r="I27" i="28"/>
  <c r="G43" i="29"/>
  <c r="D10" i="22"/>
  <c r="H25" i="29"/>
  <c r="G33" i="30"/>
  <c r="G5" i="27"/>
  <c r="F13" i="21"/>
  <c r="G17" i="25"/>
  <c r="H44" i="24"/>
  <c r="I16" i="27"/>
  <c r="C8" i="27"/>
  <c r="C40" i="26"/>
  <c r="H24" i="20"/>
  <c r="C64" i="20"/>
  <c r="H43" i="30"/>
  <c r="D15" i="22"/>
  <c r="H8" i="22"/>
  <c r="H26" i="27"/>
  <c r="C34" i="32"/>
  <c r="F21" i="21"/>
  <c r="H83" i="26"/>
  <c r="G42" i="30"/>
  <c r="C28" i="22"/>
  <c r="G36" i="31"/>
  <c r="H44" i="20"/>
  <c r="H5" i="28"/>
  <c r="C62" i="26"/>
  <c r="C96" i="20"/>
  <c r="D60" i="26"/>
  <c r="F45" i="26"/>
  <c r="D11" i="31"/>
  <c r="F93" i="21"/>
  <c r="D20" i="26"/>
  <c r="C19" i="26"/>
  <c r="D13" i="22"/>
  <c r="E45" i="22"/>
  <c r="F89" i="26"/>
  <c r="F14" i="21"/>
  <c r="E71" i="21"/>
  <c r="F76" i="26"/>
  <c r="F14" i="22"/>
  <c r="C27" i="26"/>
  <c r="I73" i="20"/>
  <c r="E95" i="26"/>
  <c r="C33" i="26"/>
  <c r="H78" i="24"/>
  <c r="J59" i="22"/>
  <c r="H92" i="20"/>
  <c r="I82" i="20"/>
  <c r="I37" i="31"/>
  <c r="I53" i="21"/>
  <c r="E47" i="26"/>
  <c r="F22" i="31"/>
  <c r="D6" i="29"/>
  <c r="H88" i="21"/>
  <c r="E29" i="29"/>
  <c r="E99" i="20"/>
  <c r="G69" i="21"/>
  <c r="E35" i="21"/>
  <c r="D63" i="24"/>
  <c r="C17" i="26"/>
  <c r="C25" i="29"/>
  <c r="F13" i="20"/>
  <c r="E80" i="21"/>
  <c r="E11" i="24"/>
  <c r="C64" i="21"/>
  <c r="H11" i="22"/>
  <c r="J20" i="30"/>
  <c r="J34" i="32"/>
  <c r="C5" i="28"/>
  <c r="C9" i="24"/>
  <c r="E25" i="25"/>
  <c r="H51" i="26"/>
  <c r="F77" i="22"/>
  <c r="I93" i="20"/>
  <c r="G8" i="26"/>
  <c r="J42" i="29"/>
  <c r="J17" i="28"/>
  <c r="C62" i="20"/>
  <c r="C19" i="30"/>
  <c r="C83" i="26"/>
  <c r="J28" i="32"/>
  <c r="J58" i="24"/>
  <c r="G93" i="26"/>
  <c r="I24" i="21"/>
  <c r="C66" i="26"/>
  <c r="J83" i="21"/>
  <c r="G68" i="24"/>
  <c r="H98" i="20"/>
  <c r="D4" i="20"/>
  <c r="G57" i="22"/>
  <c r="J42" i="32"/>
  <c r="C13" i="27"/>
  <c r="H23" i="22"/>
  <c r="C32" i="21"/>
  <c r="H34" i="29"/>
  <c r="I60" i="22"/>
  <c r="G14" i="22"/>
  <c r="H27" i="29"/>
  <c r="J61" i="26"/>
  <c r="H30" i="26"/>
  <c r="H7" i="20"/>
  <c r="G26" i="30"/>
  <c r="C40" i="29"/>
  <c r="H77" i="26"/>
  <c r="I71" i="21"/>
  <c r="H38" i="25"/>
  <c r="C25" i="22"/>
  <c r="J41" i="29"/>
  <c r="I19" i="28"/>
  <c r="C6" i="22"/>
  <c r="C29" i="32"/>
  <c r="G15" i="28"/>
  <c r="H30" i="30"/>
  <c r="J30" i="21"/>
  <c r="G46" i="21"/>
  <c r="C49" i="20"/>
  <c r="G37" i="29"/>
  <c r="G65" i="20"/>
  <c r="J38" i="32"/>
  <c r="I33" i="32"/>
  <c r="E10" i="30"/>
  <c r="I54" i="22"/>
  <c r="E23" i="24"/>
  <c r="G50" i="22"/>
  <c r="G41" i="26"/>
  <c r="C22" i="20"/>
  <c r="C48" i="25"/>
  <c r="J36" i="21"/>
  <c r="G70" i="22"/>
  <c r="G51" i="22"/>
  <c r="H25" i="20"/>
  <c r="H23" i="21"/>
  <c r="G39" i="21"/>
  <c r="C92" i="21"/>
  <c r="G32" i="31"/>
  <c r="H51" i="24"/>
  <c r="G56" i="26"/>
  <c r="G60" i="24"/>
  <c r="C7" i="28"/>
  <c r="J21" i="24"/>
  <c r="H42" i="24"/>
  <c r="H10" i="22"/>
  <c r="C4" i="32"/>
  <c r="J75" i="22"/>
  <c r="C47" i="24"/>
  <c r="H60" i="26"/>
  <c r="I65" i="21"/>
  <c r="I31" i="20"/>
  <c r="G98" i="21"/>
  <c r="G83" i="24"/>
  <c r="H38" i="26"/>
  <c r="C61" i="24"/>
  <c r="I81" i="21"/>
  <c r="H19" i="21"/>
  <c r="I16" i="20"/>
  <c r="H20" i="20"/>
  <c r="G41" i="25"/>
  <c r="G22" i="25"/>
  <c r="I65" i="24"/>
  <c r="D7" i="32"/>
  <c r="H50" i="20"/>
  <c r="H22" i="29"/>
  <c r="I91" i="20"/>
  <c r="C11" i="22"/>
  <c r="G35" i="32"/>
  <c r="I10" i="31"/>
  <c r="G28" i="31"/>
  <c r="J22" i="29"/>
  <c r="G75" i="21"/>
  <c r="J10" i="29"/>
  <c r="H29" i="20"/>
  <c r="G70" i="21"/>
  <c r="G61" i="22"/>
  <c r="I6" i="32"/>
  <c r="H82" i="26"/>
  <c r="J87" i="20"/>
  <c r="D25" i="27"/>
  <c r="F10" i="22"/>
  <c r="G13" i="29"/>
  <c r="H17" i="20"/>
  <c r="H48" i="25"/>
  <c r="G20" i="26"/>
  <c r="J55" i="22"/>
  <c r="D61" i="26"/>
  <c r="D80" i="20"/>
  <c r="E10" i="26"/>
  <c r="F22" i="30"/>
  <c r="E80" i="26"/>
  <c r="E90" i="20"/>
  <c r="C60" i="20"/>
  <c r="E28" i="29"/>
  <c r="I39" i="26"/>
  <c r="D80" i="26"/>
  <c r="D11" i="26"/>
  <c r="G58" i="26"/>
  <c r="E40" i="21"/>
  <c r="H6" i="31"/>
  <c r="G42" i="24"/>
  <c r="I18" i="24"/>
  <c r="F9" i="31"/>
  <c r="I70" i="26"/>
  <c r="I14" i="32"/>
  <c r="J27" i="27"/>
  <c r="C92" i="26"/>
  <c r="F10" i="25"/>
  <c r="E54" i="24"/>
  <c r="I6" i="22"/>
  <c r="C14" i="29"/>
  <c r="F35" i="20"/>
  <c r="H7" i="24"/>
  <c r="J15" i="29"/>
  <c r="H29" i="29"/>
  <c r="F102" i="20"/>
  <c r="D4" i="24"/>
  <c r="H87" i="20"/>
  <c r="C52" i="30"/>
  <c r="G62" i="20"/>
  <c r="H80" i="26"/>
  <c r="J50" i="21"/>
  <c r="I46" i="22"/>
  <c r="J71" i="21"/>
  <c r="I63" i="26"/>
  <c r="I12" i="27"/>
  <c r="J7" i="26"/>
  <c r="G15" i="20"/>
  <c r="G81" i="21"/>
  <c r="C36" i="30"/>
  <c r="H68" i="22"/>
  <c r="E9" i="28"/>
  <c r="C33" i="22"/>
  <c r="I38" i="25"/>
  <c r="H58" i="26"/>
  <c r="F53" i="24"/>
  <c r="C55" i="21"/>
  <c r="H56" i="20"/>
  <c r="F39" i="25"/>
  <c r="E18" i="29"/>
  <c r="F30" i="22"/>
  <c r="H4" i="21"/>
  <c r="I44" i="32"/>
  <c r="I7" i="27"/>
  <c r="H8" i="26"/>
  <c r="J30" i="22"/>
  <c r="C9" i="30"/>
  <c r="H65" i="24"/>
  <c r="J22" i="20"/>
  <c r="I84" i="24"/>
  <c r="C32" i="20"/>
  <c r="H52" i="26"/>
  <c r="D35" i="30"/>
  <c r="G17" i="20"/>
  <c r="I39" i="21"/>
  <c r="J33" i="22"/>
  <c r="E56" i="21"/>
  <c r="J34" i="30"/>
  <c r="H24" i="22"/>
  <c r="I67" i="26"/>
  <c r="I5" i="28"/>
  <c r="E66" i="20"/>
  <c r="C47" i="29"/>
  <c r="G61" i="24"/>
  <c r="I66" i="20"/>
  <c r="D18" i="32"/>
  <c r="D55" i="20"/>
  <c r="J84" i="20"/>
  <c r="H25" i="30"/>
  <c r="C59" i="21"/>
  <c r="I19" i="26"/>
  <c r="G4" i="22"/>
  <c r="H36" i="25"/>
  <c r="J8" i="32"/>
  <c r="C39" i="25"/>
  <c r="J81" i="21"/>
  <c r="H6" i="25"/>
  <c r="C59" i="22"/>
  <c r="I75" i="22"/>
  <c r="G86" i="24"/>
  <c r="J4" i="29"/>
  <c r="C13" i="25"/>
  <c r="I43" i="21"/>
  <c r="H6" i="32"/>
  <c r="C57" i="26"/>
  <c r="J83" i="24"/>
  <c r="H24" i="30"/>
  <c r="D53" i="22"/>
  <c r="I84" i="21"/>
  <c r="I41" i="22"/>
  <c r="H77" i="24"/>
  <c r="J95" i="20"/>
  <c r="I57" i="20"/>
  <c r="D13" i="26"/>
  <c r="E37" i="30"/>
  <c r="D18" i="28"/>
  <c r="H68" i="26"/>
  <c r="E4" i="27"/>
  <c r="I5" i="32"/>
  <c r="E75" i="26"/>
  <c r="I59" i="26"/>
  <c r="F56" i="20"/>
  <c r="G17" i="22"/>
  <c r="G94" i="21"/>
  <c r="F38" i="24"/>
  <c r="C39" i="22"/>
  <c r="D42" i="21"/>
  <c r="H49" i="26"/>
  <c r="F69" i="21"/>
  <c r="H50" i="22"/>
  <c r="E40" i="20"/>
  <c r="H17" i="32"/>
  <c r="C44" i="29"/>
  <c r="J19" i="21"/>
  <c r="J80" i="24"/>
  <c r="C78" i="24"/>
  <c r="C52" i="21"/>
  <c r="J14" i="21"/>
  <c r="C36" i="24"/>
  <c r="H37" i="25"/>
  <c r="G53" i="22"/>
  <c r="J45" i="21"/>
  <c r="D44" i="20"/>
  <c r="H48" i="30"/>
  <c r="J55" i="24"/>
  <c r="H14" i="27"/>
  <c r="C70" i="24"/>
  <c r="J6" i="25"/>
  <c r="J86" i="26"/>
  <c r="C56" i="21"/>
  <c r="D78" i="24"/>
  <c r="J65" i="24"/>
  <c r="J19" i="24"/>
  <c r="C19" i="27"/>
  <c r="G52" i="26"/>
  <c r="I13" i="30"/>
  <c r="C58" i="26"/>
  <c r="C80" i="20"/>
  <c r="J92" i="20"/>
  <c r="H80" i="20"/>
  <c r="C9" i="27"/>
  <c r="C19" i="21"/>
  <c r="I58" i="24"/>
  <c r="G11" i="31"/>
  <c r="G55" i="20"/>
  <c r="G63" i="21"/>
  <c r="F11" i="22"/>
  <c r="E48" i="25"/>
  <c r="C30" i="31"/>
  <c r="C23" i="21"/>
  <c r="H6" i="21"/>
  <c r="H29" i="28"/>
  <c r="J25" i="26"/>
  <c r="J84" i="24"/>
  <c r="G66" i="24"/>
  <c r="G18" i="27"/>
  <c r="H29" i="32"/>
  <c r="F5" i="27"/>
  <c r="D36" i="22"/>
  <c r="F48" i="29"/>
  <c r="E10" i="29"/>
  <c r="D46" i="20"/>
  <c r="E46" i="30"/>
  <c r="F17" i="21"/>
  <c r="F13" i="27"/>
  <c r="E14" i="31"/>
  <c r="F28" i="22"/>
  <c r="E38" i="20"/>
  <c r="F35" i="24"/>
  <c r="D31" i="29"/>
  <c r="E16" i="30"/>
  <c r="C51" i="29"/>
  <c r="I37" i="24"/>
  <c r="J51" i="25"/>
  <c r="C41" i="30"/>
  <c r="I34" i="24"/>
  <c r="E36" i="22"/>
  <c r="I20" i="24"/>
  <c r="H65" i="21"/>
  <c r="C41" i="22"/>
  <c r="D75" i="26"/>
  <c r="F97" i="20"/>
  <c r="J17" i="32"/>
  <c r="E54" i="20"/>
  <c r="F19" i="20"/>
  <c r="D51" i="21"/>
  <c r="I79" i="24"/>
  <c r="G7" i="20"/>
  <c r="E48" i="24"/>
  <c r="H64" i="20"/>
  <c r="H16" i="31"/>
  <c r="D46" i="24"/>
  <c r="F45" i="21"/>
  <c r="J18" i="20"/>
  <c r="I70" i="21"/>
  <c r="C18" i="21"/>
  <c r="F29" i="25"/>
  <c r="C16" i="29"/>
  <c r="G7" i="24"/>
  <c r="J10" i="22"/>
  <c r="H6" i="28"/>
  <c r="C16" i="27"/>
  <c r="J78" i="24"/>
  <c r="E81" i="24"/>
  <c r="J69" i="21"/>
  <c r="J28" i="28"/>
  <c r="C31" i="29"/>
  <c r="C93" i="21"/>
  <c r="I25" i="21"/>
  <c r="E74" i="26"/>
  <c r="J31" i="32"/>
  <c r="G44" i="21"/>
  <c r="G24" i="24"/>
  <c r="J24" i="31"/>
  <c r="J78" i="26"/>
  <c r="H27" i="28"/>
  <c r="G24" i="25"/>
  <c r="C16" i="22"/>
  <c r="C21" i="32"/>
  <c r="C102" i="20"/>
  <c r="E37" i="22"/>
  <c r="G17" i="26"/>
  <c r="H44" i="26"/>
  <c r="E67" i="21"/>
  <c r="E27" i="27"/>
  <c r="C96" i="21"/>
  <c r="H62" i="24"/>
  <c r="J55" i="26"/>
  <c r="G25" i="29"/>
  <c r="I16" i="30"/>
  <c r="H7" i="29"/>
  <c r="D20" i="24"/>
  <c r="I26" i="29"/>
  <c r="C17" i="32"/>
  <c r="F4" i="27"/>
  <c r="F82" i="24"/>
  <c r="J32" i="26"/>
  <c r="G41" i="30"/>
  <c r="G96" i="21"/>
  <c r="C73" i="21"/>
  <c r="H5" i="20"/>
  <c r="G65" i="21"/>
  <c r="I11" i="22"/>
  <c r="G69" i="22"/>
  <c r="E48" i="20"/>
  <c r="J29" i="20"/>
  <c r="H16" i="26"/>
  <c r="G8" i="31"/>
  <c r="I36" i="31"/>
  <c r="H53" i="24"/>
  <c r="I13" i="32"/>
  <c r="G78" i="21"/>
  <c r="C42" i="21"/>
  <c r="I13" i="25"/>
  <c r="G57" i="20"/>
  <c r="G73" i="26"/>
  <c r="H34" i="22"/>
  <c r="E4" i="20"/>
  <c r="F29" i="24"/>
  <c r="H67" i="26"/>
  <c r="G6" i="31"/>
  <c r="J24" i="26"/>
  <c r="H35" i="24"/>
  <c r="C33" i="29"/>
  <c r="C32" i="31"/>
  <c r="G42" i="25"/>
  <c r="G30" i="21"/>
  <c r="J94" i="20"/>
  <c r="J56" i="21"/>
  <c r="C61" i="21"/>
  <c r="J23" i="32"/>
  <c r="F33" i="22"/>
  <c r="D95" i="20"/>
  <c r="I87" i="20"/>
  <c r="F78" i="21"/>
  <c r="I60" i="20"/>
  <c r="J15" i="21"/>
  <c r="J31" i="29"/>
  <c r="J57" i="24"/>
  <c r="G68" i="20"/>
  <c r="J44" i="24"/>
  <c r="C8" i="31"/>
  <c r="F7" i="24"/>
  <c r="F77" i="24"/>
  <c r="F8" i="27"/>
  <c r="E58" i="26"/>
  <c r="E12" i="32"/>
  <c r="F13" i="28"/>
  <c r="J51" i="30"/>
  <c r="E53" i="22"/>
  <c r="D32" i="31"/>
  <c r="D18" i="30"/>
  <c r="E7" i="28"/>
  <c r="F10" i="21"/>
  <c r="I22" i="20"/>
  <c r="E36" i="29"/>
  <c r="E90" i="26"/>
  <c r="J14" i="25"/>
  <c r="E72" i="21"/>
  <c r="D12" i="21"/>
  <c r="I46" i="26"/>
  <c r="G20" i="21"/>
  <c r="I34" i="29"/>
  <c r="E44" i="22"/>
  <c r="D33" i="32"/>
  <c r="J5" i="25"/>
  <c r="C19" i="25"/>
  <c r="D79" i="24"/>
  <c r="H33" i="31"/>
  <c r="C48" i="24"/>
  <c r="F49" i="21"/>
  <c r="F26" i="21"/>
  <c r="I4" i="20"/>
  <c r="F17" i="22"/>
  <c r="H19" i="26"/>
  <c r="G16" i="24"/>
  <c r="C20" i="22"/>
  <c r="J30" i="29"/>
  <c r="J35" i="22"/>
  <c r="E63" i="21"/>
  <c r="G16" i="29"/>
  <c r="G46" i="20"/>
  <c r="H99" i="20"/>
  <c r="I15" i="24"/>
  <c r="I38" i="20"/>
  <c r="H73" i="20"/>
  <c r="J62" i="22"/>
  <c r="C66" i="20"/>
  <c r="G8" i="30"/>
  <c r="E29" i="20"/>
  <c r="J39" i="26"/>
  <c r="H16" i="24"/>
  <c r="J9" i="25"/>
  <c r="H30" i="21"/>
  <c r="I14" i="30"/>
  <c r="H54" i="24"/>
  <c r="F48" i="24"/>
  <c r="I36" i="29"/>
  <c r="I41" i="32"/>
  <c r="G29" i="32"/>
  <c r="I57" i="24"/>
  <c r="H49" i="20"/>
  <c r="H100" i="20"/>
  <c r="F73" i="20"/>
  <c r="C36" i="25"/>
  <c r="H34" i="31"/>
  <c r="G6" i="25"/>
  <c r="E60" i="24"/>
  <c r="D10" i="21"/>
  <c r="F24" i="31"/>
  <c r="G18" i="24"/>
  <c r="F45" i="24"/>
  <c r="C55" i="24"/>
  <c r="I38" i="24"/>
  <c r="F79" i="24"/>
  <c r="C83" i="24"/>
  <c r="J39" i="20"/>
  <c r="I52" i="24"/>
  <c r="D40" i="32"/>
  <c r="I55" i="22"/>
  <c r="C51" i="25"/>
  <c r="H38" i="30"/>
  <c r="F22" i="25"/>
  <c r="F6" i="30"/>
  <c r="D16" i="29"/>
  <c r="F35" i="31"/>
  <c r="E51" i="29"/>
  <c r="H16" i="28"/>
  <c r="G31" i="32"/>
  <c r="C58" i="22"/>
  <c r="I29" i="29"/>
  <c r="C48" i="20"/>
  <c r="C49" i="30"/>
  <c r="J32" i="32"/>
  <c r="G51" i="21"/>
  <c r="H21" i="31"/>
  <c r="G25" i="22"/>
  <c r="I14" i="29"/>
  <c r="J24" i="22"/>
  <c r="I38" i="32"/>
  <c r="C17" i="22"/>
  <c r="J8" i="25"/>
  <c r="C38" i="30"/>
  <c r="F42" i="22"/>
  <c r="J20" i="32"/>
  <c r="J14" i="31"/>
  <c r="J31" i="25"/>
  <c r="G10" i="28"/>
  <c r="C86" i="20"/>
  <c r="I4" i="32"/>
  <c r="H86" i="20"/>
  <c r="G40" i="22"/>
  <c r="H37" i="21"/>
  <c r="C57" i="24"/>
  <c r="C19" i="20"/>
  <c r="F58" i="24"/>
  <c r="D4" i="27"/>
  <c r="H5" i="22"/>
  <c r="H10" i="21"/>
  <c r="C9" i="22"/>
  <c r="F24" i="32"/>
  <c r="J24" i="32"/>
  <c r="I29" i="26"/>
  <c r="C65" i="20"/>
  <c r="G88" i="21"/>
  <c r="C43" i="22"/>
  <c r="J28" i="31"/>
  <c r="C19" i="29"/>
  <c r="J44" i="26"/>
  <c r="I76" i="21"/>
  <c r="C13" i="28"/>
  <c r="D42" i="32"/>
  <c r="F18" i="22"/>
  <c r="F11" i="31"/>
  <c r="E22" i="27"/>
  <c r="E43" i="25"/>
  <c r="E17" i="28"/>
  <c r="D67" i="21"/>
  <c r="E57" i="21"/>
  <c r="I40" i="29"/>
  <c r="H77" i="21"/>
  <c r="F76" i="20"/>
  <c r="C29" i="25"/>
  <c r="C25" i="24"/>
  <c r="C4" i="29"/>
  <c r="I25" i="25"/>
  <c r="D94" i="21"/>
  <c r="C47" i="25"/>
  <c r="D38" i="29"/>
  <c r="G34" i="25"/>
  <c r="F103" i="20"/>
  <c r="C11" i="25"/>
  <c r="D47" i="25"/>
  <c r="H74" i="26"/>
  <c r="E20" i="20"/>
  <c r="J61" i="21"/>
  <c r="G55" i="21"/>
  <c r="C88" i="20"/>
  <c r="D35" i="26"/>
  <c r="I85" i="21"/>
  <c r="E22" i="25"/>
  <c r="D33" i="24"/>
  <c r="E31" i="25"/>
  <c r="J44" i="29"/>
  <c r="J43" i="30"/>
  <c r="J31" i="28"/>
  <c r="F82" i="20"/>
  <c r="G16" i="26"/>
  <c r="H33" i="29"/>
  <c r="C58" i="21"/>
  <c r="H17" i="31"/>
  <c r="J40" i="20"/>
  <c r="H37" i="30"/>
  <c r="C5" i="21"/>
  <c r="H32" i="29"/>
  <c r="I24" i="31"/>
  <c r="H18" i="27"/>
  <c r="G66" i="26"/>
  <c r="C15" i="26"/>
  <c r="F86" i="21"/>
  <c r="I58" i="22"/>
  <c r="J31" i="26"/>
  <c r="G84" i="20"/>
  <c r="J77" i="20"/>
  <c r="H12" i="21"/>
  <c r="J52" i="22"/>
  <c r="H37" i="26"/>
  <c r="H4" i="22"/>
  <c r="F30" i="21"/>
  <c r="G26" i="20"/>
  <c r="H64" i="26"/>
  <c r="C74" i="20"/>
  <c r="G27" i="24"/>
  <c r="G76" i="20"/>
  <c r="H16" i="32"/>
  <c r="G41" i="21"/>
  <c r="G4" i="27"/>
  <c r="G70" i="24"/>
  <c r="G85" i="26"/>
  <c r="J49" i="30"/>
  <c r="H36" i="29"/>
  <c r="E16" i="25"/>
  <c r="F6" i="28"/>
  <c r="D29" i="26"/>
  <c r="C70" i="22"/>
  <c r="D70" i="22"/>
  <c r="I65" i="22"/>
  <c r="C33" i="24"/>
  <c r="H69" i="24"/>
  <c r="H38" i="29"/>
  <c r="J78" i="22"/>
  <c r="E40" i="25"/>
  <c r="F47" i="22"/>
  <c r="F16" i="32"/>
  <c r="I82" i="24"/>
  <c r="H12" i="26"/>
  <c r="F81" i="26"/>
  <c r="F48" i="22"/>
  <c r="D43" i="21"/>
  <c r="H43" i="26"/>
  <c r="H14" i="24"/>
  <c r="H78" i="26"/>
  <c r="J13" i="24"/>
  <c r="J33" i="20"/>
  <c r="J66" i="22"/>
  <c r="I11" i="32"/>
  <c r="G68" i="22"/>
  <c r="I39" i="31"/>
  <c r="I83" i="24"/>
  <c r="G60" i="20"/>
  <c r="C84" i="20"/>
  <c r="J21" i="20"/>
  <c r="G41" i="22"/>
  <c r="H54" i="26"/>
  <c r="J44" i="32"/>
  <c r="I83" i="21"/>
  <c r="C35" i="25"/>
  <c r="G71" i="21"/>
  <c r="I85" i="20"/>
  <c r="J9" i="30"/>
  <c r="E44" i="20"/>
  <c r="G6" i="29"/>
  <c r="C67" i="26"/>
  <c r="H10" i="24"/>
  <c r="C76" i="22"/>
  <c r="I30" i="28"/>
  <c r="I88" i="26"/>
  <c r="J36" i="22"/>
  <c r="C13" i="31"/>
  <c r="I30" i="25"/>
  <c r="H39" i="29"/>
  <c r="J8" i="30"/>
  <c r="I33" i="24"/>
  <c r="I31" i="26"/>
  <c r="H68" i="20"/>
  <c r="J47" i="21"/>
  <c r="H13" i="31"/>
  <c r="E28" i="20"/>
  <c r="G43" i="24"/>
  <c r="F5" i="21"/>
  <c r="J30" i="32"/>
  <c r="H36" i="20"/>
  <c r="C15" i="29"/>
  <c r="C5" i="25"/>
  <c r="I50" i="25"/>
  <c r="D47" i="30"/>
  <c r="E70" i="22"/>
  <c r="D7" i="29"/>
  <c r="D49" i="26"/>
  <c r="C56" i="20"/>
  <c r="D24" i="27"/>
  <c r="F12" i="31"/>
  <c r="E31" i="20"/>
  <c r="D40" i="21"/>
  <c r="G20" i="28"/>
  <c r="J65" i="21"/>
  <c r="F84" i="21"/>
  <c r="G23" i="29"/>
  <c r="J66" i="26"/>
  <c r="H32" i="26"/>
  <c r="I77" i="22"/>
  <c r="G22" i="31"/>
  <c r="D31" i="30"/>
  <c r="E17" i="32"/>
  <c r="E34" i="30"/>
  <c r="G75" i="20"/>
  <c r="C30" i="29"/>
  <c r="E42" i="24"/>
  <c r="D49" i="25"/>
  <c r="I52" i="29"/>
  <c r="D9" i="22"/>
  <c r="H86" i="24"/>
  <c r="D33" i="25"/>
  <c r="D66" i="26"/>
  <c r="F5" i="25"/>
  <c r="C18" i="31"/>
  <c r="I82" i="26"/>
  <c r="H28" i="26"/>
  <c r="D76" i="21"/>
  <c r="C81" i="21"/>
  <c r="I22" i="26"/>
  <c r="C17" i="29"/>
  <c r="H5" i="31"/>
  <c r="C37" i="26"/>
  <c r="H31" i="28"/>
  <c r="J79" i="21"/>
  <c r="I39" i="22"/>
  <c r="J72" i="26"/>
  <c r="J85" i="26"/>
  <c r="C14" i="21"/>
  <c r="G45" i="32"/>
  <c r="G44" i="20"/>
  <c r="G29" i="26"/>
  <c r="H33" i="24"/>
  <c r="C6" i="21"/>
  <c r="I36" i="30"/>
  <c r="H23" i="31"/>
  <c r="G71" i="20"/>
  <c r="G86" i="26"/>
  <c r="C14" i="31"/>
  <c r="D47" i="22"/>
  <c r="C12" i="31"/>
  <c r="G13" i="22"/>
  <c r="J12" i="30"/>
  <c r="J48" i="25"/>
  <c r="D58" i="21"/>
  <c r="I35" i="31"/>
  <c r="J39" i="22"/>
  <c r="I26" i="21"/>
  <c r="G62" i="26"/>
  <c r="G64" i="24"/>
  <c r="I14" i="31"/>
  <c r="C50" i="24"/>
  <c r="F21" i="20"/>
  <c r="C73" i="26"/>
  <c r="J49" i="26"/>
  <c r="I35" i="22"/>
  <c r="C10" i="29"/>
  <c r="C64" i="24"/>
  <c r="G42" i="32"/>
  <c r="I80" i="21"/>
  <c r="I22" i="28"/>
  <c r="D71" i="22"/>
  <c r="G94" i="26"/>
  <c r="C51" i="30"/>
  <c r="G13" i="32"/>
  <c r="E20" i="27"/>
  <c r="D42" i="30"/>
  <c r="E44" i="30"/>
  <c r="D17" i="26"/>
  <c r="I36" i="21"/>
  <c r="F22" i="28"/>
  <c r="E46" i="20"/>
  <c r="D10" i="32"/>
  <c r="I17" i="28"/>
  <c r="J34" i="26"/>
  <c r="D27" i="32"/>
  <c r="H13" i="28"/>
  <c r="H95" i="20"/>
  <c r="D44" i="22"/>
  <c r="E28" i="24"/>
  <c r="H70" i="22"/>
  <c r="I48" i="30"/>
  <c r="G5" i="22"/>
  <c r="J32" i="21"/>
  <c r="F81" i="24"/>
  <c r="G32" i="26"/>
  <c r="G15" i="31"/>
  <c r="D12" i="29"/>
  <c r="F13" i="24"/>
  <c r="E8" i="31"/>
  <c r="I42" i="25"/>
  <c r="F59" i="26"/>
  <c r="C27" i="30"/>
  <c r="C17" i="31"/>
  <c r="J72" i="21"/>
  <c r="E18" i="26"/>
  <c r="G59" i="24"/>
  <c r="D21" i="20"/>
  <c r="H82" i="20"/>
  <c r="F92" i="20"/>
  <c r="D6" i="21"/>
  <c r="J50" i="20"/>
  <c r="I35" i="29"/>
  <c r="H66" i="24"/>
  <c r="G32" i="29"/>
  <c r="H31" i="22"/>
  <c r="C61" i="26"/>
  <c r="E9" i="21"/>
  <c r="J15" i="32"/>
  <c r="H25" i="24"/>
  <c r="G15" i="25"/>
  <c r="I23" i="31"/>
  <c r="I54" i="26"/>
  <c r="C12" i="30"/>
  <c r="J36" i="25"/>
  <c r="I27" i="22"/>
  <c r="F31" i="30"/>
  <c r="E29" i="25"/>
  <c r="D32" i="32"/>
  <c r="H42" i="32"/>
  <c r="D15" i="25"/>
  <c r="C38" i="32"/>
  <c r="G35" i="25"/>
  <c r="J66" i="20"/>
  <c r="I27" i="24"/>
  <c r="J64" i="26"/>
  <c r="F22" i="29"/>
  <c r="D18" i="27"/>
  <c r="I37" i="30"/>
  <c r="E31" i="26"/>
  <c r="H36" i="31"/>
  <c r="H32" i="31"/>
  <c r="D56" i="26"/>
  <c r="H15" i="21"/>
  <c r="G39" i="30"/>
  <c r="J48" i="22"/>
  <c r="J29" i="28"/>
  <c r="E85" i="20"/>
  <c r="G57" i="26"/>
  <c r="F33" i="21"/>
  <c r="H76" i="22"/>
  <c r="H32" i="21"/>
  <c r="I21" i="20"/>
  <c r="H22" i="31"/>
  <c r="C25" i="27"/>
  <c r="J33" i="31"/>
  <c r="H28" i="31"/>
  <c r="I45" i="21"/>
  <c r="J39" i="25"/>
  <c r="I45" i="22"/>
  <c r="I52" i="21"/>
  <c r="C57" i="20"/>
  <c r="G18" i="30"/>
  <c r="E39" i="22"/>
  <c r="H40" i="24"/>
  <c r="J63" i="26"/>
  <c r="G39" i="32"/>
  <c r="I19" i="27"/>
  <c r="J24" i="27"/>
  <c r="H67" i="22"/>
  <c r="J42" i="25"/>
  <c r="G18" i="26"/>
  <c r="I67" i="22"/>
  <c r="J47" i="22"/>
  <c r="H20" i="32"/>
  <c r="I20" i="25"/>
  <c r="I94" i="26"/>
  <c r="I33" i="25"/>
  <c r="H22" i="27"/>
  <c r="C31" i="21"/>
  <c r="J70" i="26"/>
  <c r="C14" i="32"/>
  <c r="G56" i="24"/>
  <c r="G27" i="26"/>
  <c r="J57" i="26"/>
  <c r="C19" i="32"/>
  <c r="H4" i="31"/>
  <c r="G89" i="26"/>
  <c r="I32" i="30"/>
  <c r="G29" i="24"/>
  <c r="F13" i="31"/>
  <c r="E35" i="25"/>
  <c r="D5" i="27"/>
  <c r="F42" i="21"/>
  <c r="F71" i="26"/>
  <c r="D76" i="26"/>
  <c r="E48" i="22"/>
  <c r="D87" i="21"/>
  <c r="H45" i="26"/>
  <c r="H24" i="31"/>
  <c r="G12" i="28"/>
  <c r="I27" i="30"/>
  <c r="J29" i="30"/>
  <c r="J5" i="21"/>
  <c r="F41" i="25"/>
  <c r="C22" i="25"/>
  <c r="G21" i="24"/>
  <c r="F40" i="24"/>
  <c r="H14" i="26"/>
  <c r="C45" i="26"/>
  <c r="C38" i="26"/>
  <c r="J21" i="26"/>
  <c r="E31" i="30"/>
  <c r="I43" i="24"/>
  <c r="E103" i="20"/>
  <c r="D78" i="20"/>
  <c r="I45" i="26"/>
  <c r="H10" i="26"/>
  <c r="I101" i="20"/>
  <c r="I13" i="27"/>
  <c r="D50" i="21"/>
  <c r="I19" i="30"/>
  <c r="E76" i="24"/>
  <c r="I28" i="24"/>
  <c r="D29" i="28"/>
  <c r="E4" i="21"/>
  <c r="I15" i="27"/>
  <c r="J29" i="24"/>
  <c r="F66" i="24"/>
  <c r="I5" i="31"/>
  <c r="C67" i="24"/>
  <c r="G47" i="30"/>
  <c r="H51" i="30"/>
  <c r="J23" i="29"/>
  <c r="J74" i="21"/>
  <c r="C47" i="21"/>
  <c r="J50" i="24"/>
  <c r="G29" i="30"/>
  <c r="I71" i="24"/>
  <c r="J11" i="28"/>
  <c r="F14" i="27"/>
  <c r="D10" i="20"/>
  <c r="J26" i="24"/>
  <c r="F74" i="22"/>
  <c r="I36" i="24"/>
  <c r="H61" i="26"/>
  <c r="H14" i="31"/>
  <c r="I29" i="20"/>
  <c r="G7" i="30"/>
  <c r="J36" i="31"/>
  <c r="H20" i="25"/>
  <c r="C44" i="22"/>
  <c r="F5" i="31"/>
  <c r="D70" i="24"/>
  <c r="J60" i="26"/>
  <c r="I47" i="22"/>
  <c r="I16" i="22"/>
  <c r="I50" i="21"/>
  <c r="J8" i="24"/>
  <c r="G21" i="26"/>
  <c r="E44" i="24"/>
  <c r="G36" i="25"/>
  <c r="I26" i="30"/>
  <c r="I4" i="27"/>
  <c r="C53" i="29"/>
  <c r="J82" i="21"/>
  <c r="I53" i="30"/>
  <c r="AA2" i="16"/>
  <c r="C23" i="28"/>
  <c r="J16" i="32"/>
  <c r="G6" i="27"/>
  <c r="I19" i="25"/>
  <c r="C91" i="26"/>
  <c r="I56" i="21"/>
  <c r="H94" i="20"/>
  <c r="F66" i="20"/>
  <c r="I25" i="32"/>
  <c r="C54" i="22"/>
  <c r="I14" i="24"/>
  <c r="C22" i="26"/>
  <c r="H10" i="32"/>
  <c r="I51" i="25"/>
  <c r="I10" i="30"/>
  <c r="J48" i="29"/>
  <c r="C74" i="26"/>
  <c r="J6" i="26"/>
  <c r="G58" i="21"/>
  <c r="I21" i="31"/>
  <c r="I43" i="20"/>
  <c r="H29" i="25"/>
  <c r="I64" i="20"/>
  <c r="G7" i="31"/>
  <c r="I38" i="31"/>
  <c r="H42" i="22"/>
  <c r="I10" i="26"/>
  <c r="G72" i="20"/>
  <c r="E75" i="22"/>
  <c r="J14" i="29"/>
  <c r="G100" i="20"/>
  <c r="G56" i="20"/>
  <c r="I84" i="20"/>
  <c r="D87" i="20"/>
  <c r="I11" i="25"/>
  <c r="I69" i="22"/>
  <c r="J101" i="20"/>
  <c r="J58" i="22"/>
  <c r="H7" i="28"/>
  <c r="H12" i="24"/>
  <c r="G38" i="26"/>
  <c r="G14" i="20"/>
  <c r="G37" i="21"/>
  <c r="E52" i="20"/>
  <c r="C46" i="24"/>
  <c r="H46" i="20"/>
  <c r="J9" i="31"/>
  <c r="G95" i="20"/>
  <c r="I23" i="32"/>
  <c r="I81" i="24"/>
  <c r="D58" i="20"/>
  <c r="I13" i="31"/>
  <c r="H21" i="24"/>
  <c r="G22" i="28"/>
  <c r="C71" i="21"/>
  <c r="J11" i="25"/>
  <c r="C21" i="31"/>
  <c r="C57" i="21"/>
  <c r="G19" i="22"/>
  <c r="E20" i="31"/>
  <c r="F23" i="31"/>
  <c r="H49" i="29"/>
  <c r="E26" i="22"/>
  <c r="E75" i="24"/>
  <c r="J47" i="26"/>
  <c r="E36" i="20"/>
  <c r="E39" i="25"/>
  <c r="H84" i="24"/>
  <c r="H95" i="21"/>
  <c r="G15" i="27"/>
  <c r="D88" i="21"/>
  <c r="J64" i="22"/>
  <c r="I20" i="29"/>
  <c r="J42" i="22"/>
  <c r="I27" i="29"/>
  <c r="D44" i="26"/>
  <c r="G27" i="28"/>
  <c r="G91" i="21"/>
  <c r="H23" i="26"/>
  <c r="D64" i="21"/>
  <c r="J26" i="20"/>
  <c r="F22" i="22"/>
  <c r="J57" i="21"/>
  <c r="J28" i="25"/>
  <c r="I26" i="27"/>
  <c r="J52" i="24"/>
  <c r="J15" i="20"/>
  <c r="G84" i="26"/>
  <c r="H66" i="22"/>
  <c r="J29" i="21"/>
  <c r="H24" i="21"/>
  <c r="I20" i="30"/>
  <c r="E50" i="24"/>
  <c r="C4" i="24"/>
  <c r="H7" i="27"/>
  <c r="J21" i="29"/>
  <c r="G17" i="28"/>
  <c r="H44" i="21"/>
  <c r="J98" i="21"/>
  <c r="D69" i="24"/>
  <c r="H4" i="30"/>
  <c r="G19" i="24"/>
  <c r="F47" i="25"/>
  <c r="I22" i="27"/>
  <c r="J35" i="31"/>
  <c r="J13" i="22"/>
  <c r="I98" i="21"/>
  <c r="H30" i="31"/>
  <c r="G53" i="24"/>
  <c r="D35" i="21"/>
  <c r="C15" i="28"/>
  <c r="C71" i="20"/>
  <c r="J99" i="20"/>
  <c r="H69" i="26"/>
  <c r="J47" i="29"/>
  <c r="C65" i="26"/>
  <c r="J44" i="21"/>
  <c r="H8" i="29"/>
  <c r="J31" i="20"/>
  <c r="J77" i="21"/>
  <c r="G60" i="26"/>
  <c r="E13" i="21"/>
  <c r="D24" i="31"/>
  <c r="C17" i="25"/>
  <c r="G10" i="30"/>
  <c r="H74" i="24"/>
  <c r="F46" i="22"/>
  <c r="E47" i="25"/>
  <c r="J22" i="27"/>
  <c r="C51" i="24"/>
  <c r="D27" i="28"/>
  <c r="D8" i="20"/>
  <c r="J36" i="24"/>
  <c r="H70" i="24"/>
  <c r="C17" i="27"/>
  <c r="I48" i="29"/>
  <c r="D24" i="25"/>
  <c r="H20" i="26"/>
  <c r="G24" i="30"/>
  <c r="J46" i="26"/>
  <c r="J76" i="26"/>
  <c r="J6" i="32"/>
  <c r="G22" i="24"/>
  <c r="G82" i="21"/>
  <c r="J49" i="29"/>
  <c r="H28" i="24"/>
  <c r="J21" i="30"/>
  <c r="H83" i="20"/>
  <c r="H47" i="30"/>
  <c r="H11" i="20"/>
  <c r="J51" i="26"/>
  <c r="C37" i="24"/>
  <c r="G49" i="20"/>
  <c r="J45" i="22"/>
  <c r="I54" i="24"/>
  <c r="F23" i="27"/>
  <c r="I27" i="20"/>
  <c r="C85" i="24"/>
  <c r="G73" i="21"/>
  <c r="I54" i="21"/>
  <c r="G34" i="29"/>
  <c r="H31" i="25"/>
  <c r="C19" i="31"/>
  <c r="H49" i="30"/>
  <c r="D76" i="22"/>
  <c r="I15" i="22"/>
  <c r="J24" i="25"/>
  <c r="C37" i="22"/>
  <c r="J27" i="31"/>
  <c r="J39" i="32"/>
  <c r="J26" i="22"/>
  <c r="J19" i="31"/>
  <c r="G74" i="21"/>
  <c r="I25" i="22"/>
  <c r="J46" i="21"/>
  <c r="E33" i="24"/>
  <c r="H20" i="31"/>
  <c r="D47" i="20"/>
  <c r="J72" i="24"/>
  <c r="I93" i="21"/>
  <c r="I18" i="29"/>
  <c r="G62" i="24"/>
  <c r="G30" i="29"/>
  <c r="G48" i="32"/>
  <c r="G20" i="30"/>
  <c r="I34" i="31"/>
  <c r="C23" i="31"/>
  <c r="D52" i="24"/>
  <c r="D5" i="29"/>
  <c r="J54" i="21"/>
  <c r="G37" i="24"/>
  <c r="J82" i="24"/>
  <c r="H74" i="21"/>
  <c r="J63" i="24"/>
  <c r="I55" i="21"/>
  <c r="C28" i="31"/>
  <c r="G61" i="20"/>
  <c r="G61" i="26"/>
  <c r="I40" i="26"/>
  <c r="G51" i="20"/>
  <c r="C20" i="28"/>
  <c r="C13" i="22"/>
  <c r="I35" i="32"/>
  <c r="C9" i="20"/>
  <c r="G47" i="21"/>
  <c r="D17" i="28"/>
  <c r="I17" i="21"/>
  <c r="H11" i="26"/>
  <c r="C11" i="26"/>
  <c r="I10" i="32"/>
  <c r="I9" i="22"/>
  <c r="C45" i="20"/>
  <c r="D29" i="20"/>
  <c r="H6" i="30"/>
  <c r="C37" i="31"/>
  <c r="G22" i="26"/>
  <c r="C68" i="24"/>
  <c r="H76" i="21"/>
  <c r="J80" i="26"/>
  <c r="C15" i="27"/>
  <c r="C14" i="28"/>
  <c r="G40" i="30"/>
  <c r="I10" i="21"/>
  <c r="J96" i="20"/>
  <c r="J33" i="30"/>
  <c r="H8" i="20"/>
  <c r="C11" i="27"/>
  <c r="G47" i="20"/>
  <c r="G8" i="29"/>
  <c r="G46" i="30"/>
  <c r="C35" i="20"/>
  <c r="C14" i="22"/>
  <c r="H27" i="21"/>
  <c r="I61" i="24"/>
  <c r="C5" i="20"/>
  <c r="H61" i="24"/>
  <c r="J23" i="21"/>
  <c r="G15" i="26"/>
  <c r="C21" i="24"/>
  <c r="J59" i="20"/>
  <c r="H74" i="20"/>
  <c r="J34" i="22"/>
  <c r="J26" i="28"/>
  <c r="C54" i="20"/>
  <c r="H71" i="20"/>
  <c r="G86" i="21"/>
  <c r="H91" i="21"/>
  <c r="J23" i="31"/>
  <c r="C37" i="29"/>
  <c r="C49" i="22"/>
  <c r="C62" i="24"/>
  <c r="I11" i="30"/>
  <c r="G64" i="21"/>
  <c r="J44" i="20"/>
  <c r="H82" i="21"/>
  <c r="G87" i="21"/>
  <c r="H51" i="29"/>
  <c r="I20" i="22"/>
  <c r="I83" i="20"/>
  <c r="H55" i="24"/>
  <c r="J61" i="22"/>
  <c r="I33" i="22"/>
  <c r="G31" i="31"/>
  <c r="I66" i="21"/>
  <c r="H7" i="22"/>
  <c r="C54" i="24"/>
  <c r="I24" i="26"/>
  <c r="C6" i="31"/>
  <c r="F35" i="21"/>
  <c r="E39" i="20"/>
  <c r="C22" i="29"/>
  <c r="J91" i="21"/>
  <c r="I9" i="24"/>
  <c r="E42" i="32"/>
  <c r="D39" i="25"/>
  <c r="F18" i="31"/>
  <c r="J44" i="22"/>
  <c r="D25" i="21"/>
  <c r="J7" i="20"/>
  <c r="J27" i="26"/>
  <c r="C60" i="26"/>
  <c r="E29" i="31"/>
  <c r="D65" i="26"/>
  <c r="D55" i="21"/>
  <c r="C26" i="21"/>
  <c r="I78" i="24"/>
  <c r="J54" i="20"/>
  <c r="J30" i="26"/>
  <c r="G60" i="22"/>
  <c r="H18" i="21"/>
  <c r="H37" i="29"/>
  <c r="J37" i="24"/>
  <c r="H28" i="20"/>
  <c r="J9" i="26"/>
  <c r="C44" i="32"/>
  <c r="I8" i="32"/>
  <c r="G54" i="21"/>
  <c r="H8" i="30"/>
  <c r="G30" i="26"/>
  <c r="C14" i="24"/>
  <c r="C9" i="29"/>
  <c r="C29" i="24"/>
  <c r="C27" i="22"/>
  <c r="F51" i="21"/>
  <c r="G25" i="32"/>
  <c r="J77" i="26"/>
  <c r="C43" i="29"/>
  <c r="I34" i="26"/>
  <c r="G37" i="25"/>
  <c r="E37" i="20"/>
  <c r="I6" i="24"/>
  <c r="D24" i="22"/>
  <c r="J7" i="28"/>
  <c r="I45" i="29"/>
  <c r="D7" i="30"/>
  <c r="G5" i="29"/>
  <c r="C26" i="22"/>
  <c r="I8" i="31"/>
  <c r="G10" i="20"/>
  <c r="J24" i="21"/>
  <c r="H63" i="21"/>
  <c r="J29" i="31"/>
  <c r="C24" i="25"/>
  <c r="E63" i="20"/>
  <c r="C20" i="29"/>
  <c r="J8" i="20"/>
  <c r="J85" i="21"/>
  <c r="H74" i="22"/>
  <c r="C60" i="22"/>
  <c r="H48" i="24"/>
  <c r="G7" i="21"/>
  <c r="G9" i="29"/>
  <c r="C34" i="20"/>
  <c r="C34" i="26"/>
  <c r="F45" i="32"/>
  <c r="I62" i="22"/>
  <c r="H22" i="30"/>
  <c r="I13" i="20"/>
  <c r="J24" i="28"/>
  <c r="H94" i="26"/>
  <c r="I11" i="27"/>
  <c r="C60" i="24"/>
  <c r="I21" i="21"/>
  <c r="J98" i="20"/>
  <c r="C66" i="24"/>
  <c r="I89" i="20"/>
  <c r="C26" i="27"/>
  <c r="I13" i="26"/>
  <c r="G40" i="32"/>
  <c r="G39" i="25"/>
  <c r="H51" i="25"/>
  <c r="H46" i="32"/>
  <c r="J4" i="27"/>
  <c r="I18" i="27"/>
  <c r="G79" i="21"/>
  <c r="G77" i="22"/>
  <c r="C25" i="21"/>
  <c r="C63" i="21"/>
  <c r="I29" i="32"/>
  <c r="G23" i="32"/>
  <c r="H43" i="20"/>
  <c r="J20" i="22"/>
  <c r="I39" i="32"/>
  <c r="D57" i="24"/>
  <c r="E68" i="22"/>
  <c r="C10" i="28"/>
  <c r="F23" i="25"/>
  <c r="E30" i="28"/>
  <c r="G27" i="22"/>
  <c r="E60" i="21"/>
  <c r="I33" i="21"/>
  <c r="H75" i="22"/>
  <c r="F79" i="26"/>
  <c r="G84" i="24"/>
  <c r="F23" i="30"/>
  <c r="D68" i="20"/>
  <c r="H72" i="24"/>
  <c r="J37" i="20"/>
  <c r="E14" i="21"/>
  <c r="H11" i="24"/>
  <c r="F38" i="21"/>
  <c r="G5" i="21"/>
  <c r="J45" i="26"/>
  <c r="H35" i="20"/>
  <c r="H13" i="25"/>
  <c r="C41" i="29"/>
  <c r="G10" i="29"/>
  <c r="I19" i="22"/>
  <c r="G61" i="21"/>
  <c r="E81" i="20"/>
  <c r="H21" i="27"/>
  <c r="H63" i="24"/>
  <c r="J88" i="26"/>
  <c r="G24" i="31"/>
  <c r="I41" i="30"/>
  <c r="J94" i="26"/>
  <c r="G16" i="31"/>
  <c r="F7" i="22"/>
  <c r="C83" i="20"/>
  <c r="I40" i="24"/>
  <c r="I18" i="22"/>
  <c r="J35" i="30"/>
  <c r="C34" i="29"/>
  <c r="H55" i="22"/>
  <c r="D25" i="31"/>
  <c r="H35" i="26"/>
  <c r="C44" i="20"/>
  <c r="J61" i="20"/>
  <c r="F14" i="31"/>
  <c r="H89" i="26"/>
  <c r="I8" i="24"/>
  <c r="D5" i="25"/>
  <c r="G42" i="22"/>
  <c r="E9" i="22"/>
  <c r="C14" i="30"/>
  <c r="C35" i="21"/>
  <c r="G16" i="27"/>
  <c r="G27" i="32"/>
  <c r="J4" i="21"/>
  <c r="H11" i="32"/>
  <c r="C52" i="29"/>
  <c r="I55" i="20"/>
  <c r="D13" i="20"/>
  <c r="D85" i="20"/>
  <c r="G20" i="31"/>
  <c r="G46" i="22"/>
  <c r="D11" i="29"/>
  <c r="E11" i="32"/>
  <c r="D13" i="24"/>
  <c r="D23" i="32"/>
  <c r="I33" i="26"/>
  <c r="I86" i="24"/>
  <c r="C19" i="28"/>
  <c r="G63" i="24"/>
  <c r="D63" i="26"/>
  <c r="H79" i="24"/>
  <c r="F40" i="21"/>
  <c r="F14" i="28"/>
  <c r="J21" i="32"/>
  <c r="I7" i="26"/>
  <c r="C9" i="31"/>
  <c r="C78" i="20"/>
  <c r="J22" i="26"/>
  <c r="D93" i="26"/>
  <c r="F25" i="21"/>
  <c r="J62" i="24"/>
  <c r="J30" i="28"/>
  <c r="H13" i="21"/>
  <c r="G13" i="20"/>
  <c r="H28" i="28"/>
  <c r="C18" i="28"/>
  <c r="I41" i="20"/>
  <c r="G23" i="31"/>
  <c r="C53" i="22"/>
  <c r="I77" i="20"/>
  <c r="C28" i="20"/>
  <c r="J26" i="30"/>
  <c r="D82" i="24"/>
  <c r="I87" i="21"/>
  <c r="H72" i="20"/>
  <c r="J43" i="32"/>
  <c r="H70" i="21"/>
  <c r="H31" i="31"/>
  <c r="H6" i="22"/>
  <c r="C73" i="24"/>
  <c r="G33" i="24"/>
  <c r="H82" i="24"/>
  <c r="C45" i="29"/>
  <c r="F30" i="32"/>
  <c r="E11" i="25"/>
  <c r="C30" i="25"/>
  <c r="D22" i="25"/>
  <c r="I49" i="22"/>
  <c r="C76" i="20"/>
  <c r="C68" i="20"/>
  <c r="I24" i="29"/>
  <c r="J4" i="32"/>
  <c r="J16" i="24"/>
  <c r="G29" i="22"/>
  <c r="C74" i="24"/>
  <c r="J29" i="22"/>
  <c r="G67" i="21"/>
  <c r="J14" i="32"/>
  <c r="G19" i="29"/>
  <c r="D77" i="21"/>
  <c r="G26" i="27"/>
  <c r="I33" i="20"/>
  <c r="J10" i="31"/>
  <c r="J60" i="20"/>
  <c r="H32" i="24"/>
  <c r="G9" i="26"/>
  <c r="C13" i="29"/>
  <c r="C82" i="24"/>
  <c r="H55" i="26"/>
  <c r="G90" i="20"/>
  <c r="C85" i="26"/>
  <c r="C84" i="26"/>
  <c r="J53" i="21"/>
  <c r="H26" i="20"/>
  <c r="G27" i="25"/>
  <c r="C69" i="24"/>
  <c r="C69" i="26"/>
  <c r="J25" i="31"/>
  <c r="H32" i="25"/>
  <c r="I92" i="26"/>
  <c r="C35" i="29"/>
  <c r="G33" i="21"/>
  <c r="J14" i="24"/>
  <c r="G70" i="26"/>
  <c r="C33" i="25"/>
  <c r="H19" i="20"/>
  <c r="I91" i="21"/>
  <c r="H59" i="24"/>
  <c r="I23" i="26"/>
  <c r="G76" i="22"/>
  <c r="F11" i="20"/>
  <c r="C8" i="25"/>
  <c r="C99" i="20"/>
  <c r="C18" i="20"/>
  <c r="I52" i="20"/>
  <c r="G14" i="31"/>
  <c r="H10" i="27"/>
  <c r="H26" i="26"/>
  <c r="J46" i="22"/>
  <c r="G29" i="28"/>
  <c r="J92" i="21"/>
  <c r="J19" i="22"/>
  <c r="I90" i="26"/>
  <c r="C72" i="22"/>
  <c r="E88" i="20"/>
  <c r="G56" i="21"/>
  <c r="C84" i="24"/>
  <c r="H17" i="27"/>
  <c r="J50" i="29"/>
  <c r="J72" i="20"/>
  <c r="J12" i="32"/>
  <c r="G50" i="30"/>
  <c r="C87" i="26"/>
  <c r="I24" i="25"/>
  <c r="G38" i="30"/>
  <c r="F74" i="21"/>
  <c r="I20" i="31"/>
  <c r="H73" i="26"/>
  <c r="H27" i="25"/>
  <c r="H26" i="29"/>
  <c r="E22" i="32"/>
  <c r="I66" i="22"/>
  <c r="I17" i="27"/>
  <c r="I18" i="21"/>
  <c r="C39" i="30"/>
  <c r="C28" i="26"/>
  <c r="H76" i="24"/>
  <c r="J12" i="22"/>
  <c r="E84" i="26"/>
  <c r="F83" i="24"/>
  <c r="G14" i="25"/>
  <c r="C44" i="26"/>
  <c r="C14" i="25"/>
  <c r="J48" i="20"/>
  <c r="F17" i="25"/>
  <c r="G75" i="26"/>
  <c r="F60" i="24"/>
  <c r="G14" i="28"/>
  <c r="F25" i="26"/>
  <c r="G34" i="26"/>
  <c r="C70" i="20"/>
  <c r="J93" i="21"/>
  <c r="C16" i="24"/>
  <c r="D48" i="20"/>
  <c r="C39" i="29"/>
  <c r="I41" i="25"/>
  <c r="G44" i="29"/>
  <c r="H9" i="31"/>
  <c r="C34" i="25"/>
  <c r="C17" i="21"/>
  <c r="J47" i="30"/>
  <c r="H7" i="26"/>
  <c r="H91" i="26"/>
  <c r="J6" i="30"/>
  <c r="H36" i="21"/>
  <c r="G6" i="28"/>
  <c r="I72" i="26"/>
  <c r="I14" i="20"/>
  <c r="I36" i="26"/>
  <c r="G52" i="22"/>
  <c r="H18" i="25"/>
  <c r="C6" i="32"/>
  <c r="G14" i="26"/>
  <c r="C6" i="25"/>
  <c r="J7" i="25"/>
  <c r="C32" i="25"/>
  <c r="C23" i="30"/>
  <c r="C24" i="27"/>
  <c r="G20" i="27"/>
  <c r="I71" i="22"/>
  <c r="G4" i="29"/>
  <c r="H87" i="26"/>
  <c r="C61" i="22"/>
  <c r="H18" i="26"/>
  <c r="J6" i="22"/>
  <c r="J25" i="25"/>
  <c r="I58" i="21"/>
  <c r="F50" i="25"/>
  <c r="I44" i="25"/>
  <c r="J7" i="21"/>
  <c r="J40" i="30"/>
  <c r="G12" i="27"/>
  <c r="G69" i="26"/>
  <c r="I63" i="22"/>
  <c r="I34" i="32"/>
  <c r="C25" i="20"/>
  <c r="E73" i="21"/>
  <c r="I23" i="24"/>
  <c r="H22" i="21"/>
  <c r="E34" i="21"/>
  <c r="H53" i="22"/>
  <c r="C92" i="20"/>
  <c r="C37" i="21"/>
  <c r="J11" i="24"/>
  <c r="J14" i="30"/>
  <c r="H50" i="25"/>
  <c r="J56" i="22"/>
  <c r="C48" i="29"/>
  <c r="H33" i="32"/>
  <c r="H77" i="20"/>
  <c r="F54" i="24"/>
  <c r="G26" i="32"/>
  <c r="H9" i="30"/>
  <c r="G43" i="32"/>
  <c r="G93" i="21"/>
  <c r="F25" i="22"/>
  <c r="G13" i="30"/>
  <c r="G12" i="22"/>
  <c r="G22" i="22"/>
  <c r="H81" i="21"/>
  <c r="J19" i="25"/>
  <c r="C80" i="21"/>
  <c r="C15" i="21"/>
  <c r="C22" i="30"/>
  <c r="I11" i="31"/>
  <c r="I91" i="26"/>
  <c r="I29" i="22"/>
  <c r="C13" i="32"/>
  <c r="G62" i="22"/>
  <c r="C25" i="26"/>
  <c r="G24" i="32"/>
  <c r="G47" i="22"/>
  <c r="H36" i="30"/>
  <c r="J23" i="27"/>
  <c r="C94" i="21"/>
  <c r="H33" i="26"/>
  <c r="H28" i="32"/>
  <c r="C43" i="20"/>
  <c r="H22" i="20"/>
  <c r="C29" i="29"/>
  <c r="C29" i="30"/>
  <c r="G97" i="20"/>
  <c r="I56" i="20"/>
  <c r="G20" i="29"/>
  <c r="J15" i="27"/>
  <c r="F76" i="22"/>
  <c r="G4" i="28"/>
  <c r="J7" i="31"/>
  <c r="G92" i="26"/>
  <c r="J4" i="28"/>
  <c r="G58" i="20"/>
  <c r="G76" i="21"/>
  <c r="J48" i="24"/>
  <c r="I60" i="21"/>
  <c r="C11" i="32"/>
  <c r="I10" i="20"/>
  <c r="H33" i="21"/>
  <c r="H64" i="21"/>
  <c r="D64" i="20"/>
  <c r="G18" i="32"/>
  <c r="G89" i="20"/>
  <c r="J11" i="32"/>
  <c r="G13" i="26"/>
  <c r="I47" i="26"/>
  <c r="H35" i="32"/>
  <c r="C46" i="29"/>
  <c r="J18" i="30"/>
  <c r="H12" i="27"/>
  <c r="C10" i="30"/>
  <c r="J35" i="21"/>
  <c r="H40" i="25"/>
  <c r="C80" i="26"/>
  <c r="J34" i="24"/>
  <c r="F8" i="31"/>
  <c r="F31" i="21"/>
  <c r="F49" i="22"/>
  <c r="E7" i="32"/>
  <c r="H19" i="22"/>
  <c r="I30" i="29"/>
  <c r="G18" i="28"/>
  <c r="D96" i="20"/>
  <c r="J86" i="21"/>
  <c r="F73" i="24"/>
  <c r="J37" i="25"/>
  <c r="G17" i="31"/>
  <c r="C7" i="31"/>
  <c r="G70" i="20"/>
  <c r="G67" i="20"/>
  <c r="G17" i="27"/>
  <c r="J25" i="20"/>
  <c r="J45" i="32"/>
  <c r="C41" i="26"/>
  <c r="G69" i="24"/>
  <c r="G33" i="22"/>
  <c r="G5" i="25"/>
  <c r="G83" i="20"/>
  <c r="G42" i="21"/>
  <c r="C43" i="32"/>
  <c r="H5" i="32"/>
  <c r="C45" i="22"/>
  <c r="J5" i="30"/>
  <c r="F31" i="20"/>
  <c r="E20" i="24"/>
  <c r="C91" i="21"/>
  <c r="J35" i="20"/>
  <c r="H4" i="20"/>
  <c r="J83" i="20"/>
  <c r="J61" i="24"/>
  <c r="E15" i="25"/>
  <c r="I49" i="24"/>
  <c r="E18" i="22"/>
  <c r="H55" i="21"/>
  <c r="J17" i="30"/>
  <c r="G19" i="31"/>
  <c r="C95" i="21"/>
  <c r="J78" i="21"/>
  <c r="G30" i="24"/>
  <c r="J17" i="31"/>
  <c r="G31" i="26"/>
  <c r="J43" i="29"/>
  <c r="C30" i="20"/>
  <c r="H25" i="31"/>
  <c r="H5" i="25"/>
  <c r="H17" i="29"/>
  <c r="H44" i="25"/>
  <c r="J26" i="25"/>
  <c r="G19" i="25"/>
  <c r="C77" i="20"/>
  <c r="J100" i="20"/>
  <c r="G74" i="20"/>
  <c r="J43" i="20"/>
  <c r="H79" i="21"/>
  <c r="I48" i="24"/>
  <c r="C50" i="22"/>
  <c r="I10" i="27"/>
  <c r="H22" i="26"/>
  <c r="D66" i="20"/>
  <c r="G78" i="24"/>
  <c r="I19" i="24"/>
  <c r="H30" i="20"/>
  <c r="H15" i="32"/>
  <c r="C24" i="24"/>
  <c r="J56" i="20"/>
  <c r="H46" i="26"/>
  <c r="E34" i="20"/>
  <c r="I30" i="32"/>
  <c r="D76" i="24"/>
  <c r="G34" i="24"/>
  <c r="C39" i="32"/>
  <c r="I94" i="21"/>
  <c r="I43" i="25"/>
  <c r="J9" i="29"/>
  <c r="I32" i="29"/>
  <c r="C27" i="21"/>
  <c r="J13" i="27"/>
  <c r="J67" i="26"/>
  <c r="F20" i="24"/>
  <c r="C67" i="22"/>
  <c r="C94" i="26"/>
  <c r="G13" i="25"/>
  <c r="G10" i="21"/>
  <c r="I15" i="29"/>
  <c r="I40" i="25"/>
  <c r="J5" i="20"/>
  <c r="H22" i="25"/>
  <c r="G17" i="29"/>
  <c r="C24" i="31"/>
  <c r="C46" i="20"/>
  <c r="G16" i="21"/>
  <c r="C39" i="26"/>
  <c r="I32" i="21"/>
  <c r="I8" i="27"/>
  <c r="G37" i="20"/>
  <c r="G20" i="25"/>
  <c r="G21" i="32"/>
  <c r="D31" i="22"/>
  <c r="G27" i="21"/>
  <c r="I35" i="24"/>
  <c r="D61" i="20"/>
  <c r="C16" i="21"/>
  <c r="G28" i="28"/>
  <c r="G79" i="20"/>
  <c r="H52" i="21"/>
  <c r="J38" i="31"/>
  <c r="G19" i="32"/>
  <c r="C79" i="24"/>
  <c r="H63" i="20"/>
  <c r="C29" i="22"/>
  <c r="H37" i="20"/>
  <c r="H46" i="21"/>
  <c r="H34" i="25"/>
  <c r="C81" i="20"/>
  <c r="H39" i="25"/>
  <c r="J26" i="21"/>
  <c r="C71" i="26"/>
  <c r="H34" i="21"/>
  <c r="F22" i="20"/>
  <c r="G41" i="20"/>
  <c r="C77" i="21"/>
  <c r="C10" i="32"/>
  <c r="G46" i="32"/>
  <c r="G38" i="31"/>
  <c r="I9" i="29"/>
  <c r="I16" i="29"/>
  <c r="J36" i="30"/>
  <c r="H83" i="21"/>
  <c r="I19" i="31"/>
  <c r="F82" i="21"/>
  <c r="G27" i="27"/>
  <c r="C11" i="24"/>
  <c r="I4" i="25"/>
  <c r="G12" i="32"/>
  <c r="H45" i="24"/>
  <c r="C103" i="20"/>
  <c r="C22" i="22"/>
  <c r="F32" i="20"/>
  <c r="C13" i="26"/>
  <c r="G25" i="21"/>
  <c r="I36" i="22"/>
  <c r="G67" i="24"/>
  <c r="I27" i="31"/>
  <c r="G4" i="32"/>
  <c r="H97" i="20"/>
  <c r="G71" i="26"/>
  <c r="H45" i="32"/>
  <c r="G15" i="29"/>
  <c r="G13" i="27"/>
  <c r="H17" i="25"/>
  <c r="I86" i="20"/>
  <c r="C31" i="28"/>
  <c r="D49" i="24"/>
  <c r="C8" i="28"/>
  <c r="D22" i="20"/>
  <c r="F29" i="22"/>
  <c r="C30" i="32"/>
  <c r="C8" i="26"/>
  <c r="C5" i="22"/>
  <c r="C31" i="26"/>
  <c r="I29" i="30"/>
  <c r="G64" i="20"/>
  <c r="J12" i="21"/>
  <c r="E34" i="29"/>
  <c r="J35" i="26"/>
  <c r="C32" i="24"/>
  <c r="J8" i="22"/>
  <c r="J14" i="26"/>
  <c r="H63" i="22"/>
  <c r="C43" i="24"/>
  <c r="J4" i="25"/>
  <c r="C8" i="32"/>
  <c r="J25" i="30"/>
  <c r="H80" i="24"/>
  <c r="F71" i="24"/>
  <c r="G43" i="21"/>
  <c r="H4" i="24"/>
  <c r="I22" i="32"/>
  <c r="G20" i="32"/>
  <c r="I61" i="20"/>
  <c r="J52" i="30"/>
  <c r="G57" i="24"/>
  <c r="G12" i="30"/>
  <c r="C17" i="30"/>
  <c r="G11" i="24"/>
  <c r="C76" i="21"/>
  <c r="I15" i="20"/>
  <c r="J26" i="26"/>
  <c r="J35" i="32"/>
  <c r="C37" i="20"/>
  <c r="F7" i="20"/>
  <c r="D30" i="21"/>
  <c r="J35" i="25"/>
  <c r="H18" i="20"/>
  <c r="E92" i="21"/>
  <c r="G46" i="29"/>
  <c r="H68" i="21"/>
  <c r="H75" i="24"/>
  <c r="I30" i="20"/>
  <c r="J23" i="24"/>
  <c r="J11" i="26"/>
  <c r="C49" i="21"/>
  <c r="F9" i="20"/>
  <c r="J29" i="29"/>
  <c r="H38" i="21"/>
  <c r="C35" i="26"/>
  <c r="J20" i="29"/>
  <c r="I28" i="29"/>
  <c r="H73" i="22"/>
  <c r="J12" i="31"/>
  <c r="G45" i="25"/>
  <c r="H28" i="21"/>
  <c r="H45" i="20"/>
  <c r="I60" i="24"/>
  <c r="G59" i="21"/>
  <c r="G10" i="24"/>
  <c r="H47" i="25"/>
  <c r="E45" i="20"/>
  <c r="C27" i="32"/>
  <c r="J13" i="26"/>
  <c r="G92" i="21"/>
  <c r="F34" i="21"/>
  <c r="C26" i="30"/>
  <c r="C101" i="20"/>
  <c r="H62" i="21"/>
  <c r="C50" i="29"/>
  <c r="I53" i="20"/>
  <c r="I9" i="32"/>
  <c r="I25" i="29"/>
  <c r="H15" i="22"/>
  <c r="G20" i="22"/>
  <c r="I46" i="21"/>
  <c r="J67" i="24"/>
  <c r="J5" i="26"/>
  <c r="I8" i="29"/>
  <c r="G11" i="26"/>
  <c r="I15" i="30"/>
  <c r="G49" i="21"/>
  <c r="J63" i="21"/>
  <c r="D45" i="20"/>
  <c r="H27" i="32"/>
  <c r="G34" i="31"/>
  <c r="I12" i="32"/>
  <c r="G9" i="31"/>
  <c r="I34" i="21"/>
  <c r="J40" i="25"/>
  <c r="I59" i="24"/>
  <c r="J17" i="20"/>
  <c r="J9" i="22"/>
  <c r="J15" i="24"/>
  <c r="I10" i="22"/>
  <c r="I9" i="26"/>
  <c r="C18" i="27"/>
  <c r="E16" i="21"/>
  <c r="G32" i="32"/>
  <c r="E41" i="26"/>
  <c r="E66" i="21"/>
  <c r="I6" i="30"/>
  <c r="I15" i="28"/>
  <c r="C41" i="20"/>
  <c r="I16" i="24"/>
  <c r="C20" i="20"/>
  <c r="C71" i="22"/>
  <c r="D23" i="24"/>
  <c r="C34" i="30"/>
  <c r="G58" i="22"/>
  <c r="J10" i="26"/>
  <c r="C49" i="26"/>
  <c r="C16" i="26"/>
  <c r="C30" i="30"/>
  <c r="J28" i="30"/>
  <c r="G11" i="25"/>
  <c r="G47" i="24"/>
  <c r="H41" i="21"/>
  <c r="G17" i="24"/>
  <c r="G73" i="20"/>
  <c r="I8" i="21"/>
  <c r="I18" i="25"/>
  <c r="C39" i="21"/>
  <c r="C59" i="20"/>
  <c r="C61" i="20"/>
  <c r="I20" i="27"/>
  <c r="H10" i="28"/>
  <c r="G8" i="24"/>
  <c r="J27" i="29"/>
  <c r="H15" i="25"/>
  <c r="J5" i="31"/>
  <c r="J18" i="28"/>
  <c r="G48" i="26"/>
  <c r="F45" i="20"/>
  <c r="H27" i="31"/>
  <c r="I16" i="21"/>
  <c r="I43" i="30"/>
  <c r="G67" i="22"/>
  <c r="I99" i="20"/>
  <c r="C39" i="20"/>
  <c r="C40" i="24"/>
  <c r="C7" i="27"/>
  <c r="J55" i="21"/>
  <c r="G7" i="27"/>
  <c r="G24" i="22"/>
  <c r="G59" i="22"/>
  <c r="J89" i="21"/>
  <c r="C79" i="21"/>
  <c r="G72" i="22"/>
  <c r="C12" i="20"/>
  <c r="J40" i="26"/>
  <c r="C29" i="31"/>
  <c r="I75" i="21"/>
  <c r="C42" i="25"/>
  <c r="G44" i="32"/>
  <c r="I67" i="20"/>
  <c r="G23" i="22"/>
  <c r="C79" i="20"/>
  <c r="C23" i="27"/>
  <c r="H20" i="22"/>
  <c r="G26" i="22"/>
  <c r="G33" i="32"/>
  <c r="H18" i="32"/>
  <c r="H51" i="22"/>
  <c r="I31" i="30"/>
  <c r="I16" i="31"/>
  <c r="H53" i="30"/>
  <c r="G16" i="25"/>
  <c r="H29" i="31"/>
  <c r="J37" i="21"/>
  <c r="C27" i="27"/>
  <c r="F11" i="28"/>
  <c r="H59" i="21"/>
  <c r="H21" i="22"/>
  <c r="J33" i="25"/>
  <c r="I81" i="20"/>
  <c r="C77" i="22"/>
  <c r="G22" i="21"/>
  <c r="H67" i="20"/>
  <c r="J38" i="21"/>
  <c r="I90" i="21"/>
  <c r="I17" i="25"/>
  <c r="H17" i="24"/>
  <c r="I95" i="20"/>
  <c r="H51" i="20"/>
  <c r="G35" i="20"/>
  <c r="H81" i="20"/>
  <c r="I31" i="31"/>
  <c r="C43" i="21"/>
  <c r="I21" i="22"/>
  <c r="D52" i="20"/>
  <c r="G15" i="32"/>
  <c r="H47" i="32"/>
  <c r="H9" i="26"/>
  <c r="F27" i="21"/>
  <c r="C50" i="25"/>
  <c r="C29" i="26"/>
  <c r="J17" i="26"/>
  <c r="G71" i="22"/>
  <c r="G49" i="24"/>
  <c r="D32" i="24"/>
  <c r="J17" i="25"/>
  <c r="J36" i="20"/>
  <c r="I75" i="26"/>
  <c r="J102" i="20"/>
  <c r="C46" i="32"/>
  <c r="G40" i="25"/>
  <c r="C59" i="24"/>
  <c r="J41" i="25"/>
  <c r="G24" i="26"/>
  <c r="G31" i="30"/>
  <c r="H36" i="32"/>
  <c r="J25" i="28"/>
  <c r="G87" i="20"/>
  <c r="G42" i="29"/>
  <c r="J28" i="29"/>
  <c r="D28" i="21"/>
  <c r="J31" i="24"/>
  <c r="G28" i="29"/>
  <c r="G21" i="27"/>
  <c r="H28" i="25"/>
  <c r="H12" i="30"/>
  <c r="C78" i="26"/>
  <c r="I67" i="24"/>
  <c r="H84" i="26"/>
  <c r="G14" i="21"/>
  <c r="J77" i="24"/>
  <c r="C12" i="32"/>
  <c r="J19" i="26"/>
  <c r="I85" i="24"/>
  <c r="I72" i="24"/>
  <c r="C49" i="24"/>
  <c r="G45" i="20"/>
  <c r="H77" i="22"/>
  <c r="G19" i="21"/>
  <c r="C26" i="25"/>
  <c r="C32" i="32"/>
  <c r="G18" i="20"/>
  <c r="C62" i="22"/>
  <c r="G9" i="32"/>
  <c r="C32" i="29"/>
  <c r="J33" i="26"/>
  <c r="J49" i="21"/>
  <c r="G31" i="29"/>
  <c r="I16" i="32"/>
  <c r="G49" i="29"/>
  <c r="G35" i="29"/>
  <c r="I13" i="28"/>
  <c r="J60" i="24"/>
  <c r="C68" i="21"/>
  <c r="G80" i="26"/>
  <c r="G80" i="24"/>
  <c r="I5" i="29"/>
  <c r="G32" i="25"/>
  <c r="E76" i="21"/>
  <c r="J25" i="27"/>
  <c r="J34" i="21"/>
  <c r="J66" i="24"/>
  <c r="G10" i="31"/>
  <c r="I28" i="32"/>
  <c r="C16" i="25"/>
  <c r="I9" i="20"/>
  <c r="G7" i="28"/>
  <c r="G12" i="31"/>
  <c r="I11" i="28"/>
  <c r="J8" i="31"/>
  <c r="H61" i="20"/>
  <c r="G36" i="21"/>
  <c r="C70" i="21"/>
  <c r="C40" i="30"/>
  <c r="I74" i="24"/>
  <c r="G13" i="21"/>
  <c r="J27" i="20"/>
  <c r="I5" i="26"/>
  <c r="H8" i="28"/>
  <c r="G28" i="22"/>
  <c r="C21" i="22"/>
  <c r="H49" i="24"/>
  <c r="H29" i="21"/>
  <c r="I64" i="22"/>
  <c r="I16" i="25"/>
  <c r="I28" i="31"/>
  <c r="J15" i="25"/>
  <c r="I72" i="21"/>
  <c r="G34" i="20"/>
  <c r="I5" i="25"/>
  <c r="C23" i="25"/>
  <c r="J13" i="32"/>
  <c r="C10" i="24"/>
  <c r="J28" i="26"/>
  <c r="I53" i="26"/>
  <c r="C49" i="25"/>
  <c r="I44" i="21"/>
  <c r="J70" i="21"/>
  <c r="G72" i="21"/>
  <c r="I28" i="26"/>
  <c r="I28" i="25"/>
  <c r="C8" i="22"/>
  <c r="G8" i="27"/>
  <c r="H96" i="21"/>
  <c r="I34" i="22"/>
  <c r="H6" i="29"/>
  <c r="J74" i="22"/>
  <c r="G30" i="28"/>
  <c r="F15" i="29"/>
  <c r="I48" i="25"/>
  <c r="I48" i="32"/>
  <c r="N2" i="16"/>
  <c r="J48" i="26"/>
  <c r="J26" i="32"/>
  <c r="H92" i="21"/>
  <c r="I60" i="26"/>
  <c r="J91" i="20"/>
  <c r="G38" i="24"/>
  <c r="J49" i="22"/>
  <c r="C25" i="30"/>
  <c r="C36" i="20"/>
  <c r="J7" i="30"/>
  <c r="C28" i="25"/>
  <c r="I33" i="31"/>
  <c r="I88" i="21"/>
  <c r="H89" i="21"/>
  <c r="E32" i="21"/>
  <c r="H43" i="24"/>
  <c r="I69" i="21"/>
  <c r="I38" i="21"/>
  <c r="C15" i="25"/>
  <c r="J14" i="22"/>
  <c r="J21" i="22"/>
  <c r="I38" i="30"/>
  <c r="E76" i="22"/>
  <c r="G52" i="30"/>
  <c r="H26" i="22"/>
  <c r="I28" i="30"/>
  <c r="F52" i="24"/>
  <c r="H33" i="20"/>
  <c r="H67" i="24"/>
  <c r="I86" i="21"/>
  <c r="H26" i="21"/>
  <c r="C33" i="32"/>
  <c r="I19" i="21"/>
  <c r="H34" i="20"/>
  <c r="J73" i="20"/>
  <c r="C32" i="30"/>
  <c r="J45" i="20"/>
  <c r="G13" i="28"/>
  <c r="H19" i="27"/>
  <c r="I4" i="31"/>
  <c r="F8" i="22"/>
  <c r="C29" i="28"/>
  <c r="F92" i="21"/>
  <c r="C5" i="27"/>
  <c r="J32" i="22"/>
  <c r="I73" i="24"/>
  <c r="I45" i="25"/>
  <c r="I45" i="20"/>
  <c r="H80" i="21"/>
  <c r="G101" i="20"/>
  <c r="J12" i="26"/>
  <c r="J21" i="27"/>
  <c r="G21" i="28"/>
  <c r="I12" i="29"/>
  <c r="C72" i="26"/>
  <c r="I40" i="22"/>
  <c r="C90" i="21"/>
  <c r="C40" i="25"/>
  <c r="J36" i="32"/>
  <c r="J62" i="26"/>
  <c r="I57" i="21"/>
  <c r="C50" i="21"/>
  <c r="E65" i="20"/>
  <c r="I13" i="29"/>
  <c r="G9" i="22"/>
  <c r="H38" i="31"/>
  <c r="I72" i="20"/>
  <c r="G45" i="29"/>
  <c r="G11" i="21"/>
  <c r="F63" i="24"/>
  <c r="J30" i="25"/>
  <c r="C86" i="21"/>
  <c r="H11" i="21"/>
  <c r="C46" i="22"/>
  <c r="I58" i="26"/>
  <c r="E57" i="22"/>
  <c r="I6" i="29"/>
  <c r="J15" i="30"/>
  <c r="J8" i="28"/>
  <c r="I59" i="20"/>
  <c r="C47" i="32"/>
  <c r="C64" i="26"/>
  <c r="H17" i="26"/>
  <c r="I63" i="21"/>
  <c r="E5" i="24"/>
  <c r="I5" i="24"/>
  <c r="C5" i="24"/>
  <c r="G5" i="24"/>
  <c r="J5" i="24"/>
  <c r="D5" i="24"/>
  <c r="H5" i="24"/>
  <c r="F5" i="24"/>
  <c r="G6" i="20"/>
  <c r="C6" i="20"/>
  <c r="I6" i="20"/>
  <c r="J6" i="20"/>
  <c r="H6" i="20"/>
  <c r="D6" i="20"/>
  <c r="F6" i="20"/>
  <c r="E6" i="20"/>
  <c r="Q2" i="16" l="1"/>
  <c r="AB12" i="16"/>
  <c r="AD12" i="16"/>
  <c r="C39" i="16"/>
  <c r="C41" i="16" s="1"/>
  <c r="C38" i="16"/>
  <c r="C40" i="16" s="1"/>
</calcChain>
</file>

<file path=xl/sharedStrings.xml><?xml version="1.0" encoding="utf-8"?>
<sst xmlns="http://schemas.openxmlformats.org/spreadsheetml/2006/main" count="1538" uniqueCount="912">
  <si>
    <t>Exercícios</t>
  </si>
  <si>
    <t>Revisão</t>
  </si>
  <si>
    <t>Planner Semanal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</si>
  <si>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</si>
  <si>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</si>
  <si>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</si>
  <si>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</si>
  <si>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</si>
  <si>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</si>
  <si>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</si>
  <si>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Quadro de Estudos</t>
  </si>
  <si>
    <t>MATÉRIA</t>
  </si>
  <si>
    <t>CONTEÚDO</t>
  </si>
  <si>
    <t>INÍCIO</t>
  </si>
  <si>
    <t>FINAL</t>
  </si>
  <si>
    <t>LÍQUIDO</t>
  </si>
  <si>
    <t>DATA</t>
  </si>
  <si>
    <t>ACERTOS</t>
  </si>
  <si>
    <t>ERROS</t>
  </si>
  <si>
    <t>NºQUEST</t>
  </si>
  <si>
    <t>MATÉRIAS</t>
  </si>
  <si>
    <t>TEMPO PQ</t>
  </si>
  <si>
    <t>TAXA DE %</t>
  </si>
  <si>
    <t>TIPO DE ESTUDO</t>
  </si>
  <si>
    <t>Estudo</t>
  </si>
  <si>
    <t>Revisão e Exercícios</t>
  </si>
  <si>
    <t>Estudo e Exercícios</t>
  </si>
  <si>
    <t>Teorias Ácido-Base</t>
  </si>
  <si>
    <t>NÍVEL DE DIFICULDADE</t>
  </si>
  <si>
    <t>Rótulos de Linha</t>
  </si>
  <si>
    <t>Total Geral</t>
  </si>
  <si>
    <t>Soma de LÍQUIDO</t>
  </si>
  <si>
    <t xml:space="preserve">TOTAL DE HORAS </t>
  </si>
  <si>
    <t>TOTAL</t>
  </si>
  <si>
    <t>Equação do 2ºGrau</t>
  </si>
  <si>
    <t>TIPOES DE ESTUDO</t>
  </si>
  <si>
    <t>RELAÇÃO</t>
  </si>
  <si>
    <t>Biologia</t>
  </si>
  <si>
    <t>Química</t>
  </si>
  <si>
    <t>ERROS TOTAIS</t>
  </si>
  <si>
    <t>ACERTOS TOTAIS</t>
  </si>
  <si>
    <t>NQUESTOES TOTAIS</t>
  </si>
  <si>
    <t>Física</t>
  </si>
  <si>
    <t>Matemática</t>
  </si>
  <si>
    <t>Redação</t>
  </si>
  <si>
    <t>Geografia</t>
  </si>
  <si>
    <t>Literatura</t>
  </si>
  <si>
    <t>Gramática</t>
  </si>
  <si>
    <t>Sociologia</t>
  </si>
  <si>
    <t>Filosofia</t>
  </si>
  <si>
    <t>PEDIDO DIA</t>
  </si>
  <si>
    <t>PARA DIA</t>
  </si>
  <si>
    <t>TAREFA</t>
  </si>
  <si>
    <t>Água e suas propriedades</t>
  </si>
  <si>
    <t>Acertos</t>
  </si>
  <si>
    <t>Erros</t>
  </si>
  <si>
    <t>Horas</t>
  </si>
  <si>
    <t>Conjuntos Numéricos</t>
  </si>
  <si>
    <t>NºQuest</t>
  </si>
  <si>
    <t>Potenciação e Radiciação</t>
  </si>
  <si>
    <t>Teoria dos conjuntos</t>
  </si>
  <si>
    <t>Matemática Básica</t>
  </si>
  <si>
    <t>Operações com números reais</t>
  </si>
  <si>
    <t>Divisibilidade</t>
  </si>
  <si>
    <t>MMC e MDC</t>
  </si>
  <si>
    <t>Frações</t>
  </si>
  <si>
    <t>Propriedades distributivas</t>
  </si>
  <si>
    <t>Produtos notavéis</t>
  </si>
  <si>
    <t>Fatoração</t>
  </si>
  <si>
    <t>Equação do 1ºGrau</t>
  </si>
  <si>
    <t>Porcentagem</t>
  </si>
  <si>
    <t>Equações irracionais</t>
  </si>
  <si>
    <t>Juros simples e juros compostos</t>
  </si>
  <si>
    <t>Razão e Proporção</t>
  </si>
  <si>
    <t>Escala cartográfica</t>
  </si>
  <si>
    <t>Regra de três</t>
  </si>
  <si>
    <t>Retas reais</t>
  </si>
  <si>
    <t>Matemática I</t>
  </si>
  <si>
    <t>Estudo das funções</t>
  </si>
  <si>
    <t>Relações binárias</t>
  </si>
  <si>
    <t>Classificações de funções</t>
  </si>
  <si>
    <t>Função Afim</t>
  </si>
  <si>
    <t>Estudo da Função Quadrática</t>
  </si>
  <si>
    <t>Estudo aprofundado da função quadrática</t>
  </si>
  <si>
    <t>Inequações do 1ºGrau</t>
  </si>
  <si>
    <t>Inequações do 2ºGrau</t>
  </si>
  <si>
    <t>Inequações do produto e do quociente</t>
  </si>
  <si>
    <t>Módulo e função modular</t>
  </si>
  <si>
    <t>Equações exponenciais</t>
  </si>
  <si>
    <t>Inequações exponenciais</t>
  </si>
  <si>
    <t>Funções exponenciais</t>
  </si>
  <si>
    <t>Definição de Logarítmo</t>
  </si>
  <si>
    <t>Propriedades de logarítmo</t>
  </si>
  <si>
    <t>Funções logarítmicas</t>
  </si>
  <si>
    <t>Equações logarítmicas</t>
  </si>
  <si>
    <t>Inequações logarítmicas</t>
  </si>
  <si>
    <t>Matemática II</t>
  </si>
  <si>
    <t>Medidas de tendência central</t>
  </si>
  <si>
    <t>Frequência absoluta</t>
  </si>
  <si>
    <t>Frequência relativa</t>
  </si>
  <si>
    <t>Variância e Desvio Padrão</t>
  </si>
  <si>
    <t>Progressão aritmética</t>
  </si>
  <si>
    <t>Progressão geométrica</t>
  </si>
  <si>
    <t>Matriz: Operações e Conceitos Básicos</t>
  </si>
  <si>
    <t>Matriz: Produto</t>
  </si>
  <si>
    <t>Matriz: Determinantes</t>
  </si>
  <si>
    <t>Teorema de Jacobi e suas propriedades</t>
  </si>
  <si>
    <t>Teorema de Laplace</t>
  </si>
  <si>
    <t>Teorema de Vandermonde</t>
  </si>
  <si>
    <t>Teorema de Binet</t>
  </si>
  <si>
    <t>Matriz Inversa</t>
  </si>
  <si>
    <t>Regra de Cramer</t>
  </si>
  <si>
    <t>Método de Escalonamento</t>
  </si>
  <si>
    <t>Sistema lineares: Discussão</t>
  </si>
  <si>
    <t>Sistema lineares: Homogêneo</t>
  </si>
  <si>
    <t>Fatorial</t>
  </si>
  <si>
    <t>Príncipal Fundamental da Contagem</t>
  </si>
  <si>
    <t>Permutações</t>
  </si>
  <si>
    <t>Arranjos e Combinações</t>
  </si>
  <si>
    <t>Probabilidade Conceito</t>
  </si>
  <si>
    <t>Probabilidade: Adição e Multiplicação</t>
  </si>
  <si>
    <t>Números binominais</t>
  </si>
  <si>
    <t>Binômio de Newton</t>
  </si>
  <si>
    <t>Matemática III</t>
  </si>
  <si>
    <t>Sistemas métricos</t>
  </si>
  <si>
    <t>Bases decimais</t>
  </si>
  <si>
    <t>Noções primitivas de Geometria Plana</t>
  </si>
  <si>
    <t>Triângulos</t>
  </si>
  <si>
    <t>Pontos Notavéis de um triângulo</t>
  </si>
  <si>
    <t>Semelhança de triângulos</t>
  </si>
  <si>
    <t>Teorema de Tales</t>
  </si>
  <si>
    <t>Quadriláteros</t>
  </si>
  <si>
    <t>Polígonos</t>
  </si>
  <si>
    <t>Triângulo Retângulo</t>
  </si>
  <si>
    <t>Lei dos Senos e Cossenos</t>
  </si>
  <si>
    <t>Áreas de Polígonos</t>
  </si>
  <si>
    <t>Circulos</t>
  </si>
  <si>
    <t>Ângulos da Circunferência</t>
  </si>
  <si>
    <t>Geometria de posição</t>
  </si>
  <si>
    <t>Poliedros</t>
  </si>
  <si>
    <t>Prismas</t>
  </si>
  <si>
    <t>Pirâmide</t>
  </si>
  <si>
    <t>Cilindros</t>
  </si>
  <si>
    <t>Cones</t>
  </si>
  <si>
    <t>Esferas</t>
  </si>
  <si>
    <t>Inscrição de Sólidos</t>
  </si>
  <si>
    <t>Trigonometria no triângulo retângulo</t>
  </si>
  <si>
    <t>Secante, Cossecante e Cotangete</t>
  </si>
  <si>
    <t>Relações fundamentais e derivadas</t>
  </si>
  <si>
    <t>Redução ao 1º Quadrante</t>
  </si>
  <si>
    <t>Transformações trigonométricas</t>
  </si>
  <si>
    <t>Equações e Inequações Trigonométricas</t>
  </si>
  <si>
    <t>Sistema Cartasiano e Ponto</t>
  </si>
  <si>
    <t>Estudo analítico da Reta</t>
  </si>
  <si>
    <t>Posições relativas à Circunferência</t>
  </si>
  <si>
    <t>Cônicas</t>
  </si>
  <si>
    <t>Polinômios</t>
  </si>
  <si>
    <t>Equações Polinominais</t>
  </si>
  <si>
    <t>Contagem de TIPO DE ESTUDO</t>
  </si>
  <si>
    <t>Soma de ACERTOS</t>
  </si>
  <si>
    <t>Soma de ERROS</t>
  </si>
  <si>
    <t>Soma de NºQUEST</t>
  </si>
  <si>
    <t>Média de TEMPO PQ</t>
  </si>
  <si>
    <t>Tempo PQ</t>
  </si>
  <si>
    <t>Rótulos de Coluna</t>
  </si>
  <si>
    <t>Trovadorismo</t>
  </si>
  <si>
    <t>Biologia I</t>
  </si>
  <si>
    <t>Sais minerais</t>
  </si>
  <si>
    <t>Proteínas</t>
  </si>
  <si>
    <t>Ácidos nucleicos, ATP e nucleotídeos</t>
  </si>
  <si>
    <t>Vitaminas</t>
  </si>
  <si>
    <t>Lípidios</t>
  </si>
  <si>
    <t>Células procarióticas e eucarióticas</t>
  </si>
  <si>
    <t>Organelas citoplasmáticas: Funções e características</t>
  </si>
  <si>
    <t>Tipos de transporte: Osmose, Ativo e Passivo</t>
  </si>
  <si>
    <t>Endocitose e Exocitose</t>
  </si>
  <si>
    <t>Núcleo e Divisão Celular: Mitose e Meiose</t>
  </si>
  <si>
    <t>Gametogênese, Ovulogênese e Espermatogênese</t>
  </si>
  <si>
    <t>Respiração celular e fermentação</t>
  </si>
  <si>
    <t>Fotossíntese e Quimiossíntese</t>
  </si>
  <si>
    <t>Embriologia e anexos embrionários</t>
  </si>
  <si>
    <t>Citologia do câncer</t>
  </si>
  <si>
    <t>Embriogênese humana</t>
  </si>
  <si>
    <t>Código genético e síntese proteica</t>
  </si>
  <si>
    <t>Genes, 1ª Lei de Mendel e Probabilidade Genética</t>
  </si>
  <si>
    <t>Heredograma, cruzamento teste e retrocruzamento</t>
  </si>
  <si>
    <t>Ausência de dominância, Codomoninância e Genes letais</t>
  </si>
  <si>
    <t>Sistema ABO, Sistema Rh e MN</t>
  </si>
  <si>
    <t>2ª Lei de Mendel</t>
  </si>
  <si>
    <t>Interação gênica e Pleiotropia</t>
  </si>
  <si>
    <t>Herança ligada ao sexo e doenças relacionadas ao cromossomo X</t>
  </si>
  <si>
    <t>Linkage e Mutações Gênicas</t>
  </si>
  <si>
    <t>Técnicas de PCR, Transgênicos e DNA Recombinante</t>
  </si>
  <si>
    <t>Clonagem, Células Tronco e ética genética</t>
  </si>
  <si>
    <t>Ciclo menstrual e anti concepção</t>
  </si>
  <si>
    <t>Matriz extracelular</t>
  </si>
  <si>
    <t xml:space="preserve">Tecido Epitelial </t>
  </si>
  <si>
    <t xml:space="preserve">Tecido Conjuntivo </t>
  </si>
  <si>
    <t>Anticorpos, Vacinas e Soro</t>
  </si>
  <si>
    <t>Tecido Muscular</t>
  </si>
  <si>
    <t>Tecido Nervoso</t>
  </si>
  <si>
    <t>Homeostase e morfostase</t>
  </si>
  <si>
    <t>Sistema Nervoso/Sensorial</t>
  </si>
  <si>
    <t>Sistema Músculo Esquelético</t>
  </si>
  <si>
    <t>Sistema endócrino</t>
  </si>
  <si>
    <t>Sistema digestório</t>
  </si>
  <si>
    <t>Sistema respiratório</t>
  </si>
  <si>
    <t>Sistema cardiovascular e linfático</t>
  </si>
  <si>
    <t>Sistema excretor e urinário</t>
  </si>
  <si>
    <t>Sistema reprodutor</t>
  </si>
  <si>
    <t>Biologia II</t>
  </si>
  <si>
    <t>Introdução da Taxonomia: Darwin e Conceitos</t>
  </si>
  <si>
    <t>Vírus</t>
  </si>
  <si>
    <t>Doenças causadas por vírus</t>
  </si>
  <si>
    <t>Bactérias</t>
  </si>
  <si>
    <t>Doenças causadas por bactérias</t>
  </si>
  <si>
    <t>Protozoários</t>
  </si>
  <si>
    <t>Doenças causadas por protozoários</t>
  </si>
  <si>
    <t>Fungos</t>
  </si>
  <si>
    <t>Doenças causadas por fungos</t>
  </si>
  <si>
    <t>Algas</t>
  </si>
  <si>
    <t>Poríferos</t>
  </si>
  <si>
    <t>Cnidários ou celenterados</t>
  </si>
  <si>
    <t>Platelmintos</t>
  </si>
  <si>
    <t>Nematelmintos</t>
  </si>
  <si>
    <t>Anelídeos</t>
  </si>
  <si>
    <t>Moluscos</t>
  </si>
  <si>
    <t>Artrópodes</t>
  </si>
  <si>
    <t>Equinodermos</t>
  </si>
  <si>
    <t>Protocordados</t>
  </si>
  <si>
    <t>Peixes</t>
  </si>
  <si>
    <t>Anfíbios</t>
  </si>
  <si>
    <t>Répteis</t>
  </si>
  <si>
    <t>Aves e Mamíferos</t>
  </si>
  <si>
    <t>Briófitas</t>
  </si>
  <si>
    <t>Pteridófitas</t>
  </si>
  <si>
    <t>Gimnospermas</t>
  </si>
  <si>
    <t>Angiospermas</t>
  </si>
  <si>
    <t>Histologia vegetal</t>
  </si>
  <si>
    <t>Organologia vegetal</t>
  </si>
  <si>
    <t>Fisologia vegetal</t>
  </si>
  <si>
    <t>Hormônios e movimentos vegetais</t>
  </si>
  <si>
    <t>Resistências bacterianas e Superbactérias</t>
  </si>
  <si>
    <t>Ecologia das populações: Fatores abióticos, Habitat e Nicho Ecológico</t>
  </si>
  <si>
    <t>Ecologia das populações: Dinâmica populacional e Potencial biótico</t>
  </si>
  <si>
    <t>Ecossistemas</t>
  </si>
  <si>
    <t>Cadeia e Teia Alimentar</t>
  </si>
  <si>
    <t>Pirâmide Ecológica e Produtividade dos ecossistemas</t>
  </si>
  <si>
    <t>Bioacumulação/Magnificação trófica</t>
  </si>
  <si>
    <t>Relações ecológicas harmônicas e desarmônicas</t>
  </si>
  <si>
    <t>Sucessão ecológica</t>
  </si>
  <si>
    <t>Desequilíbrios Ambientais</t>
  </si>
  <si>
    <t>Sustentabilidade e Desenvolvimento sustentável</t>
  </si>
  <si>
    <t>Ciclos biogeoquímicos</t>
  </si>
  <si>
    <t>Origem da Vida e Teoria Celular</t>
  </si>
  <si>
    <t>Paleontologia, Fósseis e Órgãos Vestigiais</t>
  </si>
  <si>
    <t>Teorias evolucionistas: Lamarckismo, Darwinismo e Neodarwinismo</t>
  </si>
  <si>
    <t>Mecanismos de especiação</t>
  </si>
  <si>
    <t>Evolução dos vertebrados</t>
  </si>
  <si>
    <t>Evolução do Homem</t>
  </si>
  <si>
    <t>Equilíbrio de Hardy - Weinberg</t>
  </si>
  <si>
    <t>História da Arte</t>
  </si>
  <si>
    <t>FEITO</t>
  </si>
  <si>
    <t>Grandezas Física, Notação Padrão e Ordem de Grandeza</t>
  </si>
  <si>
    <t>Conceitos iniciais da Cinemática</t>
  </si>
  <si>
    <t>Movimento Retilíneo e Uniforme (MRU)</t>
  </si>
  <si>
    <t>Movimento Retilíneo Uniformemente Variado (MRUV)</t>
  </si>
  <si>
    <t>Queda livre</t>
  </si>
  <si>
    <t>Lançamento vertical para cima</t>
  </si>
  <si>
    <t>Vetores</t>
  </si>
  <si>
    <t>Cinemática Vetorial</t>
  </si>
  <si>
    <t>Aceleração Vetorial</t>
  </si>
  <si>
    <t>Lançamento Oblíquo</t>
  </si>
  <si>
    <t>Lançamento Horizontal</t>
  </si>
  <si>
    <t>Leis de Newton</t>
  </si>
  <si>
    <t>Dinâmica do MCU</t>
  </si>
  <si>
    <t>Movimento Circular Uniforme (MCU)</t>
  </si>
  <si>
    <t>Potência e rendimento</t>
  </si>
  <si>
    <t>Energia</t>
  </si>
  <si>
    <t>Trabalho</t>
  </si>
  <si>
    <t>Impulso: Teorema do Impulso</t>
  </si>
  <si>
    <t>Colisões unidimensionais e bidimensionais</t>
  </si>
  <si>
    <t>Quantidade de Movimento</t>
  </si>
  <si>
    <t>Leis de Kepler</t>
  </si>
  <si>
    <t>Lei da Gravitação Universal</t>
  </si>
  <si>
    <t>Campo Gravitacional</t>
  </si>
  <si>
    <t>Equilíbrio do ponto material</t>
  </si>
  <si>
    <t>Equilíbrio do ponto extenso</t>
  </si>
  <si>
    <t>Conceitos de Hidrostática</t>
  </si>
  <si>
    <t>Teorema de Stevin</t>
  </si>
  <si>
    <t>Teorema de Torricelli</t>
  </si>
  <si>
    <t>Teorema de Pascal</t>
  </si>
  <si>
    <t>Teorema de Arquimedes</t>
  </si>
  <si>
    <t>Termometria: Escalas termométricas</t>
  </si>
  <si>
    <t>Dilatometria</t>
  </si>
  <si>
    <t>Propagação do Calor</t>
  </si>
  <si>
    <t>Calorimetria</t>
  </si>
  <si>
    <t>Estudo dos gases</t>
  </si>
  <si>
    <t>1ª Lei da Termodinâmica</t>
  </si>
  <si>
    <t>2ª Lei da Termodinâmica</t>
  </si>
  <si>
    <t>Física II</t>
  </si>
  <si>
    <t>Fundamentos da Óptica Geométrica</t>
  </si>
  <si>
    <t>Reflexão da Luz</t>
  </si>
  <si>
    <t>Espelhos planos</t>
  </si>
  <si>
    <t>Espelhos esféricos</t>
  </si>
  <si>
    <t>Refração da Luz</t>
  </si>
  <si>
    <t>Prisma óptico</t>
  </si>
  <si>
    <t>Lentes esféricas</t>
  </si>
  <si>
    <t>Instrumentos ópticos</t>
  </si>
  <si>
    <t>Olho humano e óptica de visão</t>
  </si>
  <si>
    <t>Movimento Harmônico Simples (MHS)</t>
  </si>
  <si>
    <t>Equação fundamental da ondulatória</t>
  </si>
  <si>
    <t>Reflexão e refração</t>
  </si>
  <si>
    <t>Difração, polarização e ressonância</t>
  </si>
  <si>
    <t>Interferência, batimento e ondas estacionárias</t>
  </si>
  <si>
    <t>Som: Ondas sonoras e Nível sonoro</t>
  </si>
  <si>
    <t>Equação de Taylor e Cordas sonoras</t>
  </si>
  <si>
    <t>Efeito doppler</t>
  </si>
  <si>
    <t>Carga elétrica</t>
  </si>
  <si>
    <t>Condutores e isolante</t>
  </si>
  <si>
    <t>Tensão e potência elétrica</t>
  </si>
  <si>
    <t>Energia elétrica</t>
  </si>
  <si>
    <t>1ª Lei de Ohm: Resistores</t>
  </si>
  <si>
    <t>2ª Lei de Ohm: Fusíveis e Disjuntores</t>
  </si>
  <si>
    <t>Associação de resistores</t>
  </si>
  <si>
    <t>Geradores elétricos</t>
  </si>
  <si>
    <t>Circuito Simples: Resistor/Gerador</t>
  </si>
  <si>
    <t>Receptores elétricos</t>
  </si>
  <si>
    <t>Gerador, receptor e resistores</t>
  </si>
  <si>
    <t>Amperímetro e Voltímetro</t>
  </si>
  <si>
    <t>Ponto de Wheatstone</t>
  </si>
  <si>
    <t>Leis de Kirchhoff</t>
  </si>
  <si>
    <t>Leis de coloumb</t>
  </si>
  <si>
    <t>Sistema de cargas</t>
  </si>
  <si>
    <t>Campo elétrico e linhas de campo</t>
  </si>
  <si>
    <t>Energia potencial elétrica</t>
  </si>
  <si>
    <t>Potencial e Campo Elétrico Uniforme</t>
  </si>
  <si>
    <t>Movimento de cargas</t>
  </si>
  <si>
    <t>Eletrização</t>
  </si>
  <si>
    <t>Capacitores</t>
  </si>
  <si>
    <t>Magnetismo-Imãs e Campo Magnético</t>
  </si>
  <si>
    <t>Cargas em movimento campo magnético</t>
  </si>
  <si>
    <t>Forças magnéticas sobre fios</t>
  </si>
  <si>
    <t>Indução eletromagnética</t>
  </si>
  <si>
    <t>Transformadores</t>
  </si>
  <si>
    <t>Física Moderna</t>
  </si>
  <si>
    <t>Química I</t>
  </si>
  <si>
    <t>Substâncias e misturas</t>
  </si>
  <si>
    <t>Análise imediata: Separação de misturas</t>
  </si>
  <si>
    <t>Leis ponderais</t>
  </si>
  <si>
    <t>Modelos atômicos</t>
  </si>
  <si>
    <t>Atomística</t>
  </si>
  <si>
    <t>Números quânticos e distribuição eletrônica</t>
  </si>
  <si>
    <t>Classificação periódicas</t>
  </si>
  <si>
    <t>Propriedades periódicas</t>
  </si>
  <si>
    <t>Ligações Químicas: Iônicas, Covalentes e Metálicas</t>
  </si>
  <si>
    <t>Geometria Molecular</t>
  </si>
  <si>
    <t>Polaridade Molecular</t>
  </si>
  <si>
    <t>Interações Intermoleculares</t>
  </si>
  <si>
    <t>Estudo físico dos gases</t>
  </si>
  <si>
    <t>Hipótese de Avogadro, Equação de Clapeyron e Densidade Gasosa</t>
  </si>
  <si>
    <t>Misturas gasosas: Efusão e Difusão</t>
  </si>
  <si>
    <t>Reações e Equações Químicas</t>
  </si>
  <si>
    <t>Balanceamento</t>
  </si>
  <si>
    <t>Cálculos estequiométricos</t>
  </si>
  <si>
    <t>Casos especifícos da estequiometria</t>
  </si>
  <si>
    <t>Capacidade de solvatação da água</t>
  </si>
  <si>
    <t>Concentração das soluções</t>
  </si>
  <si>
    <t>Diluição e misturas de soluções</t>
  </si>
  <si>
    <t>Propriedades coligativas</t>
  </si>
  <si>
    <t>Coloides</t>
  </si>
  <si>
    <t>Introdução a Termoquímica</t>
  </si>
  <si>
    <t>Calor de reação</t>
  </si>
  <si>
    <t>Lei de Hess</t>
  </si>
  <si>
    <t>Entalpias de reação, Combustão e Dissolução</t>
  </si>
  <si>
    <t>Radioatividade</t>
  </si>
  <si>
    <t>Tipos de radioatividade e as Reações nucleares</t>
  </si>
  <si>
    <t>Fusão e Fissão nuclear</t>
  </si>
  <si>
    <t>Elementos radioativos e Geração de Energia a partir da radioatividade</t>
  </si>
  <si>
    <t>Estabilidade e tempo de Meia-Vida</t>
  </si>
  <si>
    <t>Química Ambiental e Poluição Atmosférica</t>
  </si>
  <si>
    <t>Química II</t>
  </si>
  <si>
    <t>NOX e Redox</t>
  </si>
  <si>
    <t>Ácidos</t>
  </si>
  <si>
    <t>Bases</t>
  </si>
  <si>
    <t>Sais</t>
  </si>
  <si>
    <t>Óxidos</t>
  </si>
  <si>
    <t>Reações inorgânicas</t>
  </si>
  <si>
    <t>Introdução a Química orgânica</t>
  </si>
  <si>
    <t>Hidrocarbonetos</t>
  </si>
  <si>
    <t>Compostos aromáticos</t>
  </si>
  <si>
    <t>Funções oxigenadas</t>
  </si>
  <si>
    <t>Funções nitrogenadas</t>
  </si>
  <si>
    <t>Isomeria Plana</t>
  </si>
  <si>
    <t>Isomeria Geométrica</t>
  </si>
  <si>
    <t>Propriedades físicas dos compostos orgânicos</t>
  </si>
  <si>
    <t>Ácidos e Bases orgânicos</t>
  </si>
  <si>
    <t>Reação de Adição</t>
  </si>
  <si>
    <t>Reação de Eliminação</t>
  </si>
  <si>
    <t>Reação de Oxidação</t>
  </si>
  <si>
    <t>Reação de Substituição</t>
  </si>
  <si>
    <t>Polímeros</t>
  </si>
  <si>
    <t>Petróleo</t>
  </si>
  <si>
    <t>Cinética Química</t>
  </si>
  <si>
    <t>Teorias de colisões e complexo de ativado</t>
  </si>
  <si>
    <t>Catálises</t>
  </si>
  <si>
    <t>Gráficos termocinéticos</t>
  </si>
  <si>
    <t>Velocidade instantânea</t>
  </si>
  <si>
    <t>Equilíbrio químico</t>
  </si>
  <si>
    <t>Constante de Químico</t>
  </si>
  <si>
    <t>Equilíbrio iônico</t>
  </si>
  <si>
    <t>pH</t>
  </si>
  <si>
    <t>Hidrólise salina</t>
  </si>
  <si>
    <t>Solução tampão e chuva ácida</t>
  </si>
  <si>
    <t>Equilíbrio de Solubilidade</t>
  </si>
  <si>
    <t>Pilha</t>
  </si>
  <si>
    <t>Eletrólise</t>
  </si>
  <si>
    <t>Eletrólise ígnea e aquosa</t>
  </si>
  <si>
    <t>Eletrólise quantitativa</t>
  </si>
  <si>
    <t>Processos de Galvanização e Eletrodeposição</t>
  </si>
  <si>
    <t>Leis de Faraday</t>
  </si>
  <si>
    <t>Pré-História: Período Paleolítico e Neolítico</t>
  </si>
  <si>
    <t>Antiguidade Oriental: Mesopotâmia e Egito</t>
  </si>
  <si>
    <t>Antiguidade Oriental: Império Persa, Palestina e Fenícios</t>
  </si>
  <si>
    <t>Antiguidade Clássica: Grega</t>
  </si>
  <si>
    <t>Antiguidade Clássica: Roma</t>
  </si>
  <si>
    <t>Cultura Grego-Romana</t>
  </si>
  <si>
    <t>Civilização Hebraica</t>
  </si>
  <si>
    <t>Império Bizantino e Islâmico</t>
  </si>
  <si>
    <t>Bárbaros e Império Caloríngio</t>
  </si>
  <si>
    <t>Feudalismo</t>
  </si>
  <si>
    <t>Cruzadas</t>
  </si>
  <si>
    <t>Reinos Africanos</t>
  </si>
  <si>
    <t>Peste Negra, Guerra dos 100 anos e Declínio Feudal</t>
  </si>
  <si>
    <t>Formação dos Estados Nacionais</t>
  </si>
  <si>
    <t>A Revolução de Avis e Formação de Portugal</t>
  </si>
  <si>
    <t>Absolutismo e Mercantilismo</t>
  </si>
  <si>
    <t>Expansão Marítima e o descobrimento da américa</t>
  </si>
  <si>
    <t>Civilização Maia, O império astaca e inca</t>
  </si>
  <si>
    <t>Renascimento</t>
  </si>
  <si>
    <t>Reforma e Contrarreforma</t>
  </si>
  <si>
    <t>Iluminismo e Liberalismo</t>
  </si>
  <si>
    <t>Revoluções inglesas</t>
  </si>
  <si>
    <t>Independência dos EUA e Guerra de Sucessão</t>
  </si>
  <si>
    <t>Revolução Industrial</t>
  </si>
  <si>
    <t>Revolução Francesa</t>
  </si>
  <si>
    <t>Período Napoleônico</t>
  </si>
  <si>
    <t>Primavera dos povos</t>
  </si>
  <si>
    <t>Independência da América Espanhola</t>
  </si>
  <si>
    <t>Unificações italiana e alemã</t>
  </si>
  <si>
    <t>EUA Século XIX</t>
  </si>
  <si>
    <t>Imperialismo</t>
  </si>
  <si>
    <t>Paz armada</t>
  </si>
  <si>
    <t>Primeira Guerra Mundial</t>
  </si>
  <si>
    <t>Tratado de Versalhes</t>
  </si>
  <si>
    <t>Revolução Russa</t>
  </si>
  <si>
    <t>Crise de 29</t>
  </si>
  <si>
    <t>Fascismo, Nazismo e Franquismo</t>
  </si>
  <si>
    <t>Guerra Civil Espanhola</t>
  </si>
  <si>
    <t>Segunda Guerra Mundial</t>
  </si>
  <si>
    <t>Guerra Fria</t>
  </si>
  <si>
    <t>Independência da indochina</t>
  </si>
  <si>
    <t>Guerra do vietnã</t>
  </si>
  <si>
    <t>Descolonização da áfrica e da ásia</t>
  </si>
  <si>
    <t>EUA no Século XX</t>
  </si>
  <si>
    <t>Crise do Socialismo Real</t>
  </si>
  <si>
    <t>Globalização e Nova Ordem Mundial</t>
  </si>
  <si>
    <t>Primavera árabe</t>
  </si>
  <si>
    <t>América Espanhola e América Inglesa</t>
  </si>
  <si>
    <t>A expansão marítima e comercial: Descobrimento do Brasil</t>
  </si>
  <si>
    <t>Brasil Pré Colonial</t>
  </si>
  <si>
    <t>As feitorias e o pau-brasil</t>
  </si>
  <si>
    <t>Povos indígenas no Brasil: Identidade indígena</t>
  </si>
  <si>
    <t>Capitania hereditárias e o Governo Geral</t>
  </si>
  <si>
    <t>Os jesuítas no Brasil</t>
  </si>
  <si>
    <t>Povos africanos e escravidão no Brasil</t>
  </si>
  <si>
    <t>O tráfico negreiro e diáspora africana</t>
  </si>
  <si>
    <t>Economia açucareira</t>
  </si>
  <si>
    <t>Brasil Colônia: Atividades econômicas</t>
  </si>
  <si>
    <t>Comércio triangular</t>
  </si>
  <si>
    <t>Os quilombos e resistência negra</t>
  </si>
  <si>
    <t>União ibérica e as invasões estrangeiras</t>
  </si>
  <si>
    <t>Brasil Colonial: Expansão territorial brasileira</t>
  </si>
  <si>
    <t>Entradas, Bandeiras e Monções</t>
  </si>
  <si>
    <t>Mineração e o período pombalino</t>
  </si>
  <si>
    <t>Revoltas nativistas</t>
  </si>
  <si>
    <t>Revoltas separatistas</t>
  </si>
  <si>
    <t>Período joanino e chegada da família real</t>
  </si>
  <si>
    <t>Revolução pernambucana</t>
  </si>
  <si>
    <t>Independência do Brasil</t>
  </si>
  <si>
    <t>1ºReinado</t>
  </si>
  <si>
    <t>Período Regencial e suas revoltas</t>
  </si>
  <si>
    <t>2ºReinado</t>
  </si>
  <si>
    <t>Guerra do Paraguai</t>
  </si>
  <si>
    <t>Crise do império</t>
  </si>
  <si>
    <t>Governo provisório</t>
  </si>
  <si>
    <t>República da espada</t>
  </si>
  <si>
    <t>República oligárquica</t>
  </si>
  <si>
    <t>Revoltas da república velha</t>
  </si>
  <si>
    <t>O cangaço e o banditismo social</t>
  </si>
  <si>
    <t>República oligárquica: Coluna prestes e Crise da república velha</t>
  </si>
  <si>
    <t>Era Vargas</t>
  </si>
  <si>
    <t>República populista: Dutra e Vargas</t>
  </si>
  <si>
    <t>República populista: Café Filho e JK</t>
  </si>
  <si>
    <t>República populista: Jânio Quadros e João Goulart</t>
  </si>
  <si>
    <t>Ditadura Militar: Castelo Branco e Costa e Silva</t>
  </si>
  <si>
    <t>Ditadura Militar: Médici</t>
  </si>
  <si>
    <t>Manifestações culturais contra a ditadura militar</t>
  </si>
  <si>
    <t>Ditadura Militar: Geisel e Fernando</t>
  </si>
  <si>
    <t>Nova república: Sarney e Collor</t>
  </si>
  <si>
    <t>Nova república: Fernando Henrique Cardoso e Itamar Franco</t>
  </si>
  <si>
    <t>Nova república: Dilma e Lula</t>
  </si>
  <si>
    <t>Nova república: Governo Temer</t>
  </si>
  <si>
    <t>Arte Pré-Histórica</t>
  </si>
  <si>
    <t>Arte Suméria</t>
  </si>
  <si>
    <t>Arte Cretense</t>
  </si>
  <si>
    <t>Arte Egípcia</t>
  </si>
  <si>
    <t>Arte Egeia</t>
  </si>
  <si>
    <t>Arte Grega</t>
  </si>
  <si>
    <t>Arte Romana</t>
  </si>
  <si>
    <t>Arte Cristã</t>
  </si>
  <si>
    <t>Arte Bizantina</t>
  </si>
  <si>
    <t>Arte Românico</t>
  </si>
  <si>
    <t>Arte Gótica</t>
  </si>
  <si>
    <t>Arte Renascentista</t>
  </si>
  <si>
    <t>Arte da América Pré-Colombiana</t>
  </si>
  <si>
    <t>Arte Barroca</t>
  </si>
  <si>
    <t>Rococó</t>
  </si>
  <si>
    <t>Arte Neoclássica</t>
  </si>
  <si>
    <t>Arte Romântica</t>
  </si>
  <si>
    <t>Arte Realista</t>
  </si>
  <si>
    <t>Movimento das Artes e Art Noveau</t>
  </si>
  <si>
    <t>Impressionismo</t>
  </si>
  <si>
    <t>Pós-Impressionismo</t>
  </si>
  <si>
    <t>Expressionismo Alemão</t>
  </si>
  <si>
    <t>Cubismo</t>
  </si>
  <si>
    <t>Surrealismo</t>
  </si>
  <si>
    <t>Dadaísmo</t>
  </si>
  <si>
    <t>Pop Arte</t>
  </si>
  <si>
    <t>Arquitetura e Escultura Moderna</t>
  </si>
  <si>
    <t>Arte da Sociedade Industrial</t>
  </si>
  <si>
    <t>Arte Pré-Histórica Brasileira</t>
  </si>
  <si>
    <t>Arte Indígena e Africana</t>
  </si>
  <si>
    <t>Arte Barroca no Brasil</t>
  </si>
  <si>
    <t>Missão artística francesa</t>
  </si>
  <si>
    <t>Academicismo</t>
  </si>
  <si>
    <t>Arte Moderna Brasileira</t>
  </si>
  <si>
    <t>Movimento modernista</t>
  </si>
  <si>
    <t>Arte Contemporânea Brasileira</t>
  </si>
  <si>
    <t>Humanismo</t>
  </si>
  <si>
    <t>Classicismo</t>
  </si>
  <si>
    <t>Quinhetismo</t>
  </si>
  <si>
    <t>Barroco</t>
  </si>
  <si>
    <t>Barroco Brasileiro</t>
  </si>
  <si>
    <t>Arcadismo</t>
  </si>
  <si>
    <t>Romantismo no Brasil</t>
  </si>
  <si>
    <t>Romantismo Europeu</t>
  </si>
  <si>
    <t>Realismo</t>
  </si>
  <si>
    <t>Naturalismo</t>
  </si>
  <si>
    <t>Parnasianismo</t>
  </si>
  <si>
    <t>Simbolismo</t>
  </si>
  <si>
    <t>Pré Modernismo</t>
  </si>
  <si>
    <t>Vanguardas Europeias</t>
  </si>
  <si>
    <t>Semana da Arte Moderna</t>
  </si>
  <si>
    <t>1ªFase Modernista</t>
  </si>
  <si>
    <t>2ªFase Modernista</t>
  </si>
  <si>
    <t>3ªFase Modernista</t>
  </si>
  <si>
    <t>Concretismo e a Poesia Concreta</t>
  </si>
  <si>
    <t>Tropicalismo</t>
  </si>
  <si>
    <t>Teatro Brasileiro</t>
  </si>
  <si>
    <t>Pós Modernismo</t>
  </si>
  <si>
    <t>Poesia Marginal</t>
  </si>
  <si>
    <t>Geografia I</t>
  </si>
  <si>
    <t>Orientação e Localização</t>
  </si>
  <si>
    <t>Fusos e Horários</t>
  </si>
  <si>
    <t>Escala Cartográfica</t>
  </si>
  <si>
    <t>Projeções Cartográficas</t>
  </si>
  <si>
    <t>Convenções Cartográficas</t>
  </si>
  <si>
    <t>Sensoriamento Remoto</t>
  </si>
  <si>
    <t>Eras Geológicas e Estrutura Interna da Terra</t>
  </si>
  <si>
    <t>Dinâmica das placas tectônicas</t>
  </si>
  <si>
    <t>Estrutura Geológica</t>
  </si>
  <si>
    <t>Tempo Geológico</t>
  </si>
  <si>
    <t>Rochas</t>
  </si>
  <si>
    <t>Dinâmica Externa do Relevo</t>
  </si>
  <si>
    <t>Dinâmica Interna do Relevo</t>
  </si>
  <si>
    <t>Recursos Minerais</t>
  </si>
  <si>
    <t>Relevo Brasileiro</t>
  </si>
  <si>
    <t>Formação e tipos de solos</t>
  </si>
  <si>
    <t>Impactos Ambientais nos Solos</t>
  </si>
  <si>
    <t>Atmosfera</t>
  </si>
  <si>
    <t>Elementos e fatores do clima</t>
  </si>
  <si>
    <t>Pressão atmosféricas</t>
  </si>
  <si>
    <t>Dinâmica dos ventos e zonas térmicas</t>
  </si>
  <si>
    <t>Tipos de ventos</t>
  </si>
  <si>
    <t>Tipos de chuvas</t>
  </si>
  <si>
    <t>Climas do mundo</t>
  </si>
  <si>
    <t>Climograma</t>
  </si>
  <si>
    <t>Clima Brasileiro</t>
  </si>
  <si>
    <t>Fenômenos e Mudanças Climáticas</t>
  </si>
  <si>
    <t>Conferências Internacionais sobre o meio ambiente</t>
  </si>
  <si>
    <t>Biomas</t>
  </si>
  <si>
    <t>Biomas Brasileiros</t>
  </si>
  <si>
    <t>Dominíos Morfoclimáticos</t>
  </si>
  <si>
    <t>Ecossistemas Brasileiros</t>
  </si>
  <si>
    <t>Biodiversidade e Devastação Ambiental</t>
  </si>
  <si>
    <t>Hidrografia</t>
  </si>
  <si>
    <t>Distribuição de Água no Mundo</t>
  </si>
  <si>
    <t>Pegada Hídrica, Água Virtual e Ciclo Hidrográfico</t>
  </si>
  <si>
    <t>Bacias Hidrográficas do Brasil</t>
  </si>
  <si>
    <t>Fontes de Energia</t>
  </si>
  <si>
    <t>Consumo de Energia do Brasil</t>
  </si>
  <si>
    <t>Recursos Energéticos: NÃO Renovavéis e Renovavéis</t>
  </si>
  <si>
    <t>NORDESTE: Aspectos Físicos e Socioeconômicos</t>
  </si>
  <si>
    <t>NORTE: Aspectos Físicos e Socioeconômicos</t>
  </si>
  <si>
    <t>CENTRO-OESTE: Aspectos Físicos e Socioeconômicos</t>
  </si>
  <si>
    <t>SUDESTE: Aspectos Físicos e Socioeconômicos</t>
  </si>
  <si>
    <t>SUL: Aspectos Físicos e Socioeconômicos</t>
  </si>
  <si>
    <t>Geografia II</t>
  </si>
  <si>
    <t>Demografia</t>
  </si>
  <si>
    <t>Transição Demográfica</t>
  </si>
  <si>
    <t>Teorias Demográfica e Estrutura Da População</t>
  </si>
  <si>
    <t>Migração: Tipos e fatores</t>
  </si>
  <si>
    <t>Fluxos Migratórios Principais</t>
  </si>
  <si>
    <t>Migrações Internacionais e o Brasil</t>
  </si>
  <si>
    <t>Migrações Internas no Brasil</t>
  </si>
  <si>
    <t>Características Gerais da População Brasileira</t>
  </si>
  <si>
    <t>Organização do Espaço Urbano</t>
  </si>
  <si>
    <t>Problemas Sociais e Ambientais Urbano</t>
  </si>
  <si>
    <t>Urbanização Brasileira</t>
  </si>
  <si>
    <t>Revoluções Industriais</t>
  </si>
  <si>
    <t>Classificação e tipos industriais</t>
  </si>
  <si>
    <t>Modelos de produção industrial</t>
  </si>
  <si>
    <t>Industrialização Brasileira</t>
  </si>
  <si>
    <t>Regiões industrializadas do Brasil e do Mundo</t>
  </si>
  <si>
    <t>Subordinação do campo à cidade</t>
  </si>
  <si>
    <t>Sistema Agrícolas</t>
  </si>
  <si>
    <t>Cinturões Verdes, Agricultura Irrigada e Agroecologia</t>
  </si>
  <si>
    <t>Revolução verde</t>
  </si>
  <si>
    <t>Transgênicos e orgânicos</t>
  </si>
  <si>
    <t>Modernização Agrícolas e Complexos Agroindustriais</t>
  </si>
  <si>
    <t>A agropecuária e o agronegócio no Brasil</t>
  </si>
  <si>
    <t>Estrutura Fundiária, Reforma Agrária e os Conflitos do Campo</t>
  </si>
  <si>
    <t>Transporte no Brasil e Mobilidade Urbana</t>
  </si>
  <si>
    <t>DIT e Fases do Capitalismo</t>
  </si>
  <si>
    <t>Geopolítica dos pós guerra</t>
  </si>
  <si>
    <t>Globalização</t>
  </si>
  <si>
    <t>Nova Ordem Mundial</t>
  </si>
  <si>
    <t>Blocos Econômicos</t>
  </si>
  <si>
    <t>Desafios do Século XXI e Orgãos Internacionais</t>
  </si>
  <si>
    <t>Geopolítica: Regionalização Mundial</t>
  </si>
  <si>
    <t>EUA: Superpotência Global</t>
  </si>
  <si>
    <t>O Socialismo de Mercado da China</t>
  </si>
  <si>
    <t>AMÉRICA: Tensões Geopolíticas atuais</t>
  </si>
  <si>
    <t>EUROPA: Tensões Geopolíticas atuais</t>
  </si>
  <si>
    <t>ÁFRICA: Tensões Geopolíticas atuais</t>
  </si>
  <si>
    <t>ÁSIA: Tensões Geopolíticas Atuais</t>
  </si>
  <si>
    <t>ORIENTE MÉDIO: Tensões Geopolíticas atuais</t>
  </si>
  <si>
    <t>Terrorismo atual</t>
  </si>
  <si>
    <t>Geopolítica e Meio Ambiente</t>
  </si>
  <si>
    <t>As questões ambientais no Brasil e a ação antrópica</t>
  </si>
  <si>
    <t>Amazônia</t>
  </si>
  <si>
    <t>Mito e Senso Comum</t>
  </si>
  <si>
    <t>Surgimento da Filosofia</t>
  </si>
  <si>
    <t>Contexto Sociopolítico na Grécia</t>
  </si>
  <si>
    <t>O período pré-socrático</t>
  </si>
  <si>
    <t>Tales de Mileto</t>
  </si>
  <si>
    <t>Anaximandro e Anaxímenes</t>
  </si>
  <si>
    <t>Heráclito e Parmênides</t>
  </si>
  <si>
    <t>O período clássico</t>
  </si>
  <si>
    <t>Os sofistas</t>
  </si>
  <si>
    <t>Sócrates e o método socrático</t>
  </si>
  <si>
    <t>Platão e a Democracia</t>
  </si>
  <si>
    <t>Mito da Caverna</t>
  </si>
  <si>
    <t>Aristóteles</t>
  </si>
  <si>
    <t>Platão X Aristóteles</t>
  </si>
  <si>
    <t>A física e a metafísica de Aristóteles</t>
  </si>
  <si>
    <t>Escola peripatética</t>
  </si>
  <si>
    <t>Lógica</t>
  </si>
  <si>
    <t>Epicurismo</t>
  </si>
  <si>
    <t>Estoicismo</t>
  </si>
  <si>
    <t>Período Helenista</t>
  </si>
  <si>
    <t>Cinismo</t>
  </si>
  <si>
    <t>Filosofia Medieval</t>
  </si>
  <si>
    <t>Patrística e Santo Agostinho</t>
  </si>
  <si>
    <t>Escolástica e São Tomas de Aquino</t>
  </si>
  <si>
    <t>Renascimento e Revolução científica</t>
  </si>
  <si>
    <t>Racionalismo</t>
  </si>
  <si>
    <t>René descartes</t>
  </si>
  <si>
    <t>Empirismo</t>
  </si>
  <si>
    <t>John Locke</t>
  </si>
  <si>
    <t>Empirismo Atual - Neopositivismo</t>
  </si>
  <si>
    <t>Liberalismo</t>
  </si>
  <si>
    <t>Teoria Kantiana</t>
  </si>
  <si>
    <t>Iluminismo e Filósofos do Iluminismo</t>
  </si>
  <si>
    <t>Ética, Moral e Valores</t>
  </si>
  <si>
    <t>Utilitarismo e Bioética</t>
  </si>
  <si>
    <t>Maquiável e Ciência Política</t>
  </si>
  <si>
    <t>Contratualismo: Hobbes, Locke e Rousseau</t>
  </si>
  <si>
    <t>Montesquieu e o Empírito das Leis</t>
  </si>
  <si>
    <t>Divisão dos três poderes</t>
  </si>
  <si>
    <t>Escola de frankfurt</t>
  </si>
  <si>
    <t>Teoria da ação comunicativa</t>
  </si>
  <si>
    <t>Karl Marx e a Ideologia</t>
  </si>
  <si>
    <t>Materialismo Histórico e a luta de classes</t>
  </si>
  <si>
    <t>Nietzche e o Niilismo</t>
  </si>
  <si>
    <t>Fenomenologia e Estruturalismo</t>
  </si>
  <si>
    <t>Foucault e o Poder</t>
  </si>
  <si>
    <t>Existencialismo: Heidegger e Sartre</t>
  </si>
  <si>
    <t>Filosofia Contemporânea</t>
  </si>
  <si>
    <t>Indústria Cultura</t>
  </si>
  <si>
    <t>Schopenhaeur e Freud</t>
  </si>
  <si>
    <t>Surgimento da Sociologia</t>
  </si>
  <si>
    <t>Augusto Comte e o Positivismo</t>
  </si>
  <si>
    <t>Lei dos três estados</t>
  </si>
  <si>
    <t>Émile Durkheim: Fatos Sociais</t>
  </si>
  <si>
    <t>Suícidio e Solidariedade em Durkheim</t>
  </si>
  <si>
    <t>Max Weber: Ação Social</t>
  </si>
  <si>
    <t>Ética Prostestante e o Espírito do Capitalismo</t>
  </si>
  <si>
    <t>Sociologia e Globalização</t>
  </si>
  <si>
    <t>Etnocentrismo</t>
  </si>
  <si>
    <t>Evolucionismo X Relativismo</t>
  </si>
  <si>
    <t>Cultura e Identidade</t>
  </si>
  <si>
    <t>Indústria Cultural: Adorno e Horkheimer</t>
  </si>
  <si>
    <t>Cultura de Massa</t>
  </si>
  <si>
    <t>Cultura Material e Imaterial</t>
  </si>
  <si>
    <t>Patrimônio Cultural Brasileiro</t>
  </si>
  <si>
    <t>Cultura Popular e Erudita</t>
  </si>
  <si>
    <t>Processo de Socialização e Instituições Sociais</t>
  </si>
  <si>
    <t>Nacionalismo</t>
  </si>
  <si>
    <t>Socialização e Racismo</t>
  </si>
  <si>
    <t>Relações Raciais no Brasil: Gilberto Freyre e Florestan Fernandes</t>
  </si>
  <si>
    <t>Poder em weber</t>
  </si>
  <si>
    <t>Tipos de dominação legítima</t>
  </si>
  <si>
    <t>Poder em Maquiavel</t>
  </si>
  <si>
    <t>Estado e Governo</t>
  </si>
  <si>
    <t>Constituição de 1988</t>
  </si>
  <si>
    <t>Sistemas de Governo</t>
  </si>
  <si>
    <t>Modelos de Estado</t>
  </si>
  <si>
    <t>Contratualismo: Estado de Natureza e Contrato Social</t>
  </si>
  <si>
    <t>Cidadania e os direitos dos indíviduos</t>
  </si>
  <si>
    <t>Marshall e análise do direito de cidadania</t>
  </si>
  <si>
    <t>Declaração universal dos direitos humanos</t>
  </si>
  <si>
    <t>Precarização do trabalho</t>
  </si>
  <si>
    <t>Taylorismo, Fordismo e Toyotismo</t>
  </si>
  <si>
    <t>Trabalho em Durkheim e Trabalho em Marx</t>
  </si>
  <si>
    <t>Novas relações de trabalho</t>
  </si>
  <si>
    <t>Movimentos socioculturais</t>
  </si>
  <si>
    <t>Sociologia Brasileira e Questão indígena</t>
  </si>
  <si>
    <t>Estratificação e Mobilidade Social</t>
  </si>
  <si>
    <t>Sociedade em rede e Sociedade informacional</t>
  </si>
  <si>
    <t>Zygmunt Bauman e a Modernidade Líquida</t>
  </si>
  <si>
    <t>Sociologia Urbana e Atitude Blasé</t>
  </si>
  <si>
    <t>Mulheres e Sociedade</t>
  </si>
  <si>
    <t>O movimento sufragista no Brasil</t>
  </si>
  <si>
    <t>Karl Marx: Classes Sociais</t>
  </si>
  <si>
    <t>Materialismo Histórico, Alienação e Mais-Velha</t>
  </si>
  <si>
    <t>Antropologia</t>
  </si>
  <si>
    <t>Desigualdade Social</t>
  </si>
  <si>
    <t>O indíce de Gini e Medida de Desigualdade Mundial</t>
  </si>
  <si>
    <t>Questões de Gênero e Diversidade Cultural</t>
  </si>
  <si>
    <t>Sociologia e Meio Ambiente</t>
  </si>
  <si>
    <t xml:space="preserve">Acentuação </t>
  </si>
  <si>
    <t>Ortografia</t>
  </si>
  <si>
    <t>Substantivos</t>
  </si>
  <si>
    <t>Artigos</t>
  </si>
  <si>
    <t>Adjetos</t>
  </si>
  <si>
    <t>Numerais</t>
  </si>
  <si>
    <t>Pronomes</t>
  </si>
  <si>
    <t>Colocação pronominal</t>
  </si>
  <si>
    <t>Verbos</t>
  </si>
  <si>
    <t>Advérbios</t>
  </si>
  <si>
    <t>Preposição</t>
  </si>
  <si>
    <t>Conjunção e Injunção</t>
  </si>
  <si>
    <t>Período Simples</t>
  </si>
  <si>
    <t>Termos ligado ao VERBO</t>
  </si>
  <si>
    <t>Termos ligado ao NOME</t>
  </si>
  <si>
    <t>Concordância Nominal</t>
  </si>
  <si>
    <t>Concordância Verbal</t>
  </si>
  <si>
    <t>Regência Verbal</t>
  </si>
  <si>
    <t>Regência Nominal</t>
  </si>
  <si>
    <t>Crase</t>
  </si>
  <si>
    <t>Períodos por coordenação</t>
  </si>
  <si>
    <t>Períodos por Subordinação: Substantiva</t>
  </si>
  <si>
    <t>Períodos por Subordinação: Adverbial</t>
  </si>
  <si>
    <t>Períodos por Subordinação: Adjetiva</t>
  </si>
  <si>
    <t>Pontuação</t>
  </si>
  <si>
    <t>Análise Sintática e Semântica</t>
  </si>
  <si>
    <t>Estrutura e Formação das Palavras</t>
  </si>
  <si>
    <t>Dificuldades gerais da língua e vícios de linguagem</t>
  </si>
  <si>
    <t>Física I</t>
  </si>
  <si>
    <t>Leituras</t>
  </si>
  <si>
    <t>Páginas Feitas</t>
  </si>
  <si>
    <t>Página Inicial</t>
  </si>
  <si>
    <t>Página Final</t>
  </si>
  <si>
    <t>Comp I</t>
  </si>
  <si>
    <t>Comp II</t>
  </si>
  <si>
    <t>Comp III</t>
  </si>
  <si>
    <t>Comp IV</t>
  </si>
  <si>
    <t>Comp V</t>
  </si>
  <si>
    <t>Total</t>
  </si>
  <si>
    <t>Páginas</t>
  </si>
  <si>
    <t>Data</t>
  </si>
  <si>
    <t>Data de Término</t>
  </si>
  <si>
    <t>Nome da Prova</t>
  </si>
  <si>
    <t>Ciências Humanas</t>
  </si>
  <si>
    <t>Linguagens</t>
  </si>
  <si>
    <t>Ciências da Natureza</t>
  </si>
  <si>
    <t>TRI</t>
  </si>
  <si>
    <t>Questões</t>
  </si>
  <si>
    <t>/45</t>
  </si>
  <si>
    <t>Taxa de Acertos</t>
  </si>
  <si>
    <t>Autor(a)</t>
  </si>
  <si>
    <t>Nome do Livro</t>
  </si>
  <si>
    <t>Data de Início</t>
  </si>
  <si>
    <t>Revisão 1</t>
  </si>
  <si>
    <t>Revisão 2</t>
  </si>
  <si>
    <t>Revisão 3</t>
  </si>
  <si>
    <t>Revisão 4</t>
  </si>
  <si>
    <t>Revisão 5</t>
  </si>
  <si>
    <t>Revisão 6</t>
  </si>
  <si>
    <t>Revisão 7</t>
  </si>
  <si>
    <t>Revisão 8</t>
  </si>
  <si>
    <t>Revisão 9</t>
  </si>
  <si>
    <t>Revisão 10</t>
  </si>
  <si>
    <t>TAREFAS FEITAS</t>
  </si>
  <si>
    <t>TAREFAS PENDENTES</t>
  </si>
  <si>
    <t>DATA DO ENEM(1ºDIA)</t>
  </si>
  <si>
    <t>DATA DO ENEM(2ºDIA)</t>
  </si>
  <si>
    <t>TÉRMINO DE INSCRIÇÕES</t>
  </si>
  <si>
    <t>PRIMEIRO DIA</t>
  </si>
  <si>
    <t>SEGUNDO DIA</t>
  </si>
  <si>
    <t>14/07/2021</t>
  </si>
  <si>
    <t>21/11/2021</t>
  </si>
  <si>
    <t>28/11/2021</t>
  </si>
  <si>
    <t>META SEMANAL(HORAS)</t>
  </si>
  <si>
    <t>META SEMANAL(QUESTÕES)</t>
  </si>
  <si>
    <t>ANO</t>
  </si>
  <si>
    <t>MÊS</t>
  </si>
  <si>
    <t>Outro</t>
  </si>
  <si>
    <t>ABERTURA</t>
  </si>
  <si>
    <t>TOPICO</t>
  </si>
  <si>
    <t>VALOR</t>
  </si>
  <si>
    <t>Questões Semanais</t>
  </si>
  <si>
    <t>Horas Semanais</t>
  </si>
  <si>
    <t>Referência Questões</t>
  </si>
  <si>
    <t>Referência Horas</t>
  </si>
  <si>
    <t>ABA ESTUDOS</t>
  </si>
  <si>
    <t>TAREFAS - TÓPICOS</t>
  </si>
  <si>
    <t>GERAL</t>
  </si>
  <si>
    <t>CONTAGEM</t>
  </si>
  <si>
    <t>TABELA DINÂMICA - ESTUDO POR MATÉRIA | RELAÇÃO DÁRIA | TIPOS DE ESTUDOS</t>
  </si>
  <si>
    <t>Relações de Cada Conceito Por Matéria</t>
  </si>
  <si>
    <t>GRÁFICOS ACERTOS ERROS  - VARIÁVEIS</t>
  </si>
  <si>
    <t>RELAÇÃO POR CONCEITO DOS TIPOS DE ESTUDO</t>
  </si>
  <si>
    <t>GRÁFICO RELAÇÃO DIÁRIA DE HORAS DE ESTUDO</t>
  </si>
  <si>
    <t>ABERTURA - ESTUDO SEMANAL E DESDE INICIO DO ANO</t>
  </si>
  <si>
    <t>VALOR CONCAT</t>
  </si>
  <si>
    <t>História</t>
  </si>
  <si>
    <t>Muito Fácil</t>
  </si>
  <si>
    <t>Fácil</t>
  </si>
  <si>
    <t>Regular</t>
  </si>
  <si>
    <t>Médio</t>
  </si>
  <si>
    <t>Difícil</t>
  </si>
  <si>
    <t>Muito Difícil</t>
  </si>
  <si>
    <t>ABERTURA - ENEM 2021</t>
  </si>
  <si>
    <t>INSCRIÇÕES DATA</t>
  </si>
  <si>
    <t>HOJE É</t>
  </si>
  <si>
    <t>erro</t>
  </si>
  <si>
    <t>INICIAL VBA</t>
  </si>
  <si>
    <t>VARIÁVEL</t>
  </si>
  <si>
    <t>FRASE MOTIVACIONAL</t>
  </si>
  <si>
    <t>NOME</t>
  </si>
  <si>
    <t>CURSO</t>
  </si>
  <si>
    <t>FACULDADE</t>
  </si>
  <si>
    <t>CONCATENADO</t>
  </si>
  <si>
    <t>23:00 - 23:59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</si>
  <si>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</si>
  <si>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</si>
  <si>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</si>
  <si>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</si>
  <si>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</si>
  <si>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</si>
  <si>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</si>
  <si>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</si>
  <si>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</si>
  <si>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</si>
  <si>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</si>
  <si>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</si>
  <si>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</si>
  <si>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</si>
  <si>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</si>
  <si>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</si>
  <si>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</si>
  <si>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</si>
  <si>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RELATORIO DIÁRIO</t>
  </si>
  <si>
    <t>Relatório PDF</t>
  </si>
  <si>
    <t>Conteudos</t>
  </si>
  <si>
    <t>Cálculo Semanas</t>
  </si>
  <si>
    <t>REVISÕES</t>
  </si>
  <si>
    <t xml:space="preserve">Conceitos fundamentais da Geografia
</t>
  </si>
  <si>
    <t>Nota</t>
  </si>
  <si>
    <t>História do Brasil</t>
  </si>
  <si>
    <t>Conteúdo Extra</t>
  </si>
  <si>
    <t>(vazio)</t>
  </si>
  <si>
    <t>PDF PLANILHA</t>
  </si>
  <si>
    <t>HORA</t>
  </si>
  <si>
    <t>JA ABRIU PELA PRIMEIRA VEZ</t>
  </si>
  <si>
    <t>Olá Otávio, seja muito bem-vindo!</t>
  </si>
  <si>
    <t>"Frase Motivacional"</t>
  </si>
  <si>
    <t>Medicina</t>
  </si>
  <si>
    <t>USP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</si>
</sst>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400]h:mm:ss\ AM/PM"/>
    <numFmt numFmtId="165" formatCode="[$-409]h:mm\ AM/PM;@"/>
    <numFmt numFmtId="166" formatCode="[h]:mm:ss;@"/>
    <numFmt numFmtId="167" formatCode="d/m/yy\ h:mm;@"/>
    <numFmt numFmtId="168" formatCode="0.0%"/>
  </numFmts>
  <fonts count="3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6"/>
      <color rgb="FF9C0006"/>
      <name val="Calibri"/>
      <family val="2"/>
      <scheme val="minor"/>
    </font>
    <font>
      <sz val="14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.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2"/>
      <color theme="9" tint="0.79998168889431442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ndara"/>
      <family val="2"/>
    </font>
    <font>
      <sz val="24"/>
      <color theme="1"/>
      <name val="Candara"/>
      <family val="2"/>
    </font>
    <font>
      <sz val="28"/>
      <color theme="1"/>
      <name val="Calibri Light"/>
      <family val="2"/>
      <scheme val="major"/>
    </font>
    <font>
      <b/>
      <sz val="16"/>
      <color theme="1"/>
      <name val="Candar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0" fontId="13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</cellStyleXfs>
  <cellXfs count="412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0" fontId="12" fillId="2" borderId="17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right"/>
    </xf>
    <xf numFmtId="164" fontId="12" fillId="2" borderId="17" xfId="0" applyNumberFormat="1" applyFont="1" applyFill="1" applyBorder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3" fontId="10" fillId="2" borderId="0" xfId="0" applyNumberFormat="1" applyFont="1" applyFill="1" applyAlignment="1">
      <alignment horizontal="center"/>
    </xf>
    <xf numFmtId="3" fontId="14" fillId="4" borderId="17" xfId="2" applyNumberFormat="1" applyFont="1" applyBorder="1" applyAlignment="1">
      <alignment horizontal="center" vertical="center"/>
    </xf>
    <xf numFmtId="3" fontId="17" fillId="5" borderId="17" xfId="3" applyNumberFormat="1" applyFont="1" applyBorder="1" applyAlignment="1">
      <alignment horizontal="center" vertical="center"/>
    </xf>
    <xf numFmtId="166" fontId="18" fillId="6" borderId="17" xfId="4" applyNumberFormat="1" applyFont="1" applyBorder="1" applyAlignment="1">
      <alignment horizontal="center" vertical="center"/>
    </xf>
    <xf numFmtId="3" fontId="12" fillId="7" borderId="17" xfId="0" applyNumberFormat="1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0" fontId="20" fillId="2" borderId="17" xfId="0" applyFont="1" applyFill="1" applyBorder="1" applyAlignment="1">
      <alignment horizontal="left" vertical="center"/>
    </xf>
    <xf numFmtId="0" fontId="12" fillId="7" borderId="0" xfId="0" applyFont="1" applyFill="1" applyBorder="1" applyAlignment="1">
      <alignment horizontal="right" vertical="center"/>
    </xf>
    <xf numFmtId="0" fontId="12" fillId="7" borderId="0" xfId="0" applyFont="1" applyFill="1" applyBorder="1" applyAlignment="1">
      <alignment horizontal="left" vertical="center"/>
    </xf>
    <xf numFmtId="0" fontId="12" fillId="7" borderId="0" xfId="0" applyFont="1" applyFill="1" applyBorder="1" applyAlignment="1">
      <alignment horizontal="center" vertical="center"/>
    </xf>
    <xf numFmtId="3" fontId="12" fillId="7" borderId="0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right" vertical="center"/>
    </xf>
    <xf numFmtId="0" fontId="12" fillId="7" borderId="7" xfId="0" applyFont="1" applyFill="1" applyBorder="1" applyAlignment="1">
      <alignment horizontal="left" vertical="center"/>
    </xf>
    <xf numFmtId="0" fontId="12" fillId="7" borderId="7" xfId="0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2" borderId="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 vertical="center"/>
    </xf>
    <xf numFmtId="0" fontId="10" fillId="7" borderId="37" xfId="0" applyFont="1" applyFill="1" applyBorder="1" applyAlignment="1">
      <alignment horizontal="center" vertical="center"/>
    </xf>
    <xf numFmtId="9" fontId="12" fillId="0" borderId="17" xfId="1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center"/>
    </xf>
    <xf numFmtId="14" fontId="12" fillId="7" borderId="0" xfId="0" applyNumberFormat="1" applyFont="1" applyFill="1" applyBorder="1" applyAlignment="1">
      <alignment horizontal="center" vertical="center"/>
    </xf>
    <xf numFmtId="14" fontId="12" fillId="7" borderId="7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2" borderId="40" xfId="0" applyFill="1" applyBorder="1"/>
    <xf numFmtId="0" fontId="0" fillId="2" borderId="41" xfId="0" applyFill="1" applyBorder="1"/>
    <xf numFmtId="0" fontId="0" fillId="2" borderId="42" xfId="0" applyFill="1" applyBorder="1"/>
    <xf numFmtId="0" fontId="0" fillId="2" borderId="34" xfId="0" applyFill="1" applyBorder="1"/>
    <xf numFmtId="0" fontId="0" fillId="2" borderId="0" xfId="0" applyFill="1" applyBorder="1"/>
    <xf numFmtId="0" fontId="0" fillId="2" borderId="43" xfId="0" applyFill="1" applyBorder="1"/>
    <xf numFmtId="0" fontId="0" fillId="2" borderId="26" xfId="0" applyFill="1" applyBorder="1"/>
    <xf numFmtId="0" fontId="0" fillId="2" borderId="44" xfId="0" applyFill="1" applyBorder="1"/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167" fontId="0" fillId="2" borderId="10" xfId="0" applyNumberForma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168" fontId="0" fillId="2" borderId="20" xfId="1" applyNumberFormat="1" applyFont="1" applyFill="1" applyBorder="1" applyAlignment="1">
      <alignment horizontal="center" vertical="center"/>
    </xf>
    <xf numFmtId="9" fontId="0" fillId="2" borderId="20" xfId="0" applyNumberFormat="1" applyFill="1" applyBorder="1" applyAlignment="1">
      <alignment horizontal="center" vertical="center"/>
    </xf>
    <xf numFmtId="168" fontId="0" fillId="2" borderId="8" xfId="0" applyNumberForma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1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9" fontId="0" fillId="2" borderId="0" xfId="1" applyFont="1" applyFill="1" applyBorder="1" applyAlignment="1">
      <alignment horizontal="center" vertical="center"/>
    </xf>
    <xf numFmtId="168" fontId="0" fillId="2" borderId="0" xfId="1" applyNumberFormat="1" applyFont="1" applyFill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168" fontId="0" fillId="2" borderId="0" xfId="0" applyNumberForma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14" fontId="0" fillId="7" borderId="9" xfId="0" applyNumberFormat="1" applyFill="1" applyBorder="1" applyAlignment="1">
      <alignment horizontal="center" vertical="center"/>
    </xf>
    <xf numFmtId="14" fontId="0" fillId="7" borderId="10" xfId="0" applyNumberFormat="1" applyFill="1" applyBorder="1" applyAlignment="1">
      <alignment horizontal="center" vertical="center"/>
    </xf>
    <xf numFmtId="0" fontId="1" fillId="3" borderId="47" xfId="0" applyFont="1" applyFill="1" applyBorder="1" applyAlignment="1">
      <alignment horizontal="center" vertical="center"/>
    </xf>
    <xf numFmtId="0" fontId="27" fillId="3" borderId="48" xfId="0" applyFont="1" applyFill="1" applyBorder="1" applyAlignment="1">
      <alignment horizontal="center" vertical="center"/>
    </xf>
    <xf numFmtId="0" fontId="1" fillId="3" borderId="49" xfId="0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3" fontId="9" fillId="0" borderId="19" xfId="0" applyNumberFormat="1" applyFont="1" applyBorder="1" applyAlignment="1">
      <alignment horizontal="center" vertical="center"/>
    </xf>
    <xf numFmtId="3" fontId="9" fillId="0" borderId="0" xfId="0" applyNumberFormat="1" applyFont="1" applyBorder="1" applyAlignment="1">
      <alignment horizontal="center" vertical="center"/>
    </xf>
    <xf numFmtId="166" fontId="9" fillId="0" borderId="0" xfId="0" applyNumberFormat="1" applyFont="1" applyBorder="1" applyAlignment="1">
      <alignment horizontal="center" vertical="center"/>
    </xf>
    <xf numFmtId="9" fontId="9" fillId="0" borderId="20" xfId="1" applyFon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3" fontId="0" fillId="0" borderId="38" xfId="0" applyNumberFormat="1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9" fillId="0" borderId="38" xfId="0" applyNumberFormat="1" applyFont="1" applyBorder="1" applyAlignment="1">
      <alignment horizontal="center" vertical="center"/>
    </xf>
    <xf numFmtId="166" fontId="9" fillId="0" borderId="39" xfId="0" applyNumberFormat="1" applyFon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166" fontId="0" fillId="0" borderId="19" xfId="0" applyNumberFormat="1" applyFont="1" applyBorder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0" fontId="0" fillId="0" borderId="0" xfId="0" applyBorder="1"/>
    <xf numFmtId="3" fontId="0" fillId="0" borderId="20" xfId="0" applyNumberFormat="1" applyBorder="1"/>
    <xf numFmtId="166" fontId="9" fillId="0" borderId="11" xfId="0" applyNumberFormat="1" applyFont="1" applyBorder="1"/>
    <xf numFmtId="14" fontId="9" fillId="0" borderId="11" xfId="0" applyNumberFormat="1" applyFont="1" applyBorder="1" applyAlignment="1">
      <alignment horizontal="left"/>
    </xf>
    <xf numFmtId="14" fontId="0" fillId="2" borderId="0" xfId="0" applyNumberFormat="1" applyFill="1" applyBorder="1" applyAlignment="1">
      <alignment horizontal="center" vertical="center"/>
    </xf>
    <xf numFmtId="165" fontId="0" fillId="2" borderId="0" xfId="0" applyNumberForma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0" fontId="0" fillId="0" borderId="46" xfId="0" pivotButton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0" fillId="0" borderId="4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1" fontId="9" fillId="7" borderId="19" xfId="0" applyNumberFormat="1" applyFont="1" applyFill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9" fillId="0" borderId="11" xfId="0" pivotButton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9" fillId="0" borderId="11" xfId="0" applyNumberFormat="1" applyFont="1" applyBorder="1"/>
    <xf numFmtId="14" fontId="0" fillId="2" borderId="9" xfId="0" applyNumberFormat="1" applyFill="1" applyBorder="1" applyAlignment="1">
      <alignment horizontal="center" vertical="center"/>
    </xf>
    <xf numFmtId="14" fontId="0" fillId="2" borderId="20" xfId="0" applyNumberFormat="1" applyFont="1" applyFill="1" applyBorder="1" applyAlignment="1">
      <alignment horizontal="center" vertical="center"/>
    </xf>
    <xf numFmtId="0" fontId="9" fillId="0" borderId="19" xfId="0" applyFont="1" applyBorder="1" applyAlignment="1">
      <alignment horizontal="left" vertical="center"/>
    </xf>
    <xf numFmtId="0" fontId="9" fillId="2" borderId="10" xfId="0" applyNumberFormat="1" applyFont="1" applyFill="1" applyBorder="1" applyAlignment="1">
      <alignment horizontal="center" vertical="center"/>
    </xf>
    <xf numFmtId="1" fontId="9" fillId="2" borderId="9" xfId="0" applyNumberFormat="1" applyFont="1" applyFill="1" applyBorder="1" applyAlignment="1">
      <alignment horizontal="center" vertical="center"/>
    </xf>
    <xf numFmtId="1" fontId="9" fillId="2" borderId="10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0" fontId="0" fillId="7" borderId="10" xfId="0" applyNumberFormat="1" applyFill="1" applyBorder="1" applyAlignment="1">
      <alignment horizontal="center" vertical="center"/>
    </xf>
    <xf numFmtId="166" fontId="0" fillId="7" borderId="11" xfId="0" applyNumberForma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20" xfId="0" applyFont="1" applyFill="1" applyBorder="1" applyAlignment="1">
      <alignment horizontal="center" vertical="center"/>
    </xf>
    <xf numFmtId="0" fontId="9" fillId="13" borderId="9" xfId="0" applyFont="1" applyFill="1" applyBorder="1" applyAlignment="1">
      <alignment horizontal="center" vertical="center"/>
    </xf>
    <xf numFmtId="0" fontId="9" fillId="13" borderId="10" xfId="0" applyFont="1" applyFill="1" applyBorder="1" applyAlignment="1">
      <alignment horizontal="center" vertical="center"/>
    </xf>
    <xf numFmtId="0" fontId="9" fillId="13" borderId="11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20" fontId="22" fillId="3" borderId="9" xfId="0" applyNumberFormat="1" applyFont="1" applyFill="1" applyBorder="1" applyAlignment="1">
      <alignment horizontal="center" vertical="center"/>
    </xf>
    <xf numFmtId="20" fontId="22" fillId="3" borderId="10" xfId="0" applyNumberFormat="1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0" fillId="3" borderId="11" xfId="0" applyFill="1" applyBorder="1" applyAlignment="1">
      <alignment vertical="center"/>
    </xf>
    <xf numFmtId="0" fontId="4" fillId="3" borderId="52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0" borderId="0" xfId="0" applyFill="1"/>
    <xf numFmtId="0" fontId="9" fillId="0" borderId="11" xfId="0" pivotButton="1" applyFont="1" applyBorder="1"/>
    <xf numFmtId="3" fontId="9" fillId="0" borderId="0" xfId="0" applyNumberFormat="1" applyFont="1" applyFill="1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Border="1"/>
    <xf numFmtId="0" fontId="9" fillId="0" borderId="11" xfId="0" applyFont="1" applyFill="1" applyBorder="1" applyAlignment="1">
      <alignment wrapText="1"/>
    </xf>
    <xf numFmtId="0" fontId="9" fillId="0" borderId="11" xfId="0" applyFont="1" applyFill="1" applyBorder="1"/>
    <xf numFmtId="0" fontId="0" fillId="0" borderId="11" xfId="0" applyFill="1" applyBorder="1" applyAlignment="1">
      <alignment horizontal="left" vertical="center"/>
    </xf>
    <xf numFmtId="164" fontId="0" fillId="0" borderId="6" xfId="0" applyNumberFormat="1" applyFill="1" applyBorder="1" applyAlignment="1">
      <alignment horizontal="center" vertical="center"/>
    </xf>
    <xf numFmtId="3" fontId="0" fillId="0" borderId="7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0" fontId="0" fillId="0" borderId="46" xfId="0" applyFill="1" applyBorder="1"/>
    <xf numFmtId="166" fontId="0" fillId="0" borderId="39" xfId="0" applyNumberFormat="1" applyFill="1" applyBorder="1"/>
    <xf numFmtId="166" fontId="11" fillId="0" borderId="53" xfId="0" applyNumberFormat="1" applyFont="1" applyFill="1" applyBorder="1" applyAlignment="1">
      <alignment horizontal="center" vertical="center"/>
    </xf>
    <xf numFmtId="0" fontId="0" fillId="0" borderId="38" xfId="0" applyFill="1" applyBorder="1"/>
    <xf numFmtId="0" fontId="0" fillId="0" borderId="39" xfId="0" applyFill="1" applyBorder="1"/>
    <xf numFmtId="0" fontId="0" fillId="0" borderId="9" xfId="0" applyFill="1" applyBorder="1"/>
    <xf numFmtId="0" fontId="0" fillId="0" borderId="20" xfId="0" applyFill="1" applyBorder="1"/>
    <xf numFmtId="0" fontId="0" fillId="0" borderId="2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6" fontId="9" fillId="0" borderId="11" xfId="0" applyNumberFormat="1" applyFont="1" applyFill="1" applyBorder="1"/>
    <xf numFmtId="0" fontId="0" fillId="0" borderId="19" xfId="0" applyFill="1" applyBorder="1" applyAlignment="1">
      <alignment horizontal="center" vertical="center"/>
    </xf>
    <xf numFmtId="164" fontId="0" fillId="0" borderId="19" xfId="0" applyNumberForma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3" fontId="0" fillId="0" borderId="20" xfId="0" applyNumberFormat="1" applyFill="1" applyBorder="1" applyAlignment="1">
      <alignment horizontal="center" vertical="center"/>
    </xf>
    <xf numFmtId="0" fontId="0" fillId="0" borderId="50" xfId="0" applyFill="1" applyBorder="1"/>
    <xf numFmtId="0" fontId="0" fillId="0" borderId="11" xfId="0" applyFill="1" applyBorder="1"/>
    <xf numFmtId="166" fontId="0" fillId="0" borderId="39" xfId="0" applyNumberFormat="1" applyFill="1" applyBorder="1" applyAlignment="1">
      <alignment horizontal="center" vertical="center"/>
    </xf>
    <xf numFmtId="14" fontId="9" fillId="0" borderId="11" xfId="0" applyNumberFormat="1" applyFont="1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14" fontId="0" fillId="0" borderId="11" xfId="0" applyNumberFormat="1" applyFill="1" applyBorder="1" applyAlignment="1">
      <alignment horizontal="left"/>
    </xf>
    <xf numFmtId="0" fontId="0" fillId="0" borderId="19" xfId="0" applyFill="1" applyBorder="1"/>
    <xf numFmtId="0" fontId="1" fillId="0" borderId="10" xfId="0" applyNumberFormat="1" applyFont="1" applyFill="1" applyBorder="1"/>
    <xf numFmtId="166" fontId="0" fillId="0" borderId="0" xfId="0" applyNumberFormat="1" applyFill="1" applyBorder="1"/>
    <xf numFmtId="0" fontId="0" fillId="0" borderId="53" xfId="0" applyNumberFormat="1" applyFill="1" applyBorder="1"/>
    <xf numFmtId="0" fontId="0" fillId="0" borderId="50" xfId="0" applyNumberFormat="1" applyFill="1" applyBorder="1"/>
    <xf numFmtId="0" fontId="0" fillId="0" borderId="11" xfId="0" applyNumberFormat="1" applyFill="1" applyBorder="1"/>
    <xf numFmtId="0" fontId="1" fillId="0" borderId="0" xfId="0" applyFont="1" applyFill="1" applyBorder="1"/>
    <xf numFmtId="0" fontId="9" fillId="0" borderId="46" xfId="0" applyFont="1" applyFill="1" applyBorder="1" applyAlignment="1">
      <alignment horizontal="center" vertical="center"/>
    </xf>
    <xf numFmtId="0" fontId="0" fillId="0" borderId="39" xfId="0" applyNumberFormat="1" applyFill="1" applyBorder="1" applyAlignment="1">
      <alignment horizontal="center" vertical="center"/>
    </xf>
    <xf numFmtId="14" fontId="0" fillId="0" borderId="53" xfId="0" applyNumberFormat="1" applyFill="1" applyBorder="1"/>
    <xf numFmtId="14" fontId="0" fillId="0" borderId="50" xfId="0" applyNumberFormat="1" applyFill="1" applyBorder="1"/>
    <xf numFmtId="167" fontId="0" fillId="0" borderId="0" xfId="0" applyNumberFormat="1" applyFill="1"/>
    <xf numFmtId="166" fontId="0" fillId="0" borderId="0" xfId="0" applyNumberFormat="1" applyFill="1"/>
    <xf numFmtId="14" fontId="9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0" fillId="0" borderId="6" xfId="0" applyFill="1" applyBorder="1"/>
    <xf numFmtId="166" fontId="0" fillId="0" borderId="7" xfId="0" applyNumberFormat="1" applyFill="1" applyBorder="1"/>
    <xf numFmtId="0" fontId="0" fillId="0" borderId="7" xfId="0" applyFill="1" applyBorder="1"/>
    <xf numFmtId="166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2" fillId="7" borderId="0" xfId="0" applyFont="1" applyFill="1" applyBorder="1" applyAlignment="1" applyProtection="1">
      <alignment horizontal="right" vertical="center"/>
    </xf>
    <xf numFmtId="0" fontId="12" fillId="7" borderId="0" xfId="0" applyFont="1" applyFill="1" applyBorder="1" applyAlignment="1" applyProtection="1">
      <alignment horizontal="left" vertical="center"/>
    </xf>
    <xf numFmtId="0" fontId="12" fillId="7" borderId="0" xfId="0" applyFont="1" applyFill="1" applyBorder="1" applyAlignment="1" applyProtection="1">
      <alignment horizontal="center" vertical="center"/>
    </xf>
    <xf numFmtId="3" fontId="12" fillId="7" borderId="0" xfId="0" applyNumberFormat="1" applyFont="1" applyFill="1" applyBorder="1" applyAlignment="1" applyProtection="1">
      <alignment horizontal="center" vertical="center"/>
    </xf>
    <xf numFmtId="0" fontId="12" fillId="7" borderId="7" xfId="0" applyFont="1" applyFill="1" applyBorder="1" applyAlignment="1" applyProtection="1">
      <alignment horizontal="right" vertical="center"/>
    </xf>
    <xf numFmtId="0" fontId="12" fillId="7" borderId="7" xfId="0" applyFont="1" applyFill="1" applyBorder="1" applyAlignment="1" applyProtection="1">
      <alignment horizontal="left" vertical="center"/>
    </xf>
    <xf numFmtId="0" fontId="12" fillId="7" borderId="7" xfId="0" applyFont="1" applyFill="1" applyBorder="1" applyAlignment="1" applyProtection="1">
      <alignment horizontal="center" vertical="center"/>
    </xf>
    <xf numFmtId="3" fontId="12" fillId="7" borderId="7" xfId="0" applyNumberFormat="1" applyFont="1" applyFill="1" applyBorder="1" applyAlignment="1" applyProtection="1">
      <alignment horizontal="center" vertical="center"/>
    </xf>
    <xf numFmtId="3" fontId="12" fillId="7" borderId="45" xfId="0" applyNumberFormat="1" applyFont="1" applyFill="1" applyBorder="1" applyAlignment="1" applyProtection="1">
      <alignment horizontal="center" vertical="center"/>
    </xf>
    <xf numFmtId="0" fontId="12" fillId="7" borderId="45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21" fontId="7" fillId="0" borderId="17" xfId="0" applyNumberFormat="1" applyFont="1" applyBorder="1" applyAlignment="1" applyProtection="1">
      <alignment horizontal="center" vertical="center"/>
    </xf>
    <xf numFmtId="0" fontId="7" fillId="0" borderId="18" xfId="0" applyFont="1" applyFill="1" applyBorder="1" applyAlignment="1" applyProtection="1">
      <alignment horizontal="center" vertical="center"/>
    </xf>
    <xf numFmtId="0" fontId="7" fillId="3" borderId="18" xfId="0" applyFont="1" applyFill="1" applyBorder="1" applyAlignment="1" applyProtection="1">
      <alignment horizontal="center" vertical="center"/>
    </xf>
    <xf numFmtId="0" fontId="7" fillId="0" borderId="17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1" fontId="5" fillId="0" borderId="0" xfId="0" applyNumberFormat="1" applyFont="1" applyAlignment="1" applyProtection="1">
      <alignment horizontal="center" vertical="center"/>
    </xf>
    <xf numFmtId="164" fontId="5" fillId="0" borderId="0" xfId="0" applyNumberFormat="1" applyFont="1" applyAlignment="1" applyProtection="1">
      <alignment horizontal="center" vertical="center"/>
    </xf>
    <xf numFmtId="14" fontId="5" fillId="0" borderId="0" xfId="0" applyNumberFormat="1" applyFont="1" applyFill="1" applyAlignment="1" applyProtection="1">
      <alignment horizontal="center" vertical="center"/>
    </xf>
    <xf numFmtId="1" fontId="5" fillId="0" borderId="0" xfId="0" applyNumberFormat="1" applyFont="1" applyAlignment="1" applyProtection="1">
      <alignment horizontal="center" vertical="center"/>
    </xf>
    <xf numFmtId="9" fontId="5" fillId="0" borderId="0" xfId="1" applyFont="1" applyFill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9" fontId="5" fillId="0" borderId="0" xfId="1" applyNumberFormat="1" applyFont="1" applyFill="1" applyAlignment="1" applyProtection="1">
      <alignment horizontal="center" vertical="center"/>
    </xf>
    <xf numFmtId="164" fontId="5" fillId="0" borderId="0" xfId="0" applyNumberFormat="1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49" fontId="5" fillId="0" borderId="0" xfId="0" applyNumberFormat="1" applyFont="1" applyFill="1" applyAlignment="1" applyProtection="1">
      <alignment horizontal="center" vertical="center"/>
      <protection locked="0"/>
    </xf>
    <xf numFmtId="21" fontId="0" fillId="0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17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164" fontId="12" fillId="2" borderId="0" xfId="0" applyNumberFormat="1" applyFont="1" applyFill="1" applyAlignment="1" applyProtection="1">
      <alignment horizontal="center" vertical="center"/>
      <protection locked="0"/>
    </xf>
    <xf numFmtId="14" fontId="12" fillId="0" borderId="17" xfId="0" applyNumberFormat="1" applyFont="1" applyFill="1" applyBorder="1" applyAlignment="1" applyProtection="1">
      <alignment horizontal="center" vertical="center"/>
      <protection locked="0"/>
    </xf>
    <xf numFmtId="0" fontId="12" fillId="8" borderId="26" xfId="0" applyFont="1" applyFill="1" applyBorder="1" applyAlignment="1" applyProtection="1">
      <alignment horizontal="right" vertical="center"/>
      <protection locked="0"/>
    </xf>
    <xf numFmtId="0" fontId="12" fillId="8" borderId="27" xfId="0" quotePrefix="1" applyFont="1" applyFill="1" applyBorder="1" applyAlignment="1" applyProtection="1">
      <alignment horizontal="center" vertical="center"/>
      <protection locked="0"/>
    </xf>
    <xf numFmtId="0" fontId="12" fillId="10" borderId="26" xfId="0" applyFont="1" applyFill="1" applyBorder="1" applyAlignment="1" applyProtection="1">
      <alignment horizontal="right" vertical="center"/>
      <protection locked="0"/>
    </xf>
    <xf numFmtId="0" fontId="12" fillId="10" borderId="27" xfId="0" quotePrefix="1" applyFont="1" applyFill="1" applyBorder="1" applyAlignment="1" applyProtection="1">
      <alignment horizontal="center" vertical="center"/>
      <protection locked="0"/>
    </xf>
    <xf numFmtId="0" fontId="12" fillId="9" borderId="26" xfId="0" applyFont="1" applyFill="1" applyBorder="1" applyAlignment="1" applyProtection="1">
      <alignment horizontal="right" vertical="center"/>
      <protection locked="0"/>
    </xf>
    <xf numFmtId="0" fontId="12" fillId="9" borderId="27" xfId="0" quotePrefix="1" applyFont="1" applyFill="1" applyBorder="1" applyAlignment="1" applyProtection="1">
      <alignment horizontal="center" vertical="center"/>
      <protection locked="0"/>
    </xf>
    <xf numFmtId="0" fontId="12" fillId="11" borderId="26" xfId="0" applyFont="1" applyFill="1" applyBorder="1" applyAlignment="1" applyProtection="1">
      <alignment horizontal="right" vertical="center"/>
      <protection locked="0"/>
    </xf>
    <xf numFmtId="0" fontId="12" fillId="11" borderId="27" xfId="0" quotePrefix="1" applyFont="1" applyFill="1" applyBorder="1" applyAlignment="1" applyProtection="1">
      <alignment horizontal="center" vertical="center"/>
      <protection locked="0"/>
    </xf>
    <xf numFmtId="0" fontId="12" fillId="8" borderId="27" xfId="0" applyFont="1" applyFill="1" applyBorder="1" applyAlignment="1" applyProtection="1">
      <alignment horizontal="left" vertical="center"/>
      <protection locked="0"/>
    </xf>
    <xf numFmtId="0" fontId="12" fillId="10" borderId="27" xfId="0" applyFont="1" applyFill="1" applyBorder="1" applyAlignment="1" applyProtection="1">
      <alignment horizontal="left" vertical="center"/>
      <protection locked="0"/>
    </xf>
    <xf numFmtId="0" fontId="12" fillId="9" borderId="27" xfId="0" applyFont="1" applyFill="1" applyBorder="1" applyAlignment="1" applyProtection="1">
      <alignment horizontal="left" vertical="center"/>
      <protection locked="0"/>
    </xf>
    <xf numFmtId="0" fontId="12" fillId="11" borderId="27" xfId="0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right" vertical="center"/>
      <protection locked="0"/>
    </xf>
    <xf numFmtId="0" fontId="12" fillId="2" borderId="17" xfId="0" applyFont="1" applyFill="1" applyBorder="1" applyAlignment="1" applyProtection="1">
      <alignment horizontal="left" vertical="center"/>
      <protection locked="0"/>
    </xf>
    <xf numFmtId="166" fontId="18" fillId="6" borderId="17" xfId="4" applyNumberFormat="1" applyFont="1" applyBorder="1" applyAlignment="1" applyProtection="1">
      <alignment horizontal="center" vertical="center"/>
      <protection locked="0"/>
    </xf>
    <xf numFmtId="3" fontId="14" fillId="4" borderId="17" xfId="2" applyNumberFormat="1" applyFont="1" applyBorder="1" applyAlignment="1" applyProtection="1">
      <alignment horizontal="center" vertical="center"/>
      <protection locked="0"/>
    </xf>
    <xf numFmtId="3" fontId="17" fillId="5" borderId="17" xfId="3" applyNumberFormat="1" applyFont="1" applyBorder="1" applyAlignment="1" applyProtection="1">
      <alignment horizontal="center" vertical="center"/>
      <protection locked="0"/>
    </xf>
    <xf numFmtId="3" fontId="12" fillId="7" borderId="17" xfId="0" applyNumberFormat="1" applyFont="1" applyFill="1" applyBorder="1" applyAlignment="1" applyProtection="1">
      <alignment horizontal="center" vertical="center"/>
      <protection locked="0"/>
    </xf>
    <xf numFmtId="164" fontId="12" fillId="2" borderId="17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/>
      <protection locked="0"/>
    </xf>
    <xf numFmtId="3" fontId="10" fillId="2" borderId="0" xfId="0" applyNumberFormat="1" applyFont="1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64" fontId="10" fillId="2" borderId="0" xfId="0" applyNumberFormat="1" applyFont="1" applyFill="1" applyAlignment="1" applyProtection="1">
      <alignment horizontal="center" vertical="center"/>
      <protection locked="0"/>
    </xf>
    <xf numFmtId="0" fontId="19" fillId="2" borderId="17" xfId="0" applyFont="1" applyFill="1" applyBorder="1" applyAlignment="1" applyProtection="1">
      <alignment horizontal="left" vertical="center"/>
      <protection locked="0"/>
    </xf>
    <xf numFmtId="0" fontId="21" fillId="2" borderId="17" xfId="0" applyFont="1" applyFill="1" applyBorder="1" applyAlignment="1" applyProtection="1">
      <alignment horizontal="left" vertical="center"/>
      <protection locked="0"/>
    </xf>
    <xf numFmtId="0" fontId="10" fillId="2" borderId="0" xfId="0" applyFont="1" applyFill="1" applyAlignment="1" applyProtection="1">
      <alignment horizontal="left"/>
      <protection locked="0"/>
    </xf>
    <xf numFmtId="164" fontId="10" fillId="2" borderId="0" xfId="0" applyNumberFormat="1" applyFont="1" applyFill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 vertical="center"/>
      <protection locked="0"/>
    </xf>
    <xf numFmtId="14" fontId="12" fillId="0" borderId="17" xfId="0" applyNumberFormat="1" applyFont="1" applyBorder="1" applyAlignment="1" applyProtection="1">
      <alignment horizontal="center" vertical="center"/>
      <protection locked="0"/>
    </xf>
    <xf numFmtId="14" fontId="12" fillId="2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31" fillId="2" borderId="0" xfId="0" applyFont="1" applyFill="1" applyAlignment="1" applyProtection="1">
      <alignment vertical="center"/>
    </xf>
    <xf numFmtId="0" fontId="33" fillId="2" borderId="0" xfId="0" applyFont="1" applyFill="1" applyAlignment="1" applyProtection="1">
      <alignment vertical="center"/>
    </xf>
    <xf numFmtId="0" fontId="0" fillId="2" borderId="0" xfId="0" applyFill="1" applyProtection="1"/>
    <xf numFmtId="0" fontId="0" fillId="0" borderId="0" xfId="0" applyFill="1" applyProtection="1"/>
    <xf numFmtId="0" fontId="0" fillId="2" borderId="23" xfId="0" applyFont="1" applyFill="1" applyBorder="1" applyAlignment="1" applyProtection="1">
      <alignment horizontal="center" vertical="center" wrapText="1"/>
      <protection locked="0"/>
    </xf>
    <xf numFmtId="0" fontId="0" fillId="2" borderId="14" xfId="0" applyFont="1" applyFill="1" applyBorder="1" applyAlignment="1" applyProtection="1">
      <alignment horizontal="center" vertical="center" wrapText="1"/>
      <protection locked="0"/>
    </xf>
    <xf numFmtId="0" fontId="0" fillId="2" borderId="13" xfId="0" applyFont="1" applyFill="1" applyBorder="1" applyAlignment="1" applyProtection="1">
      <alignment horizontal="center" vertical="center" wrapText="1"/>
      <protection locked="0"/>
    </xf>
    <xf numFmtId="0" fontId="0" fillId="2" borderId="24" xfId="0" applyFont="1" applyFill="1" applyBorder="1" applyAlignment="1" applyProtection="1">
      <alignment horizontal="center" vertical="center" wrapText="1"/>
      <protection locked="0"/>
    </xf>
    <xf numFmtId="0" fontId="0" fillId="2" borderId="15" xfId="0" applyFont="1" applyFill="1" applyBorder="1" applyAlignment="1" applyProtection="1">
      <alignment horizontal="center" vertical="center" wrapText="1"/>
      <protection locked="0"/>
    </xf>
    <xf numFmtId="0" fontId="0" fillId="2" borderId="16" xfId="0" applyFont="1" applyFill="1" applyBorder="1" applyAlignment="1" applyProtection="1">
      <alignment horizontal="center" vertical="center" wrapText="1"/>
      <protection locked="0"/>
    </xf>
    <xf numFmtId="0" fontId="0" fillId="2" borderId="21" xfId="0" applyFont="1" applyFill="1" applyBorder="1" applyAlignment="1" applyProtection="1">
      <alignment horizontal="center" vertical="center" wrapText="1"/>
      <protection locked="0"/>
    </xf>
    <xf numFmtId="0" fontId="0" fillId="0" borderId="24" xfId="4" applyFont="1" applyFill="1" applyBorder="1" applyAlignment="1" applyProtection="1">
      <alignment horizontal="center" vertical="center" wrapText="1"/>
      <protection locked="0"/>
    </xf>
    <xf numFmtId="0" fontId="0" fillId="0" borderId="15" xfId="4" applyFont="1" applyFill="1" applyBorder="1" applyAlignment="1" applyProtection="1">
      <alignment horizontal="center" vertical="center" wrapText="1"/>
      <protection locked="0"/>
    </xf>
    <xf numFmtId="0" fontId="0" fillId="0" borderId="16" xfId="4" applyFont="1" applyFill="1" applyBorder="1" applyAlignment="1" applyProtection="1">
      <alignment horizontal="center" vertical="center" wrapText="1"/>
      <protection locked="0"/>
    </xf>
    <xf numFmtId="0" fontId="0" fillId="0" borderId="21" xfId="4" applyFont="1" applyFill="1" applyBorder="1" applyAlignment="1" applyProtection="1">
      <alignment horizontal="center" vertical="center" wrapText="1"/>
      <protection locked="0"/>
    </xf>
    <xf numFmtId="0" fontId="0" fillId="2" borderId="25" xfId="0" applyFont="1" applyFill="1" applyBorder="1" applyAlignment="1" applyProtection="1">
      <alignment horizontal="center" vertical="center" wrapText="1"/>
      <protection locked="0"/>
    </xf>
    <xf numFmtId="0" fontId="0" fillId="2" borderId="7" xfId="0" applyFont="1" applyFill="1" applyBorder="1" applyAlignment="1" applyProtection="1">
      <alignment horizontal="center" vertical="center" wrapText="1"/>
      <protection locked="0"/>
    </xf>
    <xf numFmtId="0" fontId="0" fillId="2" borderId="12" xfId="0" applyFont="1" applyFill="1" applyBorder="1" applyAlignment="1" applyProtection="1">
      <alignment horizontal="center" vertical="center" wrapText="1"/>
      <protection locked="0"/>
    </xf>
    <xf numFmtId="0" fontId="0" fillId="2" borderId="22" xfId="0" applyFont="1" applyFill="1" applyBorder="1" applyAlignment="1" applyProtection="1">
      <alignment horizontal="center" vertical="center" wrapText="1"/>
      <protection locked="0"/>
    </xf>
    <xf numFmtId="0" fontId="19" fillId="2" borderId="17" xfId="0" applyFont="1" applyFill="1" applyBorder="1" applyAlignment="1" applyProtection="1">
      <alignment horizontal="center" vertical="center"/>
      <protection locked="0"/>
    </xf>
    <xf numFmtId="0" fontId="0" fillId="0" borderId="39" xfId="0" applyNumberFormat="1" applyFill="1" applyBorder="1"/>
    <xf numFmtId="0" fontId="0" fillId="7" borderId="40" xfId="0" applyFill="1" applyBorder="1" applyProtection="1"/>
    <xf numFmtId="0" fontId="0" fillId="7" borderId="41" xfId="0" applyFill="1" applyBorder="1" applyProtection="1"/>
    <xf numFmtId="0" fontId="0" fillId="7" borderId="42" xfId="0" applyFill="1" applyBorder="1" applyProtection="1"/>
    <xf numFmtId="0" fontId="0" fillId="7" borderId="0" xfId="0" applyFill="1" applyProtection="1"/>
    <xf numFmtId="0" fontId="0" fillId="7" borderId="34" xfId="0" applyFill="1" applyBorder="1" applyProtection="1"/>
    <xf numFmtId="0" fontId="0" fillId="7" borderId="0" xfId="0" applyFill="1" applyBorder="1" applyProtection="1"/>
    <xf numFmtId="0" fontId="0" fillId="7" borderId="43" xfId="0" applyFill="1" applyBorder="1" applyProtection="1"/>
    <xf numFmtId="0" fontId="0" fillId="7" borderId="26" xfId="0" applyFill="1" applyBorder="1" applyProtection="1"/>
    <xf numFmtId="0" fontId="0" fillId="7" borderId="44" xfId="0" applyFill="1" applyBorder="1" applyProtection="1"/>
    <xf numFmtId="0" fontId="0" fillId="7" borderId="27" xfId="0" applyFill="1" applyBorder="1" applyProtection="1"/>
    <xf numFmtId="0" fontId="0" fillId="7" borderId="0" xfId="0" applyFill="1" applyAlignment="1" applyProtection="1"/>
    <xf numFmtId="0" fontId="0" fillId="0" borderId="8" xfId="0" applyFill="1" applyBorder="1"/>
    <xf numFmtId="0" fontId="0" fillId="0" borderId="38" xfId="0" applyNumberFormat="1" applyFill="1" applyBorder="1"/>
    <xf numFmtId="0" fontId="0" fillId="2" borderId="5" xfId="0" applyNumberFormat="1" applyFill="1" applyBorder="1" applyAlignment="1">
      <alignment horizontal="center" vertical="center"/>
    </xf>
    <xf numFmtId="21" fontId="0" fillId="2" borderId="8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2" fillId="14" borderId="1" xfId="0" applyFont="1" applyFill="1" applyBorder="1" applyAlignment="1" applyProtection="1">
      <alignment horizontal="center" vertical="center"/>
      <protection locked="0"/>
    </xf>
    <xf numFmtId="0" fontId="12" fillId="14" borderId="57" xfId="0" applyFont="1" applyFill="1" applyBorder="1" applyAlignment="1" applyProtection="1">
      <alignment horizontal="center" vertical="center"/>
      <protection locked="0"/>
    </xf>
    <xf numFmtId="0" fontId="12" fillId="14" borderId="2" xfId="0" applyFont="1" applyFill="1" applyBorder="1" applyAlignment="1" applyProtection="1">
      <alignment horizontal="center" vertical="center"/>
      <protection locked="0"/>
    </xf>
    <xf numFmtId="0" fontId="10" fillId="14" borderId="35" xfId="0" applyFont="1" applyFill="1" applyBorder="1" applyAlignment="1">
      <alignment horizontal="center" vertical="center"/>
    </xf>
    <xf numFmtId="0" fontId="10" fillId="14" borderId="38" xfId="0" applyFont="1" applyFill="1" applyBorder="1" applyAlignment="1">
      <alignment horizontal="center" vertical="center"/>
    </xf>
    <xf numFmtId="0" fontId="10" fillId="14" borderId="39" xfId="0" applyFont="1" applyFill="1" applyBorder="1" applyAlignment="1">
      <alignment horizontal="center" vertical="center"/>
    </xf>
    <xf numFmtId="0" fontId="10" fillId="7" borderId="35" xfId="0" applyFont="1" applyFill="1" applyBorder="1" applyAlignment="1">
      <alignment horizontal="center" vertical="center"/>
    </xf>
    <xf numFmtId="0" fontId="10" fillId="7" borderId="38" xfId="0" applyFont="1" applyFill="1" applyBorder="1" applyAlignment="1">
      <alignment horizontal="center" vertical="center"/>
    </xf>
    <xf numFmtId="0" fontId="10" fillId="7" borderId="39" xfId="0" applyFont="1" applyFill="1" applyBorder="1" applyAlignment="1">
      <alignment horizontal="center" vertical="center"/>
    </xf>
    <xf numFmtId="0" fontId="12" fillId="14" borderId="54" xfId="0" quotePrefix="1" applyFont="1" applyFill="1" applyBorder="1" applyAlignment="1" applyProtection="1">
      <alignment horizontal="center" vertical="center"/>
      <protection locked="0"/>
    </xf>
    <xf numFmtId="0" fontId="12" fillId="14" borderId="55" xfId="0" quotePrefix="1" applyFont="1" applyFill="1" applyBorder="1" applyAlignment="1" applyProtection="1">
      <alignment horizontal="center" vertical="center"/>
      <protection locked="0"/>
    </xf>
    <xf numFmtId="0" fontId="12" fillId="14" borderId="56" xfId="0" quotePrefix="1" applyFont="1" applyFill="1" applyBorder="1" applyAlignment="1" applyProtection="1">
      <alignment horizontal="center" vertical="center"/>
      <protection locked="0"/>
    </xf>
    <xf numFmtId="0" fontId="10" fillId="7" borderId="36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10" borderId="35" xfId="0" applyFont="1" applyFill="1" applyBorder="1" applyAlignment="1">
      <alignment horizontal="center" vertical="center"/>
    </xf>
    <xf numFmtId="0" fontId="10" fillId="10" borderId="38" xfId="0" applyFont="1" applyFill="1" applyBorder="1" applyAlignment="1">
      <alignment horizontal="center" vertical="center"/>
    </xf>
    <xf numFmtId="0" fontId="10" fillId="10" borderId="39" xfId="0" applyFont="1" applyFill="1" applyBorder="1" applyAlignment="1">
      <alignment horizontal="center" vertical="center"/>
    </xf>
    <xf numFmtId="0" fontId="10" fillId="9" borderId="35" xfId="0" applyFont="1" applyFill="1" applyBorder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10" fillId="9" borderId="39" xfId="0" applyFont="1" applyFill="1" applyBorder="1" applyAlignment="1">
      <alignment horizontal="center" vertical="center"/>
    </xf>
    <xf numFmtId="0" fontId="10" fillId="11" borderId="35" xfId="0" applyFont="1" applyFill="1" applyBorder="1" applyAlignment="1">
      <alignment horizontal="center" vertical="center"/>
    </xf>
    <xf numFmtId="0" fontId="10" fillId="11" borderId="38" xfId="0" applyFont="1" applyFill="1" applyBorder="1" applyAlignment="1">
      <alignment horizontal="center" vertical="center"/>
    </xf>
    <xf numFmtId="0" fontId="10" fillId="11" borderId="39" xfId="0" applyFont="1" applyFill="1" applyBorder="1" applyAlignment="1">
      <alignment horizontal="center" vertical="center"/>
    </xf>
    <xf numFmtId="0" fontId="0" fillId="2" borderId="44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31" fillId="2" borderId="0" xfId="0" applyFont="1" applyFill="1" applyAlignment="1" applyProtection="1">
      <alignment horizontal="left" vertical="center" indent="3"/>
    </xf>
    <xf numFmtId="0" fontId="32" fillId="2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center" vertical="center"/>
    </xf>
    <xf numFmtId="21" fontId="30" fillId="2" borderId="0" xfId="0" applyNumberFormat="1" applyFont="1" applyFill="1" applyBorder="1" applyAlignment="1" applyProtection="1">
      <alignment horizontal="center" vertical="center"/>
    </xf>
    <xf numFmtId="0" fontId="32" fillId="2" borderId="0" xfId="0" applyFont="1" applyFill="1" applyBorder="1" applyAlignment="1" applyProtection="1">
      <alignment horizontal="center" vertical="center"/>
    </xf>
    <xf numFmtId="21" fontId="34" fillId="2" borderId="0" xfId="0" applyNumberFormat="1" applyFont="1" applyFill="1" applyBorder="1" applyAlignment="1" applyProtection="1">
      <alignment horizontal="center" vertical="center"/>
    </xf>
    <xf numFmtId="0" fontId="28" fillId="0" borderId="35" xfId="0" applyFont="1" applyFill="1" applyBorder="1" applyAlignment="1">
      <alignment horizontal="center" vertical="center"/>
    </xf>
    <xf numFmtId="0" fontId="28" fillId="0" borderId="38" xfId="0" applyFont="1" applyFill="1" applyBorder="1" applyAlignment="1">
      <alignment horizontal="center" vertical="center"/>
    </xf>
    <xf numFmtId="0" fontId="28" fillId="0" borderId="39" xfId="0" applyFont="1" applyFill="1" applyBorder="1" applyAlignment="1">
      <alignment horizontal="center" vertical="center"/>
    </xf>
    <xf numFmtId="0" fontId="22" fillId="3" borderId="35" xfId="0" applyFont="1" applyFill="1" applyBorder="1" applyAlignment="1">
      <alignment horizontal="center" vertical="center" wrapText="1"/>
    </xf>
    <xf numFmtId="0" fontId="22" fillId="3" borderId="38" xfId="0" applyFont="1" applyFill="1" applyBorder="1" applyAlignment="1">
      <alignment horizontal="center" vertical="center" wrapText="1"/>
    </xf>
    <xf numFmtId="0" fontId="22" fillId="3" borderId="3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3" fontId="3" fillId="3" borderId="4" xfId="0" applyNumberFormat="1" applyFont="1" applyFill="1" applyBorder="1" applyAlignment="1">
      <alignment horizontal="center" vertical="center"/>
    </xf>
    <xf numFmtId="3" fontId="3" fillId="3" borderId="3" xfId="0" applyNumberFormat="1" applyFont="1" applyFill="1" applyBorder="1" applyAlignment="1">
      <alignment horizontal="center" vertical="center"/>
    </xf>
    <xf numFmtId="3" fontId="3" fillId="3" borderId="5" xfId="0" applyNumberFormat="1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23" fillId="3" borderId="35" xfId="0" applyFont="1" applyFill="1" applyBorder="1" applyAlignment="1">
      <alignment horizontal="center" vertical="center" wrapText="1"/>
    </xf>
    <xf numFmtId="0" fontId="23" fillId="3" borderId="39" xfId="0" applyFont="1" applyFill="1" applyBorder="1" applyAlignment="1">
      <alignment horizontal="center" vertical="center" wrapText="1"/>
    </xf>
    <xf numFmtId="166" fontId="3" fillId="3" borderId="35" xfId="0" applyNumberFormat="1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6" fontId="3" fillId="3" borderId="39" xfId="0" applyNumberFormat="1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0" fontId="29" fillId="12" borderId="5" xfId="0" applyFont="1" applyFill="1" applyBorder="1" applyAlignment="1">
      <alignment horizontal="center" vertical="center"/>
    </xf>
    <xf numFmtId="0" fontId="29" fillId="12" borderId="19" xfId="0" applyFont="1" applyFill="1" applyBorder="1" applyAlignment="1">
      <alignment horizontal="center" vertical="center"/>
    </xf>
    <xf numFmtId="0" fontId="29" fillId="12" borderId="20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26" fillId="3" borderId="20" xfId="0" applyFont="1" applyFill="1" applyBorder="1" applyAlignment="1">
      <alignment horizontal="center" vertical="center"/>
    </xf>
    <xf numFmtId="0" fontId="22" fillId="3" borderId="35" xfId="0" applyFont="1" applyFill="1" applyBorder="1" applyAlignment="1">
      <alignment horizontal="center" vertical="center"/>
    </xf>
    <xf numFmtId="0" fontId="22" fillId="3" borderId="38" xfId="0" applyFont="1" applyFill="1" applyBorder="1" applyAlignment="1">
      <alignment horizontal="center" vertical="center"/>
    </xf>
    <xf numFmtId="0" fontId="25" fillId="3" borderId="35" xfId="0" applyFont="1" applyFill="1" applyBorder="1" applyAlignment="1">
      <alignment horizontal="center" vertical="center"/>
    </xf>
    <xf numFmtId="0" fontId="25" fillId="3" borderId="39" xfId="0" applyFont="1" applyFill="1" applyBorder="1" applyAlignment="1">
      <alignment horizontal="center" vertical="center"/>
    </xf>
    <xf numFmtId="0" fontId="24" fillId="3" borderId="35" xfId="0" applyFont="1" applyFill="1" applyBorder="1" applyAlignment="1">
      <alignment horizontal="center" vertical="center"/>
    </xf>
    <xf numFmtId="0" fontId="24" fillId="3" borderId="39" xfId="0" applyFont="1" applyFill="1" applyBorder="1" applyAlignment="1">
      <alignment horizontal="center" vertical="center"/>
    </xf>
    <xf numFmtId="0" fontId="3" fillId="3" borderId="18" xfId="0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3" fillId="15" borderId="28" xfId="0" applyFont="1" applyFill="1" applyBorder="1" applyAlignment="1" applyProtection="1">
      <alignment horizontal="center" vertical="center"/>
    </xf>
    <xf numFmtId="0" fontId="3" fillId="15" borderId="29" xfId="0" applyFont="1" applyFill="1" applyBorder="1" applyAlignment="1" applyProtection="1">
      <alignment horizontal="center" vertical="center"/>
    </xf>
    <xf numFmtId="0" fontId="3" fillId="15" borderId="30" xfId="0" applyFont="1" applyFill="1" applyBorder="1" applyAlignment="1" applyProtection="1">
      <alignment horizontal="center" vertical="center"/>
    </xf>
    <xf numFmtId="0" fontId="3" fillId="15" borderId="31" xfId="0" applyFont="1" applyFill="1" applyBorder="1" applyAlignment="1" applyProtection="1">
      <alignment horizontal="center" vertical="center"/>
    </xf>
    <xf numFmtId="0" fontId="3" fillId="15" borderId="32" xfId="0" applyFont="1" applyFill="1" applyBorder="1" applyAlignment="1" applyProtection="1">
      <alignment horizontal="center" vertical="center"/>
    </xf>
    <xf numFmtId="0" fontId="3" fillId="15" borderId="33" xfId="0" applyFont="1" applyFill="1" applyBorder="1" applyAlignment="1" applyProtection="1">
      <alignment horizontal="center" vertical="center"/>
    </xf>
    <xf numFmtId="0" fontId="5" fillId="3" borderId="44" xfId="0" applyFont="1" applyFill="1" applyBorder="1" applyAlignment="1" applyProtection="1">
      <alignment horizontal="center" vertical="center"/>
    </xf>
    <xf numFmtId="0" fontId="5" fillId="3" borderId="57" xfId="0" applyFont="1" applyFill="1" applyBorder="1" applyAlignment="1" applyProtection="1">
      <alignment horizontal="center" vertical="center"/>
    </xf>
    <xf numFmtId="0" fontId="4" fillId="15" borderId="4" xfId="0" applyFont="1" applyFill="1" applyBorder="1" applyAlignment="1" applyProtection="1">
      <alignment horizontal="center" vertical="center"/>
    </xf>
    <xf numFmtId="0" fontId="4" fillId="15" borderId="3" xfId="0" applyFont="1" applyFill="1" applyBorder="1" applyAlignment="1" applyProtection="1">
      <alignment horizontal="center" vertical="center"/>
    </xf>
    <xf numFmtId="0" fontId="4" fillId="15" borderId="5" xfId="0" applyFont="1" applyFill="1" applyBorder="1" applyAlignment="1" applyProtection="1">
      <alignment horizontal="center" vertical="center"/>
    </xf>
    <xf numFmtId="0" fontId="4" fillId="15" borderId="6" xfId="0" applyFont="1" applyFill="1" applyBorder="1" applyAlignment="1" applyProtection="1">
      <alignment horizontal="center" vertical="center"/>
    </xf>
    <xf numFmtId="0" fontId="4" fillId="15" borderId="7" xfId="0" applyFont="1" applyFill="1" applyBorder="1" applyAlignment="1" applyProtection="1">
      <alignment horizontal="center" vertical="center"/>
    </xf>
    <xf numFmtId="0" fontId="4" fillId="15" borderId="8" xfId="0" applyFont="1" applyFill="1" applyBorder="1" applyAlignment="1" applyProtection="1">
      <alignment horizontal="center" vertical="center"/>
    </xf>
  </cellXfs>
  <cellStyles count="5">
    <cellStyle name="Bom" xfId="2" builtinId="26"/>
    <cellStyle name="Neutro" xfId="4" builtinId="28"/>
    <cellStyle name="Normal" xfId="0" builtinId="0"/>
    <cellStyle name="Porcentagem" xfId="1" builtinId="5"/>
    <cellStyle name="Ruim" xfId="3" builtinId="27"/>
  </cellStyles>
  <dxfs count="4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F400]h:mm:ss\ AM/PM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F400]h:mm:ss\ AM/PM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6" formatCode="hh:mm:ss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6" formatCode="hh:mm:ss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3" formatCode="#,##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4" formatCode="[$-F400]h:mm:ss\ AM/PM"/>
    </dxf>
    <dxf>
      <numFmt numFmtId="164" formatCode="[$-F400]h:mm:ss\ AM/PM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[$-F400]h:mm:ss\ AM/PM"/>
    </dxf>
    <dxf>
      <numFmt numFmtId="164" formatCode="[$-F400]h:mm:ss\ AM/PM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[h]:mm:ss;@"/>
    </dxf>
    <dxf>
      <numFmt numFmtId="166" formatCode="[h]:mm:ss;@"/>
    </dxf>
    <dxf>
      <numFmt numFmtId="166" formatCode="[h]:mm:ss;@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wrapText="1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lef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[h]:mm:ss;@"/>
    </dxf>
    <dxf>
      <numFmt numFmtId="166" formatCode="[h]:mm:ss;@"/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4" formatCode="0.00%"/>
    </dxf>
    <dxf>
      <numFmt numFmtId="164" formatCode="[$-F400]h:mm:ss\ AM/PM"/>
    </dxf>
    <dxf>
      <numFmt numFmtId="164" formatCode="[$-F400]h:mm:ss\ AM/PM"/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166" formatCode="[h]:mm:ss;@"/>
    </dxf>
    <dxf>
      <numFmt numFmtId="166" formatCode="[h]:mm:ss;@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[h]:mm:ss;@"/>
    </dxf>
    <dxf>
      <numFmt numFmtId="166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[$-F400]h:mm:ss\ AM/PM"/>
    </dxf>
    <dxf>
      <numFmt numFmtId="164" formatCode="[$-F400]h:mm:ss\ AM/PM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[h]:mm:ss;@"/>
    </dxf>
    <dxf>
      <numFmt numFmtId="166" formatCode="[h]:mm:ss;@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medium">
          <color indexed="64"/>
        </right>
        <top style="medium">
          <color indexed="64"/>
        </top>
      </border>
    </dxf>
    <dxf>
      <protection locked="0" hidden="0"/>
    </dxf>
    <dxf>
      <protection locked="0" hidden="0"/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ção de Dados 1" pivot="0" table="0" count="6" xr9:uid="{62AF802A-4E18-466A-9616-F168F49C26B3}">
      <tableStyleElement type="wholeTable" dxfId="412"/>
    </tableStyle>
  </tableStyles>
  <colors>
    <mruColors>
      <color rgb="FF08B000"/>
      <color rgb="FF143C32"/>
      <color rgb="FF3F4600"/>
      <color rgb="FF333400"/>
      <color rgb="FFCC9900"/>
      <color rgb="FFCCFFCC"/>
      <color rgb="FFC9DE00"/>
      <color rgb="FFA6B800"/>
      <color rgb="FFFFFFCC"/>
      <color rgb="FFCCECFF"/>
    </mruColors>
  </colors>
  <extLst>
    <ext xmlns:x14="http://schemas.microsoft.com/office/spreadsheetml/2009/9/main" uri="{46F421CA-312F-682f-3DD2-61675219B42D}">
      <x14:dxfs count="5">
        <dxf>
          <border diagonalUp="1">
            <left style="dashed">
              <color auto="1"/>
            </left>
            <right style="dashed">
              <color auto="1"/>
            </right>
            <top style="dashed">
              <color auto="1"/>
            </top>
            <bottom style="dashed">
              <color auto="1"/>
            </bottom>
            <diagonal style="dashed">
              <color auto="1"/>
            </diagonal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  <name val="Calibri"/>
            <family val="2"/>
            <scheme val="minor"/>
          </font>
          <fill>
            <patternFill>
              <bgColor theme="1"/>
            </patternFill>
          </fill>
        </dxf>
        <dxf>
          <font>
            <b/>
            <i val="0"/>
            <color theme="0"/>
          </font>
          <fill>
            <patternFill>
              <bgColor theme="1"/>
            </patternFill>
          </fill>
          <border diagonalDown="1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diagonal style="thin">
              <color auto="1"/>
            </diagonal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7/relationships/slicerCache" Target="slicerCaches/slicerCache2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2995490948246854E-2"/>
          <c:w val="0.83913502109704641"/>
          <c:h val="0.96563668177841411"/>
        </c:manualLayout>
      </c:layout>
      <c:barChart>
        <c:barDir val="bar"/>
        <c:grouping val="percentStacked"/>
        <c:varyColors val="0"/>
        <c:ser>
          <c:idx val="1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CONFIGURAÇÃO!$C$39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869-4353-A239-50271CD8745C}"/>
            </c:ext>
          </c:extLst>
        </c:ser>
        <c:ser>
          <c:idx val="0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CONFIGURAÇÃO!$C$41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6-414F-B2C9-BEEB18ABA0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4159647"/>
        <c:axId val="504159231"/>
      </c:barChart>
      <c:catAx>
        <c:axId val="504159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4159231"/>
        <c:crosses val="autoZero"/>
        <c:auto val="1"/>
        <c:lblAlgn val="ctr"/>
        <c:lblOffset val="100"/>
        <c:noMultiLvlLbl val="0"/>
      </c:catAx>
      <c:valAx>
        <c:axId val="504159231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04159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2995490948246854E-2"/>
          <c:w val="0.83913502109704641"/>
          <c:h val="0.96563668177841411"/>
        </c:manualLayout>
      </c:layout>
      <c:barChart>
        <c:barDir val="bar"/>
        <c:grouping val="percentStacked"/>
        <c:varyColors val="0"/>
        <c:ser>
          <c:idx val="0"/>
          <c:order val="0"/>
          <c:tx>
            <c:v>1</c:v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CONFIGURAÇÃO!$C$38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8B-4DFF-9905-304F7097198B}"/>
            </c:ext>
          </c:extLst>
        </c:ser>
        <c:ser>
          <c:idx val="1"/>
          <c:order val="1"/>
          <c:tx>
            <c:v>1</c:v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CONFIGURAÇÃO!$C$40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8B-4DFF-9905-304F709719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4159647"/>
        <c:axId val="504159231"/>
      </c:barChart>
      <c:catAx>
        <c:axId val="504159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4159231"/>
        <c:crosses val="autoZero"/>
        <c:auto val="1"/>
        <c:lblAlgn val="ctr"/>
        <c:lblOffset val="100"/>
        <c:noMultiLvlLbl val="0"/>
      </c:catAx>
      <c:valAx>
        <c:axId val="504159231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504159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dinâmica7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4463398727549876"/>
          <c:y val="1.1428682035967627E-2"/>
          <c:w val="0.56486132439647663"/>
          <c:h val="0.84575640401142815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0.21775907190777088"/>
          <c:h val="0.2532535397759160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dinâmica11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55102589456968309"/>
          <c:y val="3.5825510019859182E-2"/>
          <c:w val="0.42179816885333205"/>
          <c:h val="0.92834897996028165"/>
        </c:manualLayout>
      </c:layout>
      <c:pieChart>
        <c:varyColors val="1"/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dinâmica11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0.146630226278973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0.16059500973411381"/>
            </c:manualLayout>
          </c:layout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0"/>
              <c:y val="-0.160595009734113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layout>
            <c:manualLayout>
              <c:x val="-2.2312765589991217E-3"/>
              <c:y val="-0.15361261800654366"/>
            </c:manualLayout>
          </c:layout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1029404432"/>
        <c:axId val="1030664080"/>
        <c:axId val="0"/>
      </c:bar3DChart>
      <c:catAx>
        <c:axId val="102940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0664080"/>
        <c:crosses val="autoZero"/>
        <c:auto val="1"/>
        <c:lblAlgn val="ctr"/>
        <c:lblOffset val="100"/>
        <c:noMultiLvlLbl val="0"/>
      </c:catAx>
      <c:valAx>
        <c:axId val="103066408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02940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dinâmica12</c:name>
    <c:fmtId val="42"/>
  </c:pivotSource>
  <c:chart>
    <c:autoTitleDeleted val="1"/>
    <c:pivotFmts>
      <c:pivotFmt>
        <c:idx val="0"/>
        <c:spPr>
          <a:solidFill>
            <a:srgbClr val="08B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40631777366155347"/>
          <c:y val="2.8894500944190386E-2"/>
          <c:w val="0.58822163631954516"/>
          <c:h val="0.94692283912301589"/>
        </c:manualLayout>
      </c:layout>
      <c:bar3DChart>
        <c:barDir val="bar"/>
        <c:grouping val="stack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1281469520"/>
        <c:axId val="1281463696"/>
        <c:axId val="0"/>
      </c:bar3DChart>
      <c:catAx>
        <c:axId val="128146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1463696"/>
        <c:crosses val="autoZero"/>
        <c:auto val="1"/>
        <c:lblAlgn val="ctr"/>
        <c:lblOffset val="100"/>
        <c:noMultiLvlLbl val="0"/>
      </c:catAx>
      <c:valAx>
        <c:axId val="1281463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8146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dinâmica1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2"/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50964958022631279"/>
          <c:y val="2.3251430920532525E-2"/>
          <c:w val="0.66840119184390212"/>
          <c:h val="0.90905476201364854"/>
        </c:manualLayout>
      </c:layout>
      <c:doughnutChart>
        <c:varyColors val="1"/>
        <c:ser>
          <c:idx val="0"/>
          <c:order val="0"/>
          <c:tx>
            <c:strRef>
              <c:f>CONFIGURAÇÃO!$I$2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975-47EB-9FB8-F9F3BC94F0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40-47F3-8976-200C3A650C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40-47F3-8976-200C3A650C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C40-47F3-8976-200C3A650C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C40-47F3-8976-200C3A650C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C40-47F3-8976-200C3A650C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C40-47F3-8976-200C3A650C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C40-47F3-8976-200C3A650C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C40-47F3-8976-200C3A650C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C40-47F3-8976-200C3A650C3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CONFIGURAÇÃO!$H$3:$H$4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CONFIGURAÇÃO!$I$3:$I$4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23E-446E-A43C-2D36D2B75D7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682571135561697E-2"/>
          <c:y val="2.7058786326407989E-2"/>
          <c:w val="0.48397776850741342"/>
          <c:h val="0.97294121367359199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ESTUDO.xlsm]CONFIGURAÇÃO!TBDIN2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3.5280934710747336E-2"/>
              <c:y val="0.11473454432057378"/>
            </c:manualLayout>
          </c:layout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2.0189717664602268E-2"/>
              <c:y val="0.13643616330136954"/>
            </c:manualLayout>
          </c:layout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5.474531200841324E-3"/>
              <c:y val="6.7636625867311131E-2"/>
            </c:manualLayout>
          </c:layout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7.8741665912450645E-2"/>
              <c:y val="-0.10087835555209064"/>
            </c:manualLayout>
          </c:layout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CONFIGURAÇÃO!$K$2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60-48C9-A7FC-00DA2EAB788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60-48C9-A7FC-00DA2EAB788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860-48C9-A7FC-00DA2EAB788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860-48C9-A7FC-00DA2EAB788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860-48C9-A7FC-00DA2EAB788A}"/>
              </c:ext>
            </c:extLst>
          </c:dPt>
          <c:dLbls>
            <c:dLbl>
              <c:idx val="0"/>
              <c:layout>
                <c:manualLayout>
                  <c:x val="-5.474531200841324E-3"/>
                  <c:y val="6.7636625867311131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60-48C9-A7FC-00DA2EAB788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CONFIGURAÇÃO!$J$3:$J$4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CONFIGURAÇÃO!$K$3:$K$4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A62-415E-81EF-12BEA57C2A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331630959923109"/>
          <c:y val="1.0746862087783575E-2"/>
          <c:w val="0.40573678290213722"/>
          <c:h val="0.9874249629687378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ESTUDO.xlsm]CONFIGURAÇÃO!Tabela dinâmica1</c:name>
    <c:fmtId val="9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CONFIGURAÇÃO!$I$2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CONFIGURAÇÃO!$H$3:$H$4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CONFIGURAÇÃO!$I$3:$I$4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2F-4CCD-8275-4F945BE3C13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18975072"/>
        <c:axId val="1318968000"/>
      </c:barChart>
      <c:catAx>
        <c:axId val="131897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8968000"/>
        <c:crosses val="autoZero"/>
        <c:auto val="1"/>
        <c:lblAlgn val="ctr"/>
        <c:lblOffset val="100"/>
        <c:noMultiLvlLbl val="0"/>
      </c:catAx>
      <c:valAx>
        <c:axId val="131896800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crossAx val="131897507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MENU!A1"/><Relationship Id="rId1" Type="http://schemas.openxmlformats.org/officeDocument/2006/relationships/hyperlink" Target="#HISTBRA!A1"/><Relationship Id="rId5" Type="http://schemas.openxmlformats.org/officeDocument/2006/relationships/hyperlink" Target="https://download.inep.gov.br/download/enem/matriz_referencia.pdf" TargetMode="External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4" Type="http://schemas.openxmlformats.org/officeDocument/2006/relationships/hyperlink" Target="https://download.inep.gov.br/download/enem/matriz_referencia.pdf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TAREFAS!A1"/><Relationship Id="rId13" Type="http://schemas.openxmlformats.org/officeDocument/2006/relationships/hyperlink" Target="#MAT!A1"/><Relationship Id="rId18" Type="http://schemas.openxmlformats.org/officeDocument/2006/relationships/hyperlink" Target="#HIST!A1"/><Relationship Id="rId26" Type="http://schemas.openxmlformats.org/officeDocument/2006/relationships/image" Target="../media/image7.png"/><Relationship Id="rId3" Type="http://schemas.openxmlformats.org/officeDocument/2006/relationships/hyperlink" Target="#ABERTURA!A1"/><Relationship Id="rId21" Type="http://schemas.openxmlformats.org/officeDocument/2006/relationships/hyperlink" Target="#QUIM!A1"/><Relationship Id="rId7" Type="http://schemas.openxmlformats.org/officeDocument/2006/relationships/hyperlink" Target="#'PLN SEMANAL'!A1"/><Relationship Id="rId12" Type="http://schemas.openxmlformats.org/officeDocument/2006/relationships/hyperlink" Target="#HISTART!A1"/><Relationship Id="rId17" Type="http://schemas.openxmlformats.org/officeDocument/2006/relationships/hyperlink" Target="#GEO!A1"/><Relationship Id="rId25" Type="http://schemas.openxmlformats.org/officeDocument/2006/relationships/hyperlink" Target="https://www.instagram.com/rocketplanning/" TargetMode="External"/><Relationship Id="rId2" Type="http://schemas.openxmlformats.org/officeDocument/2006/relationships/image" Target="../media/image4.svg"/><Relationship Id="rId16" Type="http://schemas.openxmlformats.org/officeDocument/2006/relationships/hyperlink" Target="#GRAM!A1"/><Relationship Id="rId20" Type="http://schemas.openxmlformats.org/officeDocument/2006/relationships/hyperlink" Target="#SOCIO!A1"/><Relationship Id="rId1" Type="http://schemas.openxmlformats.org/officeDocument/2006/relationships/image" Target="../media/image3.png"/><Relationship Id="rId6" Type="http://schemas.openxmlformats.org/officeDocument/2006/relationships/image" Target="../media/image6.svg"/><Relationship Id="rId11" Type="http://schemas.openxmlformats.org/officeDocument/2006/relationships/hyperlink" Target="#SIMULADOVEST!A1"/><Relationship Id="rId24" Type="http://schemas.openxmlformats.org/officeDocument/2006/relationships/hyperlink" Target="#BIOLOGIA!A1"/><Relationship Id="rId5" Type="http://schemas.openxmlformats.org/officeDocument/2006/relationships/image" Target="../media/image5.png"/><Relationship Id="rId15" Type="http://schemas.openxmlformats.org/officeDocument/2006/relationships/hyperlink" Target="#FIS!A1"/><Relationship Id="rId23" Type="http://schemas.openxmlformats.org/officeDocument/2006/relationships/hyperlink" Target="#LEITURAS!A1"/><Relationship Id="rId10" Type="http://schemas.openxmlformats.org/officeDocument/2006/relationships/hyperlink" Target="#SIMULADOENEM!A1"/><Relationship Id="rId19" Type="http://schemas.openxmlformats.org/officeDocument/2006/relationships/hyperlink" Target="#LIT!A1"/><Relationship Id="rId4" Type="http://schemas.openxmlformats.org/officeDocument/2006/relationships/hyperlink" Target="#GR&#193;FICOS!A1"/><Relationship Id="rId9" Type="http://schemas.openxmlformats.org/officeDocument/2006/relationships/hyperlink" Target="#ESTUDOS!A1"/><Relationship Id="rId14" Type="http://schemas.openxmlformats.org/officeDocument/2006/relationships/hyperlink" Target="#FILO!A1"/><Relationship Id="rId22" Type="http://schemas.openxmlformats.org/officeDocument/2006/relationships/hyperlink" Target="#RED!A1"/><Relationship Id="rId27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5" Type="http://schemas.openxmlformats.org/officeDocument/2006/relationships/image" Target="../media/image9.png"/><Relationship Id="rId4" Type="http://schemas.openxmlformats.org/officeDocument/2006/relationships/hyperlink" Target="https://www.instagram.com/rocketplanning/" TargetMode="Externa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19.svg"/><Relationship Id="rId3" Type="http://schemas.openxmlformats.org/officeDocument/2006/relationships/image" Target="../media/image11.svg"/><Relationship Id="rId7" Type="http://schemas.openxmlformats.org/officeDocument/2006/relationships/image" Target="../media/image15.svg"/><Relationship Id="rId12" Type="http://schemas.openxmlformats.org/officeDocument/2006/relationships/image" Target="../media/image18.png"/><Relationship Id="rId2" Type="http://schemas.openxmlformats.org/officeDocument/2006/relationships/image" Target="../media/image10.png"/><Relationship Id="rId1" Type="http://schemas.openxmlformats.org/officeDocument/2006/relationships/hyperlink" Target="#MENU!A1"/><Relationship Id="rId6" Type="http://schemas.openxmlformats.org/officeDocument/2006/relationships/image" Target="../media/image14.png"/><Relationship Id="rId11" Type="http://schemas.openxmlformats.org/officeDocument/2006/relationships/chart" Target="../charts/chart2.xml"/><Relationship Id="rId5" Type="http://schemas.openxmlformats.org/officeDocument/2006/relationships/image" Target="../media/image13.svg"/><Relationship Id="rId15" Type="http://schemas.openxmlformats.org/officeDocument/2006/relationships/image" Target="../media/image20.png"/><Relationship Id="rId10" Type="http://schemas.openxmlformats.org/officeDocument/2006/relationships/chart" Target="../charts/chart1.xml"/><Relationship Id="rId4" Type="http://schemas.openxmlformats.org/officeDocument/2006/relationships/image" Target="../media/image12.png"/><Relationship Id="rId9" Type="http://schemas.openxmlformats.org/officeDocument/2006/relationships/image" Target="../media/image17.svg"/><Relationship Id="rId14" Type="http://schemas.openxmlformats.org/officeDocument/2006/relationships/hyperlink" Target="https://www.instagram.com/rocketplanning/" TargetMode="Externa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svg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5" Type="http://schemas.openxmlformats.org/officeDocument/2006/relationships/image" Target="../media/image25.svg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5" name="Agrupar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8C38F2-8567-426B-ACF3-0B9D520F3AF7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7" name="Fluxograma: Atraso 16">
            <a:extLst>
              <a:ext uri="{FF2B5EF4-FFF2-40B4-BE49-F238E27FC236}">
                <a16:creationId xmlns:a16="http://schemas.microsoft.com/office/drawing/2014/main" id="{725713B3-579E-46A4-B2E1-616A23A8C15D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1" name="Gráfico 20" descr="Saída com preenchimento sólido">
            <a:extLst>
              <a:ext uri="{FF2B5EF4-FFF2-40B4-BE49-F238E27FC236}">
                <a16:creationId xmlns:a16="http://schemas.microsoft.com/office/drawing/2014/main" id="{2CA17455-508B-4C86-925F-5AD64D2B2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A1404172-91B5-468F-9BBA-C608D1932691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D3360FA2-8C0A-40EB-ABEA-357E9BD0310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5D3A9CC2-6169-442D-939D-5E713E114CB5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E95F8483-AC63-4868-BF86-57F6DB3AE58A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6B6690CE-F8E2-422C-94AA-7C4D6D494E21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Matemática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7CAF140-3889-4666-9CE3-553662522FED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61CD556A-464B-4A1A-995A-51CD472C2C05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1626B7E7-D472-412B-9848-89048F627678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30" name="Retângulo: Cantos Arredondados 2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C340F87-4742-4F1C-AB21-C49319269655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4" name="Agrupar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28822B-2535-4500-BEBD-E4D7B349DF33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5" name="Fluxograma: Atraso 14">
            <a:extLst>
              <a:ext uri="{FF2B5EF4-FFF2-40B4-BE49-F238E27FC236}">
                <a16:creationId xmlns:a16="http://schemas.microsoft.com/office/drawing/2014/main" id="{F3CABFED-80EA-421C-8671-03EDE17B3CF6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Gráfico 15" descr="Saída com preenchimento sólido">
            <a:extLst>
              <a:ext uri="{FF2B5EF4-FFF2-40B4-BE49-F238E27FC236}">
                <a16:creationId xmlns:a16="http://schemas.microsoft.com/office/drawing/2014/main" id="{C62D72B1-52D9-4092-93B1-B6B78983FD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9352E99-89FF-46EA-890A-660C5831CB38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233F5190-5ADE-481D-BD78-CB945ACE5A98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11FFC612-54A3-4E2B-BE94-224D7890BA09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C06DC32E-AD54-4C4C-B4E4-AFB5769011CF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8BCAB06-25F9-4FE7-B1D7-4A472D1A3221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Redação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D60CD932-4BE7-40D7-8487-17CFD9DB6459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1FB8F733-DF03-467C-95DC-1BA113C9C4AD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FB4FDE15-A0D2-485F-BCC9-921B464110F1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7B190C-AFDF-4EA7-A9B6-CCB3A9C562ED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4" name="Agrupar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3C7253-7272-4206-8E74-FF3699E2B952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5" name="Fluxograma: Atraso 14">
            <a:extLst>
              <a:ext uri="{FF2B5EF4-FFF2-40B4-BE49-F238E27FC236}">
                <a16:creationId xmlns:a16="http://schemas.microsoft.com/office/drawing/2014/main" id="{ACFEEC3A-2B33-4A99-964D-43B09DC5F29D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Gráfico 15" descr="Saída com preenchimento sólido">
            <a:extLst>
              <a:ext uri="{FF2B5EF4-FFF2-40B4-BE49-F238E27FC236}">
                <a16:creationId xmlns:a16="http://schemas.microsoft.com/office/drawing/2014/main" id="{EF13F6AC-AD5D-45C3-8FF8-A405FDFD11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EF43739-1F8D-44CA-8B4E-1D7E3BCB2EC4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2EC5C334-6F4F-4D84-9E6E-851BAA009B0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76F64DF-3249-418C-B09B-4F60477EE46E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8DBC154A-937A-465E-9DEB-275A8B81F372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3A726E75-1805-4194-8ADC-2212560EA15A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Leituras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CDBE6890-59DE-4482-BD06-067E4E69CFA0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EECE0FA0-09E1-45A8-9D40-82F05C1E64AD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1B14FC-A37F-4031-976E-3E25E4ECE765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25ABF14-76CD-4EB3-8FF3-B2CB9FE481DD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5" name="Agrupar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021BB-4739-4069-89F1-625032BF6FD4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6" name="Fluxograma: Atraso 15">
            <a:extLst>
              <a:ext uri="{FF2B5EF4-FFF2-40B4-BE49-F238E27FC236}">
                <a16:creationId xmlns:a16="http://schemas.microsoft.com/office/drawing/2014/main" id="{82D471F7-B4EA-4479-8DFC-1514EB27E901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Gráfico 16" descr="Saída com preenchimento sólido">
            <a:extLst>
              <a:ext uri="{FF2B5EF4-FFF2-40B4-BE49-F238E27FC236}">
                <a16:creationId xmlns:a16="http://schemas.microsoft.com/office/drawing/2014/main" id="{58072B7D-3D92-46A8-9391-6E178E582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44DDD814-4A69-46B8-A67A-E15499EE2480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FA724EB-B1CA-49D3-A282-9B75F5E7EEC8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09773850-F4C2-49EC-BC64-56D2E31B2FED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33145BC7-F8F8-422F-A3D3-95C298DDA112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DCAF3AC6-0EDE-461A-9C37-72C43DFE77CA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Biologia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7734B9D-C95D-44AC-8CC1-870F6C9C70CF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E533DF9D-CA34-4356-A0B3-27F80DFF791E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2AE2E0E-1AD9-41A0-8202-529E3E44AD21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22EBE88-FE8D-41D6-904D-743C52370D52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5" name="Agrupar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6338B-6D21-4BB1-8C8A-D2A99CF63D93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6" name="Fluxograma: Atraso 15">
            <a:extLst>
              <a:ext uri="{FF2B5EF4-FFF2-40B4-BE49-F238E27FC236}">
                <a16:creationId xmlns:a16="http://schemas.microsoft.com/office/drawing/2014/main" id="{56D9950C-FA4C-45C2-93CE-9B9B2C917622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Gráfico 16" descr="Saída com preenchimento sólido">
            <a:extLst>
              <a:ext uri="{FF2B5EF4-FFF2-40B4-BE49-F238E27FC236}">
                <a16:creationId xmlns:a16="http://schemas.microsoft.com/office/drawing/2014/main" id="{4905D3DD-846E-4673-BE4A-5020B18E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56D4E089-F5D8-4343-96E6-F26EB694ED22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C151A07A-E54D-492F-9946-EF4EAA64A44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8BBD34A5-F89D-475D-94BB-501CB1A1DB4D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67916EAD-0F08-4A1D-A04D-4B98C4AA07B6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21EAE516-018A-4D18-AB41-E3D4C68F39DE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Química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B406EA-9EA1-4910-9200-4C015A850B3A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C87BB06E-2576-425F-AD7B-EE9DACC23F00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7BC3DAA-4EB1-45C9-81B9-EE1F7F2C2260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997FE72-93D7-46F1-A247-CB1FA4C2C401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28" name="Agrupar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84A81B-95EB-47D2-8ADB-07B4BBBA1C7F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29" name="Fluxograma: Atraso 28">
            <a:extLst>
              <a:ext uri="{FF2B5EF4-FFF2-40B4-BE49-F238E27FC236}">
                <a16:creationId xmlns:a16="http://schemas.microsoft.com/office/drawing/2014/main" id="{53A20494-7163-4EBC-B5D4-EA084EB20CCA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0" name="Gráfico 29" descr="Saída com preenchimento sólido">
            <a:extLst>
              <a:ext uri="{FF2B5EF4-FFF2-40B4-BE49-F238E27FC236}">
                <a16:creationId xmlns:a16="http://schemas.microsoft.com/office/drawing/2014/main" id="{E711861D-69E7-4D08-B977-46268D0B07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82C0EA8-7E49-4BD1-8DC9-2DF9E51E6CDE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EF171E3E-CF01-4986-A13F-24B79D55BA5C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4FC25CF6-6FCE-49FA-87EB-0EDCD0839CCD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3F52F492-C983-425F-885B-2C70DA7988BD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1341F10-BA9B-4472-B38F-F22680238FE9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Física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6F35CDB6-3C32-44FC-AA92-AA718CCB9057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862B2B90-BF9B-4318-A34F-36DF634F16E5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821C7A2C-65BD-4489-934A-F9740F6FDF57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11E0240-A8EB-4C35-B7C5-044FAAFC4E6C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20</xdr:row>
      <xdr:rowOff>7620</xdr:rowOff>
    </xdr:from>
    <xdr:to>
      <xdr:col>1</xdr:col>
      <xdr:colOff>4450080</xdr:colOff>
      <xdr:row>20</xdr:row>
      <xdr:rowOff>342900</xdr:rowOff>
    </xdr:to>
    <xdr:sp macro="" textlink="">
      <xdr:nvSpPr>
        <xdr:cNvPr id="17" name="Retângulo: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404E64-5924-4B9B-97A7-17160C1C0171}"/>
            </a:ext>
          </a:extLst>
        </xdr:cNvPr>
        <xdr:cNvSpPr/>
      </xdr:nvSpPr>
      <xdr:spPr>
        <a:xfrm>
          <a:off x="800100" y="7010400"/>
          <a:ext cx="4061460" cy="335280"/>
        </a:xfrm>
        <a:prstGeom prst="roundRect">
          <a:avLst>
            <a:gd name="adj" fmla="val 15909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CLIQUE</a:t>
          </a:r>
          <a:r>
            <a:rPr lang="pt-BR" sz="1100" b="1" baseline="0">
              <a:solidFill>
                <a:srgbClr val="FF0000"/>
              </a:solidFill>
            </a:rPr>
            <a:t> AQUI: </a:t>
          </a:r>
          <a:r>
            <a:rPr lang="pt-BR" sz="1100" b="1" baseline="0"/>
            <a:t>ESTUDAR A HISTÓRIA DO BRASIL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6" name="Agrupar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BA3A70-0D3A-4355-8621-7FFEA206F4B6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8" name="Fluxograma: Atraso 17">
            <a:extLst>
              <a:ext uri="{FF2B5EF4-FFF2-40B4-BE49-F238E27FC236}">
                <a16:creationId xmlns:a16="http://schemas.microsoft.com/office/drawing/2014/main" id="{F242134B-9DCE-4167-84A9-F8A04A5A1966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Gráfico 18" descr="Saída com preenchimento sólido">
            <a:extLst>
              <a:ext uri="{FF2B5EF4-FFF2-40B4-BE49-F238E27FC236}">
                <a16:creationId xmlns:a16="http://schemas.microsoft.com/office/drawing/2014/main" id="{C2C589FC-B0E5-4AC5-B07C-38D80230F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22C4BB7-52D5-420C-AD88-0B2AD55C563D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EA575BE5-ECF6-400E-8D54-7FAF8D33393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D6AE9480-6242-45FC-8A05-3400757D02A8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B61BD3A7-F28B-421E-963A-CA3CDF29948F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E7C7A90-78EB-44FE-BC86-508758FC9274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História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B0A2789-AD27-41AA-9ACB-24A3739CA329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A6A84BC1-CF1E-4BD3-84EE-81845FE3D561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9394005E-067C-47C7-89E1-9044F4BCB70F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8" name="Retângulo: Cantos Arredondados 2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5FD7A62-5FED-46CF-AD73-90DD24B9EB3D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40" name="Agrupar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0283C-C286-4134-9208-93749DE22196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41" name="Fluxograma: Atraso 40">
            <a:extLst>
              <a:ext uri="{FF2B5EF4-FFF2-40B4-BE49-F238E27FC236}">
                <a16:creationId xmlns:a16="http://schemas.microsoft.com/office/drawing/2014/main" id="{7051B4F5-4C8E-4842-89FF-5E5E54BFF323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2" name="Gráfico 41" descr="Saída com preenchimento sólido">
            <a:extLst>
              <a:ext uri="{FF2B5EF4-FFF2-40B4-BE49-F238E27FC236}">
                <a16:creationId xmlns:a16="http://schemas.microsoft.com/office/drawing/2014/main" id="{3B5EC483-B0E2-429C-9E71-CFB116421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F046A394-83CC-448D-B9B6-78598856A4ED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4B2F561F-9896-4856-99A2-2A51A836B3AE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46" name="Retângulo: Cantos Arredondados 45">
              <a:extLst>
                <a:ext uri="{FF2B5EF4-FFF2-40B4-BE49-F238E27FC236}">
                  <a16:creationId xmlns:a16="http://schemas.microsoft.com/office/drawing/2014/main" id="{E3CFFE0A-433A-42BA-A399-FDDD5B6BAC62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AA7B59CF-2267-446B-ABAE-0C7A82A92D69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817CDB7E-0DB1-42FD-841A-340E7184F2EA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História da Arte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BE4F6F74-8CC5-4450-B4FC-C23C59ABF491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D5E30950-5876-4D1B-83F6-DC3C8D099B1F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AEFA9AA-40C2-4931-B371-59308B9E34E7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51" name="Retângulo: Cantos Arredondados 5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5CBB614-3982-4BBA-9190-68A8C8C0D75B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54" name="Agrupar 5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86F256-4948-4B05-871F-B60D381DD7C5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55" name="Fluxograma: Atraso 54">
            <a:extLst>
              <a:ext uri="{FF2B5EF4-FFF2-40B4-BE49-F238E27FC236}">
                <a16:creationId xmlns:a16="http://schemas.microsoft.com/office/drawing/2014/main" id="{B96D7CC4-F01B-4383-928F-2410D345C80C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6" name="Gráfico 55" descr="Saída com preenchimento sólido">
            <a:extLst>
              <a:ext uri="{FF2B5EF4-FFF2-40B4-BE49-F238E27FC236}">
                <a16:creationId xmlns:a16="http://schemas.microsoft.com/office/drawing/2014/main" id="{0CBA86CF-C1AE-41C2-938F-72B71FEA31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9AC64E99-F9DE-4215-978A-07E9816B0AD4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44BD619C-FAF2-4781-AB38-0262496B763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77FA93B2-36A5-400B-85AA-FD4BB128CC81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Retângulo: Cantos Arredondados 60">
              <a:extLst>
                <a:ext uri="{FF2B5EF4-FFF2-40B4-BE49-F238E27FC236}">
                  <a16:creationId xmlns:a16="http://schemas.microsoft.com/office/drawing/2014/main" id="{07E3D72F-BFC2-42BC-850D-BF1E59E50A29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75E5A3CD-7A6F-4848-90FC-D2C0806AE583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História do Brasil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722B2F5D-382B-4084-8CDE-A248EAF7565C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100930BC-7ED2-42CF-B6B2-FDCB8B38A32C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E2F6804A-5A37-4289-9477-FE8B2ED738AB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65" name="Retângulo: Cantos Arredondados 6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D906DEC-A4BC-435B-B125-C017FC4A144E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5" name="Agrupar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A6B834-BFC0-4361-8D53-865DF4E3225C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6" name="Fluxograma: Atraso 15">
            <a:extLst>
              <a:ext uri="{FF2B5EF4-FFF2-40B4-BE49-F238E27FC236}">
                <a16:creationId xmlns:a16="http://schemas.microsoft.com/office/drawing/2014/main" id="{F1E730A5-1E2E-488B-8937-9B36D915C638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Gráfico 16" descr="Saída com preenchimento sólido">
            <a:extLst>
              <a:ext uri="{FF2B5EF4-FFF2-40B4-BE49-F238E27FC236}">
                <a16:creationId xmlns:a16="http://schemas.microsoft.com/office/drawing/2014/main" id="{55E3751C-69AF-406D-B4CA-B43411A174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2E1EF10-6F6B-4DED-B349-671626D3774A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7A1595EE-2CEE-47A2-AD42-414D85D294D6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348FE274-97F4-44CB-B4CB-B0E173AB47B9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6719EA2D-0A7E-487C-98C3-581BB8AD1F0F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C9AD1A4B-7652-499E-B940-58671BCA41BE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Geografia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B3C1C49-661E-45B6-AEA4-A46DA75F6556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73638E6E-BC83-427C-A152-9EE0D6251D0B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D6EC2A2D-00C1-4E22-8EF6-F3B174C95C38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2CB008D-2C7C-41E7-836B-0679DD8C3CDC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28" name="Agrupar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8399DF-E15D-4AB4-AF6D-6386A1F2B100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29" name="Fluxograma: Atraso 28">
            <a:extLst>
              <a:ext uri="{FF2B5EF4-FFF2-40B4-BE49-F238E27FC236}">
                <a16:creationId xmlns:a16="http://schemas.microsoft.com/office/drawing/2014/main" id="{6D2A0ABE-FD4F-417B-AEB1-10B24A845E1B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0" name="Gráfico 29" descr="Saída com preenchimento sólido">
            <a:extLst>
              <a:ext uri="{FF2B5EF4-FFF2-40B4-BE49-F238E27FC236}">
                <a16:creationId xmlns:a16="http://schemas.microsoft.com/office/drawing/2014/main" id="{085974E1-F7AB-4817-B9C8-C89C4C252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D29CEE6-A299-405E-9551-3E975660B5F3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8B314DE3-9CD6-4D58-8B2B-3D656567E62D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E64FBD11-AF7F-4592-B794-98FFBDBBDAAE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1E3F5F1D-8336-40D0-9CB4-99E823BEE921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9495E3FA-67AC-4734-92F0-1926456592B4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Literatura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A1B7A72-BA6A-4C9B-A56D-B3D855F14854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C0D7AF13-2346-4E00-AAAF-20E568B371BF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D26F0339-7C9C-4BDD-81EF-E8F89714E293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E927E7A-8A2E-4EA6-A1B7-3EF3F587BCAB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28" name="Agrupar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B4A8E5-AC0E-41A3-BB4E-2710423C5EE9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29" name="Fluxograma: Atraso 28">
            <a:extLst>
              <a:ext uri="{FF2B5EF4-FFF2-40B4-BE49-F238E27FC236}">
                <a16:creationId xmlns:a16="http://schemas.microsoft.com/office/drawing/2014/main" id="{EF0285FD-3481-4365-9ECA-6BB8301ECD30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0" name="Gráfico 29" descr="Saída com preenchimento sólido">
            <a:extLst>
              <a:ext uri="{FF2B5EF4-FFF2-40B4-BE49-F238E27FC236}">
                <a16:creationId xmlns:a16="http://schemas.microsoft.com/office/drawing/2014/main" id="{4072B6E0-19F0-48F9-AC39-AF3B1A534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CE92E73-AB07-405D-9465-00D71646CF6D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24E21A87-A313-4617-9748-03C69B927939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D8C09D78-ED03-41DA-ACA2-3DAFB5C6A8D5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269074A5-62BD-4061-AC9B-43ADEBD57A74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904AF42-39A2-4605-A521-89647EDC0ABB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Gramática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9BC65D09-6F80-4D4C-B7BC-5D02B24C41F3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350272C-0D48-4DB0-A87B-062B74BCCB06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5D0331D-AA9D-4EF2-9629-C39F4F1E6190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256D7D9-2A7A-4BE7-8EF3-58248BD75880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28" name="Agrupar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16EAFC-6B5D-46E6-8ACE-B619216ED420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29" name="Fluxograma: Atraso 28">
            <a:extLst>
              <a:ext uri="{FF2B5EF4-FFF2-40B4-BE49-F238E27FC236}">
                <a16:creationId xmlns:a16="http://schemas.microsoft.com/office/drawing/2014/main" id="{41D23473-5BF1-49CB-A5E7-107507D76297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0" name="Gráfico 29" descr="Saída com preenchimento sólido">
            <a:extLst>
              <a:ext uri="{FF2B5EF4-FFF2-40B4-BE49-F238E27FC236}">
                <a16:creationId xmlns:a16="http://schemas.microsoft.com/office/drawing/2014/main" id="{F3148E66-B6DD-48A8-9011-A56B60092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6642CFAA-A0D5-4337-93E2-C922023C8E46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30759DC1-6DE3-4D84-A4E4-3493FCCE228E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8BB44204-C98B-4BA5-81A7-5387BBDB498C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D93B161A-DCBF-4809-A8DF-F351E6C70AF8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1B45D19-449B-4C9B-BDC4-9992F950AC7C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Sociologia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89EFD8C-4485-4AF8-915A-6231C2B98464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7C6A467-2EC2-404C-A1DF-24DCED2EBD71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3EC9041B-A2E6-4A8C-BA3F-A8B93F1883C8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A340C05-06AF-4FAD-90C4-AB03275752FB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40" name="Agrupar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888812-66E3-4A9E-B877-30D7F70F4F5B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41" name="Fluxograma: Atraso 40">
            <a:extLst>
              <a:ext uri="{FF2B5EF4-FFF2-40B4-BE49-F238E27FC236}">
                <a16:creationId xmlns:a16="http://schemas.microsoft.com/office/drawing/2014/main" id="{425F75E3-5954-48B9-A96F-351536FA417D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2" name="Gráfico 41" descr="Saída com preenchimento sólido">
            <a:extLst>
              <a:ext uri="{FF2B5EF4-FFF2-40B4-BE49-F238E27FC236}">
                <a16:creationId xmlns:a16="http://schemas.microsoft.com/office/drawing/2014/main" id="{1748A331-7B3C-4AA4-A814-7212D9CBA3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955848B-4D1C-4B0E-9120-503D05C3367C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DFA2170A-B1B9-4CD1-AAA7-9A6776C8550F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46" name="Retângulo: Cantos Arredondados 45">
              <a:extLst>
                <a:ext uri="{FF2B5EF4-FFF2-40B4-BE49-F238E27FC236}">
                  <a16:creationId xmlns:a16="http://schemas.microsoft.com/office/drawing/2014/main" id="{98AD945F-515F-4AE2-BC15-C91F0CD01DDB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A7992B44-CEC7-44A1-9870-188AFA75CAAA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Matéria</a:t>
              </a:r>
              <a:endParaRPr lang="pt-BR" sz="1100" b="1"/>
            </a:p>
          </xdr:txBody>
        </xdr:sp>
      </xdr:grp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EFC5AC90-0175-45F2-9E12-36739E155F7D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Filosofia</a:t>
            </a:r>
          </a:p>
        </xdr:txBody>
      </xdr:sp>
    </xdr:grpSp>
    <xdr:clientData/>
  </xdr:twoCellAnchor>
  <xdr:twoCellAnchor>
    <xdr:from>
      <xdr:col>1</xdr:col>
      <xdr:colOff>2529840</xdr:colOff>
      <xdr:row>0</xdr:row>
      <xdr:rowOff>106680</xdr:rowOff>
    </xdr:from>
    <xdr:to>
      <xdr:col>1</xdr:col>
      <xdr:colOff>4518660</xdr:colOff>
      <xdr:row>1</xdr:row>
      <xdr:rowOff>259080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FC3F0F70-5EF5-4A26-8F43-60FD14B84738}"/>
            </a:ext>
          </a:extLst>
        </xdr:cNvPr>
        <xdr:cNvGrpSpPr/>
      </xdr:nvGrpSpPr>
      <xdr:grpSpPr>
        <a:xfrm>
          <a:off x="2929890" y="106680"/>
          <a:ext cx="1988820" cy="504825"/>
          <a:chOff x="175260" y="457200"/>
          <a:chExt cx="1988820" cy="502920"/>
        </a:xfrm>
      </xdr:grpSpPr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4C5A19CA-3FE5-47BD-8624-14ED3C8B9057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4469B4F7-0037-4FC5-A898-45357C6BC4FF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Habilidades</a:t>
            </a:r>
            <a:endParaRPr lang="pt-BR" sz="1100" b="1"/>
          </a:p>
        </xdr:txBody>
      </xdr:sp>
      <xdr:sp macro="" textlink="">
        <xdr:nvSpPr>
          <xdr:cNvPr id="51" name="Retângulo: Cantos Arredondados 5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0732DFC-A8D4-4B0D-999C-707EC1D0A812}"/>
              </a:ext>
            </a:extLst>
          </xdr:cNvPr>
          <xdr:cNvSpPr/>
        </xdr:nvSpPr>
        <xdr:spPr>
          <a:xfrm>
            <a:off x="213359" y="694739"/>
            <a:ext cx="1900967" cy="220028"/>
          </a:xfrm>
          <a:prstGeom prst="roundRect">
            <a:avLst>
              <a:gd name="adj" fmla="val 23989"/>
            </a:avLst>
          </a:prstGeom>
          <a:solidFill>
            <a:srgbClr val="08B000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Saiba</a:t>
            </a:r>
            <a:r>
              <a:rPr lang="pt-BR" sz="1100" b="1" baseline="0">
                <a:solidFill>
                  <a:schemeClr val="bg1"/>
                </a:solidFill>
              </a:rPr>
              <a:t> Mais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9" name="Agrupar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DB2D90-2650-45CC-94C1-5484065B242E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20" name="Fluxograma: Atraso 19">
            <a:extLst>
              <a:ext uri="{FF2B5EF4-FFF2-40B4-BE49-F238E27FC236}">
                <a16:creationId xmlns:a16="http://schemas.microsoft.com/office/drawing/2014/main" id="{9D68B6B1-7B44-45F7-91F8-B19ACA6F19C9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1" name="Gráfico 20" descr="Saída com preenchimento sólido">
            <a:extLst>
              <a:ext uri="{FF2B5EF4-FFF2-40B4-BE49-F238E27FC236}">
                <a16:creationId xmlns:a16="http://schemas.microsoft.com/office/drawing/2014/main" id="{0C735F42-48A9-4B1B-A465-0313704957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B3542316-6468-4BDF-9F43-D447241E7DFE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E2110101-EAB5-4719-8E07-6FA7DFCBAE36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19FFA63F-EAC7-472B-9329-B5BE4DBB20BA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5C609ADE-9A7D-4140-8AAD-6E336E70F1F4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Simulados</a:t>
              </a:r>
              <a:r>
                <a:rPr lang="pt-BR" sz="1100" b="0" i="0" u="none" strike="noStrike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pt-BR" sz="1100" b="1"/>
            </a:p>
          </xdr:txBody>
        </xdr:sp>
      </xdr:grp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6053CCF1-8801-4AB5-943E-4511C236836C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ENEM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260873</xdr:colOff>
      <xdr:row>1</xdr:row>
      <xdr:rowOff>342900</xdr:rowOff>
    </xdr:to>
    <xdr:grpSp>
      <xdr:nvGrpSpPr>
        <xdr:cNvPr id="10" name="Agrupar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8A4819-E86A-4D27-BF2B-51C1C25E7B15}"/>
            </a:ext>
          </a:extLst>
        </xdr:cNvPr>
        <xdr:cNvGrpSpPr/>
      </xdr:nvGrpSpPr>
      <xdr:grpSpPr>
        <a:xfrm>
          <a:off x="0" y="0"/>
          <a:ext cx="660923" cy="695325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11" name="Fluxograma: Atraso 10">
            <a:extLst>
              <a:ext uri="{FF2B5EF4-FFF2-40B4-BE49-F238E27FC236}">
                <a16:creationId xmlns:a16="http://schemas.microsoft.com/office/drawing/2014/main" id="{A8D21B3D-C44E-48DC-A370-E325841DF454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Saída com preenchimento sólido">
            <a:extLst>
              <a:ext uri="{FF2B5EF4-FFF2-40B4-BE49-F238E27FC236}">
                <a16:creationId xmlns:a16="http://schemas.microsoft.com/office/drawing/2014/main" id="{1BFB8218-2B2F-4936-8177-832EBBEDD3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403860</xdr:colOff>
      <xdr:row>0</xdr:row>
      <xdr:rowOff>106680</xdr:rowOff>
    </xdr:from>
    <xdr:to>
      <xdr:col>1</xdr:col>
      <xdr:colOff>2392680</xdr:colOff>
      <xdr:row>1</xdr:row>
      <xdr:rowOff>259080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509CBFD9-63A6-4685-948E-3ACF362294C5}"/>
            </a:ext>
          </a:extLst>
        </xdr:cNvPr>
        <xdr:cNvGrpSpPr/>
      </xdr:nvGrpSpPr>
      <xdr:grpSpPr>
        <a:xfrm>
          <a:off x="803910" y="106680"/>
          <a:ext cx="1988820" cy="504825"/>
          <a:chOff x="5318760" y="99060"/>
          <a:chExt cx="1988820" cy="502920"/>
        </a:xfrm>
      </xdr:grpSpPr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1EB19D00-D878-4B97-B013-929B802EE2A7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E6A8AD00-5C94-474E-87C0-44407CACCFEA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162EB5E4-DA16-49CF-AC7D-69663659B1BB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Simulados</a:t>
              </a:r>
              <a:r>
                <a:rPr lang="pt-BR" sz="1100" b="0" i="0" u="none" strike="noStrike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pt-BR" sz="1100" b="1"/>
            </a:p>
          </xdr:txBody>
        </xdr:sp>
      </xdr:grp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AFB80072-7707-4D2E-A2B9-CDC606782083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/>
              <a:t>Vestibulares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</xdr:row>
      <xdr:rowOff>22860</xdr:rowOff>
    </xdr:from>
    <xdr:to>
      <xdr:col>22</xdr:col>
      <xdr:colOff>929640</xdr:colOff>
      <xdr:row>4</xdr:row>
      <xdr:rowOff>53340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6967B0D4-3AEE-4A6B-BFCA-CE9D08416F8B}"/>
            </a:ext>
          </a:extLst>
        </xdr:cNvPr>
        <xdr:cNvGrpSpPr/>
      </xdr:nvGrpSpPr>
      <xdr:grpSpPr>
        <a:xfrm>
          <a:off x="275409" y="213360"/>
          <a:ext cx="13295267" cy="601980"/>
          <a:chOff x="381000" y="2621280"/>
          <a:chExt cx="13799820" cy="579120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51E1E20-5587-4B8D-B285-74F949E3C7E9}"/>
              </a:ext>
            </a:extLst>
          </xdr:cNvPr>
          <xdr:cNvSpPr/>
        </xdr:nvSpPr>
        <xdr:spPr>
          <a:xfrm>
            <a:off x="381000" y="2621280"/>
            <a:ext cx="13799820" cy="579120"/>
          </a:xfrm>
          <a:prstGeom prst="roundRect">
            <a:avLst>
              <a:gd name="adj" fmla="val 11017"/>
            </a:avLst>
          </a:prstGeom>
          <a:solidFill>
            <a:schemeClr val="tx1"/>
          </a:solidFill>
          <a:ln w="952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3200" b="1">
                <a:latin typeface="+mn-lt"/>
              </a:rPr>
              <a:t>Matérias</a:t>
            </a:r>
          </a:p>
        </xdr:txBody>
      </xdr:sp>
      <xdr:pic>
        <xdr:nvPicPr>
          <xdr:cNvPr id="17" name="Gráfico 16" descr="Ícone do menu de hambúrguer com preenchimento sólido">
            <a:extLst>
              <a:ext uri="{FF2B5EF4-FFF2-40B4-BE49-F238E27FC236}">
                <a16:creationId xmlns:a16="http://schemas.microsoft.com/office/drawing/2014/main" id="{2D15100A-A325-4B44-8FE8-6CA516F48F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72440" y="2659380"/>
            <a:ext cx="495300" cy="49530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320040</xdr:colOff>
      <xdr:row>1</xdr:row>
      <xdr:rowOff>106680</xdr:rowOff>
    </xdr:from>
    <xdr:to>
      <xdr:col>22</xdr:col>
      <xdr:colOff>830580</xdr:colOff>
      <xdr:row>3</xdr:row>
      <xdr:rowOff>160020</xdr:rowOff>
    </xdr:to>
    <xdr:sp macro="" textlink="">
      <xdr:nvSpPr>
        <xdr:cNvPr id="18" name="Retângulo: Cantos Arredondados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3677C8-0797-41C0-AC4C-33B4941AD5AE}"/>
            </a:ext>
          </a:extLst>
        </xdr:cNvPr>
        <xdr:cNvSpPr/>
      </xdr:nvSpPr>
      <xdr:spPr>
        <a:xfrm>
          <a:off x="12763500" y="289560"/>
          <a:ext cx="1120140" cy="4191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/>
            <a:t>SAIR</a:t>
          </a:r>
        </a:p>
      </xdr:txBody>
    </xdr:sp>
    <xdr:clientData/>
  </xdr:twoCellAnchor>
  <xdr:twoCellAnchor>
    <xdr:from>
      <xdr:col>1</xdr:col>
      <xdr:colOff>106680</xdr:colOff>
      <xdr:row>4</xdr:row>
      <xdr:rowOff>99060</xdr:rowOff>
    </xdr:from>
    <xdr:to>
      <xdr:col>9</xdr:col>
      <xdr:colOff>22861</xdr:colOff>
      <xdr:row>7</xdr:row>
      <xdr:rowOff>53340</xdr:rowOff>
    </xdr:to>
    <xdr:grpSp>
      <xdr:nvGrpSpPr>
        <xdr:cNvPr id="22" name="Agrupar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B844C2-6B06-4CEF-B41F-2BD3FD0DED35}"/>
            </a:ext>
          </a:extLst>
        </xdr:cNvPr>
        <xdr:cNvGrpSpPr/>
      </xdr:nvGrpSpPr>
      <xdr:grpSpPr>
        <a:xfrm>
          <a:off x="351609" y="861060"/>
          <a:ext cx="4597038" cy="525780"/>
          <a:chOff x="358140" y="830580"/>
          <a:chExt cx="4792981" cy="502920"/>
        </a:xfrm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6C5DF9DD-11FD-49FE-B607-D4929EEA813E}"/>
              </a:ext>
            </a:extLst>
          </xdr:cNvPr>
          <xdr:cNvGrpSpPr/>
        </xdr:nvGrpSpPr>
        <xdr:grpSpPr>
          <a:xfrm>
            <a:off x="358140" y="830580"/>
            <a:ext cx="4792981" cy="502920"/>
            <a:chOff x="358140" y="830580"/>
            <a:chExt cx="4792981" cy="502920"/>
          </a:xfrm>
        </xdr:grpSpPr>
        <xdr:sp macro="" textlink="">
          <xdr:nvSpPr>
            <xdr:cNvPr id="71" name="Retângulo: Cantos Arredondados 70">
              <a:extLst>
                <a:ext uri="{FF2B5EF4-FFF2-40B4-BE49-F238E27FC236}">
                  <a16:creationId xmlns:a16="http://schemas.microsoft.com/office/drawing/2014/main" id="{7B6F68D9-CD61-4EFE-841C-DB5E6CB3B54A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9" name="Gráfico 18" descr="Voltar com preenchimento sólido">
              <a:extLst>
                <a:ext uri="{FF2B5EF4-FFF2-40B4-BE49-F238E27FC236}">
                  <a16:creationId xmlns:a16="http://schemas.microsoft.com/office/drawing/2014/main" id="{57F8E706-D966-4EB2-AFF0-6F7867809D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E41D3A32-5442-416B-B8F9-B7BBEC0F9BB3}"/>
              </a:ext>
            </a:extLst>
          </xdr:cNvPr>
          <xdr:cNvSpPr txBox="1"/>
        </xdr:nvSpPr>
        <xdr:spPr>
          <a:xfrm>
            <a:off x="876300" y="88392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Gráficos</a:t>
            </a:r>
          </a:p>
        </xdr:txBody>
      </xdr:sp>
    </xdr:grpSp>
    <xdr:clientData/>
  </xdr:twoCellAnchor>
  <xdr:twoCellAnchor>
    <xdr:from>
      <xdr:col>1</xdr:col>
      <xdr:colOff>106680</xdr:colOff>
      <xdr:row>7</xdr:row>
      <xdr:rowOff>7620</xdr:rowOff>
    </xdr:from>
    <xdr:to>
      <xdr:col>9</xdr:col>
      <xdr:colOff>22861</xdr:colOff>
      <xdr:row>9</xdr:row>
      <xdr:rowOff>144780</xdr:rowOff>
    </xdr:to>
    <xdr:grpSp>
      <xdr:nvGrpSpPr>
        <xdr:cNvPr id="25" name="Agrupar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CC9BB22-797D-4DF2-B9A8-49664D7F6971}"/>
            </a:ext>
          </a:extLst>
        </xdr:cNvPr>
        <xdr:cNvGrpSpPr/>
      </xdr:nvGrpSpPr>
      <xdr:grpSpPr>
        <a:xfrm>
          <a:off x="351609" y="1341120"/>
          <a:ext cx="4597038" cy="518160"/>
          <a:chOff x="358140" y="1287780"/>
          <a:chExt cx="4792981" cy="502920"/>
        </a:xfrm>
      </xdr:grpSpPr>
      <xdr:grpSp>
        <xdr:nvGrpSpPr>
          <xdr:cNvPr id="73" name="Agrupar 72">
            <a:extLst>
              <a:ext uri="{FF2B5EF4-FFF2-40B4-BE49-F238E27FC236}">
                <a16:creationId xmlns:a16="http://schemas.microsoft.com/office/drawing/2014/main" id="{DC117074-61E8-4621-AE29-FA9CFB6299A2}"/>
              </a:ext>
            </a:extLst>
          </xdr:cNvPr>
          <xdr:cNvGrpSpPr/>
        </xdr:nvGrpSpPr>
        <xdr:grpSpPr>
          <a:xfrm>
            <a:off x="358140" y="1287780"/>
            <a:ext cx="4792981" cy="502920"/>
            <a:chOff x="358140" y="830580"/>
            <a:chExt cx="4792981" cy="502920"/>
          </a:xfrm>
        </xdr:grpSpPr>
        <xdr:sp macro="" textlink="">
          <xdr:nvSpPr>
            <xdr:cNvPr id="74" name="Retângulo: Cantos Arredondados 73">
              <a:extLst>
                <a:ext uri="{FF2B5EF4-FFF2-40B4-BE49-F238E27FC236}">
                  <a16:creationId xmlns:a16="http://schemas.microsoft.com/office/drawing/2014/main" id="{788980D8-9208-40F5-9789-F81CD1E5A957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5" name="Gráfico 74" descr="Voltar com preenchimento sólido">
              <a:extLst>
                <a:ext uri="{FF2B5EF4-FFF2-40B4-BE49-F238E27FC236}">
                  <a16:creationId xmlns:a16="http://schemas.microsoft.com/office/drawing/2014/main" id="{C682E8DF-5AF2-4D61-ADB5-C9B47A555D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A911B286-3140-4BA5-B28E-6BFF67D00CAC}"/>
              </a:ext>
            </a:extLst>
          </xdr:cNvPr>
          <xdr:cNvSpPr txBox="1"/>
        </xdr:nvSpPr>
        <xdr:spPr>
          <a:xfrm>
            <a:off x="883920" y="133350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Planner</a:t>
            </a:r>
            <a:r>
              <a:rPr lang="pt-BR" sz="2400" b="1" baseline="0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 Semanal</a:t>
            </a:r>
            <a:endParaRPr lang="pt-BR" sz="2400" b="1">
              <a:ln>
                <a:solidFill>
                  <a:schemeClr val="accent6">
                    <a:lumMod val="50000"/>
                  </a:schemeClr>
                </a:solidFill>
              </a:ln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106680</xdr:colOff>
      <xdr:row>9</xdr:row>
      <xdr:rowOff>99060</xdr:rowOff>
    </xdr:from>
    <xdr:to>
      <xdr:col>9</xdr:col>
      <xdr:colOff>22861</xdr:colOff>
      <xdr:row>12</xdr:row>
      <xdr:rowOff>53340</xdr:rowOff>
    </xdr:to>
    <xdr:grpSp>
      <xdr:nvGrpSpPr>
        <xdr:cNvPr id="24" name="Agrupar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ECD152-175F-443B-A0D4-12FCB3225E57}"/>
            </a:ext>
          </a:extLst>
        </xdr:cNvPr>
        <xdr:cNvGrpSpPr/>
      </xdr:nvGrpSpPr>
      <xdr:grpSpPr>
        <a:xfrm>
          <a:off x="351609" y="1813560"/>
          <a:ext cx="4597038" cy="525780"/>
          <a:chOff x="358140" y="1744980"/>
          <a:chExt cx="4792981" cy="502920"/>
        </a:xfrm>
      </xdr:grpSpPr>
      <xdr:grpSp>
        <xdr:nvGrpSpPr>
          <xdr:cNvPr id="76" name="Agrupar 75">
            <a:extLst>
              <a:ext uri="{FF2B5EF4-FFF2-40B4-BE49-F238E27FC236}">
                <a16:creationId xmlns:a16="http://schemas.microsoft.com/office/drawing/2014/main" id="{CCEDC404-54B0-4A12-AC1E-91BAE4186DB3}"/>
              </a:ext>
            </a:extLst>
          </xdr:cNvPr>
          <xdr:cNvGrpSpPr/>
        </xdr:nvGrpSpPr>
        <xdr:grpSpPr>
          <a:xfrm>
            <a:off x="358140" y="1744980"/>
            <a:ext cx="4792981" cy="502920"/>
            <a:chOff x="358140" y="830580"/>
            <a:chExt cx="4792981" cy="502920"/>
          </a:xfrm>
        </xdr:grpSpPr>
        <xdr:sp macro="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0A757B98-5FA4-46F4-AF6B-391E112CAD54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8" name="Gráfico 77" descr="Voltar com preenchimento sólido">
              <a:extLst>
                <a:ext uri="{FF2B5EF4-FFF2-40B4-BE49-F238E27FC236}">
                  <a16:creationId xmlns:a16="http://schemas.microsoft.com/office/drawing/2014/main" id="{BC1A8A23-85D3-4B61-99E3-F88DFBD9D00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105" name="CaixaDeTexto 104">
            <a:extLst>
              <a:ext uri="{FF2B5EF4-FFF2-40B4-BE49-F238E27FC236}">
                <a16:creationId xmlns:a16="http://schemas.microsoft.com/office/drawing/2014/main" id="{545B7420-48C3-4E44-B02F-7B86661997B9}"/>
              </a:ext>
            </a:extLst>
          </xdr:cNvPr>
          <xdr:cNvSpPr txBox="1"/>
        </xdr:nvSpPr>
        <xdr:spPr>
          <a:xfrm>
            <a:off x="899160" y="180213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Tarefas</a:t>
            </a:r>
          </a:p>
        </xdr:txBody>
      </xdr:sp>
    </xdr:grpSp>
    <xdr:clientData/>
  </xdr:twoCellAnchor>
  <xdr:twoCellAnchor>
    <xdr:from>
      <xdr:col>1</xdr:col>
      <xdr:colOff>106680</xdr:colOff>
      <xdr:row>12</xdr:row>
      <xdr:rowOff>7620</xdr:rowOff>
    </xdr:from>
    <xdr:to>
      <xdr:col>9</xdr:col>
      <xdr:colOff>22861</xdr:colOff>
      <xdr:row>14</xdr:row>
      <xdr:rowOff>144780</xdr:rowOff>
    </xdr:to>
    <xdr:grpSp>
      <xdr:nvGrpSpPr>
        <xdr:cNvPr id="28" name="Agrupar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342CFFA-B735-4DE9-8292-5B000E954664}"/>
            </a:ext>
          </a:extLst>
        </xdr:cNvPr>
        <xdr:cNvGrpSpPr/>
      </xdr:nvGrpSpPr>
      <xdr:grpSpPr>
        <a:xfrm>
          <a:off x="351609" y="2293620"/>
          <a:ext cx="4597038" cy="518160"/>
          <a:chOff x="358140" y="2202180"/>
          <a:chExt cx="4792981" cy="502920"/>
        </a:xfrm>
      </xdr:grpSpPr>
      <xdr:grpSp>
        <xdr:nvGrpSpPr>
          <xdr:cNvPr id="89" name="Agrupar 88">
            <a:extLst>
              <a:ext uri="{FF2B5EF4-FFF2-40B4-BE49-F238E27FC236}">
                <a16:creationId xmlns:a16="http://schemas.microsoft.com/office/drawing/2014/main" id="{EFA0051A-9024-45DE-A74A-4DB046A574C6}"/>
              </a:ext>
            </a:extLst>
          </xdr:cNvPr>
          <xdr:cNvGrpSpPr/>
        </xdr:nvGrpSpPr>
        <xdr:grpSpPr>
          <a:xfrm>
            <a:off x="358140" y="2202180"/>
            <a:ext cx="4792981" cy="502920"/>
            <a:chOff x="358140" y="830580"/>
            <a:chExt cx="4792981" cy="502920"/>
          </a:xfrm>
        </xdr:grpSpPr>
        <xdr:sp macro="" textlink="">
          <xdr:nvSpPr>
            <xdr:cNvPr id="92" name="Retângulo: Cantos Arredondados 91">
              <a:extLst>
                <a:ext uri="{FF2B5EF4-FFF2-40B4-BE49-F238E27FC236}">
                  <a16:creationId xmlns:a16="http://schemas.microsoft.com/office/drawing/2014/main" id="{B01CB32C-DD28-45A7-8C56-78C478C32B2C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3" name="Gráfico 92" descr="Voltar com preenchimento sólido">
              <a:extLst>
                <a:ext uri="{FF2B5EF4-FFF2-40B4-BE49-F238E27FC236}">
                  <a16:creationId xmlns:a16="http://schemas.microsoft.com/office/drawing/2014/main" id="{EC6DAD18-5F6A-474B-BD60-1343DE5986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106" name="CaixaDeTexto 105">
            <a:extLst>
              <a:ext uri="{FF2B5EF4-FFF2-40B4-BE49-F238E27FC236}">
                <a16:creationId xmlns:a16="http://schemas.microsoft.com/office/drawing/2014/main" id="{EDEA3F80-5D73-465F-A6F4-5982B1D731EA}"/>
              </a:ext>
            </a:extLst>
          </xdr:cNvPr>
          <xdr:cNvSpPr txBox="1"/>
        </xdr:nvSpPr>
        <xdr:spPr>
          <a:xfrm>
            <a:off x="883920" y="223266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Registro de Estudos</a:t>
            </a:r>
          </a:p>
        </xdr:txBody>
      </xdr:sp>
    </xdr:grpSp>
    <xdr:clientData/>
  </xdr:twoCellAnchor>
  <xdr:twoCellAnchor>
    <xdr:from>
      <xdr:col>1</xdr:col>
      <xdr:colOff>106680</xdr:colOff>
      <xdr:row>14</xdr:row>
      <xdr:rowOff>99060</xdr:rowOff>
    </xdr:from>
    <xdr:to>
      <xdr:col>9</xdr:col>
      <xdr:colOff>22861</xdr:colOff>
      <xdr:row>17</xdr:row>
      <xdr:rowOff>53340</xdr:rowOff>
    </xdr:to>
    <xdr:grpSp>
      <xdr:nvGrpSpPr>
        <xdr:cNvPr id="29" name="Agrupar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2F7FF50-B0BC-49AA-B70D-01F34EE2A8B9}"/>
            </a:ext>
          </a:extLst>
        </xdr:cNvPr>
        <xdr:cNvGrpSpPr/>
      </xdr:nvGrpSpPr>
      <xdr:grpSpPr>
        <a:xfrm>
          <a:off x="351609" y="2766060"/>
          <a:ext cx="4597038" cy="525780"/>
          <a:chOff x="358140" y="2659380"/>
          <a:chExt cx="4792981" cy="502920"/>
        </a:xfrm>
      </xdr:grpSpPr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BCC45306-DAB2-459A-9BE1-F7AA37DEC821}"/>
              </a:ext>
            </a:extLst>
          </xdr:cNvPr>
          <xdr:cNvGrpSpPr/>
        </xdr:nvGrpSpPr>
        <xdr:grpSpPr>
          <a:xfrm>
            <a:off x="358140" y="2659380"/>
            <a:ext cx="4792981" cy="502920"/>
            <a:chOff x="358140" y="830580"/>
            <a:chExt cx="4792981" cy="502920"/>
          </a:xfrm>
        </xdr:grpSpPr>
        <xdr:sp macro="" textlink="">
          <xdr:nvSpPr>
            <xdr:cNvPr id="95" name="Retângulo: Cantos Arredondados 94">
              <a:extLst>
                <a:ext uri="{FF2B5EF4-FFF2-40B4-BE49-F238E27FC236}">
                  <a16:creationId xmlns:a16="http://schemas.microsoft.com/office/drawing/2014/main" id="{7835F150-6457-4D45-A4BE-AB4ED5BDBC88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6" name="Gráfico 95" descr="Voltar com preenchimento sólido">
              <a:extLst>
                <a:ext uri="{FF2B5EF4-FFF2-40B4-BE49-F238E27FC236}">
                  <a16:creationId xmlns:a16="http://schemas.microsoft.com/office/drawing/2014/main" id="{8AF1FEBC-7CC7-4876-8AD0-5130776B726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AA80DD00-097A-4048-8507-8107682638FB}"/>
              </a:ext>
            </a:extLst>
          </xdr:cNvPr>
          <xdr:cNvSpPr txBox="1"/>
        </xdr:nvSpPr>
        <xdr:spPr>
          <a:xfrm>
            <a:off x="883920" y="269367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Simulados</a:t>
            </a:r>
            <a:r>
              <a:rPr lang="pt-BR" sz="2400" b="1" baseline="0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 do ENEM</a:t>
            </a:r>
            <a:endParaRPr lang="pt-BR" sz="2400" b="1">
              <a:ln>
                <a:solidFill>
                  <a:schemeClr val="accent6">
                    <a:lumMod val="50000"/>
                  </a:schemeClr>
                </a:solidFill>
              </a:ln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106680</xdr:colOff>
      <xdr:row>17</xdr:row>
      <xdr:rowOff>7620</xdr:rowOff>
    </xdr:from>
    <xdr:to>
      <xdr:col>9</xdr:col>
      <xdr:colOff>22861</xdr:colOff>
      <xdr:row>19</xdr:row>
      <xdr:rowOff>144780</xdr:rowOff>
    </xdr:to>
    <xdr:grpSp>
      <xdr:nvGrpSpPr>
        <xdr:cNvPr id="30" name="Agrupar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C2CF468-75A7-40D4-8A39-9C04E7A3FFA2}"/>
            </a:ext>
          </a:extLst>
        </xdr:cNvPr>
        <xdr:cNvGrpSpPr/>
      </xdr:nvGrpSpPr>
      <xdr:grpSpPr>
        <a:xfrm>
          <a:off x="351609" y="3246120"/>
          <a:ext cx="4597038" cy="518160"/>
          <a:chOff x="358140" y="3116580"/>
          <a:chExt cx="4792981" cy="502920"/>
        </a:xfrm>
      </xdr:grpSpPr>
      <xdr:grpSp>
        <xdr:nvGrpSpPr>
          <xdr:cNvPr id="101" name="Agrupar 100">
            <a:extLst>
              <a:ext uri="{FF2B5EF4-FFF2-40B4-BE49-F238E27FC236}">
                <a16:creationId xmlns:a16="http://schemas.microsoft.com/office/drawing/2014/main" id="{EB16B7D1-539F-4882-93CF-83F45E83E7C6}"/>
              </a:ext>
            </a:extLst>
          </xdr:cNvPr>
          <xdr:cNvGrpSpPr/>
        </xdr:nvGrpSpPr>
        <xdr:grpSpPr>
          <a:xfrm>
            <a:off x="358140" y="3116580"/>
            <a:ext cx="4792981" cy="502920"/>
            <a:chOff x="358140" y="830580"/>
            <a:chExt cx="4792981" cy="502920"/>
          </a:xfrm>
        </xdr:grpSpPr>
        <xdr:sp macro="" textlink="">
          <xdr:nvSpPr>
            <xdr:cNvPr id="102" name="Retângulo: Cantos Arredondados 101">
              <a:extLst>
                <a:ext uri="{FF2B5EF4-FFF2-40B4-BE49-F238E27FC236}">
                  <a16:creationId xmlns:a16="http://schemas.microsoft.com/office/drawing/2014/main" id="{41BBCF94-8563-4EA8-B2F5-F08CDD3AA3FB}"/>
                </a:ext>
              </a:extLst>
            </xdr:cNvPr>
            <xdr:cNvSpPr/>
          </xdr:nvSpPr>
          <xdr:spPr>
            <a:xfrm>
              <a:off x="358140" y="891541"/>
              <a:ext cx="4792981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03" name="Gráfico 102" descr="Voltar com preenchimento sólido">
              <a:extLst>
                <a:ext uri="{FF2B5EF4-FFF2-40B4-BE49-F238E27FC236}">
                  <a16:creationId xmlns:a16="http://schemas.microsoft.com/office/drawing/2014/main" id="{0C7A199F-9BC6-4176-B543-6D710B47F4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96240" y="830580"/>
              <a:ext cx="502920" cy="502920"/>
            </a:xfrm>
            <a:prstGeom prst="rect">
              <a:avLst/>
            </a:prstGeom>
          </xdr:spPr>
        </xdr:pic>
      </xdr:grpSp>
      <xdr:sp macro="" textlink="">
        <xdr:nvSpPr>
          <xdr:cNvPr id="108" name="CaixaDeTexto 107">
            <a:extLst>
              <a:ext uri="{FF2B5EF4-FFF2-40B4-BE49-F238E27FC236}">
                <a16:creationId xmlns:a16="http://schemas.microsoft.com/office/drawing/2014/main" id="{B3C38BB8-2504-4E82-B802-1D9922EF669D}"/>
              </a:ext>
            </a:extLst>
          </xdr:cNvPr>
          <xdr:cNvSpPr txBox="1"/>
        </xdr:nvSpPr>
        <xdr:spPr>
          <a:xfrm>
            <a:off x="883920" y="3154680"/>
            <a:ext cx="424434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Simulados</a:t>
            </a:r>
            <a:r>
              <a:rPr lang="pt-BR" sz="2400" b="1" baseline="0">
                <a:ln>
                  <a:solidFill>
                    <a:schemeClr val="accent6">
                      <a:lumMod val="50000"/>
                    </a:schemeClr>
                  </a:solidFill>
                </a:ln>
                <a:solidFill>
                  <a:schemeClr val="accent6">
                    <a:lumMod val="50000"/>
                  </a:schemeClr>
                </a:solidFill>
              </a:rPr>
              <a:t> de Vestibulares</a:t>
            </a:r>
            <a:endParaRPr lang="pt-BR" sz="2400" b="1">
              <a:ln>
                <a:solidFill>
                  <a:schemeClr val="accent6">
                    <a:lumMod val="50000"/>
                  </a:schemeClr>
                </a:solidFill>
              </a:ln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4</xdr:row>
      <xdr:rowOff>167640</xdr:rowOff>
    </xdr:from>
    <xdr:to>
      <xdr:col>22</xdr:col>
      <xdr:colOff>792480</xdr:colOff>
      <xdr:row>7</xdr:row>
      <xdr:rowOff>38100</xdr:rowOff>
    </xdr:to>
    <xdr:grpSp>
      <xdr:nvGrpSpPr>
        <xdr:cNvPr id="34" name="Agrupar 3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9DA8EC6-837A-4677-A0BB-AFD4F0358926}"/>
            </a:ext>
          </a:extLst>
        </xdr:cNvPr>
        <xdr:cNvGrpSpPr/>
      </xdr:nvGrpSpPr>
      <xdr:grpSpPr>
        <a:xfrm>
          <a:off x="9341577" y="929640"/>
          <a:ext cx="4091939" cy="441960"/>
          <a:chOff x="9723121" y="899160"/>
          <a:chExt cx="4213859" cy="419100"/>
        </a:xfrm>
      </xdr:grpSpPr>
      <xdr:grpSp>
        <xdr:nvGrpSpPr>
          <xdr:cNvPr id="117" name="Agrupar 116">
            <a:extLst>
              <a:ext uri="{FF2B5EF4-FFF2-40B4-BE49-F238E27FC236}">
                <a16:creationId xmlns:a16="http://schemas.microsoft.com/office/drawing/2014/main" id="{F8BA2636-3C6E-4FC1-B977-CF501552CDA5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18" name="Retângulo: Cantos Arredondados 117">
              <a:extLst>
                <a:ext uri="{FF2B5EF4-FFF2-40B4-BE49-F238E27FC236}">
                  <a16:creationId xmlns:a16="http://schemas.microsoft.com/office/drawing/2014/main" id="{416DC85F-4F99-4097-995F-BB352E2EB2D8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Triângulo isósceles 118">
              <a:extLst>
                <a:ext uri="{FF2B5EF4-FFF2-40B4-BE49-F238E27FC236}">
                  <a16:creationId xmlns:a16="http://schemas.microsoft.com/office/drawing/2014/main" id="{7FE828A4-B29B-40B1-96E5-49329FC91E98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56" name="CaixaDeTexto 155">
            <a:extLst>
              <a:ext uri="{FF2B5EF4-FFF2-40B4-BE49-F238E27FC236}">
                <a16:creationId xmlns:a16="http://schemas.microsoft.com/office/drawing/2014/main" id="{E584F63C-A2D1-4E33-B52D-28D1AEBBC5DB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História da Arte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4</xdr:row>
      <xdr:rowOff>167640</xdr:rowOff>
    </xdr:from>
    <xdr:to>
      <xdr:col>17</xdr:col>
      <xdr:colOff>30480</xdr:colOff>
      <xdr:row>7</xdr:row>
      <xdr:rowOff>38100</xdr:rowOff>
    </xdr:to>
    <xdr:grpSp>
      <xdr:nvGrpSpPr>
        <xdr:cNvPr id="35" name="Agrupar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F5965EF-738B-4BD8-9D5A-E144BF12DC08}"/>
            </a:ext>
          </a:extLst>
        </xdr:cNvPr>
        <xdr:cNvGrpSpPr/>
      </xdr:nvGrpSpPr>
      <xdr:grpSpPr>
        <a:xfrm>
          <a:off x="5200107" y="929640"/>
          <a:ext cx="4042409" cy="441960"/>
          <a:chOff x="5410201" y="899160"/>
          <a:chExt cx="4213859" cy="41910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72382BCE-6B09-42B8-AC89-5ABACDE238C2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10" name="Retângulo: Cantos Arredondados 109">
              <a:extLst>
                <a:ext uri="{FF2B5EF4-FFF2-40B4-BE49-F238E27FC236}">
                  <a16:creationId xmlns:a16="http://schemas.microsoft.com/office/drawing/2014/main" id="{41E6F73A-1448-499A-952C-FF2B1D425EC8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1" name="Triângulo isósceles 30">
              <a:extLst>
                <a:ext uri="{FF2B5EF4-FFF2-40B4-BE49-F238E27FC236}">
                  <a16:creationId xmlns:a16="http://schemas.microsoft.com/office/drawing/2014/main" id="{90921FBD-926B-42B8-9119-C5E0A669174C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74B6B719-CAB9-4E78-A2B4-1DEDBBD8DC8F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Matemática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7</xdr:row>
      <xdr:rowOff>118872</xdr:rowOff>
    </xdr:from>
    <xdr:to>
      <xdr:col>17</xdr:col>
      <xdr:colOff>30480</xdr:colOff>
      <xdr:row>9</xdr:row>
      <xdr:rowOff>172212</xdr:rowOff>
    </xdr:to>
    <xdr:grpSp>
      <xdr:nvGrpSpPr>
        <xdr:cNvPr id="157" name="Agrupar 15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BA25B83-1524-4859-AFC9-6537AF6EB291}"/>
            </a:ext>
          </a:extLst>
        </xdr:cNvPr>
        <xdr:cNvGrpSpPr/>
      </xdr:nvGrpSpPr>
      <xdr:grpSpPr>
        <a:xfrm>
          <a:off x="5200107" y="1452372"/>
          <a:ext cx="4042409" cy="434340"/>
          <a:chOff x="5410201" y="899160"/>
          <a:chExt cx="4213859" cy="419100"/>
        </a:xfrm>
      </xdr:grpSpPr>
      <xdr:grpSp>
        <xdr:nvGrpSpPr>
          <xdr:cNvPr id="158" name="Agrupar 157">
            <a:extLst>
              <a:ext uri="{FF2B5EF4-FFF2-40B4-BE49-F238E27FC236}">
                <a16:creationId xmlns:a16="http://schemas.microsoft.com/office/drawing/2014/main" id="{8954E89A-8DBA-4EDF-9758-0FA9DECE83D6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60" name="Retângulo: Cantos Arredondados 159">
              <a:extLst>
                <a:ext uri="{FF2B5EF4-FFF2-40B4-BE49-F238E27FC236}">
                  <a16:creationId xmlns:a16="http://schemas.microsoft.com/office/drawing/2014/main" id="{F785C651-7FC8-4A8A-9C04-B28EAE620C77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1" name="Triângulo isósceles 160">
              <a:extLst>
                <a:ext uri="{FF2B5EF4-FFF2-40B4-BE49-F238E27FC236}">
                  <a16:creationId xmlns:a16="http://schemas.microsoft.com/office/drawing/2014/main" id="{C11AA8A0-2811-42FF-99CD-DF858DEA9987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59" name="CaixaDeTexto 158">
            <a:extLst>
              <a:ext uri="{FF2B5EF4-FFF2-40B4-BE49-F238E27FC236}">
                <a16:creationId xmlns:a16="http://schemas.microsoft.com/office/drawing/2014/main" id="{02596ACA-19C6-484E-B8B6-B5A212AC888A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Filosofia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10</xdr:row>
      <xdr:rowOff>70104</xdr:rowOff>
    </xdr:from>
    <xdr:to>
      <xdr:col>17</xdr:col>
      <xdr:colOff>30480</xdr:colOff>
      <xdr:row>12</xdr:row>
      <xdr:rowOff>123444</xdr:rowOff>
    </xdr:to>
    <xdr:grpSp>
      <xdr:nvGrpSpPr>
        <xdr:cNvPr id="162" name="Agrupar 16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3A99E0B-E0E9-4306-96DE-B2A586F3EE57}"/>
            </a:ext>
          </a:extLst>
        </xdr:cNvPr>
        <xdr:cNvGrpSpPr/>
      </xdr:nvGrpSpPr>
      <xdr:grpSpPr>
        <a:xfrm>
          <a:off x="5200107" y="1975104"/>
          <a:ext cx="4042409" cy="434340"/>
          <a:chOff x="5410201" y="899160"/>
          <a:chExt cx="4213859" cy="419100"/>
        </a:xfrm>
      </xdr:grpSpPr>
      <xdr:grpSp>
        <xdr:nvGrpSpPr>
          <xdr:cNvPr id="163" name="Agrupar 162">
            <a:extLst>
              <a:ext uri="{FF2B5EF4-FFF2-40B4-BE49-F238E27FC236}">
                <a16:creationId xmlns:a16="http://schemas.microsoft.com/office/drawing/2014/main" id="{5C681B70-5231-4BD1-B5A5-00805A5C1B77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65" name="Retângulo: Cantos Arredondados 164">
              <a:extLst>
                <a:ext uri="{FF2B5EF4-FFF2-40B4-BE49-F238E27FC236}">
                  <a16:creationId xmlns:a16="http://schemas.microsoft.com/office/drawing/2014/main" id="{0B57438A-0E11-4714-AF22-9A00AD52B88B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6" name="Triângulo isósceles 165">
              <a:extLst>
                <a:ext uri="{FF2B5EF4-FFF2-40B4-BE49-F238E27FC236}">
                  <a16:creationId xmlns:a16="http://schemas.microsoft.com/office/drawing/2014/main" id="{A968B96E-77B7-43C7-9AB0-A0D69FF28377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64" name="CaixaDeTexto 163">
            <a:extLst>
              <a:ext uri="{FF2B5EF4-FFF2-40B4-BE49-F238E27FC236}">
                <a16:creationId xmlns:a16="http://schemas.microsoft.com/office/drawing/2014/main" id="{78A40761-47F1-4DF2-A8A5-4E8140EBCF3D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Física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13</xdr:row>
      <xdr:rowOff>21336</xdr:rowOff>
    </xdr:from>
    <xdr:to>
      <xdr:col>17</xdr:col>
      <xdr:colOff>30480</xdr:colOff>
      <xdr:row>15</xdr:row>
      <xdr:rowOff>74676</xdr:rowOff>
    </xdr:to>
    <xdr:grpSp>
      <xdr:nvGrpSpPr>
        <xdr:cNvPr id="167" name="Agrupar 16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1C1C40A-6C96-4AF0-A78C-B497918D3AFB}"/>
            </a:ext>
          </a:extLst>
        </xdr:cNvPr>
        <xdr:cNvGrpSpPr/>
      </xdr:nvGrpSpPr>
      <xdr:grpSpPr>
        <a:xfrm>
          <a:off x="5200107" y="2497836"/>
          <a:ext cx="4042409" cy="434340"/>
          <a:chOff x="5410201" y="899160"/>
          <a:chExt cx="4213859" cy="419100"/>
        </a:xfrm>
      </xdr:grpSpPr>
      <xdr:grpSp>
        <xdr:nvGrpSpPr>
          <xdr:cNvPr id="168" name="Agrupar 167">
            <a:extLst>
              <a:ext uri="{FF2B5EF4-FFF2-40B4-BE49-F238E27FC236}">
                <a16:creationId xmlns:a16="http://schemas.microsoft.com/office/drawing/2014/main" id="{0B563BC3-F404-4337-914A-E8A12F6F9DEE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70" name="Retângulo: Cantos Arredondados 169">
              <a:extLst>
                <a:ext uri="{FF2B5EF4-FFF2-40B4-BE49-F238E27FC236}">
                  <a16:creationId xmlns:a16="http://schemas.microsoft.com/office/drawing/2014/main" id="{61CD2D59-22EA-4062-AC02-C9E121E20D56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1" name="Triângulo isósceles 170">
              <a:extLst>
                <a:ext uri="{FF2B5EF4-FFF2-40B4-BE49-F238E27FC236}">
                  <a16:creationId xmlns:a16="http://schemas.microsoft.com/office/drawing/2014/main" id="{D32FFFD7-830A-4256-BFA3-9F2F78763CE1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69" name="CaixaDeTexto 168">
            <a:extLst>
              <a:ext uri="{FF2B5EF4-FFF2-40B4-BE49-F238E27FC236}">
                <a16:creationId xmlns:a16="http://schemas.microsoft.com/office/drawing/2014/main" id="{4F2FD663-5A55-4D39-993F-81C229F97C71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Gramática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15</xdr:row>
      <xdr:rowOff>155448</xdr:rowOff>
    </xdr:from>
    <xdr:to>
      <xdr:col>17</xdr:col>
      <xdr:colOff>30480</xdr:colOff>
      <xdr:row>18</xdr:row>
      <xdr:rowOff>25908</xdr:rowOff>
    </xdr:to>
    <xdr:grpSp>
      <xdr:nvGrpSpPr>
        <xdr:cNvPr id="172" name="Agrupar 17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3702693-B83A-4946-BCAF-D9DDB5AF042C}"/>
            </a:ext>
          </a:extLst>
        </xdr:cNvPr>
        <xdr:cNvGrpSpPr/>
      </xdr:nvGrpSpPr>
      <xdr:grpSpPr>
        <a:xfrm>
          <a:off x="5200107" y="3012948"/>
          <a:ext cx="4042409" cy="441960"/>
          <a:chOff x="5410201" y="899160"/>
          <a:chExt cx="4213859" cy="419100"/>
        </a:xfrm>
      </xdr:grpSpPr>
      <xdr:grpSp>
        <xdr:nvGrpSpPr>
          <xdr:cNvPr id="173" name="Agrupar 172">
            <a:extLst>
              <a:ext uri="{FF2B5EF4-FFF2-40B4-BE49-F238E27FC236}">
                <a16:creationId xmlns:a16="http://schemas.microsoft.com/office/drawing/2014/main" id="{D3A5C317-D111-46EB-B760-EA770953784E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75" name="Retângulo: Cantos Arredondados 174">
              <a:extLst>
                <a:ext uri="{FF2B5EF4-FFF2-40B4-BE49-F238E27FC236}">
                  <a16:creationId xmlns:a16="http://schemas.microsoft.com/office/drawing/2014/main" id="{4615DDB3-D600-4C90-BE98-D26C436C465A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6" name="Triângulo isósceles 175">
              <a:extLst>
                <a:ext uri="{FF2B5EF4-FFF2-40B4-BE49-F238E27FC236}">
                  <a16:creationId xmlns:a16="http://schemas.microsoft.com/office/drawing/2014/main" id="{9F281A47-B39A-4509-AAAB-A5C80D8B7017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74" name="CaixaDeTexto 173">
            <a:extLst>
              <a:ext uri="{FF2B5EF4-FFF2-40B4-BE49-F238E27FC236}">
                <a16:creationId xmlns:a16="http://schemas.microsoft.com/office/drawing/2014/main" id="{289B4380-D6A2-4480-A5A9-AFD877E173E5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Geografia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18</xdr:row>
      <xdr:rowOff>106680</xdr:rowOff>
    </xdr:from>
    <xdr:to>
      <xdr:col>17</xdr:col>
      <xdr:colOff>30480</xdr:colOff>
      <xdr:row>20</xdr:row>
      <xdr:rowOff>160020</xdr:rowOff>
    </xdr:to>
    <xdr:grpSp>
      <xdr:nvGrpSpPr>
        <xdr:cNvPr id="177" name="Agrupar 17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DC1675A-1A77-459A-A2B2-81DB36F3B77C}"/>
            </a:ext>
          </a:extLst>
        </xdr:cNvPr>
        <xdr:cNvGrpSpPr/>
      </xdr:nvGrpSpPr>
      <xdr:grpSpPr>
        <a:xfrm>
          <a:off x="5200107" y="3535680"/>
          <a:ext cx="4042409" cy="434340"/>
          <a:chOff x="5410201" y="899160"/>
          <a:chExt cx="4213859" cy="419100"/>
        </a:xfrm>
      </xdr:grpSpPr>
      <xdr:grpSp>
        <xdr:nvGrpSpPr>
          <xdr:cNvPr id="178" name="Agrupar 177">
            <a:extLst>
              <a:ext uri="{FF2B5EF4-FFF2-40B4-BE49-F238E27FC236}">
                <a16:creationId xmlns:a16="http://schemas.microsoft.com/office/drawing/2014/main" id="{890D717F-B7C0-46E3-A835-875C7522DC96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80" name="Retângulo: Cantos Arredondados 179">
              <a:extLst>
                <a:ext uri="{FF2B5EF4-FFF2-40B4-BE49-F238E27FC236}">
                  <a16:creationId xmlns:a16="http://schemas.microsoft.com/office/drawing/2014/main" id="{2BD6ACCC-BC24-47FF-806F-7E35DE3A7DA8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1" name="Triângulo isósceles 180">
              <a:extLst>
                <a:ext uri="{FF2B5EF4-FFF2-40B4-BE49-F238E27FC236}">
                  <a16:creationId xmlns:a16="http://schemas.microsoft.com/office/drawing/2014/main" id="{64255CA5-1F7F-477E-B167-67734BE8E80E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79" name="CaixaDeTexto 178">
            <a:extLst>
              <a:ext uri="{FF2B5EF4-FFF2-40B4-BE49-F238E27FC236}">
                <a16:creationId xmlns:a16="http://schemas.microsoft.com/office/drawing/2014/main" id="{9DE8848E-BB5C-471A-83FB-53F6DCE03D93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História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7</xdr:row>
      <xdr:rowOff>121920</xdr:rowOff>
    </xdr:from>
    <xdr:to>
      <xdr:col>22</xdr:col>
      <xdr:colOff>792480</xdr:colOff>
      <xdr:row>9</xdr:row>
      <xdr:rowOff>175260</xdr:rowOff>
    </xdr:to>
    <xdr:grpSp>
      <xdr:nvGrpSpPr>
        <xdr:cNvPr id="182" name="Agrupar 1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3546EB2-B9F7-49B3-8640-DD922CA855D9}"/>
            </a:ext>
          </a:extLst>
        </xdr:cNvPr>
        <xdr:cNvGrpSpPr/>
      </xdr:nvGrpSpPr>
      <xdr:grpSpPr>
        <a:xfrm>
          <a:off x="9341577" y="1455420"/>
          <a:ext cx="4091939" cy="434340"/>
          <a:chOff x="9723121" y="899160"/>
          <a:chExt cx="4213859" cy="419100"/>
        </a:xfrm>
      </xdr:grpSpPr>
      <xdr:grpSp>
        <xdr:nvGrpSpPr>
          <xdr:cNvPr id="183" name="Agrupar 182">
            <a:extLst>
              <a:ext uri="{FF2B5EF4-FFF2-40B4-BE49-F238E27FC236}">
                <a16:creationId xmlns:a16="http://schemas.microsoft.com/office/drawing/2014/main" id="{D710A477-87B4-4729-A839-6F4F4F06F61F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85" name="Retângulo: Cantos Arredondados 184">
              <a:extLst>
                <a:ext uri="{FF2B5EF4-FFF2-40B4-BE49-F238E27FC236}">
                  <a16:creationId xmlns:a16="http://schemas.microsoft.com/office/drawing/2014/main" id="{484C3C88-88C2-4F37-9AD7-24E67AD92D55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6" name="Triângulo isósceles 185">
              <a:extLst>
                <a:ext uri="{FF2B5EF4-FFF2-40B4-BE49-F238E27FC236}">
                  <a16:creationId xmlns:a16="http://schemas.microsoft.com/office/drawing/2014/main" id="{91D9D0E9-DA2D-432D-A0E9-E19808D46A02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84" name="CaixaDeTexto 183">
            <a:extLst>
              <a:ext uri="{FF2B5EF4-FFF2-40B4-BE49-F238E27FC236}">
                <a16:creationId xmlns:a16="http://schemas.microsoft.com/office/drawing/2014/main" id="{4877FC08-18AD-498D-B861-1C040E298EF6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Literatura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10</xdr:row>
      <xdr:rowOff>76200</xdr:rowOff>
    </xdr:from>
    <xdr:to>
      <xdr:col>22</xdr:col>
      <xdr:colOff>792480</xdr:colOff>
      <xdr:row>12</xdr:row>
      <xdr:rowOff>129540</xdr:rowOff>
    </xdr:to>
    <xdr:grpSp>
      <xdr:nvGrpSpPr>
        <xdr:cNvPr id="187" name="Agrupar 18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6AA4324-7E6E-4929-B946-36EFB87BF0CA}"/>
            </a:ext>
          </a:extLst>
        </xdr:cNvPr>
        <xdr:cNvGrpSpPr/>
      </xdr:nvGrpSpPr>
      <xdr:grpSpPr>
        <a:xfrm>
          <a:off x="9341577" y="1981200"/>
          <a:ext cx="4091939" cy="434340"/>
          <a:chOff x="9723121" y="899160"/>
          <a:chExt cx="4213859" cy="419100"/>
        </a:xfrm>
      </xdr:grpSpPr>
      <xdr:grpSp>
        <xdr:nvGrpSpPr>
          <xdr:cNvPr id="188" name="Agrupar 187">
            <a:extLst>
              <a:ext uri="{FF2B5EF4-FFF2-40B4-BE49-F238E27FC236}">
                <a16:creationId xmlns:a16="http://schemas.microsoft.com/office/drawing/2014/main" id="{C07CA897-44E4-4647-9C5F-7F0477E5C784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90" name="Retângulo: Cantos Arredondados 189">
              <a:extLst>
                <a:ext uri="{FF2B5EF4-FFF2-40B4-BE49-F238E27FC236}">
                  <a16:creationId xmlns:a16="http://schemas.microsoft.com/office/drawing/2014/main" id="{B5365686-24F3-43EF-AC27-A9A92F1032DB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1" name="Triângulo isósceles 190">
              <a:extLst>
                <a:ext uri="{FF2B5EF4-FFF2-40B4-BE49-F238E27FC236}">
                  <a16:creationId xmlns:a16="http://schemas.microsoft.com/office/drawing/2014/main" id="{D03685D1-B16A-43A9-9131-84CECBDC10A0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89" name="CaixaDeTexto 188">
            <a:extLst>
              <a:ext uri="{FF2B5EF4-FFF2-40B4-BE49-F238E27FC236}">
                <a16:creationId xmlns:a16="http://schemas.microsoft.com/office/drawing/2014/main" id="{9F187725-D71D-41AC-AD0A-21A5F77FC117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Sociologia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13</xdr:row>
      <xdr:rowOff>30480</xdr:rowOff>
    </xdr:from>
    <xdr:to>
      <xdr:col>22</xdr:col>
      <xdr:colOff>792480</xdr:colOff>
      <xdr:row>15</xdr:row>
      <xdr:rowOff>83820</xdr:rowOff>
    </xdr:to>
    <xdr:grpSp>
      <xdr:nvGrpSpPr>
        <xdr:cNvPr id="192" name="Agrupar 19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1E5698B-7B66-47B8-A680-CB8A1745ABC9}"/>
            </a:ext>
          </a:extLst>
        </xdr:cNvPr>
        <xdr:cNvGrpSpPr/>
      </xdr:nvGrpSpPr>
      <xdr:grpSpPr>
        <a:xfrm>
          <a:off x="9341577" y="2506980"/>
          <a:ext cx="4091939" cy="434340"/>
          <a:chOff x="9723121" y="899160"/>
          <a:chExt cx="4213859" cy="419100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id="{53D27A96-054A-46FE-8047-E8B360F86721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95" name="Retângulo: Cantos Arredondados 194">
              <a:extLst>
                <a:ext uri="{FF2B5EF4-FFF2-40B4-BE49-F238E27FC236}">
                  <a16:creationId xmlns:a16="http://schemas.microsoft.com/office/drawing/2014/main" id="{E9D4FB2D-7923-40FE-B755-983ABF82883C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6" name="Triângulo isósceles 195">
              <a:extLst>
                <a:ext uri="{FF2B5EF4-FFF2-40B4-BE49-F238E27FC236}">
                  <a16:creationId xmlns:a16="http://schemas.microsoft.com/office/drawing/2014/main" id="{EEF73466-A29A-4A14-9DC1-936FD3E23DEC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94" name="CaixaDeTexto 193">
            <a:extLst>
              <a:ext uri="{FF2B5EF4-FFF2-40B4-BE49-F238E27FC236}">
                <a16:creationId xmlns:a16="http://schemas.microsoft.com/office/drawing/2014/main" id="{E3AFB14F-81ED-4040-A264-E5745CDF44C2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Química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15</xdr:row>
      <xdr:rowOff>167640</xdr:rowOff>
    </xdr:from>
    <xdr:to>
      <xdr:col>22</xdr:col>
      <xdr:colOff>792480</xdr:colOff>
      <xdr:row>18</xdr:row>
      <xdr:rowOff>38100</xdr:rowOff>
    </xdr:to>
    <xdr:grpSp>
      <xdr:nvGrpSpPr>
        <xdr:cNvPr id="197" name="Agrupar 19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5438FA5-8A40-4206-A161-5E98B907B506}"/>
            </a:ext>
          </a:extLst>
        </xdr:cNvPr>
        <xdr:cNvGrpSpPr/>
      </xdr:nvGrpSpPr>
      <xdr:grpSpPr>
        <a:xfrm>
          <a:off x="9341577" y="3025140"/>
          <a:ext cx="4091939" cy="441960"/>
          <a:chOff x="9723121" y="899160"/>
          <a:chExt cx="4213859" cy="419100"/>
        </a:xfrm>
      </xdr:grpSpPr>
      <xdr:grpSp>
        <xdr:nvGrpSpPr>
          <xdr:cNvPr id="198" name="Agrupar 197">
            <a:extLst>
              <a:ext uri="{FF2B5EF4-FFF2-40B4-BE49-F238E27FC236}">
                <a16:creationId xmlns:a16="http://schemas.microsoft.com/office/drawing/2014/main" id="{531597D2-6E1B-4F2A-8C1D-B5552250307D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200" name="Retângulo: Cantos Arredondados 199">
              <a:extLst>
                <a:ext uri="{FF2B5EF4-FFF2-40B4-BE49-F238E27FC236}">
                  <a16:creationId xmlns:a16="http://schemas.microsoft.com/office/drawing/2014/main" id="{7492B4D8-1C67-47CB-A970-27E2D80765BC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1" name="Triângulo isósceles 200">
              <a:extLst>
                <a:ext uri="{FF2B5EF4-FFF2-40B4-BE49-F238E27FC236}">
                  <a16:creationId xmlns:a16="http://schemas.microsoft.com/office/drawing/2014/main" id="{1BF044C8-191A-41C8-AF43-118FB86BFF64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99" name="CaixaDeTexto 198">
            <a:extLst>
              <a:ext uri="{FF2B5EF4-FFF2-40B4-BE49-F238E27FC236}">
                <a16:creationId xmlns:a16="http://schemas.microsoft.com/office/drawing/2014/main" id="{E48F0065-AD33-4459-ADEF-5A150F1FB204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Redação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17</xdr:col>
      <xdr:colOff>129541</xdr:colOff>
      <xdr:row>18</xdr:row>
      <xdr:rowOff>121920</xdr:rowOff>
    </xdr:from>
    <xdr:to>
      <xdr:col>22</xdr:col>
      <xdr:colOff>792480</xdr:colOff>
      <xdr:row>20</xdr:row>
      <xdr:rowOff>175260</xdr:rowOff>
    </xdr:to>
    <xdr:grpSp>
      <xdr:nvGrpSpPr>
        <xdr:cNvPr id="202" name="Agrupar 20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7FD73DD4-40AF-4457-A452-4E08954ECB36}"/>
            </a:ext>
          </a:extLst>
        </xdr:cNvPr>
        <xdr:cNvGrpSpPr/>
      </xdr:nvGrpSpPr>
      <xdr:grpSpPr>
        <a:xfrm>
          <a:off x="9341577" y="3550920"/>
          <a:ext cx="4091939" cy="434340"/>
          <a:chOff x="9723121" y="899160"/>
          <a:chExt cx="4213859" cy="419100"/>
        </a:xfrm>
      </xdr:grpSpPr>
      <xdr:grpSp>
        <xdr:nvGrpSpPr>
          <xdr:cNvPr id="203" name="Agrupar 202">
            <a:extLst>
              <a:ext uri="{FF2B5EF4-FFF2-40B4-BE49-F238E27FC236}">
                <a16:creationId xmlns:a16="http://schemas.microsoft.com/office/drawing/2014/main" id="{E1DC165C-C34F-4BB4-9C43-25F467B410AF}"/>
              </a:ext>
            </a:extLst>
          </xdr:cNvPr>
          <xdr:cNvGrpSpPr/>
        </xdr:nvGrpSpPr>
        <xdr:grpSpPr>
          <a:xfrm>
            <a:off x="972312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205" name="Retângulo: Cantos Arredondados 204">
              <a:extLst>
                <a:ext uri="{FF2B5EF4-FFF2-40B4-BE49-F238E27FC236}">
                  <a16:creationId xmlns:a16="http://schemas.microsoft.com/office/drawing/2014/main" id="{36EE0BE6-19E5-46A9-990C-4EA8D7D5C1E6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6" name="Triângulo isósceles 205">
              <a:extLst>
                <a:ext uri="{FF2B5EF4-FFF2-40B4-BE49-F238E27FC236}">
                  <a16:creationId xmlns:a16="http://schemas.microsoft.com/office/drawing/2014/main" id="{017E4D3D-1900-4AB3-B988-B78343A16C3A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204" name="CaixaDeTexto 203">
            <a:extLst>
              <a:ext uri="{FF2B5EF4-FFF2-40B4-BE49-F238E27FC236}">
                <a16:creationId xmlns:a16="http://schemas.microsoft.com/office/drawing/2014/main" id="{E975A78C-AF9B-4726-886A-16F9817BD9F7}"/>
              </a:ext>
            </a:extLst>
          </xdr:cNvPr>
          <xdr:cNvSpPr txBox="1"/>
        </xdr:nvSpPr>
        <xdr:spPr>
          <a:xfrm>
            <a:off x="1009650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Leituras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83821</xdr:colOff>
      <xdr:row>21</xdr:row>
      <xdr:rowOff>53340</xdr:rowOff>
    </xdr:from>
    <xdr:to>
      <xdr:col>17</xdr:col>
      <xdr:colOff>30480</xdr:colOff>
      <xdr:row>23</xdr:row>
      <xdr:rowOff>106680</xdr:rowOff>
    </xdr:to>
    <xdr:grpSp>
      <xdr:nvGrpSpPr>
        <xdr:cNvPr id="109" name="Agrupar 10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46616A3-E65B-42AA-A361-DE9B5F88A309}"/>
            </a:ext>
          </a:extLst>
        </xdr:cNvPr>
        <xdr:cNvGrpSpPr/>
      </xdr:nvGrpSpPr>
      <xdr:grpSpPr>
        <a:xfrm>
          <a:off x="5200107" y="4053840"/>
          <a:ext cx="4042409" cy="434340"/>
          <a:chOff x="5410201" y="899160"/>
          <a:chExt cx="4213859" cy="419100"/>
        </a:xfrm>
      </xdr:grpSpPr>
      <xdr:grpSp>
        <xdr:nvGrpSpPr>
          <xdr:cNvPr id="111" name="Agrupar 110">
            <a:extLst>
              <a:ext uri="{FF2B5EF4-FFF2-40B4-BE49-F238E27FC236}">
                <a16:creationId xmlns:a16="http://schemas.microsoft.com/office/drawing/2014/main" id="{A38180FE-B369-43CD-987F-A63834C95F64}"/>
              </a:ext>
            </a:extLst>
          </xdr:cNvPr>
          <xdr:cNvGrpSpPr/>
        </xdr:nvGrpSpPr>
        <xdr:grpSpPr>
          <a:xfrm>
            <a:off x="5410201" y="919276"/>
            <a:ext cx="4213859" cy="381000"/>
            <a:chOff x="5494021" y="919276"/>
            <a:chExt cx="4099559" cy="381000"/>
          </a:xfrm>
        </xdr:grpSpPr>
        <xdr:sp macro="" textlink="">
          <xdr:nvSpPr>
            <xdr:cNvPr id="113" name="Retângulo: Cantos Arredondados 112">
              <a:extLst>
                <a:ext uri="{FF2B5EF4-FFF2-40B4-BE49-F238E27FC236}">
                  <a16:creationId xmlns:a16="http://schemas.microsoft.com/office/drawing/2014/main" id="{B5301C14-3F91-4355-9374-D8A6F4D94987}"/>
                </a:ext>
              </a:extLst>
            </xdr:cNvPr>
            <xdr:cNvSpPr/>
          </xdr:nvSpPr>
          <xdr:spPr>
            <a:xfrm>
              <a:off x="5494021" y="919276"/>
              <a:ext cx="4099559" cy="381000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4" name="Triângulo isósceles 113">
              <a:extLst>
                <a:ext uri="{FF2B5EF4-FFF2-40B4-BE49-F238E27FC236}">
                  <a16:creationId xmlns:a16="http://schemas.microsoft.com/office/drawing/2014/main" id="{C2D08326-44F5-4ABA-B25A-A835834FAB3F}"/>
                </a:ext>
              </a:extLst>
            </xdr:cNvPr>
            <xdr:cNvSpPr/>
          </xdr:nvSpPr>
          <xdr:spPr>
            <a:xfrm rot="5400000">
              <a:off x="5554578" y="1008684"/>
              <a:ext cx="256336" cy="202188"/>
            </a:xfrm>
            <a:prstGeom prst="triangle">
              <a:avLst/>
            </a:prstGeom>
            <a:solidFill>
              <a:schemeClr val="accent5">
                <a:lumMod val="50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112" name="CaixaDeTexto 111">
            <a:extLst>
              <a:ext uri="{FF2B5EF4-FFF2-40B4-BE49-F238E27FC236}">
                <a16:creationId xmlns:a16="http://schemas.microsoft.com/office/drawing/2014/main" id="{B9993472-2F32-46DE-BACF-5D78F9C1314D}"/>
              </a:ext>
            </a:extLst>
          </xdr:cNvPr>
          <xdr:cNvSpPr txBox="1"/>
        </xdr:nvSpPr>
        <xdr:spPr>
          <a:xfrm>
            <a:off x="5768340" y="899160"/>
            <a:ext cx="3810000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2400" b="1">
                <a:solidFill>
                  <a:schemeClr val="accent5">
                    <a:lumMod val="50000"/>
                  </a:schemeClr>
                </a:solidFill>
              </a:rPr>
              <a:t>Biologia</a:t>
            </a:r>
            <a:endParaRPr lang="pt-BR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14</xdr:col>
      <xdr:colOff>435430</xdr:colOff>
      <xdr:row>30</xdr:row>
      <xdr:rowOff>56172</xdr:rowOff>
    </xdr:from>
    <xdr:to>
      <xdr:col>19</xdr:col>
      <xdr:colOff>394608</xdr:colOff>
      <xdr:row>32</xdr:row>
      <xdr:rowOff>117903</xdr:rowOff>
    </xdr:to>
    <xdr:pic>
      <xdr:nvPicPr>
        <xdr:cNvPr id="3" name="Imagem 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94915474-A3A4-4EC0-9842-EF2178360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2144" y="5771172"/>
          <a:ext cx="2884714" cy="442731"/>
        </a:xfrm>
        <a:prstGeom prst="rect">
          <a:avLst/>
        </a:prstGeom>
      </xdr:spPr>
    </xdr:pic>
    <xdr:clientData/>
  </xdr:twoCellAnchor>
  <xdr:twoCellAnchor editAs="oneCell">
    <xdr:from>
      <xdr:col>3</xdr:col>
      <xdr:colOff>231321</xdr:colOff>
      <xdr:row>20</xdr:row>
      <xdr:rowOff>163285</xdr:rowOff>
    </xdr:from>
    <xdr:to>
      <xdr:col>6</xdr:col>
      <xdr:colOff>546035</xdr:colOff>
      <xdr:row>31</xdr:row>
      <xdr:rowOff>137820</xdr:rowOff>
    </xdr:to>
    <xdr:pic>
      <xdr:nvPicPr>
        <xdr:cNvPr id="5" name="Imagem 4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5CB78AE-52E7-4999-B009-266276F95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6464" y="3973285"/>
          <a:ext cx="2070035" cy="2070035"/>
        </a:xfrm>
        <a:prstGeom prst="ellipse">
          <a:avLst/>
        </a:prstGeom>
      </xdr:spPr>
    </xdr:pic>
    <xdr:clientData/>
  </xdr:twoCellAnchor>
  <xdr:twoCellAnchor>
    <xdr:from>
      <xdr:col>10</xdr:col>
      <xdr:colOff>176893</xdr:colOff>
      <xdr:row>26</xdr:row>
      <xdr:rowOff>176893</xdr:rowOff>
    </xdr:from>
    <xdr:to>
      <xdr:col>22</xdr:col>
      <xdr:colOff>802821</xdr:colOff>
      <xdr:row>29</xdr:row>
      <xdr:rowOff>43543</xdr:rowOff>
    </xdr:to>
    <xdr:sp macro="" textlink="">
      <xdr:nvSpPr>
        <xdr:cNvPr id="6" name="Retângulo: Cantos Arredondados 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423DEAFC-32A6-4018-B0EC-28FA7BDABB02}"/>
            </a:ext>
          </a:extLst>
        </xdr:cNvPr>
        <xdr:cNvSpPr/>
      </xdr:nvSpPr>
      <xdr:spPr>
        <a:xfrm>
          <a:off x="5293179" y="5129893"/>
          <a:ext cx="8150678" cy="4381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1"/>
              </a:solidFill>
            </a:rPr>
            <a:t>Aperte aqui,</a:t>
          </a:r>
          <a:r>
            <a:rPr lang="pt-BR" sz="2400" b="1" baseline="0">
              <a:solidFill>
                <a:schemeClr val="tx1"/>
              </a:solidFill>
            </a:rPr>
            <a:t> para saber um pouco mais da @rocketplanning</a:t>
          </a:r>
          <a:endParaRPr lang="pt-BR" sz="2400" b="1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1074420</xdr:colOff>
      <xdr:row>1</xdr:row>
      <xdr:rowOff>7618</xdr:rowOff>
    </xdr:from>
    <xdr:to>
      <xdr:col>8</xdr:col>
      <xdr:colOff>1821180</xdr:colOff>
      <xdr:row>3</xdr:row>
      <xdr:rowOff>179741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F627FF-4AA0-42A2-8EF2-BA793E6B7BFF}"/>
            </a:ext>
          </a:extLst>
        </xdr:cNvPr>
        <xdr:cNvGrpSpPr/>
      </xdr:nvGrpSpPr>
      <xdr:grpSpPr>
        <a:xfrm rot="10800000">
          <a:off x="12894945" y="131443"/>
          <a:ext cx="708660" cy="724573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6" name="Fluxograma: Atraso 5">
            <a:extLst>
              <a:ext uri="{FF2B5EF4-FFF2-40B4-BE49-F238E27FC236}">
                <a16:creationId xmlns:a16="http://schemas.microsoft.com/office/drawing/2014/main" id="{59DEF44E-C28B-4F48-B518-2B8EFEC2FFC2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9ACBCD9D-6C31-4EE0-8927-4605859F46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45720</xdr:colOff>
      <xdr:row>1</xdr:row>
      <xdr:rowOff>252318</xdr:rowOff>
    </xdr:from>
    <xdr:to>
      <xdr:col>2</xdr:col>
      <xdr:colOff>0</xdr:colOff>
      <xdr:row>2</xdr:row>
      <xdr:rowOff>243839</xdr:rowOff>
    </xdr:to>
    <xdr:sp macro="[0]!ExcluirPLN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9760CAB-8417-4B0D-A0B4-99B4B977A50B}"/>
            </a:ext>
          </a:extLst>
        </xdr:cNvPr>
        <xdr:cNvSpPr/>
      </xdr:nvSpPr>
      <xdr:spPr>
        <a:xfrm>
          <a:off x="129540" y="381858"/>
          <a:ext cx="1036320" cy="26584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  <xdr:twoCellAnchor editAs="oneCell">
    <xdr:from>
      <xdr:col>2</xdr:col>
      <xdr:colOff>257175</xdr:colOff>
      <xdr:row>1</xdr:row>
      <xdr:rowOff>76200</xdr:rowOff>
    </xdr:from>
    <xdr:to>
      <xdr:col>3</xdr:col>
      <xdr:colOff>1352550</xdr:colOff>
      <xdr:row>2</xdr:row>
      <xdr:rowOff>241453</xdr:rowOff>
    </xdr:to>
    <xdr:pic>
      <xdr:nvPicPr>
        <xdr:cNvPr id="3" name="Imagem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6177F4-E29A-4DC1-A10F-16AE65A8F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200025"/>
          <a:ext cx="2876550" cy="44147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205739</xdr:colOff>
      <xdr:row>13</xdr:row>
      <xdr:rowOff>66040</xdr:rowOff>
    </xdr:from>
    <xdr:to>
      <xdr:col>22</xdr:col>
      <xdr:colOff>731520</xdr:colOff>
      <xdr:row>18</xdr:row>
      <xdr:rowOff>129540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FD5B57F8-A0F8-46CC-ABF4-7A0B010FBC15}"/>
            </a:ext>
          </a:extLst>
        </xdr:cNvPr>
        <xdr:cNvSpPr/>
      </xdr:nvSpPr>
      <xdr:spPr>
        <a:xfrm>
          <a:off x="8961119" y="2443480"/>
          <a:ext cx="4792981" cy="977900"/>
        </a:xfrm>
        <a:prstGeom prst="roundRect">
          <a:avLst>
            <a:gd name="adj" fmla="val 3031"/>
          </a:avLst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91440</xdr:colOff>
      <xdr:row>29</xdr:row>
      <xdr:rowOff>7620</xdr:rowOff>
    </xdr:from>
    <xdr:to>
      <xdr:col>22</xdr:col>
      <xdr:colOff>853440</xdr:colOff>
      <xdr:row>32</xdr:row>
      <xdr:rowOff>53340</xdr:rowOff>
    </xdr:to>
    <xdr:sp macro="" textlink="">
      <xdr:nvSpPr>
        <xdr:cNvPr id="13" name="Retângulo: Cantos Arredondado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1A03AE-B519-4101-8DFB-F5BF1214FC5C}"/>
            </a:ext>
          </a:extLst>
        </xdr:cNvPr>
        <xdr:cNvSpPr/>
      </xdr:nvSpPr>
      <xdr:spPr>
        <a:xfrm>
          <a:off x="312420" y="5410200"/>
          <a:ext cx="13563600" cy="594360"/>
        </a:xfrm>
        <a:prstGeom prst="roundRect">
          <a:avLst>
            <a:gd name="adj" fmla="val 20508"/>
          </a:avLst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/>
            <a:t>Entrar</a:t>
          </a:r>
        </a:p>
      </xdr:txBody>
    </xdr:sp>
    <xdr:clientData/>
  </xdr:twoCellAnchor>
  <xdr:twoCellAnchor>
    <xdr:from>
      <xdr:col>1</xdr:col>
      <xdr:colOff>114300</xdr:colOff>
      <xdr:row>1</xdr:row>
      <xdr:rowOff>121920</xdr:rowOff>
    </xdr:from>
    <xdr:to>
      <xdr:col>5</xdr:col>
      <xdr:colOff>388620</xdr:colOff>
      <xdr:row>4</xdr:row>
      <xdr:rowOff>144780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A4A96795-C66E-4625-8973-FA6537E4984B}"/>
            </a:ext>
          </a:extLst>
        </xdr:cNvPr>
        <xdr:cNvGrpSpPr/>
      </xdr:nvGrpSpPr>
      <xdr:grpSpPr>
        <a:xfrm>
          <a:off x="333375" y="312420"/>
          <a:ext cx="2636520" cy="594360"/>
          <a:chOff x="342900" y="304800"/>
          <a:chExt cx="2712720" cy="571500"/>
        </a:xfrm>
      </xdr:grpSpPr>
      <xdr:sp macro="[0]!ConfigsUser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F7697C89-9E56-4AE6-B98A-BD95DFB5AE7C}"/>
              </a:ext>
            </a:extLst>
          </xdr:cNvPr>
          <xdr:cNvSpPr/>
        </xdr:nvSpPr>
        <xdr:spPr>
          <a:xfrm>
            <a:off x="342900" y="327660"/>
            <a:ext cx="2583180" cy="541020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onfigsUser">
        <xdr:nvPicPr>
          <xdr:cNvPr id="5" name="Gráfico 4" descr="Engrenagem única com preenchimento sólido">
            <a:extLst>
              <a:ext uri="{FF2B5EF4-FFF2-40B4-BE49-F238E27FC236}">
                <a16:creationId xmlns:a16="http://schemas.microsoft.com/office/drawing/2014/main" id="{6508D37E-BB5D-45EA-98A0-A060364B3B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50520" y="320040"/>
            <a:ext cx="556260" cy="556260"/>
          </a:xfrm>
          <a:prstGeom prst="rect">
            <a:avLst/>
          </a:prstGeom>
        </xdr:spPr>
      </xdr:pic>
      <xdr:sp macro="[0]!ConfigsUser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7B0947C2-495D-49E7-BC4B-4ACE9ED7842C}"/>
              </a:ext>
            </a:extLst>
          </xdr:cNvPr>
          <xdr:cNvSpPr txBox="1"/>
        </xdr:nvSpPr>
        <xdr:spPr>
          <a:xfrm>
            <a:off x="876300" y="304800"/>
            <a:ext cx="2179320" cy="571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2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Configurações</a:t>
            </a:r>
          </a:p>
        </xdr:txBody>
      </xdr:sp>
    </xdr:grpSp>
    <xdr:clientData/>
  </xdr:twoCellAnchor>
  <xdr:twoCellAnchor>
    <xdr:from>
      <xdr:col>1</xdr:col>
      <xdr:colOff>114299</xdr:colOff>
      <xdr:row>8</xdr:row>
      <xdr:rowOff>15239</xdr:rowOff>
    </xdr:from>
    <xdr:to>
      <xdr:col>9</xdr:col>
      <xdr:colOff>30480</xdr:colOff>
      <xdr:row>10</xdr:row>
      <xdr:rowOff>75932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3E18072-EDC2-42EF-9298-E4F4BEBE43B4}"/>
            </a:ext>
          </a:extLst>
        </xdr:cNvPr>
        <xdr:cNvGrpSpPr/>
      </xdr:nvGrpSpPr>
      <xdr:grpSpPr>
        <a:xfrm>
          <a:off x="333374" y="1539239"/>
          <a:ext cx="4640581" cy="441693"/>
          <a:chOff x="335279" y="1466849"/>
          <a:chExt cx="4792981" cy="426453"/>
        </a:xfrm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6195C1CA-FF12-4ABB-B47A-654A4C25EF46}"/>
              </a:ext>
            </a:extLst>
          </xdr:cNvPr>
          <xdr:cNvSpPr/>
        </xdr:nvSpPr>
        <xdr:spPr>
          <a:xfrm>
            <a:off x="335279" y="148971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1" name="Gráfico 30" descr="Marca de seleção com preenchimento sólido">
            <a:extLst>
              <a:ext uri="{FF2B5EF4-FFF2-40B4-BE49-F238E27FC236}">
                <a16:creationId xmlns:a16="http://schemas.microsoft.com/office/drawing/2014/main" id="{8D4AA211-36C8-4162-9179-743B9AA8DA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49579" y="1466849"/>
            <a:ext cx="426453" cy="4264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114299</xdr:colOff>
      <xdr:row>10</xdr:row>
      <xdr:rowOff>160019</xdr:rowOff>
    </xdr:from>
    <xdr:to>
      <xdr:col>9</xdr:col>
      <xdr:colOff>30480</xdr:colOff>
      <xdr:row>13</xdr:row>
      <xdr:rowOff>37832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6C961AF-9C2A-4F24-94D8-ED1E215E5A38}"/>
            </a:ext>
          </a:extLst>
        </xdr:cNvPr>
        <xdr:cNvGrpSpPr/>
      </xdr:nvGrpSpPr>
      <xdr:grpSpPr>
        <a:xfrm>
          <a:off x="333374" y="2065019"/>
          <a:ext cx="4640581" cy="449313"/>
          <a:chOff x="335279" y="1965959"/>
          <a:chExt cx="4792981" cy="426453"/>
        </a:xfrm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AC09C38C-2496-4990-8BE0-821CDC9A7E0A}"/>
              </a:ext>
            </a:extLst>
          </xdr:cNvPr>
          <xdr:cNvSpPr/>
        </xdr:nvSpPr>
        <xdr:spPr>
          <a:xfrm>
            <a:off x="335279" y="198882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5" name="Gráfico 34" descr="Marca de seleção com preenchimento sólido">
            <a:extLst>
              <a:ext uri="{FF2B5EF4-FFF2-40B4-BE49-F238E27FC236}">
                <a16:creationId xmlns:a16="http://schemas.microsoft.com/office/drawing/2014/main" id="{8EA1407A-3B62-49B3-96BE-2732523B0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49579" y="1965959"/>
            <a:ext cx="426453" cy="4264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114299</xdr:colOff>
      <xdr:row>5</xdr:row>
      <xdr:rowOff>53339</xdr:rowOff>
    </xdr:from>
    <xdr:to>
      <xdr:col>9</xdr:col>
      <xdr:colOff>30480</xdr:colOff>
      <xdr:row>7</xdr:row>
      <xdr:rowOff>114032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40CCD19C-7F11-4C65-B449-B2156B3CD53C}"/>
            </a:ext>
          </a:extLst>
        </xdr:cNvPr>
        <xdr:cNvGrpSpPr/>
      </xdr:nvGrpSpPr>
      <xdr:grpSpPr>
        <a:xfrm>
          <a:off x="333374" y="1005839"/>
          <a:ext cx="4640581" cy="441693"/>
          <a:chOff x="335279" y="2499359"/>
          <a:chExt cx="4792981" cy="426453"/>
        </a:xfrm>
      </xdr:grpSpPr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DEC7235-E611-40EF-8EDB-70F1E17330D8}"/>
              </a:ext>
            </a:extLst>
          </xdr:cNvPr>
          <xdr:cNvSpPr/>
        </xdr:nvSpPr>
        <xdr:spPr>
          <a:xfrm>
            <a:off x="335279" y="252222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0" name="Gráfico 39" descr="Marca de seleção com preenchimento sólido">
            <a:extLst>
              <a:ext uri="{FF2B5EF4-FFF2-40B4-BE49-F238E27FC236}">
                <a16:creationId xmlns:a16="http://schemas.microsoft.com/office/drawing/2014/main" id="{14A1035D-DB1C-4BDA-AC86-B9B65FCBBC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49579" y="2499359"/>
            <a:ext cx="426453" cy="42645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228600</xdr:colOff>
      <xdr:row>8</xdr:row>
      <xdr:rowOff>5080</xdr:rowOff>
    </xdr:from>
    <xdr:to>
      <xdr:col>9</xdr:col>
      <xdr:colOff>198120</xdr:colOff>
      <xdr:row>10</xdr:row>
      <xdr:rowOff>88900</xdr:rowOff>
    </xdr:to>
    <xdr:sp macro="" textlink="CONFIGURAÇÃO!AD12">
      <xdr:nvSpPr>
        <xdr:cNvPr id="27" name="CaixaDeTexto 26">
          <a:extLst>
            <a:ext uri="{FF2B5EF4-FFF2-40B4-BE49-F238E27FC236}">
              <a16:creationId xmlns:a16="http://schemas.microsoft.com/office/drawing/2014/main" id="{B8A9E7D3-D290-4F0B-9262-A0AEF1957B07}"/>
            </a:ext>
          </a:extLst>
        </xdr:cNvPr>
        <xdr:cNvSpPr txBox="1"/>
      </xdr:nvSpPr>
      <xdr:spPr>
        <a:xfrm>
          <a:off x="1059180" y="1468120"/>
          <a:ext cx="423672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4D17028-B70E-4B0A-A542-555CA2B2BB4B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Essa semana já foram 0:00:00 de estudos.</a:t>
          </a:fld>
          <a:endParaRPr lang="pt-BR" sz="1500" b="1"/>
        </a:p>
      </xdr:txBody>
    </xdr:sp>
    <xdr:clientData/>
  </xdr:twoCellAnchor>
  <xdr:twoCellAnchor>
    <xdr:from>
      <xdr:col>2</xdr:col>
      <xdr:colOff>228600</xdr:colOff>
      <xdr:row>10</xdr:row>
      <xdr:rowOff>147320</xdr:rowOff>
    </xdr:from>
    <xdr:to>
      <xdr:col>9</xdr:col>
      <xdr:colOff>198120</xdr:colOff>
      <xdr:row>13</xdr:row>
      <xdr:rowOff>48260</xdr:rowOff>
    </xdr:to>
    <xdr:sp macro="" textlink="CONFIGURAÇÃO!AB12">
      <xdr:nvSpPr>
        <xdr:cNvPr id="37" name="CaixaDeTexto 36">
          <a:extLst>
            <a:ext uri="{FF2B5EF4-FFF2-40B4-BE49-F238E27FC236}">
              <a16:creationId xmlns:a16="http://schemas.microsoft.com/office/drawing/2014/main" id="{38B70CD0-E24C-4B74-A467-380824734103}"/>
            </a:ext>
          </a:extLst>
        </xdr:cNvPr>
        <xdr:cNvSpPr txBox="1"/>
      </xdr:nvSpPr>
      <xdr:spPr>
        <a:xfrm>
          <a:off x="1059180" y="1976120"/>
          <a:ext cx="423672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22DD7AC-AE8F-472B-9DE1-2944636B1D08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Foram 0:00:00 de estudos esse ano.</a:t>
          </a:fld>
          <a:endParaRPr lang="pt-BR" sz="1500" b="1"/>
        </a:p>
      </xdr:txBody>
    </xdr:sp>
    <xdr:clientData/>
  </xdr:twoCellAnchor>
  <xdr:twoCellAnchor>
    <xdr:from>
      <xdr:col>2</xdr:col>
      <xdr:colOff>228600</xdr:colOff>
      <xdr:row>5</xdr:row>
      <xdr:rowOff>38100</xdr:rowOff>
    </xdr:from>
    <xdr:to>
      <xdr:col>8</xdr:col>
      <xdr:colOff>510540</xdr:colOff>
      <xdr:row>7</xdr:row>
      <xdr:rowOff>121920</xdr:rowOff>
    </xdr:to>
    <xdr:sp macro="" textlink="CONFIGURAÇÃO!F12">
      <xdr:nvSpPr>
        <xdr:cNvPr id="41" name="CaixaDeTexto 40">
          <a:extLst>
            <a:ext uri="{FF2B5EF4-FFF2-40B4-BE49-F238E27FC236}">
              <a16:creationId xmlns:a16="http://schemas.microsoft.com/office/drawing/2014/main" id="{9D23A130-EB7D-4969-8C4F-F79CEB33A3BD}"/>
            </a:ext>
          </a:extLst>
        </xdr:cNvPr>
        <xdr:cNvSpPr txBox="1"/>
      </xdr:nvSpPr>
      <xdr:spPr>
        <a:xfrm>
          <a:off x="1059180" y="952500"/>
          <a:ext cx="393954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96027B8-95E2-4675-A6AF-AC30585CF8A5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Você tem 0 tarefas pendentes!</a:t>
          </a:fld>
          <a:endParaRPr lang="en-US" sz="15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205739</xdr:colOff>
      <xdr:row>5</xdr:row>
      <xdr:rowOff>15240</xdr:rowOff>
    </xdr:from>
    <xdr:to>
      <xdr:col>22</xdr:col>
      <xdr:colOff>731520</xdr:colOff>
      <xdr:row>7</xdr:row>
      <xdr:rowOff>154800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CF79187F-09D1-4F75-B45E-E12BE9EB3F3D}"/>
            </a:ext>
          </a:extLst>
        </xdr:cNvPr>
        <xdr:cNvGrpSpPr/>
      </xdr:nvGrpSpPr>
      <xdr:grpSpPr>
        <a:xfrm>
          <a:off x="8692514" y="967740"/>
          <a:ext cx="4659631" cy="520560"/>
          <a:chOff x="8961119" y="929640"/>
          <a:chExt cx="4792981" cy="505320"/>
        </a:xfrm>
      </xdr:grpSpPr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9431DF1E-01D9-47B5-A384-68D7C3ADE308}"/>
              </a:ext>
            </a:extLst>
          </xdr:cNvPr>
          <xdr:cNvSpPr/>
        </xdr:nvSpPr>
        <xdr:spPr>
          <a:xfrm>
            <a:off x="8961119" y="99060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3" name="Gráfico 22" descr="Sinos com preenchimento sólido">
            <a:extLst>
              <a:ext uri="{FF2B5EF4-FFF2-40B4-BE49-F238E27FC236}">
                <a16:creationId xmlns:a16="http://schemas.microsoft.com/office/drawing/2014/main" id="{4352B194-00FE-4D9A-A273-015372EB78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006840" y="929640"/>
            <a:ext cx="505320" cy="50532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160020</xdr:colOff>
      <xdr:row>5</xdr:row>
      <xdr:rowOff>68580</xdr:rowOff>
    </xdr:from>
    <xdr:to>
      <xdr:col>22</xdr:col>
      <xdr:colOff>739140</xdr:colOff>
      <xdr:row>7</xdr:row>
      <xdr:rowOff>106680</xdr:rowOff>
    </xdr:to>
    <xdr:sp macro="" textlink="CONFIGURAÇÃO!D29">
      <xdr:nvSpPr>
        <xdr:cNvPr id="57" name="CaixaDeTexto 56">
          <a:extLst>
            <a:ext uri="{FF2B5EF4-FFF2-40B4-BE49-F238E27FC236}">
              <a16:creationId xmlns:a16="http://schemas.microsoft.com/office/drawing/2014/main" id="{CE735A3D-6705-4358-AD3E-959842AE5693}"/>
            </a:ext>
          </a:extLst>
        </xdr:cNvPr>
        <xdr:cNvSpPr txBox="1"/>
      </xdr:nvSpPr>
      <xdr:spPr>
        <a:xfrm>
          <a:off x="9525000" y="982980"/>
          <a:ext cx="42367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6967608-8FD5-44B1-ACBC-C00F156FF109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Você precisa colocar as datas do próximo ano!</a:t>
          </a:fld>
          <a:endParaRPr lang="en-US" sz="1500" b="1"/>
        </a:p>
      </xdr:txBody>
    </xdr:sp>
    <xdr:clientData/>
  </xdr:twoCellAnchor>
  <xdr:twoCellAnchor>
    <xdr:from>
      <xdr:col>15</xdr:col>
      <xdr:colOff>205740</xdr:colOff>
      <xdr:row>2</xdr:row>
      <xdr:rowOff>152400</xdr:rowOff>
    </xdr:from>
    <xdr:to>
      <xdr:col>22</xdr:col>
      <xdr:colOff>723900</xdr:colOff>
      <xdr:row>5</xdr:row>
      <xdr:rowOff>83820</xdr:rowOff>
    </xdr:to>
    <xdr:sp macro="" textlink="CONFIGURAÇÃO!D32">
      <xdr:nvSpPr>
        <xdr:cNvPr id="58" name="CaixaDeTexto 57">
          <a:extLst>
            <a:ext uri="{FF2B5EF4-FFF2-40B4-BE49-F238E27FC236}">
              <a16:creationId xmlns:a16="http://schemas.microsoft.com/office/drawing/2014/main" id="{BF34C64C-0E60-4428-874B-E6C948E48EDE}"/>
            </a:ext>
          </a:extLst>
        </xdr:cNvPr>
        <xdr:cNvSpPr txBox="1"/>
      </xdr:nvSpPr>
      <xdr:spPr>
        <a:xfrm>
          <a:off x="8961120" y="518160"/>
          <a:ext cx="478536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B5F91FD-380B-43BD-AB38-C458E89A253A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ENEM 2022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205739</xdr:colOff>
      <xdr:row>7</xdr:row>
      <xdr:rowOff>139700</xdr:rowOff>
    </xdr:from>
    <xdr:to>
      <xdr:col>22</xdr:col>
      <xdr:colOff>731520</xdr:colOff>
      <xdr:row>10</xdr:row>
      <xdr:rowOff>96380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E372E732-FA2E-46DE-A874-C047BA4585AF}"/>
            </a:ext>
          </a:extLst>
        </xdr:cNvPr>
        <xdr:cNvGrpSpPr/>
      </xdr:nvGrpSpPr>
      <xdr:grpSpPr>
        <a:xfrm>
          <a:off x="8692514" y="1473200"/>
          <a:ext cx="4659631" cy="528180"/>
          <a:chOff x="8961119" y="929640"/>
          <a:chExt cx="4792981" cy="505320"/>
        </a:xfrm>
      </xdr:grpSpPr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957E2042-8C99-4E72-9DF7-47D8C4BB601B}"/>
              </a:ext>
            </a:extLst>
          </xdr:cNvPr>
          <xdr:cNvSpPr/>
        </xdr:nvSpPr>
        <xdr:spPr>
          <a:xfrm>
            <a:off x="8961119" y="99060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2" name="Gráfico 61" descr="Sinos com preenchimento sólido">
            <a:extLst>
              <a:ext uri="{FF2B5EF4-FFF2-40B4-BE49-F238E27FC236}">
                <a16:creationId xmlns:a16="http://schemas.microsoft.com/office/drawing/2014/main" id="{AF9C6FC4-17A4-4228-BACD-E4D98FFBEF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006840" y="929640"/>
            <a:ext cx="505320" cy="50532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205739</xdr:colOff>
      <xdr:row>10</xdr:row>
      <xdr:rowOff>81280</xdr:rowOff>
    </xdr:from>
    <xdr:to>
      <xdr:col>22</xdr:col>
      <xdr:colOff>731520</xdr:colOff>
      <xdr:row>13</xdr:row>
      <xdr:rowOff>37960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2751747-B1F8-4C27-9495-D07369ADE7F5}"/>
            </a:ext>
          </a:extLst>
        </xdr:cNvPr>
        <xdr:cNvGrpSpPr/>
      </xdr:nvGrpSpPr>
      <xdr:grpSpPr>
        <a:xfrm>
          <a:off x="8692514" y="1986280"/>
          <a:ext cx="4659631" cy="528180"/>
          <a:chOff x="8961119" y="929640"/>
          <a:chExt cx="4792981" cy="505320"/>
        </a:xfrm>
      </xdr:grpSpPr>
      <xdr:sp macro="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42A3B2F7-0867-4C16-813E-579F894099F9}"/>
              </a:ext>
            </a:extLst>
          </xdr:cNvPr>
          <xdr:cNvSpPr/>
        </xdr:nvSpPr>
        <xdr:spPr>
          <a:xfrm>
            <a:off x="8961119" y="990600"/>
            <a:ext cx="4792981" cy="3810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5" name="Gráfico 64" descr="Sinos com preenchimento sólido">
            <a:extLst>
              <a:ext uri="{FF2B5EF4-FFF2-40B4-BE49-F238E27FC236}">
                <a16:creationId xmlns:a16="http://schemas.microsoft.com/office/drawing/2014/main" id="{4DE21407-D73A-4C00-9B6C-C29B63586D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006840" y="929640"/>
            <a:ext cx="505320" cy="50532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160020</xdr:colOff>
      <xdr:row>8</xdr:row>
      <xdr:rowOff>7620</xdr:rowOff>
    </xdr:from>
    <xdr:to>
      <xdr:col>22</xdr:col>
      <xdr:colOff>739140</xdr:colOff>
      <xdr:row>10</xdr:row>
      <xdr:rowOff>45720</xdr:rowOff>
    </xdr:to>
    <xdr:sp macro="" textlink="CONFIGURAÇÃO!D30">
      <xdr:nvSpPr>
        <xdr:cNvPr id="69" name="CaixaDeTexto 68">
          <a:extLst>
            <a:ext uri="{FF2B5EF4-FFF2-40B4-BE49-F238E27FC236}">
              <a16:creationId xmlns:a16="http://schemas.microsoft.com/office/drawing/2014/main" id="{9FD87A2A-632D-44C5-9C32-A51DC4AC5E8B}"/>
            </a:ext>
          </a:extLst>
        </xdr:cNvPr>
        <xdr:cNvSpPr txBox="1"/>
      </xdr:nvSpPr>
      <xdr:spPr>
        <a:xfrm>
          <a:off x="9525000" y="1470660"/>
          <a:ext cx="42367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0D4DFB8-F440-4CA5-8781-2C64688FCACD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Você precisa colocar as datas do próximo ano!</a:t>
          </a:fld>
          <a:endParaRPr lang="en-US" sz="1500" b="1"/>
        </a:p>
      </xdr:txBody>
    </xdr:sp>
    <xdr:clientData/>
  </xdr:twoCellAnchor>
  <xdr:twoCellAnchor>
    <xdr:from>
      <xdr:col>16</xdr:col>
      <xdr:colOff>160020</xdr:colOff>
      <xdr:row>10</xdr:row>
      <xdr:rowOff>129540</xdr:rowOff>
    </xdr:from>
    <xdr:to>
      <xdr:col>22</xdr:col>
      <xdr:colOff>739140</xdr:colOff>
      <xdr:row>12</xdr:row>
      <xdr:rowOff>167640</xdr:rowOff>
    </xdr:to>
    <xdr:sp macro="" textlink="CONFIGURAÇÃO!D31">
      <xdr:nvSpPr>
        <xdr:cNvPr id="70" name="CaixaDeTexto 69">
          <a:extLst>
            <a:ext uri="{FF2B5EF4-FFF2-40B4-BE49-F238E27FC236}">
              <a16:creationId xmlns:a16="http://schemas.microsoft.com/office/drawing/2014/main" id="{B9DAC4E4-E9AF-44E5-ABC7-91B5C22A3185}"/>
            </a:ext>
          </a:extLst>
        </xdr:cNvPr>
        <xdr:cNvSpPr txBox="1"/>
      </xdr:nvSpPr>
      <xdr:spPr>
        <a:xfrm>
          <a:off x="9525000" y="1958340"/>
          <a:ext cx="42367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B43C25F-E27A-48C1-BBE0-5BF038C7B534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Você precisa colocar as datas do próximo ano!</a:t>
          </a:fld>
          <a:endParaRPr lang="en-US" sz="1500" b="1" i="0"/>
        </a:p>
      </xdr:txBody>
    </xdr:sp>
    <xdr:clientData/>
  </xdr:twoCellAnchor>
  <xdr:twoCellAnchor>
    <xdr:from>
      <xdr:col>1</xdr:col>
      <xdr:colOff>144779</xdr:colOff>
      <xdr:row>13</xdr:row>
      <xdr:rowOff>160020</xdr:rowOff>
    </xdr:from>
    <xdr:to>
      <xdr:col>9</xdr:col>
      <xdr:colOff>60960</xdr:colOff>
      <xdr:row>18</xdr:row>
      <xdr:rowOff>22860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DC88C8E2-2B7E-4E91-9B0C-EBED118885A0}"/>
            </a:ext>
          </a:extLst>
        </xdr:cNvPr>
        <xdr:cNvSpPr/>
      </xdr:nvSpPr>
      <xdr:spPr>
        <a:xfrm>
          <a:off x="365759" y="2537460"/>
          <a:ext cx="4792981" cy="777240"/>
        </a:xfrm>
        <a:prstGeom prst="roundRect">
          <a:avLst>
            <a:gd name="adj" fmla="val 6227"/>
          </a:avLst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152400</xdr:colOff>
      <xdr:row>13</xdr:row>
      <xdr:rowOff>53340</xdr:rowOff>
    </xdr:from>
    <xdr:to>
      <xdr:col>1</xdr:col>
      <xdr:colOff>525780</xdr:colOff>
      <xdr:row>15</xdr:row>
      <xdr:rowOff>60960</xdr:rowOff>
    </xdr:to>
    <xdr:pic>
      <xdr:nvPicPr>
        <xdr:cNvPr id="26" name="Gráfico 25" descr="Marcador com preenchimento sólido">
          <a:extLst>
            <a:ext uri="{FF2B5EF4-FFF2-40B4-BE49-F238E27FC236}">
              <a16:creationId xmlns:a16="http://schemas.microsoft.com/office/drawing/2014/main" id="{B874081B-2349-4F64-9AE1-D26F72682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73380" y="2430780"/>
          <a:ext cx="373380" cy="373380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13</xdr:row>
      <xdr:rowOff>129540</xdr:rowOff>
    </xdr:from>
    <xdr:to>
      <xdr:col>8</xdr:col>
      <xdr:colOff>480060</xdr:colOff>
      <xdr:row>15</xdr:row>
      <xdr:rowOff>45720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77A993DD-1C4A-4D4C-94B9-DE45350BB73D}"/>
            </a:ext>
          </a:extLst>
        </xdr:cNvPr>
        <xdr:cNvSpPr txBox="1"/>
      </xdr:nvSpPr>
      <xdr:spPr>
        <a:xfrm>
          <a:off x="716280" y="2506980"/>
          <a:ext cx="42519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 baseline="0">
              <a:solidFill>
                <a:srgbClr val="143C32"/>
              </a:solidFill>
            </a:rPr>
            <a:t>Questões Semanais | Meta</a:t>
          </a:r>
          <a:endParaRPr lang="pt-BR" sz="2000" b="1">
            <a:solidFill>
              <a:srgbClr val="143C32"/>
            </a:solidFill>
          </a:endParaRPr>
        </a:p>
      </xdr:txBody>
    </xdr:sp>
    <xdr:clientData/>
  </xdr:twoCellAnchor>
  <xdr:twoCellAnchor>
    <xdr:from>
      <xdr:col>1</xdr:col>
      <xdr:colOff>144779</xdr:colOff>
      <xdr:row>18</xdr:row>
      <xdr:rowOff>137160</xdr:rowOff>
    </xdr:from>
    <xdr:to>
      <xdr:col>9</xdr:col>
      <xdr:colOff>60960</xdr:colOff>
      <xdr:row>23</xdr:row>
      <xdr:rowOff>0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5E979A41-957D-450F-A3FE-CCAFD6272488}"/>
            </a:ext>
          </a:extLst>
        </xdr:cNvPr>
        <xdr:cNvSpPr/>
      </xdr:nvSpPr>
      <xdr:spPr>
        <a:xfrm>
          <a:off x="365759" y="3429000"/>
          <a:ext cx="4792981" cy="777240"/>
        </a:xfrm>
        <a:prstGeom prst="roundRect">
          <a:avLst>
            <a:gd name="adj" fmla="val 6227"/>
          </a:avLst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182880</xdr:colOff>
      <xdr:row>18</xdr:row>
      <xdr:rowOff>60960</xdr:rowOff>
    </xdr:from>
    <xdr:to>
      <xdr:col>1</xdr:col>
      <xdr:colOff>556260</xdr:colOff>
      <xdr:row>20</xdr:row>
      <xdr:rowOff>68580</xdr:rowOff>
    </xdr:to>
    <xdr:pic>
      <xdr:nvPicPr>
        <xdr:cNvPr id="56" name="Gráfico 55" descr="Marcador com preenchimento sólido">
          <a:extLst>
            <a:ext uri="{FF2B5EF4-FFF2-40B4-BE49-F238E27FC236}">
              <a16:creationId xmlns:a16="http://schemas.microsoft.com/office/drawing/2014/main" id="{C0B72A2A-231C-454A-93E7-5F3B1940B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03860" y="3352800"/>
          <a:ext cx="373380" cy="373380"/>
        </a:xfrm>
        <a:prstGeom prst="rect">
          <a:avLst/>
        </a:prstGeom>
      </xdr:spPr>
    </xdr:pic>
    <xdr:clientData/>
  </xdr:twoCellAnchor>
  <xdr:twoCellAnchor>
    <xdr:from>
      <xdr:col>1</xdr:col>
      <xdr:colOff>525780</xdr:colOff>
      <xdr:row>18</xdr:row>
      <xdr:rowOff>137160</xdr:rowOff>
    </xdr:from>
    <xdr:to>
      <xdr:col>8</xdr:col>
      <xdr:colOff>510540</xdr:colOff>
      <xdr:row>20</xdr:row>
      <xdr:rowOff>53340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BE2AC3F6-619F-469B-906C-6934CF67E27A}"/>
            </a:ext>
          </a:extLst>
        </xdr:cNvPr>
        <xdr:cNvSpPr txBox="1"/>
      </xdr:nvSpPr>
      <xdr:spPr>
        <a:xfrm>
          <a:off x="746760" y="3429000"/>
          <a:ext cx="42519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 baseline="0">
              <a:solidFill>
                <a:srgbClr val="143C32"/>
              </a:solidFill>
            </a:rPr>
            <a:t>Estudos Semanais | Meta</a:t>
          </a:r>
          <a:endParaRPr lang="pt-BR" sz="2000" b="1">
            <a:solidFill>
              <a:srgbClr val="143C32"/>
            </a:solidFill>
          </a:endParaRPr>
        </a:p>
      </xdr:txBody>
    </xdr:sp>
    <xdr:clientData/>
  </xdr:twoCellAnchor>
  <xdr:twoCellAnchor>
    <xdr:from>
      <xdr:col>1</xdr:col>
      <xdr:colOff>220980</xdr:colOff>
      <xdr:row>19</xdr:row>
      <xdr:rowOff>167640</xdr:rowOff>
    </xdr:from>
    <xdr:to>
      <xdr:col>9</xdr:col>
      <xdr:colOff>160020</xdr:colOff>
      <xdr:row>23</xdr:row>
      <xdr:rowOff>30480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6428566D-5907-44E7-9896-C11796013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190500</xdr:colOff>
      <xdr:row>14</xdr:row>
      <xdr:rowOff>137160</xdr:rowOff>
    </xdr:from>
    <xdr:to>
      <xdr:col>9</xdr:col>
      <xdr:colOff>129540</xdr:colOff>
      <xdr:row>18</xdr:row>
      <xdr:rowOff>0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244D43B4-9E62-49A4-B75C-C73365667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594360</xdr:colOff>
      <xdr:row>15</xdr:row>
      <xdr:rowOff>106680</xdr:rowOff>
    </xdr:from>
    <xdr:to>
      <xdr:col>9</xdr:col>
      <xdr:colOff>91440</xdr:colOff>
      <xdr:row>17</xdr:row>
      <xdr:rowOff>22860</xdr:rowOff>
    </xdr:to>
    <xdr:sp macro="" textlink="CONFIGURAÇÃO!C38">
      <xdr:nvSpPr>
        <xdr:cNvPr id="73" name="CaixaDeTexto 72">
          <a:extLst>
            <a:ext uri="{FF2B5EF4-FFF2-40B4-BE49-F238E27FC236}">
              <a16:creationId xmlns:a16="http://schemas.microsoft.com/office/drawing/2014/main" id="{7B1C3007-2D92-411D-8D6F-DCF383B90777}"/>
            </a:ext>
          </a:extLst>
        </xdr:cNvPr>
        <xdr:cNvSpPr txBox="1"/>
      </xdr:nvSpPr>
      <xdr:spPr>
        <a:xfrm>
          <a:off x="4472940" y="2849880"/>
          <a:ext cx="7162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B26188A-FC8A-42EB-9728-64A1E42F3BE5}" type="TxLink">
            <a:rPr lang="en-US" sz="1600" b="1" i="0" u="none" strike="noStrike">
              <a:solidFill>
                <a:schemeClr val="accent6">
                  <a:lumMod val="50000"/>
                </a:schemeClr>
              </a:solidFill>
              <a:latin typeface="Calibri"/>
              <a:cs typeface="Calibri"/>
            </a:rPr>
            <a:pPr algn="l"/>
            <a:t>0,0%</a:t>
          </a:fld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571500</xdr:colOff>
      <xdr:row>20</xdr:row>
      <xdr:rowOff>137160</xdr:rowOff>
    </xdr:from>
    <xdr:to>
      <xdr:col>9</xdr:col>
      <xdr:colOff>68580</xdr:colOff>
      <xdr:row>22</xdr:row>
      <xdr:rowOff>53340</xdr:rowOff>
    </xdr:to>
    <xdr:sp macro="" textlink="CONFIGURAÇÃO!C39">
      <xdr:nvSpPr>
        <xdr:cNvPr id="74" name="CaixaDeTexto 73">
          <a:extLst>
            <a:ext uri="{FF2B5EF4-FFF2-40B4-BE49-F238E27FC236}">
              <a16:creationId xmlns:a16="http://schemas.microsoft.com/office/drawing/2014/main" id="{A309FFB9-EF2B-4F20-B15A-379B84F88770}"/>
            </a:ext>
          </a:extLst>
        </xdr:cNvPr>
        <xdr:cNvSpPr txBox="1"/>
      </xdr:nvSpPr>
      <xdr:spPr>
        <a:xfrm>
          <a:off x="4450080" y="3794760"/>
          <a:ext cx="7162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AB4A3C7-6CE6-4CA0-A53E-6ED93528EA06}" type="TxLink">
            <a:rPr lang="en-US" sz="1600" b="1" i="0" u="none" strike="noStrike">
              <a:solidFill>
                <a:schemeClr val="accent6">
                  <a:lumMod val="50000"/>
                </a:schemeClr>
              </a:solidFill>
              <a:latin typeface="Calibri"/>
              <a:cs typeface="Calibri"/>
            </a:rPr>
            <a:pPr algn="l"/>
            <a:t>0,0%</a:t>
          </a:fld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45720</xdr:colOff>
      <xdr:row>32</xdr:row>
      <xdr:rowOff>144780</xdr:rowOff>
    </xdr:from>
    <xdr:to>
      <xdr:col>23</xdr:col>
      <xdr:colOff>68580</xdr:colOff>
      <xdr:row>35</xdr:row>
      <xdr:rowOff>160020</xdr:rowOff>
    </xdr:to>
    <xdr:sp macro="" textlink="CONFIGURAÇÃO!C46">
      <xdr:nvSpPr>
        <xdr:cNvPr id="2" name="CXAT1">
          <a:extLst>
            <a:ext uri="{FF2B5EF4-FFF2-40B4-BE49-F238E27FC236}">
              <a16:creationId xmlns:a16="http://schemas.microsoft.com/office/drawing/2014/main" id="{FFF47001-FA91-437C-887A-EE459BBC6E8C}"/>
            </a:ext>
          </a:extLst>
        </xdr:cNvPr>
        <xdr:cNvSpPr txBox="1"/>
      </xdr:nvSpPr>
      <xdr:spPr>
        <a:xfrm>
          <a:off x="266700" y="6096000"/>
          <a:ext cx="1376934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DE8AF5-EC67-4801-A900-1D8BA9C11762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Olá Otávio, seja muito bem-vindo!</a:t>
          </a:fld>
          <a:endParaRPr lang="pt-BR" sz="7200" b="1"/>
        </a:p>
      </xdr:txBody>
    </xdr:sp>
    <xdr:clientData/>
  </xdr:twoCellAnchor>
  <xdr:twoCellAnchor>
    <xdr:from>
      <xdr:col>15</xdr:col>
      <xdr:colOff>304800</xdr:colOff>
      <xdr:row>13</xdr:row>
      <xdr:rowOff>38100</xdr:rowOff>
    </xdr:from>
    <xdr:to>
      <xdr:col>22</xdr:col>
      <xdr:colOff>739140</xdr:colOff>
      <xdr:row>19</xdr:row>
      <xdr:rowOff>7620</xdr:rowOff>
    </xdr:to>
    <xdr:sp macro="" textlink="CONFIGURAÇÃO!C47">
      <xdr:nvSpPr>
        <xdr:cNvPr id="6" name="CaixaDeTexto 5">
          <a:extLst>
            <a:ext uri="{FF2B5EF4-FFF2-40B4-BE49-F238E27FC236}">
              <a16:creationId xmlns:a16="http://schemas.microsoft.com/office/drawing/2014/main" id="{B31D8903-FB92-4921-A034-5EBE84EF57F3}"/>
            </a:ext>
          </a:extLst>
        </xdr:cNvPr>
        <xdr:cNvSpPr txBox="1"/>
      </xdr:nvSpPr>
      <xdr:spPr>
        <a:xfrm>
          <a:off x="9060180" y="2415540"/>
          <a:ext cx="4701540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764CE97-1540-4577-ABC3-6F51A031F040}" type="TxLink">
            <a:rPr lang="en-US" sz="15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"Frase Motivacional"</a:t>
          </a:fld>
          <a:endParaRPr lang="pt-BR" sz="1500" b="1"/>
        </a:p>
      </xdr:txBody>
    </xdr:sp>
    <xdr:clientData/>
  </xdr:twoCellAnchor>
  <xdr:twoCellAnchor editAs="oneCell">
    <xdr:from>
      <xdr:col>14</xdr:col>
      <xdr:colOff>525780</xdr:colOff>
      <xdr:row>12</xdr:row>
      <xdr:rowOff>129540</xdr:rowOff>
    </xdr:from>
    <xdr:to>
      <xdr:col>15</xdr:col>
      <xdr:colOff>388620</xdr:colOff>
      <xdr:row>15</xdr:row>
      <xdr:rowOff>53340</xdr:rowOff>
    </xdr:to>
    <xdr:pic>
      <xdr:nvPicPr>
        <xdr:cNvPr id="14" name="Gráfico 13" descr="Fogo com preenchimento sólido">
          <a:extLst>
            <a:ext uri="{FF2B5EF4-FFF2-40B4-BE49-F238E27FC236}">
              <a16:creationId xmlns:a16="http://schemas.microsoft.com/office/drawing/2014/main" id="{A035F35A-F50B-4B4D-AB43-8F3FAD63D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671560" y="232410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160019</xdr:colOff>
      <xdr:row>23</xdr:row>
      <xdr:rowOff>91440</xdr:rowOff>
    </xdr:from>
    <xdr:to>
      <xdr:col>9</xdr:col>
      <xdr:colOff>76200</xdr:colOff>
      <xdr:row>27</xdr:row>
      <xdr:rowOff>190500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9BA29286-972D-4C81-97B5-FD4500B65E92}"/>
            </a:ext>
          </a:extLst>
        </xdr:cNvPr>
        <xdr:cNvSpPr/>
      </xdr:nvSpPr>
      <xdr:spPr>
        <a:xfrm>
          <a:off x="380999" y="4297680"/>
          <a:ext cx="4792981" cy="830580"/>
        </a:xfrm>
        <a:prstGeom prst="roundRect">
          <a:avLst>
            <a:gd name="adj" fmla="val 6701"/>
          </a:avLst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152400</xdr:colOff>
      <xdr:row>23</xdr:row>
      <xdr:rowOff>91440</xdr:rowOff>
    </xdr:from>
    <xdr:to>
      <xdr:col>8</xdr:col>
      <xdr:colOff>137160</xdr:colOff>
      <xdr:row>25</xdr:row>
      <xdr:rowOff>7620</xdr:rowOff>
    </xdr:to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131B48AE-FD70-4831-A843-153201332363}"/>
            </a:ext>
          </a:extLst>
        </xdr:cNvPr>
        <xdr:cNvSpPr txBox="1"/>
      </xdr:nvSpPr>
      <xdr:spPr>
        <a:xfrm>
          <a:off x="373380" y="4297680"/>
          <a:ext cx="42519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2000" b="1" baseline="0">
              <a:solidFill>
                <a:srgbClr val="143C32"/>
              </a:solidFill>
            </a:rPr>
            <a:t>Curso - Universidade</a:t>
          </a:r>
          <a:endParaRPr lang="pt-BR" sz="2000" b="1">
            <a:solidFill>
              <a:srgbClr val="143C32"/>
            </a:solidFill>
          </a:endParaRPr>
        </a:p>
      </xdr:txBody>
    </xdr:sp>
    <xdr:clientData/>
  </xdr:twoCellAnchor>
  <xdr:twoCellAnchor>
    <xdr:from>
      <xdr:col>1</xdr:col>
      <xdr:colOff>190500</xdr:colOff>
      <xdr:row>25</xdr:row>
      <xdr:rowOff>15240</xdr:rowOff>
    </xdr:from>
    <xdr:to>
      <xdr:col>9</xdr:col>
      <xdr:colOff>53340</xdr:colOff>
      <xdr:row>27</xdr:row>
      <xdr:rowOff>228600</xdr:rowOff>
    </xdr:to>
    <xdr:sp macro="" textlink="CONFIGURAÇÃO!C50">
      <xdr:nvSpPr>
        <xdr:cNvPr id="76" name="CaixaDeTexto 75">
          <a:extLst>
            <a:ext uri="{FF2B5EF4-FFF2-40B4-BE49-F238E27FC236}">
              <a16:creationId xmlns:a16="http://schemas.microsoft.com/office/drawing/2014/main" id="{1D195FF7-9FA4-45D6-9EF1-A9DB001CD6F7}"/>
            </a:ext>
          </a:extLst>
        </xdr:cNvPr>
        <xdr:cNvSpPr txBox="1"/>
      </xdr:nvSpPr>
      <xdr:spPr>
        <a:xfrm>
          <a:off x="411480" y="4587240"/>
          <a:ext cx="4739640" cy="579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C2F9AF-6BF6-4E13-956F-AA0F3F94E19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Medicina - USP</a:t>
          </a:fld>
          <a:endParaRPr lang="pt-BR" sz="2400" b="1"/>
        </a:p>
      </xdr:txBody>
    </xdr:sp>
    <xdr:clientData/>
  </xdr:twoCellAnchor>
  <xdr:twoCellAnchor editAs="oneCell">
    <xdr:from>
      <xdr:col>9</xdr:col>
      <xdr:colOff>495300</xdr:colOff>
      <xdr:row>7</xdr:row>
      <xdr:rowOff>114299</xdr:rowOff>
    </xdr:from>
    <xdr:to>
      <xdr:col>14</xdr:col>
      <xdr:colOff>427653</xdr:colOff>
      <xdr:row>22</xdr:row>
      <xdr:rowOff>141902</xdr:rowOff>
    </xdr:to>
    <xdr:pic>
      <xdr:nvPicPr>
        <xdr:cNvPr id="18" name="Imagem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1E16556-3440-46BA-98CA-FD2CE9F88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447799"/>
          <a:ext cx="2885103" cy="2885103"/>
        </a:xfrm>
        <a:prstGeom prst="ellipse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59636</xdr:colOff>
      <xdr:row>7</xdr:row>
      <xdr:rowOff>258416</xdr:rowOff>
    </xdr:from>
    <xdr:to>
      <xdr:col>15</xdr:col>
      <xdr:colOff>153812</xdr:colOff>
      <xdr:row>10</xdr:row>
      <xdr:rowOff>159025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F113D4B6-A6A6-4283-A96A-530DFA6A61AD}"/>
            </a:ext>
          </a:extLst>
        </xdr:cNvPr>
        <xdr:cNvSpPr/>
      </xdr:nvSpPr>
      <xdr:spPr>
        <a:xfrm>
          <a:off x="2232993" y="1557129"/>
          <a:ext cx="1995862" cy="655983"/>
        </a:xfrm>
        <a:prstGeom prst="roundRect">
          <a:avLst>
            <a:gd name="adj" fmla="val 797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200894</xdr:colOff>
      <xdr:row>0</xdr:row>
      <xdr:rowOff>112169</xdr:rowOff>
    </xdr:from>
    <xdr:to>
      <xdr:col>24</xdr:col>
      <xdr:colOff>92763</xdr:colOff>
      <xdr:row>12</xdr:row>
      <xdr:rowOff>122343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C519FAA-0020-4326-B1D3-0C4DE12646B1}"/>
            </a:ext>
          </a:extLst>
        </xdr:cNvPr>
        <xdr:cNvGrpSpPr/>
      </xdr:nvGrpSpPr>
      <xdr:grpSpPr>
        <a:xfrm>
          <a:off x="3667994" y="112169"/>
          <a:ext cx="2825569" cy="2400949"/>
          <a:chOff x="4446270" y="358140"/>
          <a:chExt cx="5295900" cy="445770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E93A42A-EC55-4FA6-B166-41DADB676567}"/>
              </a:ext>
            </a:extLst>
          </xdr:cNvPr>
          <xdr:cNvSpPr txBox="1"/>
        </xdr:nvSpPr>
        <xdr:spPr>
          <a:xfrm>
            <a:off x="4446270" y="3086100"/>
            <a:ext cx="5295900" cy="1257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3200" b="1">
                <a:latin typeface="Candara" panose="020E0502030303020204" pitchFamily="34" charset="0"/>
              </a:rPr>
              <a:t>PLANILHA</a:t>
            </a:r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E609B01B-D4F9-4F89-97F4-9FC997186108}"/>
              </a:ext>
            </a:extLst>
          </xdr:cNvPr>
          <xdr:cNvSpPr txBox="1"/>
        </xdr:nvSpPr>
        <xdr:spPr>
          <a:xfrm>
            <a:off x="4446270" y="3558540"/>
            <a:ext cx="5295900" cy="1257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0">
                <a:latin typeface="Candara Light" panose="020E0502030303020204" pitchFamily="34" charset="0"/>
              </a:rPr>
              <a:t>de</a:t>
            </a:r>
            <a:r>
              <a:rPr lang="pt-BR" sz="1100" b="0" baseline="0">
                <a:latin typeface="Candara Light" panose="020E0502030303020204" pitchFamily="34" charset="0"/>
              </a:rPr>
              <a:t> ESTUDOS</a:t>
            </a:r>
            <a:endParaRPr lang="pt-BR" sz="1100" b="0">
              <a:latin typeface="Candara Light" panose="020E0502030303020204" pitchFamily="34" charset="0"/>
            </a:endParaRPr>
          </a:p>
        </xdr:txBody>
      </xdr:sp>
      <xdr:sp macro="" textlink="">
        <xdr:nvSpPr>
          <xdr:cNvPr id="5" name="Fluxograma: Conector 4">
            <a:extLst>
              <a:ext uri="{FF2B5EF4-FFF2-40B4-BE49-F238E27FC236}">
                <a16:creationId xmlns:a16="http://schemas.microsoft.com/office/drawing/2014/main" id="{1EA061B9-D223-480B-AE7C-E921915E0B04}"/>
              </a:ext>
            </a:extLst>
          </xdr:cNvPr>
          <xdr:cNvSpPr/>
        </xdr:nvSpPr>
        <xdr:spPr>
          <a:xfrm>
            <a:off x="5581650" y="358140"/>
            <a:ext cx="3025140" cy="3025140"/>
          </a:xfrm>
          <a:prstGeom prst="flowChartConnector">
            <a:avLst/>
          </a:prstGeom>
          <a:solidFill>
            <a:schemeClr val="bg1"/>
          </a:solidFill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Fluxograma: Conector 5">
            <a:extLst>
              <a:ext uri="{FF2B5EF4-FFF2-40B4-BE49-F238E27FC236}">
                <a16:creationId xmlns:a16="http://schemas.microsoft.com/office/drawing/2014/main" id="{8F9AFC9D-EDB7-48A7-8989-A6892F8F69F5}"/>
              </a:ext>
            </a:extLst>
          </xdr:cNvPr>
          <xdr:cNvSpPr/>
        </xdr:nvSpPr>
        <xdr:spPr>
          <a:xfrm>
            <a:off x="5768340" y="544830"/>
            <a:ext cx="2651760" cy="2651760"/>
          </a:xfrm>
          <a:prstGeom prst="flowChartConnector">
            <a:avLst/>
          </a:prstGeom>
          <a:solidFill>
            <a:schemeClr val="tx1"/>
          </a:solidFill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 descr="Livros estrutura de tópicos">
            <a:extLst>
              <a:ext uri="{FF2B5EF4-FFF2-40B4-BE49-F238E27FC236}">
                <a16:creationId xmlns:a16="http://schemas.microsoft.com/office/drawing/2014/main" id="{B9EDAE2D-E4AF-417D-8928-9F30BB1D8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828100" y="637680"/>
            <a:ext cx="2532240" cy="253224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152400</xdr:colOff>
      <xdr:row>5</xdr:row>
      <xdr:rowOff>112645</xdr:rowOff>
    </xdr:from>
    <xdr:to>
      <xdr:col>14</xdr:col>
      <xdr:colOff>238539</xdr:colOff>
      <xdr:row>7</xdr:row>
      <xdr:rowOff>192158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1B2AB5C-D4BD-4136-9307-F3968BBC269B}"/>
            </a:ext>
          </a:extLst>
        </xdr:cNvPr>
        <xdr:cNvSpPr/>
      </xdr:nvSpPr>
      <xdr:spPr>
        <a:xfrm>
          <a:off x="152400" y="1040297"/>
          <a:ext cx="3889513" cy="45057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218661</xdr:colOff>
      <xdr:row>5</xdr:row>
      <xdr:rowOff>172278</xdr:rowOff>
    </xdr:from>
    <xdr:to>
      <xdr:col>4</xdr:col>
      <xdr:colOff>53008</xdr:colOff>
      <xdr:row>7</xdr:row>
      <xdr:rowOff>132521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C9AA19D-2F50-43A7-BE80-FBFBDB810702}"/>
            </a:ext>
          </a:extLst>
        </xdr:cNvPr>
        <xdr:cNvSpPr/>
      </xdr:nvSpPr>
      <xdr:spPr>
        <a:xfrm>
          <a:off x="218661" y="1099930"/>
          <a:ext cx="921025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Horas</a:t>
          </a:r>
        </a:p>
      </xdr:txBody>
    </xdr:sp>
    <xdr:clientData/>
  </xdr:twoCellAnchor>
  <xdr:twoCellAnchor>
    <xdr:from>
      <xdr:col>0</xdr:col>
      <xdr:colOff>139150</xdr:colOff>
      <xdr:row>7</xdr:row>
      <xdr:rowOff>258416</xdr:rowOff>
    </xdr:from>
    <xdr:to>
      <xdr:col>7</xdr:col>
      <xdr:colOff>233325</xdr:colOff>
      <xdr:row>10</xdr:row>
      <xdr:rowOff>159025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BE75F040-0D8A-4543-9EEA-B9DE3B5BC721}"/>
            </a:ext>
          </a:extLst>
        </xdr:cNvPr>
        <xdr:cNvSpPr/>
      </xdr:nvSpPr>
      <xdr:spPr>
        <a:xfrm>
          <a:off x="139150" y="1557129"/>
          <a:ext cx="1995862" cy="655983"/>
        </a:xfrm>
        <a:prstGeom prst="roundRect">
          <a:avLst>
            <a:gd name="adj" fmla="val 7972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178904</xdr:colOff>
      <xdr:row>8</xdr:row>
      <xdr:rowOff>19877</xdr:rowOff>
    </xdr:from>
    <xdr:to>
      <xdr:col>7</xdr:col>
      <xdr:colOff>79513</xdr:colOff>
      <xdr:row>8</xdr:row>
      <xdr:rowOff>212034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F7DB8131-D56F-48E5-8BA0-C91C5F64D119}"/>
            </a:ext>
          </a:extLst>
        </xdr:cNvPr>
        <xdr:cNvSpPr/>
      </xdr:nvSpPr>
      <xdr:spPr>
        <a:xfrm>
          <a:off x="178904" y="1590260"/>
          <a:ext cx="1802296" cy="192157"/>
        </a:xfrm>
        <a:prstGeom prst="roundRect">
          <a:avLst/>
        </a:prstGeom>
        <a:solidFill>
          <a:srgbClr val="08B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latin typeface="Candara" panose="020E0502030303020204" pitchFamily="34" charset="0"/>
            </a:rPr>
            <a:t>Acertos</a:t>
          </a:r>
        </a:p>
      </xdr:txBody>
    </xdr:sp>
    <xdr:clientData/>
  </xdr:twoCellAnchor>
  <xdr:twoCellAnchor>
    <xdr:from>
      <xdr:col>8</xdr:col>
      <xdr:colOff>112643</xdr:colOff>
      <xdr:row>8</xdr:row>
      <xdr:rowOff>33130</xdr:rowOff>
    </xdr:from>
    <xdr:to>
      <xdr:col>15</xdr:col>
      <xdr:colOff>19879</xdr:colOff>
      <xdr:row>8</xdr:row>
      <xdr:rowOff>225287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E20F5630-47EB-401B-9059-4BE01FA29934}"/>
            </a:ext>
          </a:extLst>
        </xdr:cNvPr>
        <xdr:cNvSpPr/>
      </xdr:nvSpPr>
      <xdr:spPr>
        <a:xfrm>
          <a:off x="2286000" y="1603513"/>
          <a:ext cx="1808922" cy="19215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latin typeface="Candara" panose="020E0502030303020204" pitchFamily="34" charset="0"/>
            </a:rPr>
            <a:t>Erros</a:t>
          </a:r>
        </a:p>
      </xdr:txBody>
    </xdr:sp>
    <xdr:clientData/>
  </xdr:twoCellAnchor>
  <xdr:twoCellAnchor>
    <xdr:from>
      <xdr:col>0</xdr:col>
      <xdr:colOff>251791</xdr:colOff>
      <xdr:row>8</xdr:row>
      <xdr:rowOff>258417</xdr:rowOff>
    </xdr:from>
    <xdr:to>
      <xdr:col>7</xdr:col>
      <xdr:colOff>111173</xdr:colOff>
      <xdr:row>10</xdr:row>
      <xdr:rowOff>106017</xdr:rowOff>
    </xdr:to>
    <xdr:sp macro="" textlink="CONFIGURAÇÃO!AR3">
      <xdr:nvSpPr>
        <xdr:cNvPr id="32" name="CaixaDeTexto 31">
          <a:extLst>
            <a:ext uri="{FF2B5EF4-FFF2-40B4-BE49-F238E27FC236}">
              <a16:creationId xmlns:a16="http://schemas.microsoft.com/office/drawing/2014/main" id="{1AA73510-AD24-4B23-9777-976FA652C505}"/>
            </a:ext>
          </a:extLst>
        </xdr:cNvPr>
        <xdr:cNvSpPr txBox="1"/>
      </xdr:nvSpPr>
      <xdr:spPr>
        <a:xfrm>
          <a:off x="251791" y="1828800"/>
          <a:ext cx="1761069" cy="331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F87FED9-00E0-434F-9D1E-AF5619A619F6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pt-BR" sz="4000" b="1">
            <a:solidFill>
              <a:schemeClr val="tx2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8</xdr:col>
      <xdr:colOff>159027</xdr:colOff>
      <xdr:row>8</xdr:row>
      <xdr:rowOff>271669</xdr:rowOff>
    </xdr:from>
    <xdr:to>
      <xdr:col>14</xdr:col>
      <xdr:colOff>271669</xdr:colOff>
      <xdr:row>10</xdr:row>
      <xdr:rowOff>99391</xdr:rowOff>
    </xdr:to>
    <xdr:sp macro="" textlink="CONFIGURAÇÃO!AR4">
      <xdr:nvSpPr>
        <xdr:cNvPr id="33" name="CaixaDeTexto 32">
          <a:extLst>
            <a:ext uri="{FF2B5EF4-FFF2-40B4-BE49-F238E27FC236}">
              <a16:creationId xmlns:a16="http://schemas.microsoft.com/office/drawing/2014/main" id="{722EC341-994A-4899-BDD1-5D04F95BF8E6}"/>
            </a:ext>
          </a:extLst>
        </xdr:cNvPr>
        <xdr:cNvSpPr txBox="1"/>
      </xdr:nvSpPr>
      <xdr:spPr>
        <a:xfrm>
          <a:off x="2332384" y="1842052"/>
          <a:ext cx="1742659" cy="311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058885-80E4-4960-AFD6-4C98E1949DC8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pt-BR" sz="6600" b="1">
            <a:solidFill>
              <a:schemeClr val="tx2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0</xdr:col>
      <xdr:colOff>112643</xdr:colOff>
      <xdr:row>11</xdr:row>
      <xdr:rowOff>119268</xdr:rowOff>
    </xdr:from>
    <xdr:to>
      <xdr:col>22</xdr:col>
      <xdr:colOff>165653</xdr:colOff>
      <xdr:row>22</xdr:row>
      <xdr:rowOff>125896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5493BCDA-707A-449C-81A4-B04238B0F3D4}"/>
            </a:ext>
          </a:extLst>
        </xdr:cNvPr>
        <xdr:cNvSpPr/>
      </xdr:nvSpPr>
      <xdr:spPr>
        <a:xfrm>
          <a:off x="112643" y="2358885"/>
          <a:ext cx="6029740" cy="2047463"/>
        </a:xfrm>
        <a:prstGeom prst="roundRect">
          <a:avLst>
            <a:gd name="adj" fmla="val 1526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218661</xdr:colOff>
      <xdr:row>12</xdr:row>
      <xdr:rowOff>59635</xdr:rowOff>
    </xdr:from>
    <xdr:to>
      <xdr:col>12</xdr:col>
      <xdr:colOff>218661</xdr:colOff>
      <xdr:row>22</xdr:row>
      <xdr:rowOff>53009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13EF844-C3DB-4F0D-97F6-765B69BF2B9A}"/>
            </a:ext>
          </a:extLst>
        </xdr:cNvPr>
        <xdr:cNvSpPr/>
      </xdr:nvSpPr>
      <xdr:spPr>
        <a:xfrm>
          <a:off x="218661" y="2484783"/>
          <a:ext cx="3260035" cy="1848678"/>
        </a:xfrm>
        <a:prstGeom prst="roundRect">
          <a:avLst>
            <a:gd name="adj" fmla="val 7467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0</xdr:col>
      <xdr:colOff>251790</xdr:colOff>
      <xdr:row>14</xdr:row>
      <xdr:rowOff>29817</xdr:rowOff>
    </xdr:from>
    <xdr:to>
      <xdr:col>12</xdr:col>
      <xdr:colOff>205408</xdr:colOff>
      <xdr:row>22</xdr:row>
      <xdr:rowOff>79514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3FC43C66-4910-433A-92CB-CC4A52193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218661</xdr:colOff>
      <xdr:row>12</xdr:row>
      <xdr:rowOff>13251</xdr:rowOff>
    </xdr:from>
    <xdr:to>
      <xdr:col>12</xdr:col>
      <xdr:colOff>225287</xdr:colOff>
      <xdr:row>13</xdr:row>
      <xdr:rowOff>159025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83C59671-49C1-444F-B082-A75F457C8ADF}"/>
            </a:ext>
          </a:extLst>
        </xdr:cNvPr>
        <xdr:cNvSpPr/>
      </xdr:nvSpPr>
      <xdr:spPr>
        <a:xfrm>
          <a:off x="218661" y="2438399"/>
          <a:ext cx="3266661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13</xdr:col>
      <xdr:colOff>66261</xdr:colOff>
      <xdr:row>12</xdr:row>
      <xdr:rowOff>59635</xdr:rowOff>
    </xdr:from>
    <xdr:to>
      <xdr:col>22</xdr:col>
      <xdr:colOff>92766</xdr:colOff>
      <xdr:row>22</xdr:row>
      <xdr:rowOff>53009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C2ED1826-8E63-471A-85B2-39A5EE6B0FA7}"/>
            </a:ext>
          </a:extLst>
        </xdr:cNvPr>
        <xdr:cNvSpPr/>
      </xdr:nvSpPr>
      <xdr:spPr>
        <a:xfrm>
          <a:off x="3597965" y="2484783"/>
          <a:ext cx="2471531" cy="1848678"/>
        </a:xfrm>
        <a:prstGeom prst="roundRect">
          <a:avLst>
            <a:gd name="adj" fmla="val 7467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13</xdr:col>
      <xdr:colOff>66261</xdr:colOff>
      <xdr:row>12</xdr:row>
      <xdr:rowOff>13251</xdr:rowOff>
    </xdr:from>
    <xdr:to>
      <xdr:col>22</xdr:col>
      <xdr:colOff>86139</xdr:colOff>
      <xdr:row>13</xdr:row>
      <xdr:rowOff>159025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FF4FC69C-E87E-44E9-83DB-8327DA87E675}"/>
            </a:ext>
          </a:extLst>
        </xdr:cNvPr>
        <xdr:cNvSpPr/>
      </xdr:nvSpPr>
      <xdr:spPr>
        <a:xfrm>
          <a:off x="3597965" y="2438399"/>
          <a:ext cx="2464904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Conteúdos</a:t>
          </a:r>
          <a:r>
            <a:rPr lang="pt-BR" sz="1800" b="1" baseline="0">
              <a:latin typeface="+mn-lt"/>
            </a:rPr>
            <a:t> Realizados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13</xdr:col>
      <xdr:colOff>66262</xdr:colOff>
      <xdr:row>14</xdr:row>
      <xdr:rowOff>26504</xdr:rowOff>
    </xdr:from>
    <xdr:to>
      <xdr:col>22</xdr:col>
      <xdr:colOff>86140</xdr:colOff>
      <xdr:row>15</xdr:row>
      <xdr:rowOff>112643</xdr:rowOff>
    </xdr:to>
    <xdr:sp macro="" textlink="CONFIGURAÇÃO!AR6">
      <xdr:nvSpPr>
        <xdr:cNvPr id="13" name="CaixaDeTexto 12">
          <a:extLst>
            <a:ext uri="{FF2B5EF4-FFF2-40B4-BE49-F238E27FC236}">
              <a16:creationId xmlns:a16="http://schemas.microsoft.com/office/drawing/2014/main" id="{BBEEAE5E-FBFA-4370-B509-EC2DCAC623D5}"/>
            </a:ext>
          </a:extLst>
        </xdr:cNvPr>
        <xdr:cNvSpPr txBox="1"/>
      </xdr:nvSpPr>
      <xdr:spPr>
        <a:xfrm>
          <a:off x="3597966" y="2822713"/>
          <a:ext cx="2464904" cy="27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DE62F24-A65E-4B69-AB6E-683DD72E032D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3200" b="0">
            <a:latin typeface="+mn-lt"/>
          </a:endParaRPr>
        </a:p>
      </xdr:txBody>
    </xdr:sp>
    <xdr:clientData/>
  </xdr:twoCellAnchor>
  <xdr:twoCellAnchor>
    <xdr:from>
      <xdr:col>13</xdr:col>
      <xdr:colOff>66262</xdr:colOff>
      <xdr:row>15</xdr:row>
      <xdr:rowOff>106017</xdr:rowOff>
    </xdr:from>
    <xdr:to>
      <xdr:col>22</xdr:col>
      <xdr:colOff>86140</xdr:colOff>
      <xdr:row>17</xdr:row>
      <xdr:rowOff>6625</xdr:rowOff>
    </xdr:to>
    <xdr:sp macro="" textlink="CONFIGURAÇÃO!AR7">
      <xdr:nvSpPr>
        <xdr:cNvPr id="30" name="CaixaDeTexto 29">
          <a:extLst>
            <a:ext uri="{FF2B5EF4-FFF2-40B4-BE49-F238E27FC236}">
              <a16:creationId xmlns:a16="http://schemas.microsoft.com/office/drawing/2014/main" id="{399FB48C-0043-4D24-94DA-ECE4EBD57C6D}"/>
            </a:ext>
          </a:extLst>
        </xdr:cNvPr>
        <xdr:cNvSpPr txBox="1"/>
      </xdr:nvSpPr>
      <xdr:spPr>
        <a:xfrm>
          <a:off x="3597966" y="3087756"/>
          <a:ext cx="2464904" cy="27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2C192F2-C22A-4172-94D6-7F91BDEBA13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3200" b="0" i="0" u="none" strike="noStrike">
            <a:solidFill>
              <a:srgbClr val="000000"/>
            </a:solidFill>
            <a:latin typeface="+mn-lt"/>
            <a:cs typeface="Calibri"/>
          </a:endParaRPr>
        </a:p>
      </xdr:txBody>
    </xdr:sp>
    <xdr:clientData/>
  </xdr:twoCellAnchor>
  <xdr:twoCellAnchor>
    <xdr:from>
      <xdr:col>13</xdr:col>
      <xdr:colOff>66262</xdr:colOff>
      <xdr:row>16</xdr:row>
      <xdr:rowOff>185529</xdr:rowOff>
    </xdr:from>
    <xdr:to>
      <xdr:col>22</xdr:col>
      <xdr:colOff>86140</xdr:colOff>
      <xdr:row>18</xdr:row>
      <xdr:rowOff>86138</xdr:rowOff>
    </xdr:to>
    <xdr:sp macro="" textlink="CONFIGURAÇÃO!AR8">
      <xdr:nvSpPr>
        <xdr:cNvPr id="35" name="CaixaDeTexto 34">
          <a:extLst>
            <a:ext uri="{FF2B5EF4-FFF2-40B4-BE49-F238E27FC236}">
              <a16:creationId xmlns:a16="http://schemas.microsoft.com/office/drawing/2014/main" id="{E2BEDF90-DEEB-46FC-8431-B10F99234DCE}"/>
            </a:ext>
          </a:extLst>
        </xdr:cNvPr>
        <xdr:cNvSpPr txBox="1"/>
      </xdr:nvSpPr>
      <xdr:spPr>
        <a:xfrm>
          <a:off x="3597966" y="3352799"/>
          <a:ext cx="2464904" cy="27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CF5B6A3-E1DF-464A-8C32-76D4D8509A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200" b="0">
            <a:solidFill>
              <a:schemeClr val="tx2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13</xdr:col>
      <xdr:colOff>66262</xdr:colOff>
      <xdr:row>18</xdr:row>
      <xdr:rowOff>79512</xdr:rowOff>
    </xdr:from>
    <xdr:to>
      <xdr:col>22</xdr:col>
      <xdr:colOff>86140</xdr:colOff>
      <xdr:row>19</xdr:row>
      <xdr:rowOff>165650</xdr:rowOff>
    </xdr:to>
    <xdr:sp macro="" textlink="CONFIGURAÇÃO!AR9">
      <xdr:nvSpPr>
        <xdr:cNvPr id="36" name="CaixaDeTexto 35">
          <a:extLst>
            <a:ext uri="{FF2B5EF4-FFF2-40B4-BE49-F238E27FC236}">
              <a16:creationId xmlns:a16="http://schemas.microsoft.com/office/drawing/2014/main" id="{190AC02C-04A2-4549-9A1F-C4A82EAD8C98}"/>
            </a:ext>
          </a:extLst>
        </xdr:cNvPr>
        <xdr:cNvSpPr txBox="1"/>
      </xdr:nvSpPr>
      <xdr:spPr>
        <a:xfrm>
          <a:off x="3597966" y="3617842"/>
          <a:ext cx="2464904" cy="27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413E77F-2C00-456C-9FD4-9C67E2DE9F1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200" b="0">
            <a:solidFill>
              <a:schemeClr val="tx2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13</xdr:col>
      <xdr:colOff>66262</xdr:colOff>
      <xdr:row>19</xdr:row>
      <xdr:rowOff>159025</xdr:rowOff>
    </xdr:from>
    <xdr:to>
      <xdr:col>22</xdr:col>
      <xdr:colOff>86140</xdr:colOff>
      <xdr:row>21</xdr:row>
      <xdr:rowOff>59633</xdr:rowOff>
    </xdr:to>
    <xdr:sp macro="" textlink="CONFIGURAÇÃO!AR10">
      <xdr:nvSpPr>
        <xdr:cNvPr id="37" name="CaixaDeTexto 36">
          <a:extLst>
            <a:ext uri="{FF2B5EF4-FFF2-40B4-BE49-F238E27FC236}">
              <a16:creationId xmlns:a16="http://schemas.microsoft.com/office/drawing/2014/main" id="{CF3CFEF1-1F9E-485F-B2C9-D0E394AB812F}"/>
            </a:ext>
          </a:extLst>
        </xdr:cNvPr>
        <xdr:cNvSpPr txBox="1"/>
      </xdr:nvSpPr>
      <xdr:spPr>
        <a:xfrm>
          <a:off x="3597966" y="3882886"/>
          <a:ext cx="2464904" cy="27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D267504-CCB2-4148-8E0F-6EDC4ED1F57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200" b="0">
            <a:solidFill>
              <a:schemeClr val="tx2">
                <a:lumMod val="50000"/>
              </a:schemeClr>
            </a:solidFill>
            <a:latin typeface="+mn-lt"/>
          </a:endParaRPr>
        </a:p>
      </xdr:txBody>
    </xdr:sp>
    <xdr:clientData/>
  </xdr:twoCellAnchor>
  <xdr:twoCellAnchor>
    <xdr:from>
      <xdr:col>4</xdr:col>
      <xdr:colOff>66261</xdr:colOff>
      <xdr:row>5</xdr:row>
      <xdr:rowOff>112645</xdr:rowOff>
    </xdr:from>
    <xdr:to>
      <xdr:col>14</xdr:col>
      <xdr:colOff>163069</xdr:colOff>
      <xdr:row>7</xdr:row>
      <xdr:rowOff>198784</xdr:rowOff>
    </xdr:to>
    <xdr:sp macro="" textlink="CONFIGURAÇÃO!AR2">
      <xdr:nvSpPr>
        <xdr:cNvPr id="40" name="CaixaDeTexto 39">
          <a:extLst>
            <a:ext uri="{FF2B5EF4-FFF2-40B4-BE49-F238E27FC236}">
              <a16:creationId xmlns:a16="http://schemas.microsoft.com/office/drawing/2014/main" id="{64078370-7C9D-462F-9E43-81DD5D2FA3E0}"/>
            </a:ext>
          </a:extLst>
        </xdr:cNvPr>
        <xdr:cNvSpPr txBox="1"/>
      </xdr:nvSpPr>
      <xdr:spPr>
        <a:xfrm>
          <a:off x="1152939" y="1040297"/>
          <a:ext cx="2813504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7BCF95-860E-4CD7-B952-4A47FB545058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0:00:00</a:t>
          </a:fld>
          <a:endParaRPr lang="en-US" sz="6600" b="1">
            <a:latin typeface="+mn-lt"/>
          </a:endParaRPr>
        </a:p>
      </xdr:txBody>
    </xdr:sp>
    <xdr:clientData/>
  </xdr:twoCellAnchor>
  <xdr:twoCellAnchor>
    <xdr:from>
      <xdr:col>0</xdr:col>
      <xdr:colOff>112643</xdr:colOff>
      <xdr:row>23</xdr:row>
      <xdr:rowOff>115954</xdr:rowOff>
    </xdr:from>
    <xdr:to>
      <xdr:col>22</xdr:col>
      <xdr:colOff>165653</xdr:colOff>
      <xdr:row>34</xdr:row>
      <xdr:rowOff>122583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1495E9D2-69FF-4918-BBBD-F69DDAE5BDA2}"/>
            </a:ext>
          </a:extLst>
        </xdr:cNvPr>
        <xdr:cNvSpPr/>
      </xdr:nvSpPr>
      <xdr:spPr>
        <a:xfrm>
          <a:off x="112643" y="4527934"/>
          <a:ext cx="6088050" cy="2018309"/>
        </a:xfrm>
        <a:prstGeom prst="roundRect">
          <a:avLst>
            <a:gd name="adj" fmla="val 1526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218661</xdr:colOff>
      <xdr:row>23</xdr:row>
      <xdr:rowOff>119269</xdr:rowOff>
    </xdr:from>
    <xdr:to>
      <xdr:col>12</xdr:col>
      <xdr:colOff>218661</xdr:colOff>
      <xdr:row>33</xdr:row>
      <xdr:rowOff>112643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9DFF55CA-7404-4669-A163-742A54A4065C}"/>
            </a:ext>
          </a:extLst>
        </xdr:cNvPr>
        <xdr:cNvSpPr/>
      </xdr:nvSpPr>
      <xdr:spPr>
        <a:xfrm>
          <a:off x="218661" y="4585252"/>
          <a:ext cx="3260035" cy="1848678"/>
        </a:xfrm>
        <a:prstGeom prst="roundRect">
          <a:avLst>
            <a:gd name="adj" fmla="val 7467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</xdr:col>
      <xdr:colOff>6627</xdr:colOff>
      <xdr:row>25</xdr:row>
      <xdr:rowOff>112645</xdr:rowOff>
    </xdr:from>
    <xdr:to>
      <xdr:col>12</xdr:col>
      <xdr:colOff>139148</xdr:colOff>
      <xdr:row>33</xdr:row>
      <xdr:rowOff>46385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7B6A57F-6819-424F-BD93-6D2EC3245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218661</xdr:colOff>
      <xdr:row>23</xdr:row>
      <xdr:rowOff>112643</xdr:rowOff>
    </xdr:from>
    <xdr:to>
      <xdr:col>12</xdr:col>
      <xdr:colOff>225287</xdr:colOff>
      <xdr:row>25</xdr:row>
      <xdr:rowOff>72887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87A8E374-17A5-4CA9-B7FC-9BD583D54526}"/>
            </a:ext>
          </a:extLst>
        </xdr:cNvPr>
        <xdr:cNvSpPr/>
      </xdr:nvSpPr>
      <xdr:spPr>
        <a:xfrm>
          <a:off x="218661" y="4578626"/>
          <a:ext cx="3266661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Estudo</a:t>
          </a:r>
          <a:r>
            <a:rPr lang="pt-BR" sz="1800" b="1" baseline="0">
              <a:latin typeface="+mn-lt"/>
            </a:rPr>
            <a:t> por Matéria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0</xdr:col>
      <xdr:colOff>112643</xdr:colOff>
      <xdr:row>35</xdr:row>
      <xdr:rowOff>13252</xdr:rowOff>
    </xdr:from>
    <xdr:to>
      <xdr:col>22</xdr:col>
      <xdr:colOff>165653</xdr:colOff>
      <xdr:row>48</xdr:row>
      <xdr:rowOff>66261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DC4228CF-FC69-4F39-9042-1EEF8D1E514E}"/>
            </a:ext>
          </a:extLst>
        </xdr:cNvPr>
        <xdr:cNvSpPr/>
      </xdr:nvSpPr>
      <xdr:spPr>
        <a:xfrm>
          <a:off x="112643" y="6705600"/>
          <a:ext cx="6029740" cy="2464904"/>
        </a:xfrm>
        <a:prstGeom prst="roundRect">
          <a:avLst>
            <a:gd name="adj" fmla="val 1526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218661</xdr:colOff>
      <xdr:row>35</xdr:row>
      <xdr:rowOff>125895</xdr:rowOff>
    </xdr:from>
    <xdr:to>
      <xdr:col>22</xdr:col>
      <xdr:colOff>86140</xdr:colOff>
      <xdr:row>47</xdr:row>
      <xdr:rowOff>152399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447EF3AA-CEE7-4F37-BF1F-E470FB0EC70F}"/>
            </a:ext>
          </a:extLst>
        </xdr:cNvPr>
        <xdr:cNvSpPr/>
      </xdr:nvSpPr>
      <xdr:spPr>
        <a:xfrm>
          <a:off x="218661" y="6818243"/>
          <a:ext cx="5844209" cy="2252869"/>
        </a:xfrm>
        <a:prstGeom prst="roundRect">
          <a:avLst>
            <a:gd name="adj" fmla="val 3643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0</xdr:col>
      <xdr:colOff>218661</xdr:colOff>
      <xdr:row>35</xdr:row>
      <xdr:rowOff>112644</xdr:rowOff>
    </xdr:from>
    <xdr:to>
      <xdr:col>22</xdr:col>
      <xdr:colOff>92766</xdr:colOff>
      <xdr:row>37</xdr:row>
      <xdr:rowOff>72887</xdr:rowOff>
    </xdr:to>
    <xdr:sp macro="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2E040BA0-AA9D-484A-A0DA-D134070E63EE}"/>
            </a:ext>
          </a:extLst>
        </xdr:cNvPr>
        <xdr:cNvSpPr/>
      </xdr:nvSpPr>
      <xdr:spPr>
        <a:xfrm>
          <a:off x="218661" y="6804992"/>
          <a:ext cx="5850835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Relação</a:t>
          </a:r>
          <a:r>
            <a:rPr lang="pt-BR" sz="1800" b="1" baseline="0">
              <a:latin typeface="+mn-lt"/>
            </a:rPr>
            <a:t> de Horas Estudadas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</xdr:col>
      <xdr:colOff>19877</xdr:colOff>
      <xdr:row>37</xdr:row>
      <xdr:rowOff>96078</xdr:rowOff>
    </xdr:from>
    <xdr:to>
      <xdr:col>22</xdr:col>
      <xdr:colOff>6626</xdr:colOff>
      <xdr:row>47</xdr:row>
      <xdr:rowOff>59635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7707106-E533-4C9D-BBD2-64616DC12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66260</xdr:colOff>
      <xdr:row>23</xdr:row>
      <xdr:rowOff>119269</xdr:rowOff>
    </xdr:from>
    <xdr:to>
      <xdr:col>22</xdr:col>
      <xdr:colOff>86139</xdr:colOff>
      <xdr:row>33</xdr:row>
      <xdr:rowOff>112643</xdr:rowOff>
    </xdr:to>
    <xdr:sp macro="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3733FDDA-7484-4194-BED2-42E9A37256F7}"/>
            </a:ext>
          </a:extLst>
        </xdr:cNvPr>
        <xdr:cNvSpPr/>
      </xdr:nvSpPr>
      <xdr:spPr>
        <a:xfrm>
          <a:off x="3597964" y="4585252"/>
          <a:ext cx="2464905" cy="1848678"/>
        </a:xfrm>
        <a:prstGeom prst="roundRect">
          <a:avLst>
            <a:gd name="adj" fmla="val 7467"/>
          </a:avLst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Tipos</a:t>
          </a:r>
          <a:r>
            <a:rPr lang="pt-BR" sz="1800" b="1" baseline="0">
              <a:latin typeface="+mn-lt"/>
            </a:rPr>
            <a:t> de Estudos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13</xdr:col>
      <xdr:colOff>59635</xdr:colOff>
      <xdr:row>23</xdr:row>
      <xdr:rowOff>112643</xdr:rowOff>
    </xdr:from>
    <xdr:to>
      <xdr:col>22</xdr:col>
      <xdr:colOff>99392</xdr:colOff>
      <xdr:row>25</xdr:row>
      <xdr:rowOff>72887</xdr:rowOff>
    </xdr:to>
    <xdr:sp macro="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A84AB3F9-9B96-4284-9608-A17140999CD4}"/>
            </a:ext>
          </a:extLst>
        </xdr:cNvPr>
        <xdr:cNvSpPr/>
      </xdr:nvSpPr>
      <xdr:spPr>
        <a:xfrm>
          <a:off x="3591339" y="4578626"/>
          <a:ext cx="2484783" cy="33130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n-lt"/>
            </a:rPr>
            <a:t>Questões</a:t>
          </a:r>
          <a:r>
            <a:rPr lang="pt-BR" sz="1800" b="1" baseline="0">
              <a:latin typeface="+mn-lt"/>
            </a:rPr>
            <a:t> por Matéria</a:t>
          </a:r>
          <a:endParaRPr lang="pt-BR" sz="1800" b="1">
            <a:latin typeface="+mn-lt"/>
          </a:endParaRPr>
        </a:p>
      </xdr:txBody>
    </xdr:sp>
    <xdr:clientData/>
  </xdr:twoCellAnchor>
  <xdr:twoCellAnchor>
    <xdr:from>
      <xdr:col>13</xdr:col>
      <xdr:colOff>119270</xdr:colOff>
      <xdr:row>25</xdr:row>
      <xdr:rowOff>91440</xdr:rowOff>
    </xdr:from>
    <xdr:to>
      <xdr:col>22</xdr:col>
      <xdr:colOff>0</xdr:colOff>
      <xdr:row>32</xdr:row>
      <xdr:rowOff>144779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D3E43D2-59A1-4497-99B1-A3B9517A0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263257</xdr:colOff>
      <xdr:row>32</xdr:row>
      <xdr:rowOff>33819</xdr:rowOff>
    </xdr:from>
    <xdr:to>
      <xdr:col>17</xdr:col>
      <xdr:colOff>156677</xdr:colOff>
      <xdr:row>33</xdr:row>
      <xdr:rowOff>131144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7A738D98-68E7-4BE0-A10D-455CF9EAB4D9}"/>
            </a:ext>
          </a:extLst>
        </xdr:cNvPr>
        <xdr:cNvGrpSpPr/>
      </xdr:nvGrpSpPr>
      <xdr:grpSpPr>
        <a:xfrm>
          <a:off x="3997057" y="6234594"/>
          <a:ext cx="693520" cy="287825"/>
          <a:chOff x="3812146" y="6010141"/>
          <a:chExt cx="717503" cy="279504"/>
        </a:xfrm>
      </xdr:grpSpPr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EF4B35C6-FCFF-4B10-904A-EC5D08E86AD6}"/>
              </a:ext>
            </a:extLst>
          </xdr:cNvPr>
          <xdr:cNvSpPr/>
        </xdr:nvSpPr>
        <xdr:spPr>
          <a:xfrm>
            <a:off x="3812146" y="6089560"/>
            <a:ext cx="107287" cy="107286"/>
          </a:xfrm>
          <a:prstGeom prst="roundRect">
            <a:avLst/>
          </a:prstGeom>
          <a:solidFill>
            <a:srgbClr val="08B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011F03CD-AD3D-4704-B490-2AE0B688B2DB}"/>
              </a:ext>
            </a:extLst>
          </xdr:cNvPr>
          <xdr:cNvSpPr txBox="1"/>
        </xdr:nvSpPr>
        <xdr:spPr>
          <a:xfrm>
            <a:off x="3856745" y="6010141"/>
            <a:ext cx="672904" cy="2795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Acertos</a:t>
            </a:r>
          </a:p>
        </xdr:txBody>
      </xdr:sp>
    </xdr:grpSp>
    <xdr:clientData/>
  </xdr:twoCellAnchor>
  <xdr:twoCellAnchor>
    <xdr:from>
      <xdr:col>18</xdr:col>
      <xdr:colOff>27043</xdr:colOff>
      <xdr:row>32</xdr:row>
      <xdr:rowOff>33819</xdr:rowOff>
    </xdr:from>
    <xdr:to>
      <xdr:col>21</xdr:col>
      <xdr:colOff>22606</xdr:colOff>
      <xdr:row>33</xdr:row>
      <xdr:rowOff>131144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B88DEF5C-4E27-4A53-BF1B-9F11B7FD53A4}"/>
            </a:ext>
          </a:extLst>
        </xdr:cNvPr>
        <xdr:cNvGrpSpPr/>
      </xdr:nvGrpSpPr>
      <xdr:grpSpPr>
        <a:xfrm>
          <a:off x="4827643" y="6234594"/>
          <a:ext cx="795663" cy="287825"/>
          <a:chOff x="3812146" y="6010141"/>
          <a:chExt cx="819805" cy="279504"/>
        </a:xfrm>
      </xdr:grpSpPr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6C7B7DD4-BE71-426E-8E0D-43A06B7D264A}"/>
              </a:ext>
            </a:extLst>
          </xdr:cNvPr>
          <xdr:cNvSpPr/>
        </xdr:nvSpPr>
        <xdr:spPr>
          <a:xfrm>
            <a:off x="3812146" y="6089560"/>
            <a:ext cx="107287" cy="107286"/>
          </a:xfrm>
          <a:prstGeom prst="round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BECDEADE-F05F-4C4F-BDF7-FF0519F5D64A}"/>
              </a:ext>
            </a:extLst>
          </xdr:cNvPr>
          <xdr:cNvSpPr txBox="1"/>
        </xdr:nvSpPr>
        <xdr:spPr>
          <a:xfrm>
            <a:off x="3853748" y="6010141"/>
            <a:ext cx="778203" cy="2795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200" b="1"/>
              <a:t>Erros</a:t>
            </a:r>
          </a:p>
        </xdr:txBody>
      </xdr:sp>
    </xdr:grpSp>
    <xdr:clientData/>
  </xdr:twoCellAnchor>
  <xdr:twoCellAnchor>
    <xdr:from>
      <xdr:col>0</xdr:col>
      <xdr:colOff>30480</xdr:colOff>
      <xdr:row>48</xdr:row>
      <xdr:rowOff>15240</xdr:rowOff>
    </xdr:from>
    <xdr:to>
      <xdr:col>14</xdr:col>
      <xdr:colOff>45720</xdr:colOff>
      <xdr:row>49</xdr:row>
      <xdr:rowOff>106680</xdr:rowOff>
    </xdr:to>
    <xdr:sp macro="" textlink="CONFIGURAÇÃO!C52">
      <xdr:nvSpPr>
        <xdr:cNvPr id="8" name="CaixaDeTexto 7">
          <a:extLst>
            <a:ext uri="{FF2B5EF4-FFF2-40B4-BE49-F238E27FC236}">
              <a16:creationId xmlns:a16="http://schemas.microsoft.com/office/drawing/2014/main" id="{D346E55B-27CA-4E1E-90EB-4AD9E0022C4D}"/>
            </a:ext>
          </a:extLst>
        </xdr:cNvPr>
        <xdr:cNvSpPr txBox="1"/>
      </xdr:nvSpPr>
      <xdr:spPr>
        <a:xfrm>
          <a:off x="30480" y="8999220"/>
          <a:ext cx="385572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09A7014-569A-4660-9112-A6A1A9F8954A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PDF Gerado automaticamente pela planilha de estudo às 18:43:13</a:t>
          </a:fld>
          <a:endParaRPr lang="pt-BR" sz="400"/>
        </a:p>
      </xdr:txBody>
    </xdr:sp>
    <xdr:clientData/>
  </xdr:twoCellAnchor>
  <xdr:twoCellAnchor>
    <xdr:from>
      <xdr:col>16</xdr:col>
      <xdr:colOff>236220</xdr:colOff>
      <xdr:row>48</xdr:row>
      <xdr:rowOff>15240</xdr:rowOff>
    </xdr:from>
    <xdr:to>
      <xdr:col>25</xdr:col>
      <xdr:colOff>259080</xdr:colOff>
      <xdr:row>49</xdr:row>
      <xdr:rowOff>106680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CC50F71-A743-42E6-8382-33FF44CC85A1}"/>
            </a:ext>
          </a:extLst>
        </xdr:cNvPr>
        <xdr:cNvSpPr txBox="1"/>
      </xdr:nvSpPr>
      <xdr:spPr>
        <a:xfrm>
          <a:off x="4625340" y="8999220"/>
          <a:ext cx="249174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/>
            <a:t>Desenvolvida por Otávio Villas Boas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672353</xdr:colOff>
      <xdr:row>1</xdr:row>
      <xdr:rowOff>537883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7E1EDC-0057-4F08-83F8-467D69F16EF8}"/>
            </a:ext>
          </a:extLst>
        </xdr:cNvPr>
        <xdr:cNvGrpSpPr/>
      </xdr:nvGrpSpPr>
      <xdr:grpSpPr>
        <a:xfrm>
          <a:off x="0" y="0"/>
          <a:ext cx="672353" cy="709333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7" name="Fluxograma: Atraso 6">
            <a:extLst>
              <a:ext uri="{FF2B5EF4-FFF2-40B4-BE49-F238E27FC236}">
                <a16:creationId xmlns:a16="http://schemas.microsoft.com/office/drawing/2014/main" id="{16AEAED6-F151-4E56-B071-8C471FA6FB63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" name="Gráfico 10" descr="Saída com preenchimento sólido">
            <a:extLst>
              <a:ext uri="{FF2B5EF4-FFF2-40B4-BE49-F238E27FC236}">
                <a16:creationId xmlns:a16="http://schemas.microsoft.com/office/drawing/2014/main" id="{8331F8A1-537F-4DAD-A9E7-7FFBE98E4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784860</xdr:colOff>
      <xdr:row>0</xdr:row>
      <xdr:rowOff>106680</xdr:rowOff>
    </xdr:from>
    <xdr:to>
      <xdr:col>2</xdr:col>
      <xdr:colOff>358140</xdr:colOff>
      <xdr:row>1</xdr:row>
      <xdr:rowOff>274320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656C4555-135D-4C1E-A154-FACAF7000B55}"/>
            </a:ext>
          </a:extLst>
        </xdr:cNvPr>
        <xdr:cNvGrpSpPr/>
      </xdr:nvGrpSpPr>
      <xdr:grpSpPr>
        <a:xfrm>
          <a:off x="784860" y="106680"/>
          <a:ext cx="3078480" cy="520065"/>
          <a:chOff x="5318760" y="99060"/>
          <a:chExt cx="1988820" cy="502920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94AAE7D0-E3E7-4311-BFE1-03B0F76E5B44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3DBED587-E45C-41E1-A3CC-1380C3072FEE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69C60111-6AEC-42F0-BF98-DFD70197F7C7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chemeClr val="tx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Hoje</a:t>
              </a:r>
              <a:endParaRPr lang="pt-BR" sz="1100" b="1"/>
            </a:p>
          </xdr:txBody>
        </xdr:sp>
      </xdr:grpSp>
      <xdr:sp macro="" textlink="CONFIGURAÇÃO!E3">
        <xdr:nvSpPr>
          <xdr:cNvPr id="18" name="CaixaDeTexto 17">
            <a:extLst>
              <a:ext uri="{FF2B5EF4-FFF2-40B4-BE49-F238E27FC236}">
                <a16:creationId xmlns:a16="http://schemas.microsoft.com/office/drawing/2014/main" id="{E4A212D1-ACDA-40EF-83FB-81423DE1AB5F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4CD1CCC-786F-45A7-9AA5-19E726AB12BF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29/07/2022</a:t>
            </a:fld>
            <a:endParaRPr lang="pt-BR" sz="4000" b="1"/>
          </a:p>
        </xdr:txBody>
      </xdr:sp>
    </xdr:grpSp>
    <xdr:clientData/>
  </xdr:twoCellAnchor>
  <xdr:twoCellAnchor>
    <xdr:from>
      <xdr:col>2</xdr:col>
      <xdr:colOff>622300</xdr:colOff>
      <xdr:row>0</xdr:row>
      <xdr:rowOff>106680</xdr:rowOff>
    </xdr:from>
    <xdr:to>
      <xdr:col>2</xdr:col>
      <xdr:colOff>2611120</xdr:colOff>
      <xdr:row>1</xdr:row>
      <xdr:rowOff>274320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8D81E132-FB17-448C-A1AC-7751C0C86761}"/>
            </a:ext>
          </a:extLst>
        </xdr:cNvPr>
        <xdr:cNvGrpSpPr/>
      </xdr:nvGrpSpPr>
      <xdr:grpSpPr>
        <a:xfrm>
          <a:off x="4127500" y="106680"/>
          <a:ext cx="1988820" cy="520065"/>
          <a:chOff x="5318760" y="99060"/>
          <a:chExt cx="1988820" cy="502920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260B9E4B-4EC3-4926-8AD6-2AFBC903B0D8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0F33F6FE-51AC-48A0-B258-6AD34D924E9E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46F13786-A960-4116-9B87-C879598467C5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rgbClr val="08B000"/>
            </a:solidFill>
            <a:ln w="12700">
              <a:solidFill>
                <a:srgbClr val="08B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Tarefas Feitas</a:t>
              </a:r>
              <a:endParaRPr lang="pt-BR" sz="1100" b="1"/>
            </a:p>
          </xdr:txBody>
        </xdr:sp>
      </xdr:grpSp>
      <xdr:sp macro="" textlink="CONFIGURAÇÃO!F10">
        <xdr:nvSpPr>
          <xdr:cNvPr id="23" name="CaixaDeTexto 22">
            <a:extLst>
              <a:ext uri="{FF2B5EF4-FFF2-40B4-BE49-F238E27FC236}">
                <a16:creationId xmlns:a16="http://schemas.microsoft.com/office/drawing/2014/main" id="{2F6FD8AF-285F-47FC-8312-D879CC51E8B5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5E2B0EC-F982-41BB-85EE-D4A233E7605F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2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2</xdr:col>
      <xdr:colOff>2875280</xdr:colOff>
      <xdr:row>0</xdr:row>
      <xdr:rowOff>106680</xdr:rowOff>
    </xdr:from>
    <xdr:to>
      <xdr:col>4</xdr:col>
      <xdr:colOff>22860</xdr:colOff>
      <xdr:row>1</xdr:row>
      <xdr:rowOff>274320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33B6F794-8042-4277-B535-B995CA1B74E2}"/>
            </a:ext>
          </a:extLst>
        </xdr:cNvPr>
        <xdr:cNvGrpSpPr/>
      </xdr:nvGrpSpPr>
      <xdr:grpSpPr>
        <a:xfrm>
          <a:off x="6380480" y="106680"/>
          <a:ext cx="1843405" cy="520065"/>
          <a:chOff x="5318760" y="99060"/>
          <a:chExt cx="1988820" cy="502920"/>
        </a:xfrm>
      </xdr:grpSpPr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C6D370B7-F1F0-42F4-8857-CA341D4EA8A6}"/>
              </a:ext>
            </a:extLst>
          </xdr:cNvPr>
          <xdr:cNvGrpSpPr/>
        </xdr:nvGrpSpPr>
        <xdr:grpSpPr>
          <a:xfrm>
            <a:off x="5318760" y="99060"/>
            <a:ext cx="1988820" cy="502920"/>
            <a:chOff x="175260" y="457200"/>
            <a:chExt cx="1988820" cy="502920"/>
          </a:xfrm>
        </xdr:grpSpPr>
        <xdr:sp macro="" textlink="">
          <xdr:nvSpPr>
            <xdr:cNvPr id="29" name="Retângulo: Cantos Arredondados 28">
              <a:extLst>
                <a:ext uri="{FF2B5EF4-FFF2-40B4-BE49-F238E27FC236}">
                  <a16:creationId xmlns:a16="http://schemas.microsoft.com/office/drawing/2014/main" id="{7C9A3267-3094-4171-9991-04DF0B06DE42}"/>
                </a:ext>
              </a:extLst>
            </xdr:cNvPr>
            <xdr:cNvSpPr/>
          </xdr:nvSpPr>
          <xdr:spPr>
            <a:xfrm>
              <a:off x="175260" y="457200"/>
              <a:ext cx="1988820" cy="502920"/>
            </a:xfrm>
            <a:prstGeom prst="round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8B0CE477-3C80-4B38-86C1-84E7F071ECAE}"/>
                </a:ext>
              </a:extLst>
            </xdr:cNvPr>
            <xdr:cNvSpPr/>
          </xdr:nvSpPr>
          <xdr:spPr>
            <a:xfrm>
              <a:off x="213360" y="483870"/>
              <a:ext cx="1242060" cy="152399"/>
            </a:xfrm>
            <a:prstGeom prst="roundRect">
              <a:avLst>
                <a:gd name="adj" fmla="val 41667"/>
              </a:avLst>
            </a:prstGeom>
            <a:solidFill>
              <a:srgbClr val="FA0000"/>
            </a:solidFill>
            <a:ln w="12700">
              <a:solidFill>
                <a:srgbClr val="FA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 baseline="0"/>
                <a:t>Tarefas Pendente</a:t>
              </a:r>
              <a:endParaRPr lang="pt-BR" sz="1100" b="1"/>
            </a:p>
          </xdr:txBody>
        </xdr:sp>
      </xdr:grpSp>
      <xdr:sp macro="" textlink="CONFIGURAÇÃO!F11">
        <xdr:nvSpPr>
          <xdr:cNvPr id="28" name="CaixaDeTexto 27">
            <a:extLst>
              <a:ext uri="{FF2B5EF4-FFF2-40B4-BE49-F238E27FC236}">
                <a16:creationId xmlns:a16="http://schemas.microsoft.com/office/drawing/2014/main" id="{E51500BA-B121-4BAD-853F-484ABA13EF41}"/>
              </a:ext>
            </a:extLst>
          </xdr:cNvPr>
          <xdr:cNvSpPr txBox="1"/>
        </xdr:nvSpPr>
        <xdr:spPr>
          <a:xfrm>
            <a:off x="5341620" y="274320"/>
            <a:ext cx="191262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053AE59-4738-41A6-8A85-74A94120142E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2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4</xdr:col>
      <xdr:colOff>411480</xdr:colOff>
      <xdr:row>0</xdr:row>
      <xdr:rowOff>106680</xdr:rowOff>
    </xdr:from>
    <xdr:to>
      <xdr:col>8</xdr:col>
      <xdr:colOff>259080</xdr:colOff>
      <xdr:row>1</xdr:row>
      <xdr:rowOff>274320</xdr:rowOff>
    </xdr:to>
    <xdr:sp macro="[0]!AbrirAddTarefas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122A302F-6975-47A5-9794-015639BA13C7}"/>
            </a:ext>
          </a:extLst>
        </xdr:cNvPr>
        <xdr:cNvSpPr/>
      </xdr:nvSpPr>
      <xdr:spPr>
        <a:xfrm>
          <a:off x="8862060" y="106680"/>
          <a:ext cx="2286000" cy="518160"/>
        </a:xfrm>
        <a:prstGeom prst="roundRect">
          <a:avLst/>
        </a:prstGeom>
        <a:solidFill>
          <a:srgbClr val="08B000"/>
        </a:solidFill>
        <a:ln w="12700">
          <a:solidFill>
            <a:srgbClr val="08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Adicionar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91440</xdr:rowOff>
    </xdr:from>
    <xdr:to>
      <xdr:col>23</xdr:col>
      <xdr:colOff>76200</xdr:colOff>
      <xdr:row>32</xdr:row>
      <xdr:rowOff>160020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8C4952-6EB8-4029-9B05-47DAA084B641}"/>
            </a:ext>
          </a:extLst>
        </xdr:cNvPr>
        <xdr:cNvSpPr/>
      </xdr:nvSpPr>
      <xdr:spPr>
        <a:xfrm>
          <a:off x="68580" y="91440"/>
          <a:ext cx="14028420" cy="5920740"/>
        </a:xfrm>
        <a:prstGeom prst="roundRect">
          <a:avLst>
            <a:gd name="adj" fmla="val 584"/>
          </a:avLst>
        </a:prstGeom>
        <a:solidFill>
          <a:schemeClr val="bg1">
            <a:lumMod val="95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60960</xdr:colOff>
      <xdr:row>0</xdr:row>
      <xdr:rowOff>53340</xdr:rowOff>
    </xdr:from>
    <xdr:to>
      <xdr:col>23</xdr:col>
      <xdr:colOff>68580</xdr:colOff>
      <xdr:row>5</xdr:row>
      <xdr:rowOff>129540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76F9A06-76FF-446A-BE8B-0CD4A3C92D98}"/>
            </a:ext>
          </a:extLst>
        </xdr:cNvPr>
        <xdr:cNvSpPr/>
      </xdr:nvSpPr>
      <xdr:spPr>
        <a:xfrm>
          <a:off x="60960" y="53340"/>
          <a:ext cx="14028420" cy="990600"/>
        </a:xfrm>
        <a:prstGeom prst="roundRect">
          <a:avLst>
            <a:gd name="adj" fmla="val 8661"/>
          </a:avLst>
        </a:prstGeom>
        <a:solidFill>
          <a:schemeClr val="tx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60960</xdr:colOff>
      <xdr:row>0</xdr:row>
      <xdr:rowOff>15240</xdr:rowOff>
    </xdr:from>
    <xdr:to>
      <xdr:col>4</xdr:col>
      <xdr:colOff>137160</xdr:colOff>
      <xdr:row>2</xdr:row>
      <xdr:rowOff>144780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EF8219A-1260-4C47-95CB-7AE84238D5B4}"/>
            </a:ext>
          </a:extLst>
        </xdr:cNvPr>
        <xdr:cNvSpPr txBox="1"/>
      </xdr:nvSpPr>
      <xdr:spPr>
        <a:xfrm>
          <a:off x="60960" y="15240"/>
          <a:ext cx="25146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 i="1">
              <a:solidFill>
                <a:schemeClr val="bg1"/>
              </a:solidFill>
            </a:rPr>
            <a:t>Visão Geral</a:t>
          </a:r>
        </a:p>
      </xdr:txBody>
    </xdr:sp>
    <xdr:clientData/>
  </xdr:twoCellAnchor>
  <xdr:twoCellAnchor>
    <xdr:from>
      <xdr:col>0</xdr:col>
      <xdr:colOff>161249</xdr:colOff>
      <xdr:row>9</xdr:row>
      <xdr:rowOff>172478</xdr:rowOff>
    </xdr:from>
    <xdr:to>
      <xdr:col>8</xdr:col>
      <xdr:colOff>22860</xdr:colOff>
      <xdr:row>20</xdr:row>
      <xdr:rowOff>160020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81E1FF89-CBCD-4883-A54B-473D9A405839}"/>
            </a:ext>
          </a:extLst>
        </xdr:cNvPr>
        <xdr:cNvGrpSpPr/>
      </xdr:nvGrpSpPr>
      <xdr:grpSpPr>
        <a:xfrm>
          <a:off x="161249" y="1886978"/>
          <a:ext cx="4586011" cy="2083042"/>
          <a:chOff x="161249" y="1124978"/>
          <a:chExt cx="2227955" cy="199922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47989195-56F0-4458-BC89-23D11C6ADFD8}"/>
              </a:ext>
            </a:extLst>
          </xdr:cNvPr>
          <xdr:cNvSpPr/>
        </xdr:nvSpPr>
        <xdr:spPr>
          <a:xfrm>
            <a:off x="168869" y="1124978"/>
            <a:ext cx="2220335" cy="1999222"/>
          </a:xfrm>
          <a:prstGeom prst="roundRect">
            <a:avLst>
              <a:gd name="adj" fmla="val 1726"/>
            </a:avLst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92863C3B-287D-452D-B970-759C35EA3915}"/>
              </a:ext>
            </a:extLst>
          </xdr:cNvPr>
          <xdr:cNvSpPr/>
        </xdr:nvSpPr>
        <xdr:spPr>
          <a:xfrm>
            <a:off x="161249" y="1124978"/>
            <a:ext cx="2227955" cy="353302"/>
          </a:xfrm>
          <a:prstGeom prst="roundRect">
            <a:avLst>
              <a:gd name="adj" fmla="val 12510"/>
            </a:avLst>
          </a:prstGeom>
          <a:solidFill>
            <a:schemeClr val="tx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600" b="1" i="0"/>
              <a:t>Estudo</a:t>
            </a:r>
            <a:r>
              <a:rPr lang="pt-BR" sz="1600" b="1" i="0" baseline="0"/>
              <a:t> por matéria</a:t>
            </a:r>
            <a:endParaRPr lang="pt-BR" sz="1600" b="1" i="0"/>
          </a:p>
        </xdr:txBody>
      </xdr:sp>
    </xdr:grpSp>
    <xdr:clientData/>
  </xdr:twoCellAnchor>
  <xdr:twoCellAnchor>
    <xdr:from>
      <xdr:col>0</xdr:col>
      <xdr:colOff>161249</xdr:colOff>
      <xdr:row>21</xdr:row>
      <xdr:rowOff>20078</xdr:rowOff>
    </xdr:from>
    <xdr:to>
      <xdr:col>8</xdr:col>
      <xdr:colOff>22860</xdr:colOff>
      <xdr:row>32</xdr:row>
      <xdr:rowOff>7620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83B9D06-B6C3-40EA-BBD5-D56880A517E8}"/>
            </a:ext>
          </a:extLst>
        </xdr:cNvPr>
        <xdr:cNvGrpSpPr/>
      </xdr:nvGrpSpPr>
      <xdr:grpSpPr>
        <a:xfrm>
          <a:off x="161249" y="4020578"/>
          <a:ext cx="4586011" cy="2083042"/>
          <a:chOff x="161249" y="1124978"/>
          <a:chExt cx="2227955" cy="1999222"/>
        </a:xfrm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F7AE990F-9CCF-4E08-B70C-96600C6C6647}"/>
              </a:ext>
            </a:extLst>
          </xdr:cNvPr>
          <xdr:cNvSpPr/>
        </xdr:nvSpPr>
        <xdr:spPr>
          <a:xfrm>
            <a:off x="168869" y="1124978"/>
            <a:ext cx="2220335" cy="1999222"/>
          </a:xfrm>
          <a:prstGeom prst="roundRect">
            <a:avLst>
              <a:gd name="adj" fmla="val 1726"/>
            </a:avLst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443C0741-2DC9-4A4C-A660-FFF662EEC393}"/>
              </a:ext>
            </a:extLst>
          </xdr:cNvPr>
          <xdr:cNvSpPr/>
        </xdr:nvSpPr>
        <xdr:spPr>
          <a:xfrm>
            <a:off x="161249" y="1124978"/>
            <a:ext cx="2227955" cy="353302"/>
          </a:xfrm>
          <a:prstGeom prst="roundRect">
            <a:avLst>
              <a:gd name="adj" fmla="val 12510"/>
            </a:avLst>
          </a:prstGeom>
          <a:solidFill>
            <a:schemeClr val="tx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600" b="1" i="0"/>
              <a:t>Tipos</a:t>
            </a:r>
            <a:r>
              <a:rPr lang="pt-BR" sz="1600" b="1" i="0" baseline="0"/>
              <a:t> de estudo</a:t>
            </a:r>
          </a:p>
          <a:p>
            <a:pPr algn="l"/>
            <a:endParaRPr lang="pt-BR" sz="1600" b="1" i="0"/>
          </a:p>
        </xdr:txBody>
      </xdr:sp>
    </xdr:grpSp>
    <xdr:clientData/>
  </xdr:twoCellAnchor>
  <xdr:twoCellAnchor>
    <xdr:from>
      <xdr:col>8</xdr:col>
      <xdr:colOff>91440</xdr:colOff>
      <xdr:row>9</xdr:row>
      <xdr:rowOff>172477</xdr:rowOff>
    </xdr:from>
    <xdr:to>
      <xdr:col>22</xdr:col>
      <xdr:colOff>593161</xdr:colOff>
      <xdr:row>32</xdr:row>
      <xdr:rowOff>13048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63759E9A-52EC-47AA-AE54-8F8A3873C113}"/>
            </a:ext>
          </a:extLst>
        </xdr:cNvPr>
        <xdr:cNvGrpSpPr/>
      </xdr:nvGrpSpPr>
      <xdr:grpSpPr>
        <a:xfrm>
          <a:off x="4815840" y="1886977"/>
          <a:ext cx="8769421" cy="4222071"/>
          <a:chOff x="168869" y="1124978"/>
          <a:chExt cx="2221580" cy="1999222"/>
        </a:xfrm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22B587E1-6A54-4ACF-97F8-FEB86C0ADA29}"/>
              </a:ext>
            </a:extLst>
          </xdr:cNvPr>
          <xdr:cNvSpPr/>
        </xdr:nvSpPr>
        <xdr:spPr>
          <a:xfrm>
            <a:off x="168869" y="1124978"/>
            <a:ext cx="2220335" cy="1999222"/>
          </a:xfrm>
          <a:prstGeom prst="roundRect">
            <a:avLst>
              <a:gd name="adj" fmla="val 1726"/>
            </a:avLst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8CD03C22-FF8E-4213-BE20-4EE041FB974E}"/>
              </a:ext>
            </a:extLst>
          </xdr:cNvPr>
          <xdr:cNvSpPr/>
        </xdr:nvSpPr>
        <xdr:spPr>
          <a:xfrm>
            <a:off x="170114" y="1124978"/>
            <a:ext cx="2220335" cy="170776"/>
          </a:xfrm>
          <a:prstGeom prst="roundRect">
            <a:avLst>
              <a:gd name="adj" fmla="val 12510"/>
            </a:avLst>
          </a:prstGeom>
          <a:solidFill>
            <a:schemeClr val="tx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600" b="1">
                <a:solidFill>
                  <a:schemeClr val="bg1"/>
                </a:solidFill>
              </a:rPr>
              <a:t>Relação</a:t>
            </a:r>
            <a:r>
              <a:rPr lang="pt-BR" sz="1600" b="1" baseline="0">
                <a:solidFill>
                  <a:schemeClr val="bg1"/>
                </a:solidFill>
              </a:rPr>
              <a:t> diária</a:t>
            </a:r>
          </a:p>
          <a:p>
            <a:pPr algn="l"/>
            <a:endParaRPr lang="pt-BR" sz="16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175260</xdr:colOff>
      <xdr:row>2</xdr:row>
      <xdr:rowOff>91440</xdr:rowOff>
    </xdr:from>
    <xdr:to>
      <xdr:col>3</xdr:col>
      <xdr:colOff>335280</xdr:colOff>
      <xdr:row>5</xdr:row>
      <xdr:rowOff>45720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5D030AD0-7990-429A-A084-FD3B11267AFF}"/>
            </a:ext>
          </a:extLst>
        </xdr:cNvPr>
        <xdr:cNvGrpSpPr/>
      </xdr:nvGrpSpPr>
      <xdr:grpSpPr>
        <a:xfrm>
          <a:off x="175260" y="472440"/>
          <a:ext cx="1931670" cy="525780"/>
          <a:chOff x="175260" y="457200"/>
          <a:chExt cx="1988820" cy="502920"/>
        </a:xfrm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F6D40675-B116-437B-A9EB-EDABDF961543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C9F6E9E3-C58B-4E4D-99AC-8E98663DAA52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/>
              <a:t>Questões</a:t>
            </a:r>
            <a:endParaRPr lang="pt-BR" sz="1100" b="1"/>
          </a:p>
        </xdr:txBody>
      </xdr:sp>
    </xdr:grpSp>
    <xdr:clientData/>
  </xdr:twoCellAnchor>
  <xdr:twoCellAnchor>
    <xdr:from>
      <xdr:col>3</xdr:col>
      <xdr:colOff>457200</xdr:colOff>
      <xdr:row>2</xdr:row>
      <xdr:rowOff>91440</xdr:rowOff>
    </xdr:from>
    <xdr:to>
      <xdr:col>7</xdr:col>
      <xdr:colOff>7620</xdr:colOff>
      <xdr:row>5</xdr:row>
      <xdr:rowOff>45720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A8DCCD8-0F98-4774-A2C2-3719A38662DA}"/>
            </a:ext>
          </a:extLst>
        </xdr:cNvPr>
        <xdr:cNvGrpSpPr/>
      </xdr:nvGrpSpPr>
      <xdr:grpSpPr>
        <a:xfrm>
          <a:off x="2228850" y="472440"/>
          <a:ext cx="1912620" cy="525780"/>
          <a:chOff x="175260" y="457200"/>
          <a:chExt cx="1988820" cy="502920"/>
        </a:xfrm>
      </xdr:grpSpPr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CCCBE6EE-58AA-433C-80B1-DCDDE6546F0E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A4A5E446-A9A5-4AF4-9EA6-F6176715AB7D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/>
              <a:t>Exercícios</a:t>
            </a:r>
          </a:p>
        </xdr:txBody>
      </xdr:sp>
    </xdr:grpSp>
    <xdr:clientData/>
  </xdr:twoCellAnchor>
  <xdr:twoCellAnchor>
    <xdr:from>
      <xdr:col>7</xdr:col>
      <xdr:colOff>121920</xdr:colOff>
      <xdr:row>2</xdr:row>
      <xdr:rowOff>91440</xdr:rowOff>
    </xdr:from>
    <xdr:to>
      <xdr:col>10</xdr:col>
      <xdr:colOff>281940</xdr:colOff>
      <xdr:row>5</xdr:row>
      <xdr:rowOff>45720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DDE32FC-8215-4FCC-A65C-EDED2A5C4351}"/>
            </a:ext>
          </a:extLst>
        </xdr:cNvPr>
        <xdr:cNvGrpSpPr/>
      </xdr:nvGrpSpPr>
      <xdr:grpSpPr>
        <a:xfrm>
          <a:off x="4255770" y="472440"/>
          <a:ext cx="1931670" cy="525780"/>
          <a:chOff x="175260" y="457200"/>
          <a:chExt cx="1988820" cy="502920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6C32FA15-F2CA-461C-A4D9-EF97B175ADCB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BEF3B916-2C7A-4B1D-82E9-7FB398158262}"/>
              </a:ext>
            </a:extLst>
          </xdr:cNvPr>
          <xdr:cNvSpPr/>
        </xdr:nvSpPr>
        <xdr:spPr>
          <a:xfrm>
            <a:off x="213360" y="483870"/>
            <a:ext cx="1242060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/>
              <a:t>Horas</a:t>
            </a:r>
          </a:p>
        </xdr:txBody>
      </xdr:sp>
    </xdr:grpSp>
    <xdr:clientData/>
  </xdr:twoCellAnchor>
  <xdr:twoCellAnchor>
    <xdr:from>
      <xdr:col>0</xdr:col>
      <xdr:colOff>213360</xdr:colOff>
      <xdr:row>12</xdr:row>
      <xdr:rowOff>11430</xdr:rowOff>
    </xdr:from>
    <xdr:to>
      <xdr:col>7</xdr:col>
      <xdr:colOff>548640</xdr:colOff>
      <xdr:row>20</xdr:row>
      <xdr:rowOff>129540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CAA825-C447-4839-863F-2CEF119EE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23</xdr:row>
      <xdr:rowOff>38100</xdr:rowOff>
    </xdr:from>
    <xdr:to>
      <xdr:col>7</xdr:col>
      <xdr:colOff>594360</xdr:colOff>
      <xdr:row>31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7487B74-272D-4BF2-9547-EF3F93D694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137160</xdr:colOff>
      <xdr:row>0</xdr:row>
      <xdr:rowOff>87923</xdr:rowOff>
    </xdr:from>
    <xdr:to>
      <xdr:col>23</xdr:col>
      <xdr:colOff>7620</xdr:colOff>
      <xdr:row>5</xdr:row>
      <xdr:rowOff>70338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809A427-BF20-4DE2-8FF9-0A85F2FC79A6}"/>
            </a:ext>
          </a:extLst>
        </xdr:cNvPr>
        <xdr:cNvSpPr/>
      </xdr:nvSpPr>
      <xdr:spPr>
        <a:xfrm>
          <a:off x="8671560" y="87923"/>
          <a:ext cx="5356860" cy="896815"/>
        </a:xfrm>
        <a:prstGeom prst="roundRect">
          <a:avLst>
            <a:gd name="adj" fmla="val 6766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289560</xdr:colOff>
      <xdr:row>0</xdr:row>
      <xdr:rowOff>104629</xdr:rowOff>
    </xdr:from>
    <xdr:to>
      <xdr:col>22</xdr:col>
      <xdr:colOff>556260</xdr:colOff>
      <xdr:row>5</xdr:row>
      <xdr:rowOff>42175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MATÉRIA">
              <a:extLst>
                <a:ext uri="{FF2B5EF4-FFF2-40B4-BE49-F238E27FC236}">
                  <a16:creationId xmlns:a16="http://schemas.microsoft.com/office/drawing/2014/main" id="{E6D206A6-804E-44EE-9A0B-98A0C5976E8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É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23960" y="104629"/>
              <a:ext cx="5143500" cy="851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190500</xdr:colOff>
      <xdr:row>3</xdr:row>
      <xdr:rowOff>38100</xdr:rowOff>
    </xdr:from>
    <xdr:to>
      <xdr:col>3</xdr:col>
      <xdr:colOff>228600</xdr:colOff>
      <xdr:row>5</xdr:row>
      <xdr:rowOff>106680</xdr:rowOff>
    </xdr:to>
    <xdr:sp macro="" textlink="CONFIGURAÇÃO!M2">
      <xdr:nvSpPr>
        <xdr:cNvPr id="19" name="CaixaDeTexto 18">
          <a:extLst>
            <a:ext uri="{FF2B5EF4-FFF2-40B4-BE49-F238E27FC236}">
              <a16:creationId xmlns:a16="http://schemas.microsoft.com/office/drawing/2014/main" id="{2E7BE69B-CE4B-41D9-8EDB-F3276ADF59D0}"/>
            </a:ext>
          </a:extLst>
        </xdr:cNvPr>
        <xdr:cNvSpPr txBox="1"/>
      </xdr:nvSpPr>
      <xdr:spPr>
        <a:xfrm>
          <a:off x="190500" y="586740"/>
          <a:ext cx="186690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0543A4-12C8-48F6-A692-16DEB9070A70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n-US" sz="3200" b="1"/>
        </a:p>
      </xdr:txBody>
    </xdr:sp>
    <xdr:clientData/>
  </xdr:twoCellAnchor>
  <xdr:twoCellAnchor>
    <xdr:from>
      <xdr:col>7</xdr:col>
      <xdr:colOff>144780</xdr:colOff>
      <xdr:row>3</xdr:row>
      <xdr:rowOff>38100</xdr:rowOff>
    </xdr:from>
    <xdr:to>
      <xdr:col>10</xdr:col>
      <xdr:colOff>251460</xdr:colOff>
      <xdr:row>5</xdr:row>
      <xdr:rowOff>106680</xdr:rowOff>
    </xdr:to>
    <xdr:sp macro="" textlink="CONFIGURAÇÃO!P2">
      <xdr:nvSpPr>
        <xdr:cNvPr id="31" name="CaixaDeTexto 30">
          <a:extLst>
            <a:ext uri="{FF2B5EF4-FFF2-40B4-BE49-F238E27FC236}">
              <a16:creationId xmlns:a16="http://schemas.microsoft.com/office/drawing/2014/main" id="{9FDCB099-1FA6-4CFE-9735-4DAFCA6B0A98}"/>
            </a:ext>
          </a:extLst>
        </xdr:cNvPr>
        <xdr:cNvSpPr txBox="1"/>
      </xdr:nvSpPr>
      <xdr:spPr>
        <a:xfrm>
          <a:off x="4411980" y="586740"/>
          <a:ext cx="193548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662AB3-296C-4E33-962A-7072F1E4210E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0:00:00</a:t>
          </a:fld>
          <a:endParaRPr lang="pt-BR" sz="4000" b="1"/>
        </a:p>
      </xdr:txBody>
    </xdr:sp>
    <xdr:clientData/>
  </xdr:twoCellAnchor>
  <xdr:twoCellAnchor>
    <xdr:from>
      <xdr:col>3</xdr:col>
      <xdr:colOff>510539</xdr:colOff>
      <xdr:row>3</xdr:row>
      <xdr:rowOff>129540</xdr:rowOff>
    </xdr:from>
    <xdr:to>
      <xdr:col>5</xdr:col>
      <xdr:colOff>190500</xdr:colOff>
      <xdr:row>5</xdr:row>
      <xdr:rowOff>7620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BA6E95C-2BC3-4A5E-B3CB-F2B120F5BD45}"/>
            </a:ext>
          </a:extLst>
        </xdr:cNvPr>
        <xdr:cNvSpPr/>
      </xdr:nvSpPr>
      <xdr:spPr>
        <a:xfrm>
          <a:off x="2339339" y="672465"/>
          <a:ext cx="899161" cy="240030"/>
        </a:xfrm>
        <a:prstGeom prst="roundRect">
          <a:avLst/>
        </a:prstGeom>
        <a:solidFill>
          <a:srgbClr val="08B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238125</xdr:colOff>
      <xdr:row>3</xdr:row>
      <xdr:rowOff>129540</xdr:rowOff>
    </xdr:from>
    <xdr:to>
      <xdr:col>6</xdr:col>
      <xdr:colOff>538162</xdr:colOff>
      <xdr:row>5</xdr:row>
      <xdr:rowOff>7620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82F546DA-60E3-470C-A67B-90967077AC18}"/>
            </a:ext>
          </a:extLst>
        </xdr:cNvPr>
        <xdr:cNvSpPr/>
      </xdr:nvSpPr>
      <xdr:spPr>
        <a:xfrm>
          <a:off x="3286125" y="672465"/>
          <a:ext cx="909637" cy="240030"/>
        </a:xfrm>
        <a:prstGeom prst="roundRect">
          <a:avLst/>
        </a:prstGeom>
        <a:solidFill>
          <a:srgbClr val="FA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250507</xdr:colOff>
      <xdr:row>3</xdr:row>
      <xdr:rowOff>22860</xdr:rowOff>
    </xdr:from>
    <xdr:to>
      <xdr:col>6</xdr:col>
      <xdr:colOff>545783</xdr:colOff>
      <xdr:row>5</xdr:row>
      <xdr:rowOff>91440</xdr:rowOff>
    </xdr:to>
    <xdr:sp macro="" textlink="CONFIGURAÇÃO!O2">
      <xdr:nvSpPr>
        <xdr:cNvPr id="30" name="CaixaDeTexto 29">
          <a:extLst>
            <a:ext uri="{FF2B5EF4-FFF2-40B4-BE49-F238E27FC236}">
              <a16:creationId xmlns:a16="http://schemas.microsoft.com/office/drawing/2014/main" id="{9B20679B-C322-47C9-96C0-01259C83592C}"/>
            </a:ext>
          </a:extLst>
        </xdr:cNvPr>
        <xdr:cNvSpPr txBox="1"/>
      </xdr:nvSpPr>
      <xdr:spPr>
        <a:xfrm>
          <a:off x="3298507" y="571500"/>
          <a:ext cx="904876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D6EA1A-CA84-4E24-A3C7-D974A9C226B9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pt-BR" sz="4000" b="1"/>
        </a:p>
      </xdr:txBody>
    </xdr:sp>
    <xdr:clientData/>
  </xdr:twoCellAnchor>
  <xdr:twoCellAnchor>
    <xdr:from>
      <xdr:col>3</xdr:col>
      <xdr:colOff>507682</xdr:colOff>
      <xdr:row>3</xdr:row>
      <xdr:rowOff>24766</xdr:rowOff>
    </xdr:from>
    <xdr:to>
      <xdr:col>5</xdr:col>
      <xdr:colOff>180022</xdr:colOff>
      <xdr:row>5</xdr:row>
      <xdr:rowOff>93346</xdr:rowOff>
    </xdr:to>
    <xdr:sp macro="" textlink="CONFIGURAÇÃO!N2">
      <xdr:nvSpPr>
        <xdr:cNvPr id="29" name="CaixaDeTexto 28">
          <a:extLst>
            <a:ext uri="{FF2B5EF4-FFF2-40B4-BE49-F238E27FC236}">
              <a16:creationId xmlns:a16="http://schemas.microsoft.com/office/drawing/2014/main" id="{892FA14E-40AE-4F3C-A97A-CA2B2EED4BF0}"/>
            </a:ext>
          </a:extLst>
        </xdr:cNvPr>
        <xdr:cNvSpPr txBox="1"/>
      </xdr:nvSpPr>
      <xdr:spPr>
        <a:xfrm>
          <a:off x="2336482" y="573406"/>
          <a:ext cx="89154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D5D1D3-6F0F-4D4E-BF68-7FBCBED31F77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n-US" sz="2800" b="1"/>
        </a:p>
      </xdr:txBody>
    </xdr:sp>
    <xdr:clientData/>
  </xdr:twoCellAnchor>
  <xdr:twoCellAnchor>
    <xdr:from>
      <xdr:col>8</xdr:col>
      <xdr:colOff>175260</xdr:colOff>
      <xdr:row>12</xdr:row>
      <xdr:rowOff>26670</xdr:rowOff>
    </xdr:from>
    <xdr:to>
      <xdr:col>22</xdr:col>
      <xdr:colOff>525780</xdr:colOff>
      <xdr:row>31</xdr:row>
      <xdr:rowOff>129540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1382DAF8-99BB-4E62-B9E3-B686ABE2B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419100</xdr:colOff>
      <xdr:row>2</xdr:row>
      <xdr:rowOff>91440</xdr:rowOff>
    </xdr:from>
    <xdr:to>
      <xdr:col>13</xdr:col>
      <xdr:colOff>579120</xdr:colOff>
      <xdr:row>5</xdr:row>
      <xdr:rowOff>45720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8D4D32A-9987-4CAD-84DD-4FB46D4996D4}"/>
            </a:ext>
          </a:extLst>
        </xdr:cNvPr>
        <xdr:cNvGrpSpPr/>
      </xdr:nvGrpSpPr>
      <xdr:grpSpPr>
        <a:xfrm>
          <a:off x="6324600" y="472440"/>
          <a:ext cx="1931670" cy="525780"/>
          <a:chOff x="175260" y="457200"/>
          <a:chExt cx="1988820" cy="502920"/>
        </a:xfrm>
      </xdr:grpSpPr>
      <xdr:sp macro="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EAC829AA-12EB-4D38-A6D5-1B10D6CC998B}"/>
              </a:ext>
            </a:extLst>
          </xdr:cNvPr>
          <xdr:cNvSpPr/>
        </xdr:nvSpPr>
        <xdr:spPr>
          <a:xfrm>
            <a:off x="175260" y="457200"/>
            <a:ext cx="1988820" cy="50292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B0B1B209-ED2F-41C0-BB87-371C62D2873E}"/>
              </a:ext>
            </a:extLst>
          </xdr:cNvPr>
          <xdr:cNvSpPr/>
        </xdr:nvSpPr>
        <xdr:spPr>
          <a:xfrm>
            <a:off x="213359" y="483870"/>
            <a:ext cx="1407459" cy="152399"/>
          </a:xfrm>
          <a:prstGeom prst="roundRect">
            <a:avLst>
              <a:gd name="adj" fmla="val 41667"/>
            </a:avLst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/>
              <a:t>Taxa de acertos</a:t>
            </a:r>
          </a:p>
        </xdr:txBody>
      </xdr:sp>
    </xdr:grpSp>
    <xdr:clientData/>
  </xdr:twoCellAnchor>
  <xdr:twoCellAnchor>
    <xdr:from>
      <xdr:col>10</xdr:col>
      <xdr:colOff>426720</xdr:colOff>
      <xdr:row>3</xdr:row>
      <xdr:rowOff>38100</xdr:rowOff>
    </xdr:from>
    <xdr:to>
      <xdr:col>13</xdr:col>
      <xdr:colOff>533400</xdr:colOff>
      <xdr:row>5</xdr:row>
      <xdr:rowOff>106680</xdr:rowOff>
    </xdr:to>
    <xdr:sp macro="" textlink="CONFIGURAÇÃO!Q2">
      <xdr:nvSpPr>
        <xdr:cNvPr id="41" name="CaixaDeTexto 40">
          <a:extLst>
            <a:ext uri="{FF2B5EF4-FFF2-40B4-BE49-F238E27FC236}">
              <a16:creationId xmlns:a16="http://schemas.microsoft.com/office/drawing/2014/main" id="{7E3CCA12-B770-4089-A122-1A2D21645BF1}"/>
            </a:ext>
          </a:extLst>
        </xdr:cNvPr>
        <xdr:cNvSpPr txBox="1"/>
      </xdr:nvSpPr>
      <xdr:spPr>
        <a:xfrm>
          <a:off x="6522720" y="586740"/>
          <a:ext cx="193548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1FA5F1-9F80-444D-9C11-E030CF6A463B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INDEFINIDO</a:t>
          </a:fld>
          <a:endParaRPr lang="pt-BR" sz="16600" b="1"/>
        </a:p>
      </xdr:txBody>
    </xdr:sp>
    <xdr:clientData/>
  </xdr:twoCellAnchor>
  <xdr:twoCellAnchor>
    <xdr:from>
      <xdr:col>2</xdr:col>
      <xdr:colOff>489585</xdr:colOff>
      <xdr:row>0</xdr:row>
      <xdr:rowOff>116204</xdr:rowOff>
    </xdr:from>
    <xdr:to>
      <xdr:col>4</xdr:col>
      <xdr:colOff>182880</xdr:colOff>
      <xdr:row>2</xdr:row>
      <xdr:rowOff>30479</xdr:rowOff>
    </xdr:to>
    <xdr:sp macro="" textlink="">
      <xdr:nvSpPr>
        <xdr:cNvPr id="44" name="Retângulo: Cantos Arredondados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EA0D7F-61E9-465A-935F-2C9F83241BD8}"/>
            </a:ext>
          </a:extLst>
        </xdr:cNvPr>
        <xdr:cNvSpPr/>
      </xdr:nvSpPr>
      <xdr:spPr>
        <a:xfrm>
          <a:off x="1708785" y="116204"/>
          <a:ext cx="912495" cy="280035"/>
        </a:xfrm>
        <a:prstGeom prst="roundRect">
          <a:avLst/>
        </a:prstGeom>
        <a:solidFill>
          <a:srgbClr val="FA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SAIR</a:t>
          </a:r>
        </a:p>
      </xdr:txBody>
    </xdr:sp>
    <xdr:clientData/>
  </xdr:twoCellAnchor>
  <xdr:twoCellAnchor editAs="oneCell">
    <xdr:from>
      <xdr:col>15</xdr:col>
      <xdr:colOff>21770</xdr:colOff>
      <xdr:row>5</xdr:row>
      <xdr:rowOff>139261</xdr:rowOff>
    </xdr:from>
    <xdr:to>
      <xdr:col>23</xdr:col>
      <xdr:colOff>16327</xdr:colOff>
      <xdr:row>9</xdr:row>
      <xdr:rowOff>168729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NO 1">
              <a:extLst>
                <a:ext uri="{FF2B5EF4-FFF2-40B4-BE49-F238E27FC236}">
                  <a16:creationId xmlns:a16="http://schemas.microsoft.com/office/drawing/2014/main" id="{B23E11C0-9BD1-4FC0-8AFB-D4D07BA5974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5770" y="1053661"/>
              <a:ext cx="4871357" cy="7609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152399</xdr:colOff>
      <xdr:row>5</xdr:row>
      <xdr:rowOff>144779</xdr:rowOff>
    </xdr:from>
    <xdr:to>
      <xdr:col>14</xdr:col>
      <xdr:colOff>593270</xdr:colOff>
      <xdr:row>9</xdr:row>
      <xdr:rowOff>168728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MÊS 1">
              <a:extLst>
                <a:ext uri="{FF2B5EF4-FFF2-40B4-BE49-F238E27FC236}">
                  <a16:creationId xmlns:a16="http://schemas.microsoft.com/office/drawing/2014/main" id="{92C85543-0136-43C7-95DF-1BCC69F3C82B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1059179"/>
              <a:ext cx="8975271" cy="7554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975360</xdr:colOff>
      <xdr:row>0</xdr:row>
      <xdr:rowOff>137161</xdr:rowOff>
    </xdr:from>
    <xdr:to>
      <xdr:col>6</xdr:col>
      <xdr:colOff>716280</xdr:colOff>
      <xdr:row>1</xdr:row>
      <xdr:rowOff>281941</xdr:rowOff>
    </xdr:to>
    <xdr:sp macro="[0]!IniciarFinal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84C7B241-C20C-4564-A307-5EEC6A9D4B72}"/>
            </a:ext>
          </a:extLst>
        </xdr:cNvPr>
        <xdr:cNvSpPr/>
      </xdr:nvSpPr>
      <xdr:spPr>
        <a:xfrm>
          <a:off x="5143500" y="137161"/>
          <a:ext cx="2049780" cy="495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FINALIZAR</a:t>
          </a:r>
        </a:p>
      </xdr:txBody>
    </xdr:sp>
    <xdr:clientData/>
  </xdr:twoCellAnchor>
  <xdr:twoCellAnchor>
    <xdr:from>
      <xdr:col>2</xdr:col>
      <xdr:colOff>278130</xdr:colOff>
      <xdr:row>0</xdr:row>
      <xdr:rowOff>137161</xdr:rowOff>
    </xdr:from>
    <xdr:to>
      <xdr:col>4</xdr:col>
      <xdr:colOff>834390</xdr:colOff>
      <xdr:row>1</xdr:row>
      <xdr:rowOff>281941</xdr:rowOff>
    </xdr:to>
    <xdr:sp macro="[0]!AbrirIniciar.AbrirIniciar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CBD41AA6-4F31-481E-864D-FBBD5E78CDFF}"/>
            </a:ext>
          </a:extLst>
        </xdr:cNvPr>
        <xdr:cNvSpPr/>
      </xdr:nvSpPr>
      <xdr:spPr>
        <a:xfrm>
          <a:off x="2952750" y="137161"/>
          <a:ext cx="2049780" cy="495300"/>
        </a:xfrm>
        <a:prstGeom prst="roundRect">
          <a:avLst/>
        </a:prstGeom>
        <a:solidFill>
          <a:srgbClr val="08B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COMEÇAR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672353</xdr:colOff>
      <xdr:row>1</xdr:row>
      <xdr:rowOff>347383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FD7BA3-768D-4EEE-AB06-374688A4040E}"/>
            </a:ext>
          </a:extLst>
        </xdr:cNvPr>
        <xdr:cNvGrpSpPr/>
      </xdr:nvGrpSpPr>
      <xdr:grpSpPr>
        <a:xfrm>
          <a:off x="0" y="0"/>
          <a:ext cx="672353" cy="699808"/>
          <a:chOff x="4482" y="4482"/>
          <a:chExt cx="672353" cy="720763"/>
        </a:xfrm>
        <a:solidFill>
          <a:schemeClr val="tx1"/>
        </a:solidFill>
      </xdr:grpSpPr>
      <xdr:sp macro="" textlink="">
        <xdr:nvSpPr>
          <xdr:cNvPr id="9" name="Fluxograma: Atraso 8">
            <a:extLst>
              <a:ext uri="{FF2B5EF4-FFF2-40B4-BE49-F238E27FC236}">
                <a16:creationId xmlns:a16="http://schemas.microsoft.com/office/drawing/2014/main" id="{A922BE9C-6B98-444D-A1CF-22C82F8C1FD0}"/>
              </a:ext>
            </a:extLst>
          </xdr:cNvPr>
          <xdr:cNvSpPr/>
        </xdr:nvSpPr>
        <xdr:spPr>
          <a:xfrm>
            <a:off x="4482" y="4482"/>
            <a:ext cx="672353" cy="720763"/>
          </a:xfrm>
          <a:prstGeom prst="flowChartDelay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Saída com preenchimento sólido">
            <a:extLst>
              <a:ext uri="{FF2B5EF4-FFF2-40B4-BE49-F238E27FC236}">
                <a16:creationId xmlns:a16="http://schemas.microsoft.com/office/drawing/2014/main" id="{C75C811F-3F3E-4ABE-A21F-0C69FD2F4D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834" y="64837"/>
            <a:ext cx="594069" cy="59317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762000</xdr:colOff>
      <xdr:row>0</xdr:row>
      <xdr:rowOff>137161</xdr:rowOff>
    </xdr:from>
    <xdr:to>
      <xdr:col>2</xdr:col>
      <xdr:colOff>137160</xdr:colOff>
      <xdr:row>1</xdr:row>
      <xdr:rowOff>281941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A454C14-B036-4F19-A8CE-42056E6CF5FA}"/>
            </a:ext>
          </a:extLst>
        </xdr:cNvPr>
        <xdr:cNvGrpSpPr/>
      </xdr:nvGrpSpPr>
      <xdr:grpSpPr>
        <a:xfrm>
          <a:off x="762000" y="137161"/>
          <a:ext cx="1975485" cy="497205"/>
          <a:chOff x="762000" y="137161"/>
          <a:chExt cx="2049780" cy="495300"/>
        </a:xfrm>
      </xdr:grpSpPr>
      <xdr:sp macro="[0]!MACROPDF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64B85522-B0E1-49D0-AA5B-9E56EA8650ED}"/>
              </a:ext>
            </a:extLst>
          </xdr:cNvPr>
          <xdr:cNvSpPr/>
        </xdr:nvSpPr>
        <xdr:spPr>
          <a:xfrm>
            <a:off x="762000" y="137161"/>
            <a:ext cx="2049780" cy="49530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   RELATÓRIO</a:t>
            </a:r>
          </a:p>
        </xdr:txBody>
      </xdr:sp>
      <xdr:pic macro="[0]!MACROPDF">
        <xdr:nvPicPr>
          <xdr:cNvPr id="3" name="Gráfico 2" descr="Impressora com preenchimento sólido">
            <a:extLst>
              <a:ext uri="{FF2B5EF4-FFF2-40B4-BE49-F238E27FC236}">
                <a16:creationId xmlns:a16="http://schemas.microsoft.com/office/drawing/2014/main" id="{10E052FA-3D00-47D7-86A3-123F379845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45820" y="167640"/>
            <a:ext cx="419100" cy="4191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71.447215162036" createdVersion="7" refreshedVersion="8" minRefreshableVersion="3" recordCount="1" xr:uid="{AFE9862A-3E38-441E-80C1-EC198FC497CC}">
  <cacheSource type="worksheet">
    <worksheetSource name="Tabela1"/>
  </cacheSource>
  <cacheFields count="18">
    <cacheField name="MATÉRIA" numFmtId="0">
      <sharedItems containsNonDate="0" containsBlank="1" count="19">
        <m/>
        <s v="Física" u="1"/>
        <s v="Teste2" u="1"/>
        <s v="Redação" u="1"/>
        <s v="Programação" u="1"/>
        <s v="Edu Fisica" u="1"/>
        <s v="Algébra" u="1"/>
        <s v="Sociologia" u="1"/>
        <s v="Excel" u="1"/>
        <s v="Matemática" u="1"/>
        <s v="Gramática" u="1"/>
        <s v="História da Arte" u="1"/>
        <s v="História" u="1"/>
        <s v="Geografia" u="1"/>
        <s v="Biologia" u="1"/>
        <s v="Teste" u="1"/>
        <s v="Literatura" u="1"/>
        <s v="Química" u="1"/>
        <s v="Filosofia" u="1"/>
      </sharedItems>
    </cacheField>
    <cacheField name="CONTEÚDO" numFmtId="0">
      <sharedItems containsNonDate="0" containsBlank="1" count="142">
        <m/>
        <s v="Coco" u="1"/>
        <s v="Bases decimais" u="1"/>
        <s v="Estudo das funções" u="1"/>
        <s v="Razão e Proporção" u="1"/>
        <s v="Inequações do produto e do quociente" u="1"/>
        <s v="Escala cartográfica" u="1"/>
        <s v="Merda" u="1"/>
        <s v="Frações" u="1"/>
        <s v="Progressão geométrica" u="1"/>
        <s v="Ética Intelectualista" u="1"/>
        <s v="Cones" u="1"/>
        <s v="Estudo analítico da Reta" u="1"/>
        <s v="asdsad" u="1"/>
        <s v="Progressão aritmética" u="1"/>
        <s v="Variância e Desvio Padrão" u="1"/>
        <s v="Função Afim" u="1"/>
        <s v="Potenciação e Radiciação" u="1"/>
        <s v="Prismas" u="1"/>
        <s v="Circulos" u="1"/>
        <s v="Operações com números racionais" u="1"/>
        <s v="Ângulos da Circunferência" u="1"/>
        <s v="Regra de três" u="1"/>
        <s v="Projeção Cartográfica" u="1"/>
        <s v="Posições relativas à Circunferência" u="1"/>
        <s v="Cilindros" u="1"/>
        <s v="Produtos notavéis" u="1"/>
        <s v="Regra de Cramer" u="1"/>
        <s v="Juros simples e juros compostos" u="1"/>
        <s v="ASHSHDA" u="1"/>
        <s v="Definição de Logarítmo" u="1"/>
        <s v="Equações logarítmicas" u="1"/>
        <s v="Príncipal Fundamental da Contagem" u="1"/>
        <s v="Porcentagem" u="1"/>
        <s v="Sistemas métricos" u="1"/>
        <s v="Redução ao 1º Quadrante" u="1"/>
        <s v="Classificações de funções" u="1"/>
        <s v="Sistema Cartasiano e Ponto" u="1"/>
        <s v="LOROTE" u="1"/>
        <s v="ADSADS" u="1"/>
        <s v="Arroz" u="1"/>
        <s v="Geometria de posição" u="1"/>
        <s v="MRUV" u="1"/>
        <s v="Equação do 2ºGrau" u="1"/>
        <s v="Equações irracionais" u="1"/>
        <s v="Teorema de Laplace" u="1"/>
        <s v="Cônicas" u="1"/>
        <s v="ADSSADASD" u="1"/>
        <s v="Corno Boiola" u="1"/>
        <s v="KSKDAAUHSDSADASDSA" u="1"/>
        <s v="Matriz: Determinantes" u="1"/>
        <s v="Triângulo Retângulo" u="1"/>
        <s v="Movimento Retilíneo e Uniforme (MRU)" u="1"/>
        <s v="Figuras de Sintaxe" u="1"/>
        <s v="Cerrado" u="1"/>
        <s v="Matemática" u="1"/>
        <s v="Frequência absoluta" u="1"/>
        <s v="Geometria Molecular" u="1"/>
        <s v="Água e sais minerais" u="1"/>
        <s v="sudaasduas" u="1"/>
        <s v="A" u="1"/>
        <s v="Viadinho" u="1"/>
        <s v="Probabilidade Conceito" u="1"/>
        <s v="Sistema lineares: Homogêneo" u="1"/>
        <s v="Estudo da Função Quadrática" u="1"/>
        <s v="SAD" u="1"/>
        <s v="Água e suas propriedades" u="1"/>
        <s v="Números binominais" u="1"/>
        <s v="Probabilidade: Adição e Multiplicação" u="1"/>
        <s v="Matriz: Produto" u="1"/>
        <s v="Inequações do 1ºGrau" u="1"/>
        <s v="Fatorial" u="1"/>
        <s v="MRU" u="1"/>
        <s v="Inequações exponenciais" u="1"/>
        <s v="Transformações trigonométricas" u="1"/>
        <s v="Sistema lineares: Discussão" u="1"/>
        <s v="Teorema de Tales" u="1"/>
        <s v="Inequações do 2ºGrau" u="1"/>
        <s v="Arranjos e Combinações" u="1"/>
        <s v="Teorema de Jacobi e suas propriedades" u="1"/>
        <s v="15" u="1"/>
        <s v="Funções exponenciais" u="1"/>
        <s v="Poliedros" u="1"/>
        <s v="Triângulos" u="1"/>
        <s v="Relações binárias" u="1"/>
        <s v="Equação do 1ºGrau" u="1"/>
        <s v="Trovadorismo" u="1"/>
        <s v="Método de Escalonamento" u="1"/>
        <s v="Medidas de tendência central" u="1"/>
        <s v="Lei dos Senos e Cossenos" u="1"/>
        <s v="Noções primitivas de Geometria Plana" u="1"/>
        <s v="Módulo e função modular" u="1"/>
        <s v="Operações com números reais" u="1"/>
        <s v="Conceitos iniciais da Cinemática" u="1"/>
        <s v="Pirâmide" u="1"/>
        <s v="Binômio de Newton" u="1"/>
        <s v="ADS" u="1"/>
        <s v="Frequência relativa" u="1"/>
        <s v="Áreas de Polígonos" u="1"/>
        <s v="Os perigos da automedicação no Brasil" u="1"/>
        <s v="Pontos Notavéis de um triângulo" u="1"/>
        <s v="Fatoração" u="1"/>
        <s v="Sais Minerais" u="1"/>
        <s v="Inequações logarítmicas" u="1"/>
        <s v="Permutações" u="1"/>
        <s v="Lettras" u="1"/>
        <s v="Trigonometria no triângulo retângulo" u="1"/>
        <s v="Funções logarítmicas" u="1"/>
        <s v="Retas reais" u="1"/>
        <s v="É ROLA" u="1"/>
        <s v="Teorias Ácido-Base" u="1"/>
        <s v="Relações fundamentais e derivadas" u="1"/>
        <s v="Letras" u="1"/>
        <s v="Esferas" u="1"/>
        <s v="UASHUASDUHASD" u="1"/>
        <s v="Propriedades de logarítmo" u="1"/>
        <s v="Matriz Inversa" u="1"/>
        <s v="Equações Polinominais" u="1"/>
        <s v="arroiootavio" u="1"/>
        <s v="Matriz: Operações e Conceitos Básicos" u="1"/>
        <s v="MMC e MDC" u="1"/>
        <s v="Estudo aprofundado da função quadrática" u="1"/>
        <s v="Feijão" u="1"/>
        <s v="Quadriláteros" u="1"/>
        <s v="13" u="1"/>
        <s v="Teorema de Vandermonde" u="1"/>
        <s v="Polígonos" u="1"/>
        <s v="Inscrição de Sólidos" u="1"/>
        <s v="Teorema de Binet" u="1"/>
        <s v="Polinômios" u="1"/>
        <s v="Substâncias e misturas" u="1"/>
        <s v="Equações e Inequações Trigonométricas" u="1"/>
        <s v="dasda" u="1"/>
        <s v="SADASD" u="1"/>
        <s v="Semelhança de triângulos" u="1"/>
        <s v="Émile Durkheim" u="1"/>
        <s v="Conjuntos Numéricos" u="1"/>
        <s v="Secante, Cossecante e Cotangete" u="1"/>
        <s v="KASDUHADSHUDS" u="1"/>
        <s v="Teoria dos conjuntos" u="1"/>
        <s v="Propriedades distributivas" u="1"/>
        <s v="Equações exponenciais" u="1"/>
      </sharedItems>
    </cacheField>
    <cacheField name="INÍCIO" numFmtId="21">
      <sharedItems containsNonDate="0" containsString="0" containsBlank="1"/>
    </cacheField>
    <cacheField name="FINAL" numFmtId="21">
      <sharedItems containsNonDate="0" containsString="0" containsBlank="1"/>
    </cacheField>
    <cacheField name="LÍQUIDO" numFmtId="164">
      <sharedItems/>
    </cacheField>
    <cacheField name="TIPO DE ESTUDO" numFmtId="164">
      <sharedItems containsNonDate="0" containsBlank="1" count="7">
        <m/>
        <s v="Estudo" u="1"/>
        <s v="Revisão e Exercícios" u="1"/>
        <s v="Revisão" u="1"/>
        <s v="Revisão " u="1"/>
        <s v="Estudo e Exercícios" u="1"/>
        <s v="Exercícios" u="1"/>
      </sharedItems>
    </cacheField>
    <cacheField name="DATA" numFmtId="14">
      <sharedItems containsNonDate="0" containsDate="1" containsString="0" containsBlank="1" minDate="2021-05-10T00:00:00" maxDate="2021-10-05T00:00:00" count="90">
        <m/>
        <d v="2021-08-07T00:00:00" u="1"/>
        <d v="2021-07-22T00:00:00" u="1"/>
        <d v="2021-08-03T00:00:00" u="1"/>
        <d v="2021-07-18T00:00:00" u="1"/>
        <d v="2021-07-14T00:00:00" u="1"/>
        <d v="2021-07-10T00:00:00" u="1"/>
        <d v="2021-09-27T00:00:00" u="1"/>
        <d v="2021-09-23T00:00:00" u="1"/>
        <d v="2021-10-04T00:00:00" u="1"/>
        <d v="2021-09-19T00:00:00" u="1"/>
        <d v="2021-09-15T00:00:00" u="1"/>
        <d v="2021-08-30T00:00:00" u="1"/>
        <d v="2021-09-11T00:00:00" u="1"/>
        <d v="2021-08-26T00:00:00" u="1"/>
        <d v="2021-09-07T00:00:00" u="1"/>
        <d v="2021-08-22T00:00:00" u="1"/>
        <d v="2021-09-03T00:00:00" u="1"/>
        <d v="2021-08-18T00:00:00" u="1"/>
        <d v="2021-08-14T00:00:00" u="1"/>
        <d v="2021-07-29T00:00:00" u="1"/>
        <d v="2021-08-10T00:00:00" u="1"/>
        <d v="2021-07-25T00:00:00" u="1"/>
        <d v="2021-08-06T00:00:00" u="1"/>
        <d v="2021-07-21T00:00:00" u="1"/>
        <d v="2021-08-02T00:00:00" u="1"/>
        <d v="2021-07-17T00:00:00" u="1"/>
        <d v="2021-07-13T00:00:00" u="1"/>
        <d v="2021-09-30T00:00:00" u="1"/>
        <d v="2021-07-09T00:00:00" u="1"/>
        <d v="2021-09-26T00:00:00" u="1"/>
        <d v="2021-09-22T00:00:00" u="1"/>
        <d v="2021-10-03T00:00:00" u="1"/>
        <d v="2021-09-18T00:00:00" u="1"/>
        <d v="2021-09-14T00:00:00" u="1"/>
        <d v="2021-08-29T00:00:00" u="1"/>
        <d v="2021-09-10T00:00:00" u="1"/>
        <d v="2021-08-25T00:00:00" u="1"/>
        <d v="2021-09-06T00:00:00" u="1"/>
        <d v="2021-08-21T00:00:00" u="1"/>
        <d v="2021-09-02T00:00:00" u="1"/>
        <d v="2021-08-17T00:00:00" u="1"/>
        <d v="2021-08-13T00:00:00" u="1"/>
        <d v="2021-07-28T00:00:00" u="1"/>
        <d v="2021-08-09T00:00:00" u="1"/>
        <d v="2021-07-24T00:00:00" u="1"/>
        <d v="2021-08-05T00:00:00" u="1"/>
        <d v="2021-07-20T00:00:00" u="1"/>
        <d v="2021-08-01T00:00:00" u="1"/>
        <d v="2021-07-16T00:00:00" u="1"/>
        <d v="2021-07-12T00:00:00" u="1"/>
        <d v="2021-09-29T00:00:00" u="1"/>
        <d v="2021-09-25T00:00:00" u="1"/>
        <d v="2021-09-21T00:00:00" u="1"/>
        <d v="2021-10-02T00:00:00" u="1"/>
        <d v="2021-09-17T00:00:00" u="1"/>
        <d v="2021-09-13T00:00:00" u="1"/>
        <d v="2021-08-28T00:00:00" u="1"/>
        <d v="2021-09-09T00:00:00" u="1"/>
        <d v="2021-08-24T00:00:00" u="1"/>
        <d v="2021-09-05T00:00:00" u="1"/>
        <d v="2021-08-20T00:00:00" u="1"/>
        <d v="2021-09-01T00:00:00" u="1"/>
        <d v="2021-08-16T00:00:00" u="1"/>
        <d v="2021-07-31T00:00:00" u="1"/>
        <d v="2021-05-10T00:00:00" u="1"/>
        <d v="2021-08-12T00:00:00" u="1"/>
        <d v="2021-07-27T00:00:00" u="1"/>
        <d v="2021-08-08T00:00:00" u="1"/>
        <d v="2021-07-23T00:00:00" u="1"/>
        <d v="2021-08-04T00:00:00" u="1"/>
        <d v="2021-07-19T00:00:00" u="1"/>
        <d v="2021-07-15T00:00:00" u="1"/>
        <d v="2021-07-11T00:00:00" u="1"/>
        <d v="2021-09-28T00:00:00" u="1"/>
        <d v="2021-09-24T00:00:00" u="1"/>
        <d v="2021-09-20T00:00:00" u="1"/>
        <d v="2021-10-01T00:00:00" u="1"/>
        <d v="2021-09-16T00:00:00" u="1"/>
        <d v="2021-08-31T00:00:00" u="1"/>
        <d v="2021-09-12T00:00:00" u="1"/>
        <d v="2021-08-27T00:00:00" u="1"/>
        <d v="2021-09-08T00:00:00" u="1"/>
        <d v="2021-08-23T00:00:00" u="1"/>
        <d v="2021-09-04T00:00:00" u="1"/>
        <d v="2021-08-19T00:00:00" u="1"/>
        <d v="2021-08-15T00:00:00" u="1"/>
        <d v="2021-07-30T00:00:00" u="1"/>
        <d v="2021-08-11T00:00:00" u="1"/>
        <d v="2021-07-26T00:00:00" u="1"/>
      </sharedItems>
    </cacheField>
    <cacheField name="ACERTOS" numFmtId="1">
      <sharedItems containsNonDate="0" containsString="0" containsBlank="1"/>
    </cacheField>
    <cacheField name="ERROS" numFmtId="1">
      <sharedItems containsNonDate="0" containsString="0" containsBlank="1"/>
    </cacheField>
    <cacheField name="NºQUEST" numFmtId="1">
      <sharedItems containsNonDate="0" containsString="0" containsBlank="1"/>
    </cacheField>
    <cacheField name="TAXA DE %" numFmtId="9">
      <sharedItems/>
    </cacheField>
    <cacheField name="TEMPO PQ" numFmtId="164">
      <sharedItems/>
    </cacheField>
    <cacheField name="NÍVEL DE DIFICULDADE" numFmtId="0">
      <sharedItems containsNonDate="0" containsString="0" containsBlank="1"/>
    </cacheField>
    <cacheField name="Página Inicial" numFmtId="0">
      <sharedItems containsNonDate="0" containsString="0" containsBlank="1"/>
    </cacheField>
    <cacheField name="Página Final" numFmtId="0">
      <sharedItems containsNonDate="0" containsString="0" containsBlank="1"/>
    </cacheField>
    <cacheField name="Páginas Feitas" numFmtId="0">
      <sharedItems/>
    </cacheField>
    <cacheField name="ANO" numFmtId="0">
      <sharedItems containsMixedTypes="1" containsNumber="1" containsInteger="1" minValue="1900" maxValue="2021" count="3">
        <s v=""/>
        <n v="1900" u="1"/>
        <n v="2021" u="1"/>
      </sharedItems>
    </cacheField>
    <cacheField name="MÊS" numFmtId="0">
      <sharedItems containsBlank="1" count="9">
        <s v=""/>
        <m u="1"/>
        <s v="Junho" u="1"/>
        <s v="Agosto" u="1"/>
        <s v="Outubro" u="1"/>
        <s v="Setembro" u="1"/>
        <s v="Maio" u="1"/>
        <s v="Julho" u="1"/>
        <s v="Janeiro" u="1"/>
      </sharedItems>
    </cacheField>
  </cacheFields>
  <extLst>
    <ext xmlns:x14="http://schemas.microsoft.com/office/spreadsheetml/2009/9/main" uri="{725AE2AE-9491-48be-B2B4-4EB974FC3084}">
      <x14:pivotCacheDefinition pivotCacheId="605505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s v=""/>
    <x v="0"/>
    <x v="0"/>
    <m/>
    <m/>
    <m/>
    <s v=""/>
    <s v=""/>
    <m/>
    <m/>
    <m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D56D22-FE79-48F6-AB9E-5522620A38ED}" name="Tabela dinâmica4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C3:AD4" firstHeaderRow="1" firstDataRow="1" firstDataCol="1"/>
  <pivotFields count="18">
    <pivotField showAll="0"/>
    <pivotField showAll="0"/>
    <pivotField numFmtId="21" showAll="0"/>
    <pivotField numFmtId="21" showAll="0"/>
    <pivotField numFmtId="164" showAll="0"/>
    <pivotField showAll="0"/>
    <pivotField axis="axisRow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Soma de NºQUEST" fld="9" baseField="0" baseItem="0" numFmtId="3"/>
  </dataFields>
  <formats count="11"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6" type="button" dataOnly="0" labelOnly="1" outline="0" axis="axisRow" fieldPosition="0"/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field="6" type="button" dataOnly="0" labelOnly="1" outline="0" axis="axisRow" fieldPosition="0"/>
    </format>
    <format dxfId="23">
      <pivotArea dataOnly="0" labelOnly="1" outline="0" axis="axisValues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</formats>
  <pivotTableStyleInfo name="PivotStyleMedium15" showRowHeaders="1" showColHeaders="1" showRowStripes="0" showColStripes="0" showLastColumn="1"/>
  <filters count="1">
    <filter fld="6" type="thisWeek" evalOrder="-1" id="1">
      <autoFilter ref="A1">
        <filterColumn colId="0">
          <dynamicFilter type="thisWeek" val="44766" maxVal="4477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616F1E-464F-4020-BB7E-C2211340304C}" name="TABELADINN" cacheId="8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itemPrintTitles="1" createdVersion="7" indent="0" outline="1" outlineData="1" multipleFieldFilters="0">
  <location ref="AI2:AN4" firstHeaderRow="0" firstDataRow="1" firstDataCol="1"/>
  <pivotFields count="18">
    <pivotField showAll="0"/>
    <pivotField axis="axisRow" showAll="0">
      <items count="143">
        <item m="1" x="66"/>
        <item m="1" x="40"/>
        <item m="1" x="43"/>
        <item m="1" x="112"/>
        <item m="1" x="105"/>
        <item m="1" x="102"/>
        <item m="1" x="110"/>
        <item m="1" x="114"/>
        <item m="1" x="138"/>
        <item m="1" x="118"/>
        <item m="1" x="38"/>
        <item m="1" x="29"/>
        <item m="1" x="109"/>
        <item m="1" x="48"/>
        <item m="1" x="61"/>
        <item m="1" x="1"/>
        <item m="1" x="7"/>
        <item m="1" x="88"/>
        <item m="1" x="46"/>
        <item m="1" x="55"/>
        <item x="0"/>
        <item m="1" x="42"/>
        <item m="1" x="95"/>
        <item m="1" x="99"/>
        <item m="1" x="54"/>
        <item m="1" x="86"/>
        <item m="1" x="53"/>
        <item m="1" x="135"/>
        <item m="1" x="10"/>
        <item m="1" x="92"/>
        <item m="1" x="120"/>
        <item m="1" x="8"/>
        <item m="1" x="140"/>
        <item m="1" x="17"/>
        <item m="1" x="26"/>
        <item m="1" x="101"/>
        <item m="1" x="33"/>
        <item m="1" x="85"/>
        <item m="1" x="44"/>
        <item m="1" x="28"/>
        <item m="1" x="4"/>
        <item m="1" x="6"/>
        <item m="1" x="22"/>
        <item m="1" x="139"/>
        <item m="1" x="136"/>
        <item m="1" x="108"/>
        <item m="1" x="3"/>
        <item m="1" x="84"/>
        <item m="1" x="36"/>
        <item m="1" x="16"/>
        <item m="1" x="64"/>
        <item m="1" x="121"/>
        <item m="1" x="70"/>
        <item m="1" x="77"/>
        <item m="1" x="5"/>
        <item m="1" x="91"/>
        <item m="1" x="141"/>
        <item m="1" x="73"/>
        <item m="1" x="81"/>
        <item m="1" x="30"/>
        <item m="1" x="115"/>
        <item m="1" x="107"/>
        <item m="1" x="31"/>
        <item m="1" x="103"/>
        <item m="1" x="56"/>
        <item m="1" x="97"/>
        <item m="1" x="15"/>
        <item m="1" x="14"/>
        <item m="1" x="9"/>
        <item m="1" x="119"/>
        <item m="1" x="69"/>
        <item m="1" x="50"/>
        <item m="1" x="45"/>
        <item m="1" x="79"/>
        <item m="1" x="125"/>
        <item m="1" x="128"/>
        <item m="1" x="116"/>
        <item m="1" x="27"/>
        <item m="1" x="87"/>
        <item m="1" x="75"/>
        <item m="1" x="63"/>
        <item m="1" x="71"/>
        <item m="1" x="32"/>
        <item m="1" x="104"/>
        <item m="1" x="78"/>
        <item m="1" x="62"/>
        <item m="1" x="68"/>
        <item m="1" x="67"/>
        <item m="1" x="34"/>
        <item m="1" x="2"/>
        <item m="1" x="90"/>
        <item m="1" x="83"/>
        <item m="1" x="100"/>
        <item m="1" x="134"/>
        <item m="1" x="76"/>
        <item m="1" x="123"/>
        <item m="1" x="126"/>
        <item m="1" x="51"/>
        <item m="1" x="89"/>
        <item m="1" x="98"/>
        <item m="1" x="19"/>
        <item m="1" x="21"/>
        <item m="1" x="41"/>
        <item m="1" x="82"/>
        <item m="1" x="18"/>
        <item m="1" x="94"/>
        <item m="1" x="25"/>
        <item m="1" x="11"/>
        <item m="1" x="113"/>
        <item m="1" x="127"/>
        <item m="1" x="106"/>
        <item m="1" x="137"/>
        <item m="1" x="111"/>
        <item m="1" x="35"/>
        <item m="1" x="74"/>
        <item m="1" x="131"/>
        <item m="1" x="37"/>
        <item m="1" x="12"/>
        <item m="1" x="24"/>
        <item m="1" x="129"/>
        <item m="1" x="117"/>
        <item m="1" x="60"/>
        <item m="1" x="13"/>
        <item m="1" x="72"/>
        <item m="1" x="65"/>
        <item m="1" x="132"/>
        <item m="1" x="39"/>
        <item m="1" x="20"/>
        <item m="1" x="133"/>
        <item m="1" x="59"/>
        <item m="1" x="49"/>
        <item m="1" x="23"/>
        <item m="1" x="122"/>
        <item m="1" x="57"/>
        <item m="1" x="58"/>
        <item m="1" x="47"/>
        <item m="1" x="124"/>
        <item m="1" x="80"/>
        <item m="1" x="96"/>
        <item m="1" x="130"/>
        <item m="1" x="52"/>
        <item m="1" x="93"/>
        <item t="default"/>
      </items>
    </pivotField>
    <pivotField showAll="0"/>
    <pivotField numFmtId="21" showAll="0"/>
    <pivotField dataField="1" numFmtId="164" showAll="0"/>
    <pivotField showAll="0"/>
    <pivotField numFmtId="14" showAll="0"/>
    <pivotField dataField="1" numFmtId="1" showAll="0"/>
    <pivotField dataField="1" numFmtId="1" showAll="0"/>
    <pivotField dataField="1" numFmtId="1"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2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LÍQUIDO" fld="4" baseField="1" baseItem="0"/>
    <dataField name="Soma de ACERTOS" fld="7" baseField="0" baseItem="0" numFmtId="3"/>
    <dataField name="Soma de ERROS" fld="8" baseField="0" baseItem="0" numFmtId="3"/>
    <dataField name="Média de TEMPO PQ" fld="11" subtotal="average" baseField="1" baseItem="0" numFmtId="164"/>
    <dataField name="Soma de NºQUEST" fld="9" baseField="0" baseItem="0" numFmtId="3"/>
  </dataFields>
  <formats count="42">
    <format dxfId="73">
      <pivotArea dataOnly="0" outline="0" fieldPosition="0">
        <references count="1">
          <reference field="4294967294" count="1">
            <x v="3"/>
          </reference>
        </references>
      </pivotArea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fieldPosition="0">
        <references count="1">
          <reference field="1" count="0"/>
        </references>
      </pivotArea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labelOnly="1" fieldPosition="0">
        <references count="1">
          <reference field="1" count="0"/>
        </references>
      </pivotArea>
    </format>
    <format dxfId="6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5">
      <pivotArea field="1" type="button" dataOnly="0" labelOnly="1" outline="0" axis="axisRow" fieldPosition="0"/>
    </format>
    <format dxfId="54">
      <pivotArea dataOnly="0" labelOnly="1" fieldPosition="0">
        <references count="1">
          <reference field="1" count="50">
            <x v="2"/>
            <x v="5"/>
            <x v="6"/>
            <x v="17"/>
            <x v="18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</reference>
        </references>
      </pivotArea>
    </format>
    <format dxfId="53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52">
      <pivotArea dataOnly="0" labelOnly="1" fieldPosition="0">
        <references count="1">
          <reference field="1" count="9">
            <x v="116"/>
            <x v="117"/>
            <x v="118"/>
            <x v="119"/>
            <x v="120"/>
            <x v="121"/>
            <x v="122"/>
            <x v="125"/>
            <x v="126"/>
          </reference>
        </references>
      </pivotArea>
    </format>
    <format dxfId="51">
      <pivotArea dataOnly="0" labelOnly="1" grandRow="1" outline="0" fieldPosition="0"/>
    </format>
    <format dxfId="50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50">
            <x v="2"/>
            <x v="5"/>
            <x v="6"/>
            <x v="17"/>
            <x v="18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</reference>
        </references>
      </pivotArea>
    </format>
    <format dxfId="4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47">
      <pivotArea dataOnly="0" labelOnly="1" fieldPosition="0">
        <references count="1">
          <reference field="1" count="9">
            <x v="116"/>
            <x v="117"/>
            <x v="118"/>
            <x v="119"/>
            <x v="120"/>
            <x v="121"/>
            <x v="122"/>
            <x v="125"/>
            <x v="126"/>
          </reference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50">
            <x v="2"/>
            <x v="5"/>
            <x v="6"/>
            <x v="17"/>
            <x v="18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</reference>
        </references>
      </pivotArea>
    </format>
    <format dxfId="4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40">
      <pivotArea dataOnly="0" labelOnly="1" fieldPosition="0">
        <references count="1">
          <reference field="1" count="9">
            <x v="116"/>
            <x v="117"/>
            <x v="118"/>
            <x v="119"/>
            <x v="120"/>
            <x v="121"/>
            <x v="122"/>
            <x v="125"/>
            <x v="126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A6EC7-90E7-415C-843A-3F342DEA052F}" name="Tabela dinâmica10" cacheId="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>
  <location ref="AX2:AY3" firstHeaderRow="1" firstDataRow="2" firstDataCol="1"/>
  <pivotFields count="18">
    <pivotField showAll="0"/>
    <pivotField axis="axisRow" showAll="0">
      <items count="143">
        <item m="1" x="60"/>
        <item m="1" x="39"/>
        <item m="1" x="66"/>
        <item m="1" x="21"/>
        <item m="1" x="98"/>
        <item m="1" x="78"/>
        <item m="1" x="118"/>
        <item m="1" x="40"/>
        <item m="1" x="13"/>
        <item m="1" x="29"/>
        <item m="1" x="2"/>
        <item m="1" x="95"/>
        <item m="1" x="54"/>
        <item m="1" x="25"/>
        <item m="1" x="19"/>
        <item m="1" x="36"/>
        <item m="1" x="1"/>
        <item m="1" x="11"/>
        <item m="1" x="46"/>
        <item m="1" x="136"/>
        <item m="1" x="48"/>
        <item m="1" x="132"/>
        <item m="1" x="30"/>
        <item m="1" x="109"/>
        <item m="1" x="135"/>
        <item m="1" x="85"/>
        <item m="1" x="43"/>
        <item m="1" x="131"/>
        <item m="1" x="141"/>
        <item m="1" x="44"/>
        <item m="1" x="31"/>
        <item m="1" x="117"/>
        <item m="1" x="6"/>
        <item m="1" x="113"/>
        <item m="1" x="12"/>
        <item m="1" x="121"/>
        <item m="1" x="64"/>
        <item m="1" x="3"/>
        <item m="1" x="10"/>
        <item m="1" x="101"/>
        <item m="1" x="71"/>
        <item m="1" x="53"/>
        <item m="1" x="8"/>
        <item m="1" x="56"/>
        <item m="1" x="97"/>
        <item m="1" x="16"/>
        <item m="1" x="81"/>
        <item m="1" x="107"/>
        <item m="1" x="41"/>
        <item m="1" x="70"/>
        <item m="1" x="77"/>
        <item m="1" x="5"/>
        <item m="1" x="73"/>
        <item m="1" x="103"/>
        <item m="1" x="127"/>
        <item m="1" x="28"/>
        <item m="1" x="138"/>
        <item m="1" x="49"/>
        <item m="1" x="89"/>
        <item m="1" x="112"/>
        <item m="1" x="105"/>
        <item m="1" x="38"/>
        <item m="1" x="55"/>
        <item m="1" x="116"/>
        <item m="1" x="50"/>
        <item m="1" x="119"/>
        <item m="1" x="69"/>
        <item m="1" x="88"/>
        <item m="1" x="7"/>
        <item m="1" x="87"/>
        <item m="1" x="120"/>
        <item m="1" x="91"/>
        <item m="1" x="72"/>
        <item m="1" x="42"/>
        <item m="1" x="90"/>
        <item m="1" x="67"/>
        <item m="1" x="20"/>
        <item m="1" x="92"/>
        <item m="1" x="99"/>
        <item m="1" x="104"/>
        <item m="1" x="94"/>
        <item m="1" x="82"/>
        <item m="1" x="126"/>
        <item m="1" x="129"/>
        <item m="1" x="100"/>
        <item m="1" x="33"/>
        <item m="1" x="24"/>
        <item m="1" x="17"/>
        <item m="1" x="32"/>
        <item m="1" x="18"/>
        <item m="1" x="62"/>
        <item m="1" x="68"/>
        <item m="1" x="26"/>
        <item m="1" x="14"/>
        <item m="1" x="9"/>
        <item m="1" x="23"/>
        <item m="1" x="115"/>
        <item m="1" x="140"/>
        <item m="1" x="123"/>
        <item m="1" x="4"/>
        <item m="1" x="35"/>
        <item m="1" x="27"/>
        <item m="1" x="22"/>
        <item m="1" x="84"/>
        <item m="1" x="111"/>
        <item m="1" x="108"/>
        <item m="1" x="65"/>
        <item m="1" x="133"/>
        <item m="1" x="102"/>
        <item m="1" x="137"/>
        <item m="1" x="134"/>
        <item m="1" x="37"/>
        <item m="1" x="75"/>
        <item m="1" x="63"/>
        <item m="1" x="34"/>
        <item m="1" x="59"/>
        <item m="1" x="128"/>
        <item m="1" x="79"/>
        <item m="1" x="45"/>
        <item m="1" x="76"/>
        <item m="1" x="125"/>
        <item m="1" x="139"/>
        <item m="1" x="110"/>
        <item m="1" x="74"/>
        <item m="1" x="51"/>
        <item m="1" x="83"/>
        <item m="1" x="106"/>
        <item m="1" x="86"/>
        <item m="1" x="114"/>
        <item m="1" x="15"/>
        <item m="1" x="61"/>
        <item x="0"/>
        <item m="1" x="122"/>
        <item m="1" x="57"/>
        <item m="1" x="58"/>
        <item m="1" x="47"/>
        <item m="1" x="124"/>
        <item m="1" x="80"/>
        <item m="1" x="96"/>
        <item m="1" x="130"/>
        <item m="1" x="52"/>
        <item m="1" x="93"/>
        <item t="default"/>
      </items>
    </pivotField>
    <pivotField showAll="0"/>
    <pivotField showAll="0"/>
    <pivotField numFmtId="164" showAll="0"/>
    <pivotField showAll="0"/>
    <pivotField axis="axisCol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colFields count="1">
    <field x="6"/>
  </colFields>
  <formats count="35">
    <format dxfId="108">
      <pivotArea type="all" dataOnly="0" outline="0" fieldPosition="0"/>
    </format>
    <format dxfId="107">
      <pivotArea outline="0" collapsedLevelsAreSubtotals="1" fieldPosition="0"/>
    </format>
    <format dxfId="106">
      <pivotArea type="origin" dataOnly="0" labelOnly="1" outline="0" fieldPosition="0"/>
    </format>
    <format dxfId="105">
      <pivotArea field="6" type="button" dataOnly="0" labelOnly="1" outline="0" axis="axisCol" fieldPosition="0"/>
    </format>
    <format dxfId="104">
      <pivotArea field="1" type="button" dataOnly="0" labelOnly="1" outline="0" axis="axisRow" fieldPosition="0"/>
    </format>
    <format dxfId="103">
      <pivotArea dataOnly="0" labelOnly="1" fieldPosition="0">
        <references count="1">
          <reference field="1" count="0"/>
        </references>
      </pivotArea>
    </format>
    <format dxfId="102">
      <pivotArea dataOnly="0" labelOnly="1" fieldPosition="0">
        <references count="1">
          <reference field="6" count="0"/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type="origin" dataOnly="0" labelOnly="1" outline="0" fieldPosition="0"/>
    </format>
    <format dxfId="98">
      <pivotArea field="6" type="button" dataOnly="0" labelOnly="1" outline="0" axis="axisCol" fieldPosition="0"/>
    </format>
    <format dxfId="97">
      <pivotArea field="1" type="button" dataOnly="0" labelOnly="1" outline="0" axis="axisRow" fieldPosition="0"/>
    </format>
    <format dxfId="96">
      <pivotArea dataOnly="0" labelOnly="1" fieldPosition="0">
        <references count="1">
          <reference field="1" count="0"/>
        </references>
      </pivotArea>
    </format>
    <format dxfId="95">
      <pivotArea dataOnly="0" labelOnly="1" fieldPosition="0">
        <references count="1">
          <reference field="6" count="0"/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6" type="button" dataOnly="0" labelOnly="1" outline="0" axis="axisCol" fieldPosition="0"/>
    </format>
    <format dxfId="90">
      <pivotArea field="1" type="button" dataOnly="0" labelOnly="1" outline="0" axis="axisRow" fieldPosition="0"/>
    </format>
    <format dxfId="89">
      <pivotArea dataOnly="0" labelOnly="1" fieldPosition="0">
        <references count="1">
          <reference field="1" count="0"/>
        </references>
      </pivotArea>
    </format>
    <format dxfId="88">
      <pivotArea dataOnly="0" labelOnly="1" fieldPosition="0">
        <references count="1">
          <reference field="6" count="0"/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field="6" type="button" dataOnly="0" labelOnly="1" outline="0" axis="axisCol" fieldPosition="0"/>
    </format>
    <format dxfId="83">
      <pivotArea field="1" type="button" dataOnly="0" labelOnly="1" outline="0" axis="axisRow" fieldPosition="0"/>
    </format>
    <format dxfId="82">
      <pivotArea dataOnly="0" labelOnly="1" fieldPosition="0">
        <references count="1">
          <reference field="1" count="5">
            <x v="45"/>
            <x v="73"/>
            <x v="95"/>
            <x v="133"/>
            <x v="134"/>
          </reference>
        </references>
      </pivotArea>
    </format>
    <format dxfId="81">
      <pivotArea dataOnly="0" labelOnly="1" fieldPosition="0">
        <references count="1">
          <reference field="6" count="1"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type="origin" dataOnly="0" labelOnly="1" outline="0" fieldPosition="0"/>
    </format>
    <format dxfId="77">
      <pivotArea field="6" type="button" dataOnly="0" labelOnly="1" outline="0" axis="axisCol" fieldPosition="0"/>
    </format>
    <format dxfId="76">
      <pivotArea field="1" type="button" dataOnly="0" labelOnly="1" outline="0" axis="axisRow" fieldPosition="0"/>
    </format>
    <format dxfId="75">
      <pivotArea dataOnly="0" labelOnly="1" fieldPosition="0">
        <references count="1">
          <reference field="1" count="0"/>
        </references>
      </pivotArea>
    </format>
    <format dxfId="74">
      <pivotArea dataOnly="0" labelOnly="1" fieldPosition="0">
        <references count="1">
          <reference field="6" count="0"/>
        </references>
      </pivotArea>
    </format>
  </formats>
  <pivotTableStyleInfo name="PivotStyleMedium15" showRowHeaders="1" showColHeaders="1" showRowStripes="0" showColStripes="0" showLastColumn="1"/>
  <filters count="1">
    <filter fld="6" type="today" evalOrder="-1" id="1">
      <autoFilter ref="A1">
        <filterColumn colId="0">
          <dynamicFilter type="today" val="44771" maxVal="4477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02825B-FDBB-45D0-9998-09BE456F0906}" name="Tabela dinâmica12" cacheId="8" applyNumberFormats="0" applyBorderFormats="0" applyFontFormats="0" applyPatternFormats="0" applyAlignmentFormats="0" applyWidthHeightFormats="1" dataCaption="Valores" showMissing="0" updatedVersion="8" minRefreshableVersion="3" useAutoFormatting="1" rowGrandTotals="0" colGrandTotals="0" itemPrintTitles="1" createdVersion="7" indent="0" outline="1" outlineData="1" multipleFieldFilters="0" chartFormat="43">
  <location ref="BB2:BD4" firstHeaderRow="1" firstDataRow="3" firstDataCol="1"/>
  <pivotFields count="18">
    <pivotField axis="axisRow" showAll="0" measureFilter="1">
      <items count="20">
        <item m="1" x="6"/>
        <item m="1" x="14"/>
        <item m="1" x="18"/>
        <item m="1" x="1"/>
        <item m="1" x="13"/>
        <item m="1" x="10"/>
        <item m="1" x="16"/>
        <item m="1" x="9"/>
        <item m="1" x="17"/>
        <item m="1" x="3"/>
        <item m="1" x="7"/>
        <item x="0"/>
        <item m="1" x="12"/>
        <item m="1" x="5"/>
        <item m="1" x="8"/>
        <item m="1" x="4"/>
        <item m="1" x="11"/>
        <item m="1" x="15"/>
        <item m="1" x="2"/>
        <item t="default"/>
      </items>
    </pivotField>
    <pivotField showAll="0"/>
    <pivotField numFmtId="21" showAll="0"/>
    <pivotField numFmtId="21" showAll="0"/>
    <pivotField numFmtId="164" showAll="0"/>
    <pivotField showAll="0"/>
    <pivotField axis="axisCol" numFmtId="14" showAll="0">
      <items count="91">
        <item m="1" x="65"/>
        <item m="1" x="29"/>
        <item m="1" x="6"/>
        <item m="1" x="73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dataField="1" numFmtId="1" showAll="0"/>
    <pivotField dataField="1" numFmtId="1" showAll="0"/>
    <pivotField numFmtId="1" showAll="0"/>
    <pivotField numFmtId="9"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colFields count="2">
    <field x="6"/>
    <field x="-2"/>
  </colFields>
  <dataFields count="2">
    <dataField name="Soma de ACERTOS" fld="7" baseField="0" baseItem="8"/>
    <dataField name="Soma de ERROS" fld="8" baseField="0" baseItem="8"/>
  </dataFields>
  <formats count="45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6" type="button" dataOnly="0" labelOnly="1" outline="0" axis="axisCol" fieldPosition="0"/>
    </format>
    <format dxfId="149">
      <pivotArea field="0" type="button" dataOnly="0" labelOnly="1" outline="0" axis="axisRow" fieldPosition="0"/>
    </format>
    <format dxfId="148">
      <pivotArea dataOnly="0" labelOnly="1" fieldPosition="0">
        <references count="1">
          <reference field="0" count="0"/>
        </references>
      </pivotArea>
    </format>
    <format dxfId="147">
      <pivotArea dataOnly="0" labelOnly="1" fieldPosition="0">
        <references count="1">
          <reference field="6" count="0"/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type="origin" dataOnly="0" labelOnly="1" outline="0" fieldPosition="0"/>
    </format>
    <format dxfId="143">
      <pivotArea field="6" type="button" dataOnly="0" labelOnly="1" outline="0" axis="axisCol" fieldPosition="0"/>
    </format>
    <format dxfId="142">
      <pivotArea field="-2" type="button" dataOnly="0" labelOnly="1" outline="0" axis="axisCol" fieldPosition="1"/>
    </format>
    <format dxfId="141">
      <pivotArea type="topRight" dataOnly="0" labelOnly="1" outline="0" fieldPosition="0"/>
    </format>
    <format dxfId="140">
      <pivotArea field="0" type="button" dataOnly="0" labelOnly="1" outline="0" axis="axisRow" fieldPosition="0"/>
    </format>
    <format dxfId="139">
      <pivotArea dataOnly="0" labelOnly="1" fieldPosition="0">
        <references count="1">
          <reference field="0" count="0"/>
        </references>
      </pivotArea>
    </format>
    <format dxfId="138">
      <pivotArea dataOnly="0" labelOnly="1" fieldPosition="0">
        <references count="1">
          <reference field="6" count="0"/>
        </references>
      </pivotArea>
    </format>
    <format dxfId="137">
      <pivotArea dataOnly="0" labelOnly="1" outline="0" fieldPosition="0">
        <references count="2">
          <reference field="4294967294" count="2">
            <x v="0"/>
            <x v="1"/>
          </reference>
          <reference field="6" count="0" selected="0"/>
        </references>
      </pivotArea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type="origin" dataOnly="0" labelOnly="1" outline="0" fieldPosition="0"/>
    </format>
    <format dxfId="133">
      <pivotArea field="6" type="button" dataOnly="0" labelOnly="1" outline="0" axis="axisCol" fieldPosition="0"/>
    </format>
    <format dxfId="132">
      <pivotArea field="-2" type="button" dataOnly="0" labelOnly="1" outline="0" axis="axisCol" fieldPosition="1"/>
    </format>
    <format dxfId="131">
      <pivotArea type="topRight" dataOnly="0" labelOnly="1" outline="0" fieldPosition="0"/>
    </format>
    <format dxfId="130">
      <pivotArea field="0" type="button" dataOnly="0" labelOnly="1" outline="0" axis="axisRow" fieldPosition="0"/>
    </format>
    <format dxfId="129">
      <pivotArea dataOnly="0" labelOnly="1" fieldPosition="0">
        <references count="1">
          <reference field="0" count="0"/>
        </references>
      </pivotArea>
    </format>
    <format dxfId="128">
      <pivotArea dataOnly="0" labelOnly="1" fieldPosition="0">
        <references count="1">
          <reference field="6" count="0"/>
        </references>
      </pivotArea>
    </format>
    <format dxfId="127">
      <pivotArea dataOnly="0" labelOnly="1" outline="0" fieldPosition="0">
        <references count="2">
          <reference field="4294967294" count="2">
            <x v="0"/>
            <x v="1"/>
          </reference>
          <reference field="6" count="0" selected="0"/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type="origin" dataOnly="0" labelOnly="1" outline="0" fieldPosition="0"/>
    </format>
    <format dxfId="123">
      <pivotArea field="6" type="button" dataOnly="0" labelOnly="1" outline="0" axis="axisCol" fieldPosition="0"/>
    </format>
    <format dxfId="122">
      <pivotArea field="-2" type="button" dataOnly="0" labelOnly="1" outline="0" axis="axisCol" fieldPosition="1"/>
    </format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5">
            <x v="1"/>
            <x v="3"/>
            <x v="4"/>
            <x v="7"/>
            <x v="8"/>
          </reference>
        </references>
      </pivotArea>
    </format>
    <format dxfId="119">
      <pivotArea dataOnly="0" labelOnly="1" fieldPosition="0">
        <references count="1">
          <reference field="6" count="1">
            <x v="2"/>
          </reference>
        </references>
      </pivotArea>
    </format>
    <format dxfId="118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2"/>
          </reference>
        </references>
      </pivotArea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6" type="button" dataOnly="0" labelOnly="1" outline="0" axis="axisCol" fieldPosition="0"/>
    </format>
    <format dxfId="113">
      <pivotArea field="-2" type="button" dataOnly="0" labelOnly="1" outline="0" axis="axisCol" fieldPosition="1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0"/>
        </references>
      </pivotArea>
    </format>
    <format dxfId="110">
      <pivotArea dataOnly="0" labelOnly="1" fieldPosition="0">
        <references count="1">
          <reference field="6" count="0"/>
        </references>
      </pivotArea>
    </format>
    <format dxfId="109">
      <pivotArea dataOnly="0" labelOnly="1" outline="0" fieldPosition="0">
        <references count="2">
          <reference field="4294967294" count="2">
            <x v="0"/>
            <x v="1"/>
          </reference>
          <reference field="6" count="0" selected="0"/>
        </references>
      </pivotArea>
    </format>
  </formats>
  <chartFormats count="8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2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3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4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5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6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7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8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2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9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0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1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2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3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3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4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5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6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7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8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3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9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0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1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2" format="1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4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2" format="3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4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2" format="5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4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2" format="9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</chartFormats>
  <pivotTableStyleInfo name="PivotStyleMedium15" showRowHeaders="1" showColHeaders="1" showRowStripes="0" showColStripes="0" showLastColumn="1"/>
  <filters count="2">
    <filter fld="6" type="today" evalOrder="-1" id="10">
      <autoFilter ref="A1">
        <filterColumn colId="0">
          <dynamicFilter type="today" val="44771" maxVal="44772"/>
        </filterColumn>
      </autoFilter>
    </filter>
    <filter fld="0" type="valueGreaterThan" evalOrder="-1" id="9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9955C0-EA3A-4E9D-A7F8-521EBD11DCBC}" name="Tabela dinâmica5" cacheId="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7" indent="0" outline="1" outlineData="1" multipleFieldFilters="0">
  <location ref="AS2:AU3" firstHeaderRow="0" firstDataRow="1" firstDataCol="1"/>
  <pivotFields count="18">
    <pivotField showAll="0"/>
    <pivotField showAll="0"/>
    <pivotField numFmtId="21" showAll="0"/>
    <pivotField numFmtId="21" showAll="0"/>
    <pivotField numFmtId="164" showAll="0"/>
    <pivotField showAll="0"/>
    <pivotField axis="axisRow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dataField="1" numFmtId="1" showAll="0"/>
    <pivotField dataField="1" numFmtId="1" showAll="0"/>
    <pivotField numFmtId="1" showAll="0"/>
    <pivotField numFmtId="9"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Soma de ACERTOS" fld="7" baseField="0" baseItem="0"/>
    <dataField name="Soma de ERROS" fld="8" baseField="0" baseItem="0"/>
  </dataFields>
  <formats count="24">
    <format dxfId="177">
      <pivotArea type="all" dataOnly="0" outline="0" fieldPosition="0"/>
    </format>
    <format dxfId="176">
      <pivotArea field="6" type="button" dataOnly="0" labelOnly="1" outline="0" axis="axisRow" fieldPosition="0"/>
    </format>
    <format dxfId="175">
      <pivotArea type="all" dataOnly="0" outline="0" fieldPosition="0"/>
    </format>
    <format dxfId="174">
      <pivotArea outline="0" collapsedLevelsAreSubtotals="1" fieldPosition="0"/>
    </format>
    <format dxfId="173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0"/>
        </references>
      </pivotArea>
    </format>
    <format dxfId="1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6" type="button" dataOnly="0" labelOnly="1" outline="0" axis="axisRow" fieldPosition="0"/>
    </format>
    <format dxfId="167">
      <pivotArea dataOnly="0" labelOnly="1" fieldPosition="0">
        <references count="1">
          <reference field="6" count="0"/>
        </references>
      </pivotArea>
    </format>
    <format dxfId="1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6" type="button" dataOnly="0" labelOnly="1" outline="0" axis="axisRow" fieldPosition="0"/>
    </format>
    <format dxfId="162">
      <pivotArea dataOnly="0" labelOnly="1" fieldPosition="0">
        <references count="1">
          <reference field="6" count="1">
            <x v="1"/>
          </reference>
        </references>
      </pivotArea>
    </format>
    <format dxfId="161">
      <pivotArea dataOnly="0" labelOnly="1" grandRow="1" outline="0" fieldPosition="0"/>
    </format>
    <format dxfId="1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field="6" type="button" dataOnly="0" labelOnly="1" outline="0" axis="axisRow" fieldPosition="0"/>
    </format>
    <format dxfId="156">
      <pivotArea dataOnly="0" labelOnly="1" fieldPosition="0">
        <references count="1">
          <reference field="6" count="0"/>
        </references>
      </pivotArea>
    </format>
    <format dxfId="155">
      <pivotArea dataOnly="0" labelOnly="1" grandRow="1" outline="0" fieldPosition="0"/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15" showRowHeaders="1" showColHeaders="1" showRowStripes="0" showColStripes="0" showLastColumn="1"/>
  <filters count="1">
    <filter fld="6" type="today" evalOrder="-1" id="1">
      <autoFilter ref="A1">
        <filterColumn colId="0">
          <dynamicFilter type="today" val="44771" maxVal="4477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65133-2BD1-407A-B8EB-602493A41B52}" name="Tabela dinâmica11" cacheId="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chartFormat="12">
  <location ref="AZ2:BA3" firstHeaderRow="1" firstDataRow="2" firstDataCol="1"/>
  <pivotFields count="18">
    <pivotField axis="axisRow" showAll="0">
      <items count="20">
        <item m="1" x="6"/>
        <item m="1" x="14"/>
        <item m="1" x="18"/>
        <item m="1" x="1"/>
        <item m="1" x="13"/>
        <item m="1" x="10"/>
        <item m="1" x="16"/>
        <item m="1" x="9"/>
        <item m="1" x="17"/>
        <item m="1" x="3"/>
        <item m="1" x="7"/>
        <item x="0"/>
        <item m="1" x="12"/>
        <item m="1" x="5"/>
        <item m="1" x="8"/>
        <item m="1" x="4"/>
        <item m="1" x="11"/>
        <item m="1" x="15"/>
        <item m="1" x="2"/>
        <item t="default"/>
      </items>
    </pivotField>
    <pivotField showAll="0"/>
    <pivotField numFmtId="21" showAll="0"/>
    <pivotField numFmtId="21" showAll="0"/>
    <pivotField dataField="1" numFmtId="164" showAll="0"/>
    <pivotField showAll="0"/>
    <pivotField axis="axisCol" numFmtId="14" showAll="0">
      <items count="91">
        <item m="1" x="65"/>
        <item m="1" x="29"/>
        <item m="1" x="6"/>
        <item m="1" x="73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numFmtId="1" showAll="0"/>
    <pivotField numFmtId="1" showAll="0"/>
    <pivotField numFmtId="1" showAll="0"/>
    <pivotField numFmtId="9"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colFields count="1">
    <field x="6"/>
  </colFields>
  <dataFields count="1">
    <dataField name="Soma de LÍQUIDO" fld="4" baseField="0" baseItem="3" numFmtId="166"/>
  </dataFields>
  <formats count="34">
    <format dxfId="211">
      <pivotArea outline="0" collapsedLevelsAreSubtotals="1" fieldPosition="0"/>
    </format>
    <format dxfId="210">
      <pivotArea field="6" type="button" dataOnly="0" labelOnly="1" outline="0" axis="axisCol" fieldPosition="0"/>
    </format>
    <format dxfId="209">
      <pivotArea dataOnly="0" labelOnly="1" fieldPosition="0">
        <references count="1">
          <reference field="6" count="0"/>
        </references>
      </pivotArea>
    </format>
    <format dxfId="208">
      <pivotArea type="all" dataOnly="0" outline="0" fieldPosition="0"/>
    </format>
    <format dxfId="207">
      <pivotArea type="origin" dataOnly="0" labelOnly="1" outline="0" fieldPosition="0"/>
    </format>
    <format dxfId="206">
      <pivotArea field="0" type="button" dataOnly="0" labelOnly="1" outline="0" axis="axisRow" fieldPosition="0"/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type="origin" dataOnly="0" labelOnly="1" outline="0" fieldPosition="0"/>
    </format>
    <format dxfId="202">
      <pivotArea field="6" type="button" dataOnly="0" labelOnly="1" outline="0" axis="axisCol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fieldPosition="0">
        <references count="1">
          <reference field="6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field="6" type="button" dataOnly="0" labelOnly="1" outline="0" axis="axisCol" fieldPosition="0"/>
    </format>
    <format dxfId="194">
      <pivotArea field="0" type="button" dataOnly="0" labelOnly="1" outline="0" axis="axisRow" fieldPosition="0"/>
    </format>
    <format dxfId="193">
      <pivotArea dataOnly="0" labelOnly="1" fieldPosition="0">
        <references count="1">
          <reference field="0" count="0"/>
        </references>
      </pivotArea>
    </format>
    <format dxfId="192">
      <pivotArea dataOnly="0" labelOnly="1" fieldPosition="0">
        <references count="1">
          <reference field="6" count="0"/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type="origin" dataOnly="0" labelOnly="1" outline="0" fieldPosition="0"/>
    </format>
    <format dxfId="188">
      <pivotArea field="6" type="button" dataOnly="0" labelOnly="1" outline="0" axis="axisCol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5">
            <x v="1"/>
            <x v="3"/>
            <x v="4"/>
            <x v="7"/>
            <x v="8"/>
          </reference>
        </references>
      </pivotArea>
    </format>
    <format dxfId="185">
      <pivotArea dataOnly="0" labelOnly="1" fieldPosition="0">
        <references count="1">
          <reference field="6" count="1">
            <x v="2"/>
          </reference>
        </references>
      </pivotArea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field="6" type="button" dataOnly="0" labelOnly="1" outline="0" axis="axisCol" fieldPosition="0"/>
    </format>
    <format dxfId="180">
      <pivotArea field="0" type="button" dataOnly="0" labelOnly="1" outline="0" axis="axisRow" fieldPosition="0"/>
    </format>
    <format dxfId="179">
      <pivotArea dataOnly="0" labelOnly="1" fieldPosition="0">
        <references count="1">
          <reference field="0" count="0"/>
        </references>
      </pivotArea>
    </format>
    <format dxfId="178">
      <pivotArea dataOnly="0" labelOnly="1" fieldPosition="0">
        <references count="1">
          <reference field="6" count="0"/>
        </references>
      </pivotArea>
    </format>
  </format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6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filters count="1">
    <filter fld="6" type="today" evalOrder="-1" id="1">
      <autoFilter ref="A1">
        <filterColumn colId="0">
          <dynamicFilter type="today" val="44771" maxVal="4477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31780F-C025-44D5-8E08-2C59F5A77308}" name="Tabela dinâmica9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AF2:AG3" firstHeaderRow="1" firstDataRow="1" firstDataCol="1"/>
  <pivotFields count="18">
    <pivotField showAll="0"/>
    <pivotField showAll="0"/>
    <pivotField numFmtId="21" showAll="0"/>
    <pivotField numFmtId="21" showAll="0"/>
    <pivotField dataField="1" numFmtId="164" showAll="0"/>
    <pivotField showAll="0"/>
    <pivotField axis="axisRow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Soma de LÍQUIDO" fld="4" baseField="6" baseItem="6" numFmtId="166"/>
  </dataFields>
  <formats count="16">
    <format dxfId="227">
      <pivotArea field="6" type="button" dataOnly="0" labelOnly="1" outline="0" axis="axisRow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6" type="button" dataOnly="0" labelOnly="1" outline="0" axis="axisRow" fieldPosition="0"/>
    </format>
    <format dxfId="223">
      <pivotArea dataOnly="0" labelOnly="1" grandRow="1" outline="0" fieldPosition="0"/>
    </format>
    <format dxfId="222">
      <pivotArea dataOnly="0" labelOnly="1" outline="0" axis="axisValues" fieldPosition="0"/>
    </format>
    <format dxfId="221">
      <pivotArea field="6" type="button" dataOnly="0" labelOnly="1" outline="0" axis="axisRow" fieldPosition="0"/>
    </format>
    <format dxfId="220">
      <pivotArea dataOnly="0" labelOnly="1" outline="0" axis="axisValues" fieldPosition="0"/>
    </format>
    <format dxfId="219">
      <pivotArea grandRow="1" outline="0" collapsedLevelsAreSubtotals="1" fieldPosition="0"/>
    </format>
    <format dxfId="218">
      <pivotArea dataOnly="0" labelOnly="1" grandRow="1" outline="0" fieldPosition="0"/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field="6" type="button" dataOnly="0" labelOnly="1" outline="0" axis="axisRow" fieldPosition="0"/>
    </format>
    <format dxfId="214">
      <pivotArea dataOnly="0" labelOnly="1" fieldPosition="0">
        <references count="1">
          <reference field="6" count="0"/>
        </references>
      </pivotArea>
    </format>
    <format dxfId="213">
      <pivotArea dataOnly="0" labelOnly="1" grandRow="1" outline="0" fieldPosition="0"/>
    </format>
    <format dxfId="212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filters count="1">
    <filter fld="6" type="thisMonth" evalOrder="-1" id="4">
      <autoFilter ref="A1">
        <filterColumn colId="0">
          <dynamicFilter type="thisMonth" val="44743" maxVal="4477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34D24-69CF-43DF-83F0-0B4A743A4D89}" name="Tabela dinâmica6" cacheId="8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itemPrintTitles="1" createdVersion="7" indent="0" outline="1" outlineData="1" multipleFieldFilters="0">
  <location ref="S2:U5" firstHeaderRow="1" firstDataRow="2" firstDataCol="1"/>
  <pivotFields count="18">
    <pivotField showAll="0"/>
    <pivotField axis="axisRow" showAll="0">
      <items count="143">
        <item m="1" x="66"/>
        <item m="1" x="40"/>
        <item m="1" x="43"/>
        <item m="1" x="112"/>
        <item m="1" x="105"/>
        <item m="1" x="102"/>
        <item m="1" x="110"/>
        <item m="1" x="114"/>
        <item m="1" x="138"/>
        <item m="1" x="118"/>
        <item m="1" x="38"/>
        <item m="1" x="29"/>
        <item m="1" x="109"/>
        <item m="1" x="48"/>
        <item m="1" x="61"/>
        <item m="1" x="1"/>
        <item m="1" x="7"/>
        <item m="1" x="88"/>
        <item m="1" x="46"/>
        <item m="1" x="55"/>
        <item x="0"/>
        <item m="1" x="42"/>
        <item m="1" x="95"/>
        <item m="1" x="99"/>
        <item m="1" x="54"/>
        <item m="1" x="86"/>
        <item m="1" x="53"/>
        <item m="1" x="135"/>
        <item m="1" x="10"/>
        <item m="1" x="92"/>
        <item m="1" x="120"/>
        <item m="1" x="8"/>
        <item m="1" x="140"/>
        <item m="1" x="17"/>
        <item m="1" x="26"/>
        <item m="1" x="101"/>
        <item m="1" x="33"/>
        <item m="1" x="85"/>
        <item m="1" x="44"/>
        <item m="1" x="28"/>
        <item m="1" x="4"/>
        <item m="1" x="6"/>
        <item m="1" x="22"/>
        <item m="1" x="139"/>
        <item m="1" x="136"/>
        <item m="1" x="108"/>
        <item m="1" x="3"/>
        <item m="1" x="84"/>
        <item m="1" x="36"/>
        <item m="1" x="16"/>
        <item m="1" x="64"/>
        <item m="1" x="121"/>
        <item m="1" x="70"/>
        <item m="1" x="77"/>
        <item m="1" x="5"/>
        <item m="1" x="91"/>
        <item m="1" x="141"/>
        <item m="1" x="73"/>
        <item m="1" x="81"/>
        <item m="1" x="30"/>
        <item m="1" x="115"/>
        <item m="1" x="107"/>
        <item m="1" x="31"/>
        <item m="1" x="103"/>
        <item m="1" x="56"/>
        <item m="1" x="97"/>
        <item m="1" x="15"/>
        <item m="1" x="14"/>
        <item m="1" x="9"/>
        <item m="1" x="119"/>
        <item m="1" x="69"/>
        <item m="1" x="50"/>
        <item m="1" x="45"/>
        <item m="1" x="79"/>
        <item m="1" x="125"/>
        <item m="1" x="128"/>
        <item m="1" x="116"/>
        <item m="1" x="27"/>
        <item m="1" x="87"/>
        <item m="1" x="75"/>
        <item m="1" x="63"/>
        <item m="1" x="71"/>
        <item m="1" x="32"/>
        <item m="1" x="104"/>
        <item m="1" x="78"/>
        <item m="1" x="62"/>
        <item m="1" x="68"/>
        <item m="1" x="67"/>
        <item m="1" x="34"/>
        <item m="1" x="2"/>
        <item m="1" x="90"/>
        <item m="1" x="83"/>
        <item m="1" x="100"/>
        <item m="1" x="134"/>
        <item m="1" x="76"/>
        <item m="1" x="123"/>
        <item m="1" x="126"/>
        <item m="1" x="51"/>
        <item m="1" x="89"/>
        <item m="1" x="98"/>
        <item m="1" x="19"/>
        <item m="1" x="21"/>
        <item m="1" x="41"/>
        <item m="1" x="82"/>
        <item m="1" x="18"/>
        <item m="1" x="94"/>
        <item m="1" x="25"/>
        <item m="1" x="11"/>
        <item m="1" x="113"/>
        <item m="1" x="127"/>
        <item m="1" x="106"/>
        <item m="1" x="137"/>
        <item m="1" x="111"/>
        <item m="1" x="35"/>
        <item m="1" x="74"/>
        <item m="1" x="131"/>
        <item m="1" x="37"/>
        <item m="1" x="12"/>
        <item m="1" x="24"/>
        <item m="1" x="129"/>
        <item m="1" x="117"/>
        <item m="1" x="60"/>
        <item m="1" x="13"/>
        <item m="1" x="72"/>
        <item m="1" x="65"/>
        <item m="1" x="132"/>
        <item m="1" x="39"/>
        <item m="1" x="20"/>
        <item m="1" x="133"/>
        <item m="1" x="59"/>
        <item m="1" x="49"/>
        <item m="1" x="23"/>
        <item m="1" x="122"/>
        <item m="1" x="57"/>
        <item m="1" x="58"/>
        <item m="1" x="47"/>
        <item m="1" x="124"/>
        <item m="1" x="80"/>
        <item m="1" x="96"/>
        <item m="1" x="130"/>
        <item m="1" x="52"/>
        <item m="1" x="93"/>
        <item t="default"/>
      </items>
    </pivotField>
    <pivotField showAll="0"/>
    <pivotField numFmtId="21" showAll="0"/>
    <pivotField numFmtId="164" showAll="0"/>
    <pivotField axis="axisCol" dataField="1" showAll="0">
      <items count="8">
        <item m="1" x="1"/>
        <item m="1" x="5"/>
        <item m="1" x="6"/>
        <item m="1" x="3"/>
        <item m="1" x="4"/>
        <item m="1" x="2"/>
        <item x="0"/>
        <item t="default"/>
      </items>
    </pivotField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20"/>
    </i>
    <i t="grand">
      <x/>
    </i>
  </rowItems>
  <colFields count="1">
    <field x="5"/>
  </colFields>
  <colItems count="2">
    <i>
      <x v="6"/>
    </i>
    <i t="grand">
      <x/>
    </i>
  </colItems>
  <dataFields count="1">
    <dataField name="Contagem de TIPO DE ESTUDO" fld="5" subtotal="count" baseField="0" baseItem="0"/>
  </dataFields>
  <formats count="41">
    <format dxfId="268">
      <pivotArea type="all" dataOnly="0" outline="0" fieldPosition="0"/>
    </format>
    <format dxfId="267">
      <pivotArea outline="0" collapsedLevelsAreSubtotals="1" fieldPosition="0"/>
    </format>
    <format dxfId="266">
      <pivotArea type="origin" dataOnly="0" labelOnly="1" outline="0" fieldPosition="0"/>
    </format>
    <format dxfId="265">
      <pivotArea field="5" type="button" dataOnly="0" labelOnly="1" outline="0" axis="axisCol" fieldPosition="0"/>
    </format>
    <format dxfId="264">
      <pivotArea type="topRight" dataOnly="0" labelOnly="1" outline="0" fieldPosition="0"/>
    </format>
    <format dxfId="263">
      <pivotArea field="1" type="button" dataOnly="0" labelOnly="1" outline="0" axis="axisRow" fieldPosition="0"/>
    </format>
    <format dxfId="262">
      <pivotArea dataOnly="0" labelOnly="1" fieldPosition="0">
        <references count="1">
          <reference field="1" count="0"/>
        </references>
      </pivotArea>
    </format>
    <format dxfId="261">
      <pivotArea dataOnly="0" labelOnly="1" grandRow="1" outline="0" fieldPosition="0"/>
    </format>
    <format dxfId="260">
      <pivotArea dataOnly="0" labelOnly="1" grandCol="1" outline="0" fieldPosition="0"/>
    </format>
    <format dxfId="259">
      <pivotArea type="all" dataOnly="0" outline="0" fieldPosition="0"/>
    </format>
    <format dxfId="258">
      <pivotArea outline="0" collapsedLevelsAreSubtotals="1" fieldPosition="0"/>
    </format>
    <format dxfId="257">
      <pivotArea type="origin" dataOnly="0" labelOnly="1" outline="0" fieldPosition="0"/>
    </format>
    <format dxfId="256">
      <pivotArea field="5" type="button" dataOnly="0" labelOnly="1" outline="0" axis="axisCol" fieldPosition="0"/>
    </format>
    <format dxfId="255">
      <pivotArea type="topRight" dataOnly="0" labelOnly="1" outline="0" fieldPosition="0"/>
    </format>
    <format dxfId="254">
      <pivotArea field="1" type="button" dataOnly="0" labelOnly="1" outline="0" axis="axisRow" fieldPosition="0"/>
    </format>
    <format dxfId="253">
      <pivotArea dataOnly="0" labelOnly="1" fieldPosition="0">
        <references count="1">
          <reference field="1" count="0"/>
        </references>
      </pivotArea>
    </format>
    <format dxfId="252">
      <pivotArea dataOnly="0" labelOnly="1" grandRow="1" outline="0" fieldPosition="0"/>
    </format>
    <format dxfId="251">
      <pivotArea dataOnly="0" labelOnly="1" grandCol="1" outline="0" fieldPosition="0"/>
    </format>
    <format dxfId="250">
      <pivotArea type="origin" dataOnly="0" labelOnly="1" outline="0" fieldPosition="0"/>
    </format>
    <format dxfId="249">
      <pivotArea field="5" type="button" dataOnly="0" labelOnly="1" outline="0" axis="axisCol" fieldPosition="0"/>
    </format>
    <format dxfId="248">
      <pivotArea field="1" type="button" dataOnly="0" labelOnly="1" outline="0" axis="axisRow" fieldPosition="0"/>
    </format>
    <format dxfId="247">
      <pivotArea dataOnly="0" labelOnly="1" fieldPosition="0">
        <references count="1">
          <reference field="5" count="1">
            <x v="0"/>
          </reference>
        </references>
      </pivotArea>
    </format>
    <format dxfId="246">
      <pivotArea dataOnly="0" labelOnly="1" fieldPosition="0">
        <references count="1">
          <reference field="5" count="1">
            <x v="1"/>
          </reference>
        </references>
      </pivotArea>
    </format>
    <format dxfId="245">
      <pivotArea dataOnly="0" labelOnly="1" fieldPosition="0">
        <references count="1">
          <reference field="5" count="1">
            <x v="2"/>
          </reference>
        </references>
      </pivotArea>
    </format>
    <format dxfId="244">
      <pivotArea dataOnly="0" labelOnly="1" fieldPosition="0">
        <references count="1">
          <reference field="5" count="1">
            <x v="3"/>
          </reference>
        </references>
      </pivotArea>
    </format>
    <format dxfId="243">
      <pivotArea dataOnly="0" labelOnly="1" fieldPosition="0">
        <references count="1">
          <reference field="5" count="1">
            <x v="5"/>
          </reference>
        </references>
      </pivotArea>
    </format>
    <format dxfId="242">
      <pivotArea dataOnly="0" labelOnly="1" grandCol="1" outline="0" fieldPosition="0"/>
    </format>
    <format dxfId="241">
      <pivotArea dataOnly="0" labelOnly="1" fieldPosition="0">
        <references count="1">
          <reference field="1" count="0"/>
        </references>
      </pivotArea>
    </format>
    <format dxfId="240">
      <pivotArea dataOnly="0" labelOnly="1" fieldPosition="0">
        <references count="1">
          <reference field="1" count="0"/>
        </references>
      </pivotArea>
    </format>
    <format dxfId="239">
      <pivotArea type="all" dataOnly="0" outline="0" fieldPosition="0"/>
    </format>
    <format dxfId="238">
      <pivotArea outline="0" collapsedLevelsAreSubtotals="1" fieldPosition="0"/>
    </format>
    <format dxfId="237">
      <pivotArea type="origin" dataOnly="0" labelOnly="1" outline="0" fieldPosition="0"/>
    </format>
    <format dxfId="236">
      <pivotArea field="5" type="button" dataOnly="0" labelOnly="1" outline="0" axis="axisCol" fieldPosition="0"/>
    </format>
    <format dxfId="235">
      <pivotArea type="topRight" dataOnly="0" labelOnly="1" outline="0" fieldPosition="0"/>
    </format>
    <format dxfId="234">
      <pivotArea field="1" type="button" dataOnly="0" labelOnly="1" outline="0" axis="axisRow" fieldPosition="0"/>
    </format>
    <format dxfId="233">
      <pivotArea dataOnly="0" labelOnly="1" fieldPosition="0">
        <references count="1">
          <reference field="1" count="50">
            <x v="2"/>
            <x v="5"/>
            <x v="6"/>
            <x v="17"/>
            <x v="18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</reference>
        </references>
      </pivotArea>
    </format>
    <format dxfId="23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231">
      <pivotArea dataOnly="0" labelOnly="1" fieldPosition="0">
        <references count="1">
          <reference field="1" count="9">
            <x v="116"/>
            <x v="117"/>
            <x v="118"/>
            <x v="119"/>
            <x v="120"/>
            <x v="121"/>
            <x v="122"/>
            <x v="125"/>
            <x v="126"/>
          </reference>
        </references>
      </pivotArea>
    </format>
    <format dxfId="230">
      <pivotArea dataOnly="0" labelOnly="1" grandRow="1" outline="0" fieldPosition="0"/>
    </format>
    <format dxfId="229">
      <pivotArea dataOnly="0" labelOnly="1" fieldPosition="0">
        <references count="1">
          <reference field="5" count="0"/>
        </references>
      </pivotArea>
    </format>
    <format dxfId="228">
      <pivotArea dataOnly="0" labelOnly="1" grandCol="1" outline="0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BF795-A809-4391-8AC2-0C1273A576A2}" name="Tabela dinâmica7" cacheId="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chartFormat="16">
  <location ref="AV2:AW3" firstHeaderRow="1" firstDataRow="2" firstDataCol="1"/>
  <pivotFields count="18">
    <pivotField showAll="0"/>
    <pivotField showAll="0"/>
    <pivotField numFmtId="21" showAll="0"/>
    <pivotField numFmtId="21" showAll="0"/>
    <pivotField numFmtId="164" showAll="0"/>
    <pivotField axis="axisRow" dataField="1" showAll="0">
      <items count="8">
        <item m="1" x="1"/>
        <item m="1" x="5"/>
        <item m="1" x="6"/>
        <item m="1" x="3"/>
        <item m="1" x="4"/>
        <item m="1" x="2"/>
        <item x="0"/>
        <item t="default"/>
      </items>
    </pivotField>
    <pivotField axis="axisCol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numFmtId="1" showAll="0"/>
    <pivotField numFmtId="1" showAll="0"/>
    <pivotField numFmtId="1" showAll="0"/>
    <pivotField numFmtId="9" showAll="0"/>
    <pivotField numFmtId="164" showAll="0"/>
    <pivotField showAll="0"/>
    <pivotField showAll="0"/>
    <pivotField showAll="0"/>
    <pivotField showAll="0"/>
    <pivotField showAll="0"/>
    <pivotField showAll="0"/>
  </pivotFields>
  <rowFields count="1">
    <field x="5"/>
  </rowFields>
  <colFields count="1">
    <field x="6"/>
  </colFields>
  <dataFields count="1">
    <dataField name="Contagem de TIPO DE ESTUDO" fld="5" subtotal="count" baseField="1" baseItem="95"/>
  </dataFields>
  <formats count="35">
    <format dxfId="303">
      <pivotArea type="all" dataOnly="0" outline="0" fieldPosition="0"/>
    </format>
    <format dxfId="302">
      <pivotArea outline="0" collapsedLevelsAreSubtotals="1" fieldPosition="0"/>
    </format>
    <format dxfId="301">
      <pivotArea type="origin" dataOnly="0" labelOnly="1" outline="0" fieldPosition="0"/>
    </format>
    <format dxfId="300">
      <pivotArea field="6" type="button" dataOnly="0" labelOnly="1" outline="0" axis="axisCol" fieldPosition="0"/>
    </format>
    <format dxfId="299">
      <pivotArea field="5" type="button" dataOnly="0" labelOnly="1" outline="0" axis="axisRow" fieldPosition="0"/>
    </format>
    <format dxfId="298">
      <pivotArea dataOnly="0" labelOnly="1" fieldPosition="0">
        <references count="1">
          <reference field="5" count="0"/>
        </references>
      </pivotArea>
    </format>
    <format dxfId="297">
      <pivotArea dataOnly="0" labelOnly="1" fieldPosition="0">
        <references count="1">
          <reference field="6" count="0"/>
        </references>
      </pivotArea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type="origin" dataOnly="0" labelOnly="1" outline="0" fieldPosition="0"/>
    </format>
    <format dxfId="293">
      <pivotArea field="6" type="button" dataOnly="0" labelOnly="1" outline="0" axis="axisCol" fieldPosition="0"/>
    </format>
    <format dxfId="292">
      <pivotArea field="5" type="button" dataOnly="0" labelOnly="1" outline="0" axis="axisRow" fieldPosition="0"/>
    </format>
    <format dxfId="291">
      <pivotArea dataOnly="0" labelOnly="1" fieldPosition="0">
        <references count="1">
          <reference field="5" count="0"/>
        </references>
      </pivotArea>
    </format>
    <format dxfId="290">
      <pivotArea dataOnly="0" labelOnly="1" fieldPosition="0">
        <references count="1">
          <reference field="6" count="0"/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type="origin" dataOnly="0" labelOnly="1" outline="0" fieldPosition="0"/>
    </format>
    <format dxfId="286">
      <pivotArea field="6" type="button" dataOnly="0" labelOnly="1" outline="0" axis="axisCol" fieldPosition="0"/>
    </format>
    <format dxfId="285">
      <pivotArea field="5" type="button" dataOnly="0" labelOnly="1" outline="0" axis="axisRow" fieldPosition="0"/>
    </format>
    <format dxfId="284">
      <pivotArea dataOnly="0" labelOnly="1" fieldPosition="0">
        <references count="1">
          <reference field="5" count="0"/>
        </references>
      </pivotArea>
    </format>
    <format dxfId="283">
      <pivotArea dataOnly="0" labelOnly="1" fieldPosition="0">
        <references count="1">
          <reference field="6" count="0"/>
        </references>
      </pivotArea>
    </format>
    <format dxfId="282">
      <pivotArea type="all" dataOnly="0" outline="0" fieldPosition="0"/>
    </format>
    <format dxfId="281">
      <pivotArea outline="0" collapsedLevelsAreSubtotals="1" fieldPosition="0"/>
    </format>
    <format dxfId="280">
      <pivotArea type="origin" dataOnly="0" labelOnly="1" outline="0" fieldPosition="0"/>
    </format>
    <format dxfId="279">
      <pivotArea field="6" type="button" dataOnly="0" labelOnly="1" outline="0" axis="axisCol" fieldPosition="0"/>
    </format>
    <format dxfId="278">
      <pivotArea field="5" type="button" dataOnly="0" labelOnly="1" outline="0" axis="axisRow" fieldPosition="0"/>
    </format>
    <format dxfId="277">
      <pivotArea dataOnly="0" labelOnly="1" fieldPosition="0">
        <references count="1">
          <reference field="5" count="0"/>
        </references>
      </pivotArea>
    </format>
    <format dxfId="276">
      <pivotArea dataOnly="0" labelOnly="1" fieldPosition="0">
        <references count="1">
          <reference field="6" count="1">
            <x v="1"/>
          </reference>
        </references>
      </pivotArea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type="origin" dataOnly="0" labelOnly="1" outline="0" fieldPosition="0"/>
    </format>
    <format dxfId="272">
      <pivotArea field="6" type="button" dataOnly="0" labelOnly="1" outline="0" axis="axisCol" fieldPosition="0"/>
    </format>
    <format dxfId="271">
      <pivotArea field="5" type="button" dataOnly="0" labelOnly="1" outline="0" axis="axisRow" fieldPosition="0"/>
    </format>
    <format dxfId="270">
      <pivotArea dataOnly="0" labelOnly="1" fieldPosition="0">
        <references count="1">
          <reference field="5" count="0"/>
        </references>
      </pivotArea>
    </format>
    <format dxfId="269">
      <pivotArea dataOnly="0" labelOnly="1" fieldPosition="0">
        <references count="1">
          <reference field="6" count="0"/>
        </references>
      </pivotArea>
    </format>
  </formats>
  <chartFormats count="1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3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3" format="6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filters count="1">
    <filter fld="6" type="today" evalOrder="-1" id="2">
      <autoFilter ref="A1">
        <filterColumn colId="0">
          <dynamicFilter type="today" val="44771" maxVal="4477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0C4830-DB81-422C-814A-D8B41AA01F1D}" name="Tabela dinâmica3" cacheId="8" applyNumberFormats="0" applyBorderFormats="0" applyFontFormats="0" applyPatternFormats="0" applyAlignmentFormats="0" applyWidthHeightFormats="1" dataCaption="Valores" grandTotalCaption="Total Geral" showError="1" updatedVersion="8" minRefreshableVersion="3" useAutoFormatting="1" itemPrintTitles="1" createdVersion="7" indent="0" outline="1" outlineData="1" multipleFieldFilters="0" rowHeaderCaption="MATÉRIA">
  <location ref="N3:Q4" firstHeaderRow="0" firstDataRow="1" firstDataCol="0"/>
  <pivotFields count="18">
    <pivotField showAll="0">
      <items count="20">
        <item m="1" x="6"/>
        <item m="1" x="14"/>
        <item m="1" x="17"/>
        <item m="1" x="9"/>
        <item x="0"/>
        <item m="1" x="1"/>
        <item m="1" x="3"/>
        <item m="1" x="13"/>
        <item m="1" x="16"/>
        <item m="1" x="10"/>
        <item m="1" x="7"/>
        <item m="1" x="18"/>
        <item m="1" x="12"/>
        <item m="1" x="5"/>
        <item m="1" x="8"/>
        <item m="1" x="4"/>
        <item m="1" x="11"/>
        <item m="1" x="15"/>
        <item m="1" x="2"/>
        <item t="default"/>
      </items>
    </pivotField>
    <pivotField showAll="0"/>
    <pivotField numFmtId="21" showAll="0"/>
    <pivotField numFmtId="21" showAll="0"/>
    <pivotField dataField="1" numFmtId="164" showAll="0"/>
    <pivotField showAll="0"/>
    <pivotField numFmtId="14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">
        <item m="1" x="1"/>
        <item m="1" x="2"/>
        <item x="0"/>
        <item t="default"/>
      </items>
    </pivotField>
    <pivotField showAll="0">
      <items count="10">
        <item m="1" x="8"/>
        <item m="1" x="6"/>
        <item m="1" x="2"/>
        <item m="1" x="7"/>
        <item m="1" x="3"/>
        <item m="1" x="5"/>
        <item m="1" x="4"/>
        <item x="0"/>
        <item m="1" x="1"/>
        <item t="default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QUESTOES TOTAIS" fld="9" baseField="0" baseItem="0" numFmtId="3"/>
    <dataField name="ACERTOS TOTAIS" fld="7" baseField="0" baseItem="0" numFmtId="3"/>
    <dataField name="ERROS TOTAIS" fld="8" baseField="0" baseItem="0" numFmtId="3"/>
    <dataField name="Soma de LÍQUIDO" fld="4" baseField="0" baseItem="9" numFmtId="166"/>
  </dataFields>
  <formats count="21">
    <format dxfId="324">
      <pivotArea type="all" dataOnly="0" outline="0" fieldPosition="0"/>
    </format>
    <format dxfId="323">
      <pivotArea outline="0" collapsedLevelsAreSubtotals="1" fieldPosition="0"/>
    </format>
    <format dxfId="322">
      <pivotArea field="0" type="button" dataOnly="0" labelOnly="1" outline="0"/>
    </format>
    <format dxfId="321">
      <pivotArea dataOnly="0" labelOnly="1" grandRow="1" outline="0" fieldPosition="0"/>
    </format>
    <format dxfId="3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field="0" type="button" dataOnly="0" labelOnly="1" outline="0"/>
    </format>
    <format dxfId="316">
      <pivotArea dataOnly="0" labelOnly="1" grandRow="1" outline="0" fieldPosition="0"/>
    </format>
    <format dxfId="3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4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0">
      <pivotArea type="all" dataOnly="0" outline="0" fieldPosition="0"/>
    </format>
    <format dxfId="309">
      <pivotArea outline="0" collapsedLevelsAreSubtotals="1" fieldPosition="0"/>
    </format>
    <format dxfId="30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07">
      <pivotArea type="all" dataOnly="0" outline="0" fieldPosition="0"/>
    </format>
    <format dxfId="306">
      <pivotArea outline="0" collapsedLevelsAreSubtotals="1" fieldPosition="0"/>
    </format>
    <format dxfId="30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0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8AAD6C-6D47-46B3-AFEE-858CD893EE48}" name="TBDIN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0" rowHeaderCaption="TIPOES DE ESTUDO">
  <location ref="J2:K4" firstHeaderRow="1" firstDataRow="1" firstDataCol="1"/>
  <pivotFields count="18">
    <pivotField showAll="0">
      <items count="20">
        <item m="1" x="6"/>
        <item m="1" x="14"/>
        <item m="1" x="5"/>
        <item m="1" x="8"/>
        <item m="1" x="18"/>
        <item m="1" x="1"/>
        <item m="1" x="13"/>
        <item m="1" x="10"/>
        <item m="1" x="12"/>
        <item m="1" x="11"/>
        <item m="1" x="16"/>
        <item m="1" x="9"/>
        <item m="1" x="4"/>
        <item m="1" x="17"/>
        <item m="1" x="3"/>
        <item m="1" x="7"/>
        <item m="1" x="15"/>
        <item m="1" x="2"/>
        <item x="0"/>
        <item t="default"/>
      </items>
    </pivotField>
    <pivotField showAll="0"/>
    <pivotField numFmtId="21" showAll="0"/>
    <pivotField numFmtId="21" showAll="0"/>
    <pivotField dataField="1" numFmtId="164" showAll="0"/>
    <pivotField axis="axisRow" showAll="0">
      <items count="8">
        <item m="1" x="1"/>
        <item m="1" x="5"/>
        <item m="1" x="3"/>
        <item m="1" x="4"/>
        <item m="1" x="6"/>
        <item x="0"/>
        <item m="1" x="2"/>
        <item t="default"/>
      </items>
    </pivotField>
    <pivotField numFmtId="14"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showAll="0">
      <items count="4">
        <item m="1" x="1"/>
        <item m="1" x="2"/>
        <item x="0"/>
        <item t="default"/>
      </items>
    </pivotField>
    <pivotField showAll="0">
      <items count="10">
        <item m="1" x="8"/>
        <item m="1" x="6"/>
        <item m="1" x="2"/>
        <item m="1" x="7"/>
        <item m="1" x="3"/>
        <item m="1" x="5"/>
        <item m="1" x="4"/>
        <item x="0"/>
        <item m="1" x="1"/>
        <item t="default"/>
      </items>
    </pivotField>
  </pivotFields>
  <rowFields count="1">
    <field x="5"/>
  </rowFields>
  <rowItems count="2">
    <i>
      <x v="5"/>
    </i>
    <i t="grand">
      <x/>
    </i>
  </rowItems>
  <colItems count="1">
    <i/>
  </colItems>
  <dataFields count="1">
    <dataField name="RELAÇÃO" fld="4" showDataAs="percentOfTotal" baseField="5" baseItem="3" numFmtId="10"/>
  </dataFields>
  <formats count="21">
    <format dxfId="345">
      <pivotArea outline="0" collapsedLevelsAreSubtotals="1" fieldPosition="0"/>
    </format>
    <format dxfId="344">
      <pivotArea dataOnly="0" labelOnly="1" outline="0" axis="axisValues" fieldPosition="0"/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outline="0" collapsedLevelsAreSubtotals="1" fieldPosition="0"/>
    </format>
    <format dxfId="340">
      <pivotArea field="5" type="button" dataOnly="0" labelOnly="1" outline="0" axis="axisRow" fieldPosition="0"/>
    </format>
    <format dxfId="339">
      <pivotArea dataOnly="0" labelOnly="1" fieldPosition="0">
        <references count="1">
          <reference field="5" count="0"/>
        </references>
      </pivotArea>
    </format>
    <format dxfId="338">
      <pivotArea dataOnly="0" labelOnly="1" grandRow="1" outline="0" fieldPosition="0"/>
    </format>
    <format dxfId="337">
      <pivotArea dataOnly="0" labelOnly="1" outline="0" axis="axisValues" fieldPosition="0"/>
    </format>
    <format dxfId="336">
      <pivotArea type="all" dataOnly="0" outline="0" fieldPosition="0"/>
    </format>
    <format dxfId="335">
      <pivotArea outline="0" collapsedLevelsAreSubtotals="1" fieldPosition="0"/>
    </format>
    <format dxfId="334">
      <pivotArea field="5" type="button" dataOnly="0" labelOnly="1" outline="0" axis="axisRow" fieldPosition="0"/>
    </format>
    <format dxfId="333">
      <pivotArea dataOnly="0" labelOnly="1" fieldPosition="0">
        <references count="1">
          <reference field="5" count="0"/>
        </references>
      </pivotArea>
    </format>
    <format dxfId="332">
      <pivotArea dataOnly="0" labelOnly="1" grandRow="1" outline="0" fieldPosition="0"/>
    </format>
    <format dxfId="331">
      <pivotArea dataOnly="0" labelOnly="1" outline="0" axis="axisValues" fieldPosition="0"/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field="5" type="button" dataOnly="0" labelOnly="1" outline="0" axis="axisRow" fieldPosition="0"/>
    </format>
    <format dxfId="327">
      <pivotArea dataOnly="0" labelOnly="1" fieldPosition="0">
        <references count="1">
          <reference field="5" count="0"/>
        </references>
      </pivotArea>
    </format>
    <format dxfId="326">
      <pivotArea dataOnly="0" labelOnly="1" grandRow="1" outline="0" fieldPosition="0"/>
    </format>
    <format dxfId="325">
      <pivotArea dataOnly="0" labelOnly="1" outline="0" axis="axisValues" fieldPosition="0"/>
    </format>
  </format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9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9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FA48B-E207-4978-A843-32A7E300B5B3}" name="Tabela dinâmica8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A3:AB4" firstHeaderRow="1" firstDataRow="1" firstDataCol="1"/>
  <pivotFields count="18">
    <pivotField showAll="0"/>
    <pivotField showAll="0"/>
    <pivotField numFmtId="21" showAll="0"/>
    <pivotField numFmtId="21" showAll="0"/>
    <pivotField dataField="1" numFmtId="164" showAll="0"/>
    <pivotField showAll="0"/>
    <pivotField axis="axisRow" numFmtId="14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Soma de LÍQUIDO" fld="4" baseField="0" baseItem="0" numFmtId="166"/>
  </dataFields>
  <formats count="11">
    <format dxfId="356">
      <pivotArea outline="0" collapsedLevelsAreSubtotals="1" fieldPosition="0"/>
    </format>
    <format dxfId="355">
      <pivotArea dataOnly="0" labelOnly="1" outline="0" axis="axisValues" fieldPosition="0"/>
    </format>
    <format dxfId="354">
      <pivotArea type="all" dataOnly="0" outline="0" fieldPosition="0"/>
    </format>
    <format dxfId="353">
      <pivotArea outline="0" collapsedLevelsAreSubtotals="1" fieldPosition="0"/>
    </format>
    <format dxfId="352">
      <pivotArea field="6" type="button" dataOnly="0" labelOnly="1" outline="0" axis="axisRow" fieldPosition="0"/>
    </format>
    <format dxfId="351">
      <pivotArea dataOnly="0" labelOnly="1" grandRow="1" outline="0" fieldPosition="0"/>
    </format>
    <format dxfId="350">
      <pivotArea dataOnly="0" labelOnly="1" outline="0" axis="axisValues" fieldPosition="0"/>
    </format>
    <format dxfId="349">
      <pivotArea field="6" type="button" dataOnly="0" labelOnly="1" outline="0" axis="axisRow" fieldPosition="0"/>
    </format>
    <format dxfId="348">
      <pivotArea dataOnly="0" labelOnly="1" grandRow="1" outline="0" fieldPosition="0"/>
    </format>
    <format dxfId="347">
      <pivotArea dataOnly="0" labelOnly="1" outline="0" axis="axisValues" fieldPosition="0"/>
    </format>
    <format dxfId="346">
      <pivotArea grandRow="1" outline="0" collapsedLevelsAreSubtotals="1" fieldPosition="0"/>
    </format>
  </formats>
  <pivotTableStyleInfo name="PivotStyleMedium15" showRowHeaders="1" showColHeaders="1" showRowStripes="0" showColStripes="0" showLastColumn="1"/>
  <filters count="1">
    <filter fld="6" type="thisWeek" evalOrder="-1" id="9">
      <autoFilter ref="A1">
        <filterColumn colId="0">
          <dynamicFilter type="thisWeek" val="44766" maxVal="4477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2910ED-5A17-4F16-8C27-CFBC925F3A47}" name="Tabela dinâmica1" cacheId="8" applyNumberFormats="0" applyBorderFormats="0" applyFontFormats="0" applyPatternFormats="0" applyAlignmentFormats="0" applyWidthHeightFormats="1" dataCaption="Valores" grandTotalCaption="TOTAL" showError="1" showMissing="0" updatedVersion="8" minRefreshableVersion="3" useAutoFormatting="1" itemPrintTitles="1" createdVersion="7" indent="0" outline="1" outlineData="1" multipleFieldFilters="0" chartFormat="12" rowHeaderCaption="MATÉRIA">
  <location ref="H2:I4" firstHeaderRow="1" firstDataRow="1" firstDataCol="1"/>
  <pivotFields count="18">
    <pivotField axis="axisRow" showAll="0">
      <items count="20">
        <item m="1" x="14"/>
        <item m="1" x="17"/>
        <item m="1" x="6"/>
        <item m="1" x="9"/>
        <item x="0"/>
        <item m="1" x="1"/>
        <item m="1" x="3"/>
        <item m="1" x="13"/>
        <item m="1" x="16"/>
        <item m="1" x="10"/>
        <item m="1" x="7"/>
        <item m="1" x="18"/>
        <item m="1" x="12"/>
        <item m="1" x="5"/>
        <item m="1" x="8"/>
        <item m="1" x="4"/>
        <item m="1" x="11"/>
        <item m="1" x="15"/>
        <item m="1" x="2"/>
        <item t="default"/>
      </items>
    </pivotField>
    <pivotField showAll="0"/>
    <pivotField numFmtId="21" showAll="0"/>
    <pivotField numFmtId="21" showAll="0"/>
    <pivotField dataField="1" numFmtId="164" showAll="0"/>
    <pivotField showAll="0"/>
    <pivotField numFmtId="14" showAll="0"/>
    <pivotField showAll="0"/>
    <pivotField showAll="0"/>
    <pivotField showAll="0"/>
    <pivotField numFmtId="9" showAll="0"/>
    <pivotField showAll="0"/>
    <pivotField showAll="0"/>
    <pivotField showAll="0"/>
    <pivotField showAll="0"/>
    <pivotField showAll="0"/>
    <pivotField showAll="0">
      <items count="4">
        <item m="1" x="1"/>
        <item m="1" x="2"/>
        <item x="0"/>
        <item t="default"/>
      </items>
    </pivotField>
    <pivotField showAll="0">
      <items count="10">
        <item m="1" x="8"/>
        <item m="1" x="6"/>
        <item m="1" x="2"/>
        <item m="1" x="7"/>
        <item m="1" x="3"/>
        <item m="1" x="5"/>
        <item m="1" x="4"/>
        <item x="0"/>
        <item m="1" x="1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dataFields count="1">
    <dataField name="TOTAL DE HORAS " fld="4" baseField="0" baseItem="0" numFmtId="166"/>
  </dataFields>
  <formats count="22">
    <format dxfId="378">
      <pivotArea outline="0" collapsedLevelsAreSubtotals="1" fieldPosition="0"/>
    </format>
    <format dxfId="377">
      <pivotArea dataOnly="0" labelOnly="1" outline="0" axis="axisValues" fieldPosition="0"/>
    </format>
    <format dxfId="376">
      <pivotArea type="all" dataOnly="0" outline="0" fieldPosition="0"/>
    </format>
    <format dxfId="375">
      <pivotArea outline="0" collapsedLevelsAreSubtotals="1" fieldPosition="0"/>
    </format>
    <format dxfId="374">
      <pivotArea field="0" type="button" dataOnly="0" labelOnly="1" outline="0" axis="axisRow" fieldPosition="0"/>
    </format>
    <format dxfId="373">
      <pivotArea dataOnly="0" labelOnly="1" fieldPosition="0">
        <references count="1">
          <reference field="0" count="0"/>
        </references>
      </pivotArea>
    </format>
    <format dxfId="372">
      <pivotArea dataOnly="0" labelOnly="1" grandRow="1" outline="0" fieldPosition="0"/>
    </format>
    <format dxfId="371">
      <pivotArea dataOnly="0" labelOnly="1" outline="0" axis="axisValues" fieldPosition="0"/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0" type="button" dataOnly="0" labelOnly="1" outline="0" axis="axisRow" fieldPosition="0"/>
    </format>
    <format dxfId="367">
      <pivotArea dataOnly="0" labelOnly="1" fieldPosition="0">
        <references count="1">
          <reference field="0" count="0"/>
        </references>
      </pivotArea>
    </format>
    <format dxfId="366">
      <pivotArea dataOnly="0" labelOnly="1" grandRow="1" outline="0" fieldPosition="0"/>
    </format>
    <format dxfId="365">
      <pivotArea dataOnly="0" labelOnly="1" outline="0" axis="axisValues" fieldPosition="0"/>
    </format>
    <format dxfId="364">
      <pivotArea outline="0" collapsedLevelsAreSubtotals="1" fieldPosition="0"/>
    </format>
    <format dxfId="363">
      <pivotArea dataOnly="0" labelOnly="1" outline="0" axis="axisValues" fieldPosition="0"/>
    </format>
    <format dxfId="362">
      <pivotArea type="all" dataOnly="0" outline="0" fieldPosition="0"/>
    </format>
    <format dxfId="361">
      <pivotArea outline="0" collapsedLevelsAreSubtotals="1" fieldPosition="0"/>
    </format>
    <format dxfId="360">
      <pivotArea field="0" type="button" dataOnly="0" labelOnly="1" outline="0" axis="axisRow" fieldPosition="0"/>
    </format>
    <format dxfId="359">
      <pivotArea dataOnly="0" labelOnly="1" fieldPosition="0">
        <references count="1">
          <reference field="0" count="0"/>
        </references>
      </pivotArea>
    </format>
    <format dxfId="358">
      <pivotArea dataOnly="0" labelOnly="1" grandRow="1" outline="0" fieldPosition="0"/>
    </format>
    <format dxfId="357">
      <pivotArea dataOnly="0" labelOnly="1" outline="0" axis="axisValues" fieldPosition="0"/>
    </format>
  </format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4F36D-4918-42ED-BEF9-337414009EAB}" name="Tabela dinâmica2" cacheId="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7" indent="0" outline="1" outlineData="1" multipleFieldFilters="0">
  <location ref="AP2:AQ3" firstHeaderRow="1" firstDataRow="1" firstDataCol="1"/>
  <pivotFields count="18">
    <pivotField showAll="0"/>
    <pivotField showAll="0"/>
    <pivotField showAll="0"/>
    <pivotField showAll="0"/>
    <pivotField dataField="1" numFmtId="164" showAll="0"/>
    <pivotField showAll="0"/>
    <pivotField axis="axisRow" showAll="0">
      <items count="91">
        <item m="1" x="29"/>
        <item m="1" x="6"/>
        <item m="1" x="73"/>
        <item m="1" x="65"/>
        <item m="1" x="50"/>
        <item m="1" x="27"/>
        <item m="1" x="5"/>
        <item m="1" x="72"/>
        <item m="1" x="49"/>
        <item m="1" x="26"/>
        <item m="1" x="4"/>
        <item m="1" x="71"/>
        <item m="1" x="47"/>
        <item m="1" x="24"/>
        <item m="1" x="2"/>
        <item m="1" x="69"/>
        <item m="1" x="45"/>
        <item m="1" x="22"/>
        <item m="1" x="89"/>
        <item m="1" x="67"/>
        <item m="1" x="43"/>
        <item m="1" x="20"/>
        <item m="1" x="87"/>
        <item m="1" x="64"/>
        <item m="1" x="48"/>
        <item m="1" x="25"/>
        <item m="1" x="3"/>
        <item m="1" x="70"/>
        <item m="1" x="46"/>
        <item m="1" x="23"/>
        <item m="1" x="1"/>
        <item m="1" x="68"/>
        <item m="1" x="44"/>
        <item m="1" x="21"/>
        <item m="1" x="88"/>
        <item m="1" x="66"/>
        <item m="1" x="42"/>
        <item m="1" x="19"/>
        <item m="1" x="86"/>
        <item m="1" x="63"/>
        <item m="1" x="41"/>
        <item m="1" x="18"/>
        <item m="1" x="85"/>
        <item m="1" x="61"/>
        <item m="1" x="39"/>
        <item m="1" x="16"/>
        <item m="1" x="83"/>
        <item m="1" x="59"/>
        <item m="1" x="37"/>
        <item m="1" x="14"/>
        <item m="1" x="81"/>
        <item m="1" x="57"/>
        <item m="1" x="35"/>
        <item m="1" x="12"/>
        <item m="1" x="79"/>
        <item m="1" x="62"/>
        <item m="1" x="40"/>
        <item m="1" x="17"/>
        <item m="1" x="84"/>
        <item m="1" x="60"/>
        <item m="1" x="38"/>
        <item m="1" x="15"/>
        <item m="1" x="82"/>
        <item m="1" x="58"/>
        <item m="1" x="36"/>
        <item m="1" x="13"/>
        <item m="1" x="80"/>
        <item m="1" x="56"/>
        <item m="1" x="34"/>
        <item m="1" x="11"/>
        <item m="1" x="78"/>
        <item m="1" x="55"/>
        <item m="1" x="33"/>
        <item m="1" x="10"/>
        <item m="1" x="76"/>
        <item m="1" x="53"/>
        <item m="1" x="31"/>
        <item m="1" x="8"/>
        <item m="1" x="75"/>
        <item m="1" x="52"/>
        <item m="1" x="30"/>
        <item m="1" x="7"/>
        <item m="1" x="74"/>
        <item m="1" x="51"/>
        <item m="1" x="28"/>
        <item m="1" x="77"/>
        <item m="1" x="54"/>
        <item m="1" x="32"/>
        <item m="1" x="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Soma de LÍQUIDO" fld="4" baseField="0" baseItem="0" numFmtId="166"/>
  </dataFields>
  <formats count="26">
    <format dxfId="404">
      <pivotArea outline="0" collapsedLevelsAreSubtotals="1" fieldPosition="0"/>
    </format>
    <format dxfId="403">
      <pivotArea dataOnly="0" labelOnly="1" outline="0" axis="axisValues" fieldPosition="0"/>
    </format>
    <format dxfId="402">
      <pivotArea type="all" dataOnly="0" outline="0" fieldPosition="0"/>
    </format>
    <format dxfId="401">
      <pivotArea field="6" type="button" dataOnly="0" labelOnly="1" outline="0" axis="axisRow" fieldPosition="0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dataOnly="0" labelOnly="1" fieldPosition="0">
        <references count="1">
          <reference field="6" count="0"/>
        </references>
      </pivotArea>
    </format>
    <format dxfId="396">
      <pivotArea dataOnly="0" labelOnly="1" outline="0" axis="axisValues" fieldPosition="0"/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6" type="button" dataOnly="0" labelOnly="1" outline="0" axis="axisRow" fieldPosition="0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axis="axisValues" fieldPosition="0"/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dataOnly="0" labelOnly="1" fieldPosition="0">
        <references count="1">
          <reference field="6" count="1">
            <x v="1"/>
          </reference>
        </references>
      </pivotArea>
    </format>
    <format dxfId="386">
      <pivotArea dataOnly="0" labelOnly="1" grandRow="1" outline="0" fieldPosition="0"/>
    </format>
    <format dxfId="385">
      <pivotArea dataOnly="0" labelOnly="1" outline="0" axis="axisValues" fieldPosition="0"/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field="6" type="button" dataOnly="0" labelOnly="1" outline="0" axis="axisRow" fieldPosition="0"/>
    </format>
    <format dxfId="381">
      <pivotArea dataOnly="0" labelOnly="1" fieldPosition="0">
        <references count="1">
          <reference field="6" count="0"/>
        </references>
      </pivotArea>
    </format>
    <format dxfId="380">
      <pivotArea dataOnly="0" labelOnly="1" grandRow="1" outline="0" fieldPosition="0"/>
    </format>
    <format dxfId="379">
      <pivotArea dataOnly="0" labelOnly="1" outline="0" axis="axisValues" fieldPosition="0"/>
    </format>
  </formats>
  <pivotTableStyleInfo name="PivotStyleMedium15" showRowHeaders="1" showColHeaders="1" showRowStripes="0" showColStripes="0" showLastColumn="1"/>
  <filters count="1">
    <filter fld="6" type="today" evalOrder="-1" id="1">
      <autoFilter ref="A1">
        <filterColumn colId="0">
          <dynamicFilter type="today" val="44771" maxVal="4477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TÉRIA" xr10:uid="{1C4DF5B8-DFA9-45AC-8C00-06BE44933C6C}" sourceName="MATÉRIA">
  <pivotTables>
    <pivotTable tabId="16" name="TBDIN2"/>
    <pivotTable tabId="16" name="Tabela dinâmica1"/>
    <pivotTable tabId="16" name="Tabela dinâmica3"/>
  </pivotTables>
  <data>
    <tabular pivotCacheId="605505548" showMissing="0">
      <items count="19">
        <i x="0" s="1"/>
        <i x="6" s="1" nd="1"/>
        <i x="14" s="1" nd="1"/>
        <i x="5" s="1" nd="1"/>
        <i x="8" s="1" nd="1"/>
        <i x="18" s="1" nd="1"/>
        <i x="1" s="1" nd="1"/>
        <i x="13" s="1" nd="1"/>
        <i x="10" s="1" nd="1"/>
        <i x="12" s="1" nd="1"/>
        <i x="11" s="1" nd="1"/>
        <i x="16" s="1" nd="1"/>
        <i x="9" s="1" nd="1"/>
        <i x="4" s="1" nd="1"/>
        <i x="17" s="1" nd="1"/>
        <i x="3" s="1" nd="1"/>
        <i x="7" s="1" nd="1"/>
        <i x="15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E2A0506D-A7F1-409D-90C6-14A2FA71A231}" sourceName="ANO">
  <pivotTables>
    <pivotTable tabId="16" name="Tabela dinâmica1"/>
    <pivotTable tabId="16" name="TBDIN2"/>
    <pivotTable tabId="16" name="Tabela dinâmica3"/>
  </pivotTables>
  <data>
    <tabular pivotCacheId="605505548">
      <items count="3">
        <i x="0" s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F5505CF8-70FF-40FC-A162-D2A883CA2B7C}" sourceName="MÊS">
  <pivotTables>
    <pivotTable tabId="16" name="Tabela dinâmica1"/>
    <pivotTable tabId="16" name="TBDIN2"/>
    <pivotTable tabId="16" name="Tabela dinâmica3"/>
  </pivotTables>
  <data>
    <tabular pivotCacheId="605505548">
      <items count="9">
        <i x="0" s="1"/>
        <i x="8" s="1" nd="1"/>
        <i x="6" s="1" nd="1"/>
        <i x="2" s="1" nd="1"/>
        <i x="7" s="1" nd="1"/>
        <i x="3" s="1" nd="1"/>
        <i x="5" s="1" nd="1"/>
        <i x="4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TÉRIA" xr10:uid="{B0018D44-6E41-415B-8068-4D2DA968D44B}" cache="SegmentaçãodeDados_MATÉRIA" caption="MATÉRIA" columnCount="5" showCaption="0" style="Estilo de Segmentação de Dados 1" lockedPosition="1" rowHeight="180000"/>
  <slicer name="ANO 1" xr10:uid="{D8195716-3F57-4835-A4E3-6B22E12C42DB}" cache="SegmentaçãodeDados_ANO" caption="ANO" columnCount="3" showCaption="0" style="Estilo de Segmentação de Dados 1" lockedPosition="1" rowHeight="234950"/>
  <slicer name="MÊS 1" xr10:uid="{84D47BB4-821E-4456-ACE8-5A890452DC27}" cache="SegmentaçãodeDados_MÊS" caption="MÊS" columnCount="6" showCaption="0" style="Estilo de Segmentação de Dados 1" lockedPosition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4EDFC4-875A-4B26-9D2A-CAAB52E4F704}" name="Tabela2" displayName="Tabela2" ref="A3:D10" totalsRowShown="0" headerRowDxfId="411" dataDxfId="410" tableBorderDxfId="409">
  <autoFilter ref="A3:D10" xr:uid="{594EDFC4-875A-4B26-9D2A-CAAB52E4F704}"/>
  <tableColumns count="4">
    <tableColumn id="1" xr3:uid="{4688DE21-995D-4F53-89B6-7CC40BD786A9}" name="PEDIDO DIA" dataDxfId="408"/>
    <tableColumn id="2" xr3:uid="{74F33716-CE4D-4C9C-BF18-89D3CF3C8D48}" name="PARA DIA" dataDxfId="407"/>
    <tableColumn id="3" xr3:uid="{4137925D-159C-44EB-B5ED-240CAB81BD19}" name="TAREFA" dataDxfId="406"/>
    <tableColumn id="4" xr3:uid="{3A885389-BF3C-4C07-B05E-91211A6569AB}" name="FEITO" dataDxfId="40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24B123-9C64-4E37-BF08-489A70943C33}" name="Tabela1" displayName="Tabela1" ref="A5:R6" totalsRowShown="0" headerRowDxfId="20" dataDxfId="18" headerRowBorderDxfId="19">
  <tableColumns count="18">
    <tableColumn id="1" xr3:uid="{E303736A-11F4-4F9D-BDF2-A7F7FC10B85C}" name="MATÉRIA" dataDxfId="17"/>
    <tableColumn id="2" xr3:uid="{36A51F2F-17C7-4CFF-8E0A-18CD90192E61}" name="CONTEÚDO" dataDxfId="16"/>
    <tableColumn id="3" xr3:uid="{01625A24-A235-41F6-9A6F-3B5B293004FE}" name="INÍCIO" dataDxfId="15"/>
    <tableColumn id="4" xr3:uid="{9B45DA4B-E8B8-428C-BAC5-723D5280BD1E}" name="FINAL" dataDxfId="14"/>
    <tableColumn id="5" xr3:uid="{00A7EF72-A20E-48AF-83C1-8F93C5E3763F}" name="LÍQUIDO" dataDxfId="13">
      <calculatedColumnFormula>IF(Tabela1[[#This Row],[INÍCIO]]="","",Tabela1[[#This Row],[FINAL]]-Tabela1[[#This Row],[INÍCIO]])</calculatedColumnFormula>
    </tableColumn>
    <tableColumn id="12" xr3:uid="{BA78E611-7FC7-4216-BF08-460DA98F6B1F}" name="TIPO DE ESTUDO" dataDxfId="12"/>
    <tableColumn id="6" xr3:uid="{E5A2BF4F-59F8-447D-8829-92841FAF9214}" name="DATA" dataDxfId="11"/>
    <tableColumn id="7" xr3:uid="{05732FBB-4C1E-40BC-AFB0-091F91D656B1}" name="ACERTOS" dataDxfId="10"/>
    <tableColumn id="8" xr3:uid="{D97F43A6-81F9-421A-AECD-5B493F7909E4}" name="ERROS" dataDxfId="9"/>
    <tableColumn id="9" xr3:uid="{43935DB9-52D4-4ADD-A902-08DE046F546B}" name="NºQUEST" dataDxfId="8"/>
    <tableColumn id="10" xr3:uid="{45BC0B62-EFE8-4FCF-B507-612F721EB572}" name="TAXA DE %" dataDxfId="7" dataCellStyle="Porcentagem">
      <calculatedColumnFormula>IFERROR(Tabela1[[#This Row],[ACERTOS]]/Tabela1[[#This Row],[NºQUEST]],"")</calculatedColumnFormula>
    </tableColumn>
    <tableColumn id="11" xr3:uid="{42DAADAD-9E07-4F6A-9A09-349D54228248}" name="TEMPO PQ" dataDxfId="6">
      <calculatedColumnFormula>IFERROR(Tabela1[[#This Row],[LÍQUIDO]]/Tabela1[[#This Row],[NºQUEST]],"")</calculatedColumnFormula>
    </tableColumn>
    <tableColumn id="13" xr3:uid="{417743B2-9EC8-484F-8D9B-23246E7BDF86}" name="NÍVEL DE DIFICULDADE" dataDxfId="5"/>
    <tableColumn id="14" xr3:uid="{A5D7C100-6E26-46A9-B8DA-5E4EC2C87AD4}" name="Página Inicial" dataDxfId="4"/>
    <tableColumn id="15" xr3:uid="{E994234C-C122-4A08-8A70-E4664EF6E926}" name="Página Final" dataDxfId="3"/>
    <tableColumn id="16" xr3:uid="{DCCAFE67-02A0-4FB1-882B-1BD46A8F0BF4}" name="Páginas Feitas" dataDxfId="2">
      <calculatedColumnFormula>IF(Tabela1[[#This Row],[Página Inicial]]="","",Tabela1[[#This Row],[Página Final]]-Tabela1[[#This Row],[Página Inicial]]+1)</calculatedColumnFormula>
    </tableColumn>
    <tableColumn id="17" xr3:uid="{E4016C86-8E4E-476E-92BD-420FD6B04B4A}" name="ANO" dataDxfId="1">
      <calculatedColumnFormula>IF(Tabela1[[#This Row],[DATA]]="","",YEAR(Tabela1[[#This Row],[DATA]]))</calculatedColumnFormula>
    </tableColumn>
    <tableColumn id="20" xr3:uid="{13A5B6EC-0EB7-422E-90F0-BEDFF8977936}" name="MÊS" dataDxfId="0">
      <calculatedColumnFormula>IF(Tabela1[[#This Row],[DATA]]="", "", PROPER(TEXT(Tabela1[[#This Row],[DATA]],"mmmm")))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izada 3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BF0000"/>
      </a:accent1>
      <a:accent2>
        <a:srgbClr val="00B050"/>
      </a:accent2>
      <a:accent3>
        <a:srgbClr val="002060"/>
      </a:accent3>
      <a:accent4>
        <a:srgbClr val="7030A0"/>
      </a:accent4>
      <a:accent5>
        <a:srgbClr val="D85C00"/>
      </a:accent5>
      <a:accent6>
        <a:srgbClr val="35A08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10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5A2A-69E3-44FF-9811-F42DE70DEB3D}">
  <sheetPr codeName="Planilha4"/>
  <dimension ref="A1:N104"/>
  <sheetViews>
    <sheetView showGridLines="0" showRowColHeaders="0" zoomScaleNormal="100" workbookViewId="0">
      <selection activeCell="B7" sqref="B7"/>
    </sheetView>
  </sheetViews>
  <sheetFormatPr defaultColWidth="6" defaultRowHeight="28.15" customHeight="1" x14ac:dyDescent="0.25"/>
  <cols>
    <col min="1" max="1" width="6" style="263" customWidth="1"/>
    <col min="2" max="2" width="70.7109375" style="273" customWidth="1"/>
    <col min="3" max="6" width="12.7109375" style="245" customWidth="1"/>
    <col min="7" max="9" width="12.7109375" style="274" customWidth="1"/>
    <col min="10" max="10" width="12.7109375" style="245" customWidth="1"/>
    <col min="11" max="11" width="12.7109375" style="10" customWidth="1"/>
    <col min="12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275"/>
      <c r="B3" s="270" t="s">
        <v>61</v>
      </c>
      <c r="C3" s="270" t="s">
        <v>56</v>
      </c>
      <c r="D3" s="270" t="s">
        <v>24</v>
      </c>
      <c r="E3" s="270" t="s">
        <v>0</v>
      </c>
      <c r="F3" s="270" t="s">
        <v>1</v>
      </c>
      <c r="G3" s="271" t="s">
        <v>54</v>
      </c>
      <c r="H3" s="271" t="s">
        <v>55</v>
      </c>
      <c r="I3" s="271" t="s">
        <v>58</v>
      </c>
      <c r="J3" s="270" t="s">
        <v>163</v>
      </c>
    </row>
    <row r="4" spans="1:14" ht="28.15" customHeight="1" x14ac:dyDescent="0.25">
      <c r="A4" s="263">
        <v>1</v>
      </c>
      <c r="B4" s="264" t="s">
        <v>62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63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64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65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66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59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67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68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70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69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34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71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72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73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74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75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60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57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76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35">
      <c r="B23" s="270" t="s">
        <v>77</v>
      </c>
      <c r="C23" s="270" t="s">
        <v>56</v>
      </c>
      <c r="D23" s="270" t="s">
        <v>24</v>
      </c>
      <c r="E23" s="270" t="s">
        <v>0</v>
      </c>
      <c r="F23" s="270" t="s">
        <v>1</v>
      </c>
      <c r="G23" s="271" t="s">
        <v>54</v>
      </c>
      <c r="H23" s="272" t="s">
        <v>55</v>
      </c>
      <c r="I23" s="271" t="s">
        <v>58</v>
      </c>
      <c r="J23" s="270" t="s">
        <v>163</v>
      </c>
    </row>
    <row r="24" spans="1:10" ht="28.15" customHeight="1" x14ac:dyDescent="0.25">
      <c r="A24" s="263">
        <v>20</v>
      </c>
      <c r="B24" s="264" t="s">
        <v>78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21</v>
      </c>
      <c r="B25" s="264" t="s">
        <v>79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22</v>
      </c>
      <c r="B26" s="264" t="s">
        <v>80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23</v>
      </c>
      <c r="B27" s="264" t="s">
        <v>81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24</v>
      </c>
      <c r="B28" s="264" t="s">
        <v>82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25</v>
      </c>
      <c r="B29" s="264" t="s">
        <v>83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26</v>
      </c>
      <c r="B30" s="264" t="s">
        <v>84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27</v>
      </c>
      <c r="B31" s="264" t="s">
        <v>85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28</v>
      </c>
      <c r="B32" s="264" t="s">
        <v>86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29</v>
      </c>
      <c r="B33" s="264" t="s">
        <v>87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30</v>
      </c>
      <c r="B34" s="264" t="s">
        <v>88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31</v>
      </c>
      <c r="B35" s="264" t="s">
        <v>89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32</v>
      </c>
      <c r="B36" s="264" t="s">
        <v>90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33</v>
      </c>
      <c r="B37" s="264" t="s">
        <v>91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34</v>
      </c>
      <c r="B38" s="264" t="s">
        <v>92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35</v>
      </c>
      <c r="B39" s="264" t="s">
        <v>93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36</v>
      </c>
      <c r="B40" s="264" t="s">
        <v>94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37</v>
      </c>
      <c r="B41" s="264" t="s">
        <v>95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35">
      <c r="B42" s="270" t="s">
        <v>96</v>
      </c>
      <c r="C42" s="270" t="s">
        <v>56</v>
      </c>
      <c r="D42" s="270" t="s">
        <v>24</v>
      </c>
      <c r="E42" s="270" t="s">
        <v>0</v>
      </c>
      <c r="F42" s="270" t="s">
        <v>1</v>
      </c>
      <c r="G42" s="271" t="s">
        <v>54</v>
      </c>
      <c r="H42" s="271" t="s">
        <v>55</v>
      </c>
      <c r="I42" s="271" t="s">
        <v>58</v>
      </c>
      <c r="J42" s="270" t="s">
        <v>163</v>
      </c>
    </row>
    <row r="43" spans="1:10" ht="28.15" customHeight="1" x14ac:dyDescent="0.25">
      <c r="A43" s="263">
        <v>38</v>
      </c>
      <c r="B43" s="264" t="s">
        <v>97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39</v>
      </c>
      <c r="B44" s="264" t="s">
        <v>98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40</v>
      </c>
      <c r="B45" s="264" t="s">
        <v>99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41</v>
      </c>
      <c r="B46" s="264" t="s">
        <v>100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42</v>
      </c>
      <c r="B47" s="264" t="s">
        <v>101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43</v>
      </c>
      <c r="B48" s="264" t="s">
        <v>102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44</v>
      </c>
      <c r="B49" s="264" t="s">
        <v>103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45</v>
      </c>
      <c r="B50" s="264" t="s">
        <v>104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46</v>
      </c>
      <c r="B51" s="264" t="s">
        <v>105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47</v>
      </c>
      <c r="B52" s="264" t="s">
        <v>107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48</v>
      </c>
      <c r="B53" s="264" t="s">
        <v>106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>
      <c r="A54" s="263">
        <v>49</v>
      </c>
      <c r="B54" s="264" t="s">
        <v>108</v>
      </c>
      <c r="C54" s="265" t="str">
        <f>IFERROR(GETPIVOTDATA("LÍQUIDO", CONFIGURAÇÃO!$AI$2,"CONTEÚDO",$B54,"Valores","LÍQUIDO"),"00:00:00")</f>
        <v>00:00:00</v>
      </c>
      <c r="D54" s="246">
        <f>IFERROR(GETPIVOTDATA("TIPO DE ESTUDO",CONFIGURAÇÃO!$S$2,"CONTEÚDO",B54,"TIPO DE ESTUDO", $D$3), "0")+IFERROR(GETPIVOTDATA("TIPO DE ESTUDO",CONFIGURAÇÃO!$S$2,"CONTEÚDO",B54,"TIPO DE ESTUDO", "Estudo e Exercícios"), "0")</f>
        <v>0</v>
      </c>
      <c r="E54" s="246">
        <f>IFERROR(GETPIVOTDATA("TIPO DE ESTUDO",CONFIGURAÇÃO!$S$2,"CONTEÚDO",B54,"TIPO DE ESTUDO", $E$3), "0")+IFERROR(GETPIVOTDATA("TIPO DE ESTUDO",CONFIGURAÇÃO!$S$2,"CONTEÚDO",B54,"TIPO DE ESTUDO", "Estudo e Exercícios"), "0")+IFERROR(GETPIVOTDATA("TIPO DE ESTUDO",CONFIGURAÇÃO!$S$2,"CONTEÚDO",B54,"TIPO DE ESTUDO", "Revisão e Exercícios"), "0")</f>
        <v>0</v>
      </c>
      <c r="F54" s="246">
        <f>IFERROR(GETPIVOTDATA("TIPO DE ESTUDO",CONFIGURAÇÃO!$S$2,"CONTEÚDO",B54,"TIPO DE ESTUDO", $F$3),"0")+IFERROR(GETPIVOTDATA("TIPO DE ESTUDO",CONFIGURAÇÃO!$S$2,"CONTEÚDO",B54,"TIPO DE ESTUDO", "Revisão e Exercícios"), "0")</f>
        <v>0</v>
      </c>
      <c r="G54" s="266">
        <f>IFERROR(GETPIVOTDATA("ACERTOS", CONFIGURAÇÃO!$AI$2,"CONTEÚDO",$B54,"Valores","ACERTOS"),0)</f>
        <v>0</v>
      </c>
      <c r="H54" s="267">
        <f>IFERROR(GETPIVOTDATA("ERROS", CONFIGURAÇÃO!$AI$2,"CONTEÚDO",$B54,"Valores","ERROS"),0)</f>
        <v>0</v>
      </c>
      <c r="I54" s="268">
        <f>IFERROR(GETPIVOTDATA("NºQUEST", CONFIGURAÇÃO!$AI$2,"CONTEÚDO",$B54,"Valores","NºQUEST"),0)</f>
        <v>0</v>
      </c>
      <c r="J54" s="269" t="str">
        <f>IFERROR(GETPIVOTDATA("TEMPO PQ", CONFIGURAÇÃO!$AI$2,"CONTEÚDO",$B54,"Valores","TEMPO PQ"), "00:00:00")</f>
        <v>00:00:00</v>
      </c>
    </row>
    <row r="55" spans="1:10" ht="28.15" customHeight="1" x14ac:dyDescent="0.25">
      <c r="A55" s="263">
        <v>50</v>
      </c>
      <c r="B55" s="264" t="s">
        <v>109</v>
      </c>
      <c r="C55" s="265" t="str">
        <f>IFERROR(GETPIVOTDATA("LÍQUIDO", CONFIGURAÇÃO!$AI$2,"CONTEÚDO",$B55,"Valores","LÍQUIDO"),"00:00:00")</f>
        <v>00:00:00</v>
      </c>
      <c r="D55" s="246">
        <f>IFERROR(GETPIVOTDATA("TIPO DE ESTUDO",CONFIGURAÇÃO!$S$2,"CONTEÚDO",B55,"TIPO DE ESTUDO", $D$3), "0")+IFERROR(GETPIVOTDATA("TIPO DE ESTUDO",CONFIGURAÇÃO!$S$2,"CONTEÚDO",B55,"TIPO DE ESTUDO", "Estudo e Exercícios"), "0")</f>
        <v>0</v>
      </c>
      <c r="E55" s="246">
        <f>IFERROR(GETPIVOTDATA("TIPO DE ESTUDO",CONFIGURAÇÃO!$S$2,"CONTEÚDO",B55,"TIPO DE ESTUDO", $E$3), "0")+IFERROR(GETPIVOTDATA("TIPO DE ESTUDO",CONFIGURAÇÃO!$S$2,"CONTEÚDO",B55,"TIPO DE ESTUDO", "Estudo e Exercícios"), "0")+IFERROR(GETPIVOTDATA("TIPO DE ESTUDO",CONFIGURAÇÃO!$S$2,"CONTEÚDO",B55,"TIPO DE ESTUDO", "Revisão e Exercícios"), "0")</f>
        <v>0</v>
      </c>
      <c r="F55" s="246">
        <f>IFERROR(GETPIVOTDATA("TIPO DE ESTUDO",CONFIGURAÇÃO!$S$2,"CONTEÚDO",B55,"TIPO DE ESTUDO", $F$3),"0")+IFERROR(GETPIVOTDATA("TIPO DE ESTUDO",CONFIGURAÇÃO!$S$2,"CONTEÚDO",B55,"TIPO DE ESTUDO", "Revisão e Exercícios"), "0")</f>
        <v>0</v>
      </c>
      <c r="G55" s="266">
        <f>IFERROR(GETPIVOTDATA("ACERTOS", CONFIGURAÇÃO!$AI$2,"CONTEÚDO",$B55,"Valores","ACERTOS"),0)</f>
        <v>0</v>
      </c>
      <c r="H55" s="267">
        <f>IFERROR(GETPIVOTDATA("ERROS", CONFIGURAÇÃO!$AI$2,"CONTEÚDO",$B55,"Valores","ERROS"),0)</f>
        <v>0</v>
      </c>
      <c r="I55" s="268">
        <f>IFERROR(GETPIVOTDATA("NºQUEST", CONFIGURAÇÃO!$AI$2,"CONTEÚDO",$B55,"Valores","NºQUEST"),0)</f>
        <v>0</v>
      </c>
      <c r="J55" s="269" t="str">
        <f>IFERROR(GETPIVOTDATA("TEMPO PQ", CONFIGURAÇÃO!$AI$2,"CONTEÚDO",$B55,"Valores","TEMPO PQ"), "00:00:00")</f>
        <v>00:00:00</v>
      </c>
    </row>
    <row r="56" spans="1:10" ht="28.15" customHeight="1" x14ac:dyDescent="0.25">
      <c r="A56" s="263">
        <v>51</v>
      </c>
      <c r="B56" s="264" t="s">
        <v>110</v>
      </c>
      <c r="C56" s="265" t="str">
        <f>IFERROR(GETPIVOTDATA("LÍQUIDO", CONFIGURAÇÃO!$AI$2,"CONTEÚDO",$B56,"Valores","LÍQUIDO"),"00:00:00")</f>
        <v>00:00:00</v>
      </c>
      <c r="D56" s="246">
        <f>IFERROR(GETPIVOTDATA("TIPO DE ESTUDO",CONFIGURAÇÃO!$S$2,"CONTEÚDO",B56,"TIPO DE ESTUDO", $D$3), "0")+IFERROR(GETPIVOTDATA("TIPO DE ESTUDO",CONFIGURAÇÃO!$S$2,"CONTEÚDO",B56,"TIPO DE ESTUDO", "Estudo e Exercícios"), "0")</f>
        <v>0</v>
      </c>
      <c r="E56" s="246">
        <f>IFERROR(GETPIVOTDATA("TIPO DE ESTUDO",CONFIGURAÇÃO!$S$2,"CONTEÚDO",B56,"TIPO DE ESTUDO", $E$3), "0")+IFERROR(GETPIVOTDATA("TIPO DE ESTUDO",CONFIGURAÇÃO!$S$2,"CONTEÚDO",B56,"TIPO DE ESTUDO", "Estudo e Exercícios"), "0")+IFERROR(GETPIVOTDATA("TIPO DE ESTUDO",CONFIGURAÇÃO!$S$2,"CONTEÚDO",B56,"TIPO DE ESTUDO", "Revisão e Exercícios"), "0")</f>
        <v>0</v>
      </c>
      <c r="F56" s="246">
        <f>IFERROR(GETPIVOTDATA("TIPO DE ESTUDO",CONFIGURAÇÃO!$S$2,"CONTEÚDO",B56,"TIPO DE ESTUDO", $F$3),"0")+IFERROR(GETPIVOTDATA("TIPO DE ESTUDO",CONFIGURAÇÃO!$S$2,"CONTEÚDO",B56,"TIPO DE ESTUDO", "Revisão e Exercícios"), "0")</f>
        <v>0</v>
      </c>
      <c r="G56" s="266">
        <f>IFERROR(GETPIVOTDATA("ACERTOS", CONFIGURAÇÃO!$AI$2,"CONTEÚDO",$B56,"Valores","ACERTOS"),0)</f>
        <v>0</v>
      </c>
      <c r="H56" s="267">
        <f>IFERROR(GETPIVOTDATA("ERROS", CONFIGURAÇÃO!$AI$2,"CONTEÚDO",$B56,"Valores","ERROS"),0)</f>
        <v>0</v>
      </c>
      <c r="I56" s="268">
        <f>IFERROR(GETPIVOTDATA("NºQUEST", CONFIGURAÇÃO!$AI$2,"CONTEÚDO",$B56,"Valores","NºQUEST"),0)</f>
        <v>0</v>
      </c>
      <c r="J56" s="269" t="str">
        <f>IFERROR(GETPIVOTDATA("TEMPO PQ", CONFIGURAÇÃO!$AI$2,"CONTEÚDO",$B56,"Valores","TEMPO PQ"), "00:00:00")</f>
        <v>00:00:00</v>
      </c>
    </row>
    <row r="57" spans="1:10" ht="28.15" customHeight="1" x14ac:dyDescent="0.25">
      <c r="A57" s="263">
        <v>52</v>
      </c>
      <c r="B57" s="264" t="s">
        <v>111</v>
      </c>
      <c r="C57" s="265" t="str">
        <f>IFERROR(GETPIVOTDATA("LÍQUIDO", CONFIGURAÇÃO!$AI$2,"CONTEÚDO",$B57,"Valores","LÍQUIDO"),"00:00:00")</f>
        <v>00:00:00</v>
      </c>
      <c r="D57" s="246">
        <f>IFERROR(GETPIVOTDATA("TIPO DE ESTUDO",CONFIGURAÇÃO!$S$2,"CONTEÚDO",B57,"TIPO DE ESTUDO", $D$3), "0")+IFERROR(GETPIVOTDATA("TIPO DE ESTUDO",CONFIGURAÇÃO!$S$2,"CONTEÚDO",B57,"TIPO DE ESTUDO", "Estudo e Exercícios"), "0")</f>
        <v>0</v>
      </c>
      <c r="E57" s="246">
        <f>IFERROR(GETPIVOTDATA("TIPO DE ESTUDO",CONFIGURAÇÃO!$S$2,"CONTEÚDO",B57,"TIPO DE ESTUDO", $E$3), "0")+IFERROR(GETPIVOTDATA("TIPO DE ESTUDO",CONFIGURAÇÃO!$S$2,"CONTEÚDO",B57,"TIPO DE ESTUDO", "Estudo e Exercícios"), "0")+IFERROR(GETPIVOTDATA("TIPO DE ESTUDO",CONFIGURAÇÃO!$S$2,"CONTEÚDO",B57,"TIPO DE ESTUDO", "Revisão e Exercícios"), "0")</f>
        <v>0</v>
      </c>
      <c r="F57" s="246">
        <f>IFERROR(GETPIVOTDATA("TIPO DE ESTUDO",CONFIGURAÇÃO!$S$2,"CONTEÚDO",B57,"TIPO DE ESTUDO", $F$3),"0")+IFERROR(GETPIVOTDATA("TIPO DE ESTUDO",CONFIGURAÇÃO!$S$2,"CONTEÚDO",B57,"TIPO DE ESTUDO", "Revisão e Exercícios"), "0")</f>
        <v>0</v>
      </c>
      <c r="G57" s="266">
        <f>IFERROR(GETPIVOTDATA("ACERTOS", CONFIGURAÇÃO!$AI$2,"CONTEÚDO",$B57,"Valores","ACERTOS"),0)</f>
        <v>0</v>
      </c>
      <c r="H57" s="267">
        <f>IFERROR(GETPIVOTDATA("ERROS", CONFIGURAÇÃO!$AI$2,"CONTEÚDO",$B57,"Valores","ERROS"),0)</f>
        <v>0</v>
      </c>
      <c r="I57" s="268">
        <f>IFERROR(GETPIVOTDATA("NºQUEST", CONFIGURAÇÃO!$AI$2,"CONTEÚDO",$B57,"Valores","NºQUEST"),0)</f>
        <v>0</v>
      </c>
      <c r="J57" s="269" t="str">
        <f>IFERROR(GETPIVOTDATA("TEMPO PQ", CONFIGURAÇÃO!$AI$2,"CONTEÚDO",$B57,"Valores","TEMPO PQ"), "00:00:00")</f>
        <v>00:00:00</v>
      </c>
    </row>
    <row r="58" spans="1:10" ht="28.15" customHeight="1" x14ac:dyDescent="0.25">
      <c r="A58" s="263">
        <v>53</v>
      </c>
      <c r="B58" s="264" t="s">
        <v>112</v>
      </c>
      <c r="C58" s="265" t="str">
        <f>IFERROR(GETPIVOTDATA("LÍQUIDO", CONFIGURAÇÃO!$AI$2,"CONTEÚDO",$B58,"Valores","LÍQUIDO"),"00:00:00")</f>
        <v>00:00:00</v>
      </c>
      <c r="D58" s="246">
        <f>IFERROR(GETPIVOTDATA("TIPO DE ESTUDO",CONFIGURAÇÃO!$S$2,"CONTEÚDO",B58,"TIPO DE ESTUDO", $D$3), "0")+IFERROR(GETPIVOTDATA("TIPO DE ESTUDO",CONFIGURAÇÃO!$S$2,"CONTEÚDO",B58,"TIPO DE ESTUDO", "Estudo e Exercícios"), "0")</f>
        <v>0</v>
      </c>
      <c r="E58" s="246">
        <f>IFERROR(GETPIVOTDATA("TIPO DE ESTUDO",CONFIGURAÇÃO!$S$2,"CONTEÚDO",B58,"TIPO DE ESTUDO", $E$3), "0")+IFERROR(GETPIVOTDATA("TIPO DE ESTUDO",CONFIGURAÇÃO!$S$2,"CONTEÚDO",B58,"TIPO DE ESTUDO", "Estudo e Exercícios"), "0")+IFERROR(GETPIVOTDATA("TIPO DE ESTUDO",CONFIGURAÇÃO!$S$2,"CONTEÚDO",B58,"TIPO DE ESTUDO", "Revisão e Exercícios"), "0")</f>
        <v>0</v>
      </c>
      <c r="F58" s="246">
        <f>IFERROR(GETPIVOTDATA("TIPO DE ESTUDO",CONFIGURAÇÃO!$S$2,"CONTEÚDO",B58,"TIPO DE ESTUDO", $F$3),"0")+IFERROR(GETPIVOTDATA("TIPO DE ESTUDO",CONFIGURAÇÃO!$S$2,"CONTEÚDO",B58,"TIPO DE ESTUDO", "Revisão e Exercícios"), "0")</f>
        <v>0</v>
      </c>
      <c r="G58" s="266">
        <f>IFERROR(GETPIVOTDATA("ACERTOS", CONFIGURAÇÃO!$AI$2,"CONTEÚDO",$B58,"Valores","ACERTOS"),0)</f>
        <v>0</v>
      </c>
      <c r="H58" s="267">
        <f>IFERROR(GETPIVOTDATA("ERROS", CONFIGURAÇÃO!$AI$2,"CONTEÚDO",$B58,"Valores","ERROS"),0)</f>
        <v>0</v>
      </c>
      <c r="I58" s="268">
        <f>IFERROR(GETPIVOTDATA("NºQUEST", CONFIGURAÇÃO!$AI$2,"CONTEÚDO",$B58,"Valores","NºQUEST"),0)</f>
        <v>0</v>
      </c>
      <c r="J58" s="269" t="str">
        <f>IFERROR(GETPIVOTDATA("TEMPO PQ", CONFIGURAÇÃO!$AI$2,"CONTEÚDO",$B58,"Valores","TEMPO PQ"), "00:00:00")</f>
        <v>00:00:00</v>
      </c>
    </row>
    <row r="59" spans="1:10" ht="28.15" customHeight="1" x14ac:dyDescent="0.25">
      <c r="A59" s="263">
        <v>54</v>
      </c>
      <c r="B59" s="264" t="s">
        <v>113</v>
      </c>
      <c r="C59" s="265" t="str">
        <f>IFERROR(GETPIVOTDATA("LÍQUIDO", CONFIGURAÇÃO!$AI$2,"CONTEÚDO",$B59,"Valores","LÍQUIDO"),"00:00:00")</f>
        <v>00:00:00</v>
      </c>
      <c r="D59" s="246">
        <f>IFERROR(GETPIVOTDATA("TIPO DE ESTUDO",CONFIGURAÇÃO!$S$2,"CONTEÚDO",B59,"TIPO DE ESTUDO", $D$3), "0")+IFERROR(GETPIVOTDATA("TIPO DE ESTUDO",CONFIGURAÇÃO!$S$2,"CONTEÚDO",B59,"TIPO DE ESTUDO", "Estudo e Exercícios"), "0")</f>
        <v>0</v>
      </c>
      <c r="E59" s="246">
        <f>IFERROR(GETPIVOTDATA("TIPO DE ESTUDO",CONFIGURAÇÃO!$S$2,"CONTEÚDO",B59,"TIPO DE ESTUDO", $E$3), "0")+IFERROR(GETPIVOTDATA("TIPO DE ESTUDO",CONFIGURAÇÃO!$S$2,"CONTEÚDO",B59,"TIPO DE ESTUDO", "Estudo e Exercícios"), "0")+IFERROR(GETPIVOTDATA("TIPO DE ESTUDO",CONFIGURAÇÃO!$S$2,"CONTEÚDO",B59,"TIPO DE ESTUDO", "Revisão e Exercícios"), "0")</f>
        <v>0</v>
      </c>
      <c r="F59" s="246">
        <f>IFERROR(GETPIVOTDATA("TIPO DE ESTUDO",CONFIGURAÇÃO!$S$2,"CONTEÚDO",B59,"TIPO DE ESTUDO", $F$3),"0")+IFERROR(GETPIVOTDATA("TIPO DE ESTUDO",CONFIGURAÇÃO!$S$2,"CONTEÚDO",B59,"TIPO DE ESTUDO", "Revisão e Exercícios"), "0")</f>
        <v>0</v>
      </c>
      <c r="G59" s="266">
        <f>IFERROR(GETPIVOTDATA("ACERTOS", CONFIGURAÇÃO!$AI$2,"CONTEÚDO",$B59,"Valores","ACERTOS"),0)</f>
        <v>0</v>
      </c>
      <c r="H59" s="267">
        <f>IFERROR(GETPIVOTDATA("ERROS", CONFIGURAÇÃO!$AI$2,"CONTEÚDO",$B59,"Valores","ERROS"),0)</f>
        <v>0</v>
      </c>
      <c r="I59" s="268">
        <f>IFERROR(GETPIVOTDATA("NºQUEST", CONFIGURAÇÃO!$AI$2,"CONTEÚDO",$B59,"Valores","NºQUEST"),0)</f>
        <v>0</v>
      </c>
      <c r="J59" s="269" t="str">
        <f>IFERROR(GETPIVOTDATA("TEMPO PQ", CONFIGURAÇÃO!$AI$2,"CONTEÚDO",$B59,"Valores","TEMPO PQ"), "00:00:00")</f>
        <v>00:00:00</v>
      </c>
    </row>
    <row r="60" spans="1:10" ht="28.15" customHeight="1" x14ac:dyDescent="0.25">
      <c r="A60" s="263">
        <v>55</v>
      </c>
      <c r="B60" s="264" t="s">
        <v>114</v>
      </c>
      <c r="C60" s="265" t="str">
        <f>IFERROR(GETPIVOTDATA("LÍQUIDO", CONFIGURAÇÃO!$AI$2,"CONTEÚDO",$B60,"Valores","LÍQUIDO"),"00:00:00")</f>
        <v>00:00:00</v>
      </c>
      <c r="D60" s="246">
        <f>IFERROR(GETPIVOTDATA("TIPO DE ESTUDO",CONFIGURAÇÃO!$S$2,"CONTEÚDO",B60,"TIPO DE ESTUDO", $D$3), "0")+IFERROR(GETPIVOTDATA("TIPO DE ESTUDO",CONFIGURAÇÃO!$S$2,"CONTEÚDO",B60,"TIPO DE ESTUDO", "Estudo e Exercícios"), "0")</f>
        <v>0</v>
      </c>
      <c r="E60" s="246">
        <f>IFERROR(GETPIVOTDATA("TIPO DE ESTUDO",CONFIGURAÇÃO!$S$2,"CONTEÚDO",B60,"TIPO DE ESTUDO", $E$3), "0")+IFERROR(GETPIVOTDATA("TIPO DE ESTUDO",CONFIGURAÇÃO!$S$2,"CONTEÚDO",B60,"TIPO DE ESTUDO", "Estudo e Exercícios"), "0")+IFERROR(GETPIVOTDATA("TIPO DE ESTUDO",CONFIGURAÇÃO!$S$2,"CONTEÚDO",B60,"TIPO DE ESTUDO", "Revisão e Exercícios"), "0")</f>
        <v>0</v>
      </c>
      <c r="F60" s="246">
        <f>IFERROR(GETPIVOTDATA("TIPO DE ESTUDO",CONFIGURAÇÃO!$S$2,"CONTEÚDO",B60,"TIPO DE ESTUDO", $F$3),"0")+IFERROR(GETPIVOTDATA("TIPO DE ESTUDO",CONFIGURAÇÃO!$S$2,"CONTEÚDO",B60,"TIPO DE ESTUDO", "Revisão e Exercícios"), "0")</f>
        <v>0</v>
      </c>
      <c r="G60" s="266">
        <f>IFERROR(GETPIVOTDATA("ACERTOS", CONFIGURAÇÃO!$AI$2,"CONTEÚDO",$B60,"Valores","ACERTOS"),0)</f>
        <v>0</v>
      </c>
      <c r="H60" s="267">
        <f>IFERROR(GETPIVOTDATA("ERROS", CONFIGURAÇÃO!$AI$2,"CONTEÚDO",$B60,"Valores","ERROS"),0)</f>
        <v>0</v>
      </c>
      <c r="I60" s="268">
        <f>IFERROR(GETPIVOTDATA("NºQUEST", CONFIGURAÇÃO!$AI$2,"CONTEÚDO",$B60,"Valores","NºQUEST"),0)</f>
        <v>0</v>
      </c>
      <c r="J60" s="269" t="str">
        <f>IFERROR(GETPIVOTDATA("TEMPO PQ", CONFIGURAÇÃO!$AI$2,"CONTEÚDO",$B60,"Valores","TEMPO PQ"), "00:00:00")</f>
        <v>00:00:00</v>
      </c>
    </row>
    <row r="61" spans="1:10" ht="28.15" customHeight="1" x14ac:dyDescent="0.25">
      <c r="A61" s="263">
        <v>56</v>
      </c>
      <c r="B61" s="264" t="s">
        <v>115</v>
      </c>
      <c r="C61" s="265" t="str">
        <f>IFERROR(GETPIVOTDATA("LÍQUIDO", CONFIGURAÇÃO!$AI$2,"CONTEÚDO",$B61,"Valores","LÍQUIDO"),"00:00:00")</f>
        <v>00:00:00</v>
      </c>
      <c r="D61" s="246">
        <f>IFERROR(GETPIVOTDATA("TIPO DE ESTUDO",CONFIGURAÇÃO!$S$2,"CONTEÚDO",B61,"TIPO DE ESTUDO", $D$3), "0")+IFERROR(GETPIVOTDATA("TIPO DE ESTUDO",CONFIGURAÇÃO!$S$2,"CONTEÚDO",B61,"TIPO DE ESTUDO", "Estudo e Exercícios"), "0")</f>
        <v>0</v>
      </c>
      <c r="E61" s="246">
        <f>IFERROR(GETPIVOTDATA("TIPO DE ESTUDO",CONFIGURAÇÃO!$S$2,"CONTEÚDO",B61,"TIPO DE ESTUDO", $E$3), "0")+IFERROR(GETPIVOTDATA("TIPO DE ESTUDO",CONFIGURAÇÃO!$S$2,"CONTEÚDO",B61,"TIPO DE ESTUDO", "Estudo e Exercícios"), "0")+IFERROR(GETPIVOTDATA("TIPO DE ESTUDO",CONFIGURAÇÃO!$S$2,"CONTEÚDO",B61,"TIPO DE ESTUDO", "Revisão e Exercícios"), "0")</f>
        <v>0</v>
      </c>
      <c r="F61" s="246">
        <f>IFERROR(GETPIVOTDATA("TIPO DE ESTUDO",CONFIGURAÇÃO!$S$2,"CONTEÚDO",B61,"TIPO DE ESTUDO", $F$3),"0")+IFERROR(GETPIVOTDATA("TIPO DE ESTUDO",CONFIGURAÇÃO!$S$2,"CONTEÚDO",B61,"TIPO DE ESTUDO", "Revisão e Exercícios"), "0")</f>
        <v>0</v>
      </c>
      <c r="G61" s="266">
        <f>IFERROR(GETPIVOTDATA("ACERTOS", CONFIGURAÇÃO!$AI$2,"CONTEÚDO",$B61,"Valores","ACERTOS"),0)</f>
        <v>0</v>
      </c>
      <c r="H61" s="267">
        <f>IFERROR(GETPIVOTDATA("ERROS", CONFIGURAÇÃO!$AI$2,"CONTEÚDO",$B61,"Valores","ERROS"),0)</f>
        <v>0</v>
      </c>
      <c r="I61" s="268">
        <f>IFERROR(GETPIVOTDATA("NºQUEST", CONFIGURAÇÃO!$AI$2,"CONTEÚDO",$B61,"Valores","NºQUEST"),0)</f>
        <v>0</v>
      </c>
      <c r="J61" s="269" t="str">
        <f>IFERROR(GETPIVOTDATA("TEMPO PQ", CONFIGURAÇÃO!$AI$2,"CONTEÚDO",$B61,"Valores","TEMPO PQ"), "00:00:00")</f>
        <v>00:00:00</v>
      </c>
    </row>
    <row r="62" spans="1:10" ht="28.15" customHeight="1" x14ac:dyDescent="0.25">
      <c r="A62" s="263">
        <v>57</v>
      </c>
      <c r="B62" s="264" t="s">
        <v>116</v>
      </c>
      <c r="C62" s="265" t="str">
        <f>IFERROR(GETPIVOTDATA("LÍQUIDO", CONFIGURAÇÃO!$AI$2,"CONTEÚDO",$B62,"Valores","LÍQUIDO"),"00:00:00")</f>
        <v>00:00:00</v>
      </c>
      <c r="D62" s="246">
        <f>IFERROR(GETPIVOTDATA("TIPO DE ESTUDO",CONFIGURAÇÃO!$S$2,"CONTEÚDO",B62,"TIPO DE ESTUDO", $D$3), "0")+IFERROR(GETPIVOTDATA("TIPO DE ESTUDO",CONFIGURAÇÃO!$S$2,"CONTEÚDO",B62,"TIPO DE ESTUDO", "Estudo e Exercícios"), "0")</f>
        <v>0</v>
      </c>
      <c r="E62" s="246">
        <f>IFERROR(GETPIVOTDATA("TIPO DE ESTUDO",CONFIGURAÇÃO!$S$2,"CONTEÚDO",B62,"TIPO DE ESTUDO", $E$3), "0")+IFERROR(GETPIVOTDATA("TIPO DE ESTUDO",CONFIGURAÇÃO!$S$2,"CONTEÚDO",B62,"TIPO DE ESTUDO", "Estudo e Exercícios"), "0")+IFERROR(GETPIVOTDATA("TIPO DE ESTUDO",CONFIGURAÇÃO!$S$2,"CONTEÚDO",B62,"TIPO DE ESTUDO", "Revisão e Exercícios"), "0")</f>
        <v>0</v>
      </c>
      <c r="F62" s="246">
        <f>IFERROR(GETPIVOTDATA("TIPO DE ESTUDO",CONFIGURAÇÃO!$S$2,"CONTEÚDO",B62,"TIPO DE ESTUDO", $F$3),"0")+IFERROR(GETPIVOTDATA("TIPO DE ESTUDO",CONFIGURAÇÃO!$S$2,"CONTEÚDO",B62,"TIPO DE ESTUDO", "Revisão e Exercícios"), "0")</f>
        <v>0</v>
      </c>
      <c r="G62" s="266">
        <f>IFERROR(GETPIVOTDATA("ACERTOS", CONFIGURAÇÃO!$AI$2,"CONTEÚDO",$B62,"Valores","ACERTOS"),0)</f>
        <v>0</v>
      </c>
      <c r="H62" s="267">
        <f>IFERROR(GETPIVOTDATA("ERROS", CONFIGURAÇÃO!$AI$2,"CONTEÚDO",$B62,"Valores","ERROS"),0)</f>
        <v>0</v>
      </c>
      <c r="I62" s="268">
        <f>IFERROR(GETPIVOTDATA("NºQUEST", CONFIGURAÇÃO!$AI$2,"CONTEÚDO",$B62,"Valores","NºQUEST"),0)</f>
        <v>0</v>
      </c>
      <c r="J62" s="269" t="str">
        <f>IFERROR(GETPIVOTDATA("TEMPO PQ", CONFIGURAÇÃO!$AI$2,"CONTEÚDO",$B62,"Valores","TEMPO PQ"), "00:00:00")</f>
        <v>00:00:00</v>
      </c>
    </row>
    <row r="63" spans="1:10" ht="28.15" customHeight="1" x14ac:dyDescent="0.25">
      <c r="A63" s="263">
        <v>58</v>
      </c>
      <c r="B63" s="264" t="s">
        <v>117</v>
      </c>
      <c r="C63" s="265" t="str">
        <f>IFERROR(GETPIVOTDATA("LÍQUIDO", CONFIGURAÇÃO!$AI$2,"CONTEÚDO",$B63,"Valores","LÍQUIDO"),"00:00:00")</f>
        <v>00:00:00</v>
      </c>
      <c r="D63" s="246">
        <f>IFERROR(GETPIVOTDATA("TIPO DE ESTUDO",CONFIGURAÇÃO!$S$2,"CONTEÚDO",B63,"TIPO DE ESTUDO", $D$3), "0")+IFERROR(GETPIVOTDATA("TIPO DE ESTUDO",CONFIGURAÇÃO!$S$2,"CONTEÚDO",B63,"TIPO DE ESTUDO", "Estudo e Exercícios"), "0")</f>
        <v>0</v>
      </c>
      <c r="E63" s="246">
        <f>IFERROR(GETPIVOTDATA("TIPO DE ESTUDO",CONFIGURAÇÃO!$S$2,"CONTEÚDO",B63,"TIPO DE ESTUDO", $E$3), "0")+IFERROR(GETPIVOTDATA("TIPO DE ESTUDO",CONFIGURAÇÃO!$S$2,"CONTEÚDO",B63,"TIPO DE ESTUDO", "Estudo e Exercícios"), "0")+IFERROR(GETPIVOTDATA("TIPO DE ESTUDO",CONFIGURAÇÃO!$S$2,"CONTEÚDO",B63,"TIPO DE ESTUDO", "Revisão e Exercícios"), "0")</f>
        <v>0</v>
      </c>
      <c r="F63" s="246">
        <f>IFERROR(GETPIVOTDATA("TIPO DE ESTUDO",CONFIGURAÇÃO!$S$2,"CONTEÚDO",B63,"TIPO DE ESTUDO", $F$3),"0")+IFERROR(GETPIVOTDATA("TIPO DE ESTUDO",CONFIGURAÇÃO!$S$2,"CONTEÚDO",B63,"TIPO DE ESTUDO", "Revisão e Exercícios"), "0")</f>
        <v>0</v>
      </c>
      <c r="G63" s="266">
        <f>IFERROR(GETPIVOTDATA("ACERTOS", CONFIGURAÇÃO!$AI$2,"CONTEÚDO",$B63,"Valores","ACERTOS"),0)</f>
        <v>0</v>
      </c>
      <c r="H63" s="267">
        <f>IFERROR(GETPIVOTDATA("ERROS", CONFIGURAÇÃO!$AI$2,"CONTEÚDO",$B63,"Valores","ERROS"),0)</f>
        <v>0</v>
      </c>
      <c r="I63" s="268">
        <f>IFERROR(GETPIVOTDATA("NºQUEST", CONFIGURAÇÃO!$AI$2,"CONTEÚDO",$B63,"Valores","NºQUEST"),0)</f>
        <v>0</v>
      </c>
      <c r="J63" s="269" t="str">
        <f>IFERROR(GETPIVOTDATA("TEMPO PQ", CONFIGURAÇÃO!$AI$2,"CONTEÚDO",$B63,"Valores","TEMPO PQ"), "00:00:00")</f>
        <v>00:00:00</v>
      </c>
    </row>
    <row r="64" spans="1:10" ht="28.15" customHeight="1" x14ac:dyDescent="0.25">
      <c r="A64" s="263">
        <v>59</v>
      </c>
      <c r="B64" s="264" t="s">
        <v>118</v>
      </c>
      <c r="C64" s="265" t="str">
        <f>IFERROR(GETPIVOTDATA("LÍQUIDO", CONFIGURAÇÃO!$AI$2,"CONTEÚDO",$B64,"Valores","LÍQUIDO"),"00:00:00")</f>
        <v>00:00:00</v>
      </c>
      <c r="D64" s="246">
        <f>IFERROR(GETPIVOTDATA("TIPO DE ESTUDO",CONFIGURAÇÃO!$S$2,"CONTEÚDO",B64,"TIPO DE ESTUDO", $D$3), "0")+IFERROR(GETPIVOTDATA("TIPO DE ESTUDO",CONFIGURAÇÃO!$S$2,"CONTEÚDO",B64,"TIPO DE ESTUDO", "Estudo e Exercícios"), "0")</f>
        <v>0</v>
      </c>
      <c r="E64" s="246">
        <f>IFERROR(GETPIVOTDATA("TIPO DE ESTUDO",CONFIGURAÇÃO!$S$2,"CONTEÚDO",B64,"TIPO DE ESTUDO", $E$3), "0")+IFERROR(GETPIVOTDATA("TIPO DE ESTUDO",CONFIGURAÇÃO!$S$2,"CONTEÚDO",B64,"TIPO DE ESTUDO", "Estudo e Exercícios"), "0")+IFERROR(GETPIVOTDATA("TIPO DE ESTUDO",CONFIGURAÇÃO!$S$2,"CONTEÚDO",B64,"TIPO DE ESTUDO", "Revisão e Exercícios"), "0")</f>
        <v>0</v>
      </c>
      <c r="F64" s="246">
        <f>IFERROR(GETPIVOTDATA("TIPO DE ESTUDO",CONFIGURAÇÃO!$S$2,"CONTEÚDO",B64,"TIPO DE ESTUDO", $F$3),"0")+IFERROR(GETPIVOTDATA("TIPO DE ESTUDO",CONFIGURAÇÃO!$S$2,"CONTEÚDO",B64,"TIPO DE ESTUDO", "Revisão e Exercícios"), "0")</f>
        <v>0</v>
      </c>
      <c r="G64" s="266">
        <f>IFERROR(GETPIVOTDATA("ACERTOS", CONFIGURAÇÃO!$AI$2,"CONTEÚDO",$B64,"Valores","ACERTOS"),0)</f>
        <v>0</v>
      </c>
      <c r="H64" s="267">
        <f>IFERROR(GETPIVOTDATA("ERROS", CONFIGURAÇÃO!$AI$2,"CONTEÚDO",$B64,"Valores","ERROS"),0)</f>
        <v>0</v>
      </c>
      <c r="I64" s="268">
        <f>IFERROR(GETPIVOTDATA("NºQUEST", CONFIGURAÇÃO!$AI$2,"CONTEÚDO",$B64,"Valores","NºQUEST"),0)</f>
        <v>0</v>
      </c>
      <c r="J64" s="269" t="str">
        <f>IFERROR(GETPIVOTDATA("TEMPO PQ", CONFIGURAÇÃO!$AI$2,"CONTEÚDO",$B64,"Valores","TEMPO PQ"), "00:00:00")</f>
        <v>00:00:00</v>
      </c>
    </row>
    <row r="65" spans="1:10" ht="28.15" customHeight="1" x14ac:dyDescent="0.25">
      <c r="A65" s="263">
        <v>60</v>
      </c>
      <c r="B65" s="264" t="s">
        <v>119</v>
      </c>
      <c r="C65" s="265" t="str">
        <f>IFERROR(GETPIVOTDATA("LÍQUIDO", CONFIGURAÇÃO!$AI$2,"CONTEÚDO",$B65,"Valores","LÍQUIDO"),"00:00:00")</f>
        <v>00:00:00</v>
      </c>
      <c r="D65" s="246">
        <f>IFERROR(GETPIVOTDATA("TIPO DE ESTUDO",CONFIGURAÇÃO!$S$2,"CONTEÚDO",B65,"TIPO DE ESTUDO", $D$3), "0")+IFERROR(GETPIVOTDATA("TIPO DE ESTUDO",CONFIGURAÇÃO!$S$2,"CONTEÚDO",B65,"TIPO DE ESTUDO", "Estudo e Exercícios"), "0")</f>
        <v>0</v>
      </c>
      <c r="E65" s="246">
        <f>IFERROR(GETPIVOTDATA("TIPO DE ESTUDO",CONFIGURAÇÃO!$S$2,"CONTEÚDO",B65,"TIPO DE ESTUDO", $E$3), "0")+IFERROR(GETPIVOTDATA("TIPO DE ESTUDO",CONFIGURAÇÃO!$S$2,"CONTEÚDO",B65,"TIPO DE ESTUDO", "Estudo e Exercícios"), "0")+IFERROR(GETPIVOTDATA("TIPO DE ESTUDO",CONFIGURAÇÃO!$S$2,"CONTEÚDO",B65,"TIPO DE ESTUDO", "Revisão e Exercícios"), "0")</f>
        <v>0</v>
      </c>
      <c r="F65" s="246">
        <f>IFERROR(GETPIVOTDATA("TIPO DE ESTUDO",CONFIGURAÇÃO!$S$2,"CONTEÚDO",B65,"TIPO DE ESTUDO", $F$3),"0")+IFERROR(GETPIVOTDATA("TIPO DE ESTUDO",CONFIGURAÇÃO!$S$2,"CONTEÚDO",B65,"TIPO DE ESTUDO", "Revisão e Exercícios"), "0")</f>
        <v>0</v>
      </c>
      <c r="G65" s="266">
        <f>IFERROR(GETPIVOTDATA("ACERTOS", CONFIGURAÇÃO!$AI$2,"CONTEÚDO",$B65,"Valores","ACERTOS"),0)</f>
        <v>0</v>
      </c>
      <c r="H65" s="267">
        <f>IFERROR(GETPIVOTDATA("ERROS", CONFIGURAÇÃO!$AI$2,"CONTEÚDO",$B65,"Valores","ERROS"),0)</f>
        <v>0</v>
      </c>
      <c r="I65" s="268">
        <f>IFERROR(GETPIVOTDATA("NºQUEST", CONFIGURAÇÃO!$AI$2,"CONTEÚDO",$B65,"Valores","NºQUEST"),0)</f>
        <v>0</v>
      </c>
      <c r="J65" s="269" t="str">
        <f>IFERROR(GETPIVOTDATA("TEMPO PQ", CONFIGURAÇÃO!$AI$2,"CONTEÚDO",$B65,"Valores","TEMPO PQ"), "00:00:00")</f>
        <v>00:00:00</v>
      </c>
    </row>
    <row r="66" spans="1:10" ht="28.15" customHeight="1" x14ac:dyDescent="0.25">
      <c r="A66" s="263">
        <v>61</v>
      </c>
      <c r="B66" s="264" t="s">
        <v>120</v>
      </c>
      <c r="C66" s="265" t="str">
        <f>IFERROR(GETPIVOTDATA("LÍQUIDO", CONFIGURAÇÃO!$AI$2,"CONTEÚDO",$B66,"Valores","LÍQUIDO"),"00:00:00")</f>
        <v>00:00:00</v>
      </c>
      <c r="D66" s="246">
        <f>IFERROR(GETPIVOTDATA("TIPO DE ESTUDO",CONFIGURAÇÃO!$S$2,"CONTEÚDO",B66,"TIPO DE ESTUDO", $D$3), "0")+IFERROR(GETPIVOTDATA("TIPO DE ESTUDO",CONFIGURAÇÃO!$S$2,"CONTEÚDO",B66,"TIPO DE ESTUDO", "Estudo e Exercícios"), "0")</f>
        <v>0</v>
      </c>
      <c r="E66" s="246">
        <f>IFERROR(GETPIVOTDATA("TIPO DE ESTUDO",CONFIGURAÇÃO!$S$2,"CONTEÚDO",B66,"TIPO DE ESTUDO", $E$3), "0")+IFERROR(GETPIVOTDATA("TIPO DE ESTUDO",CONFIGURAÇÃO!$S$2,"CONTEÚDO",B66,"TIPO DE ESTUDO", "Estudo e Exercícios"), "0")+IFERROR(GETPIVOTDATA("TIPO DE ESTUDO",CONFIGURAÇÃO!$S$2,"CONTEÚDO",B66,"TIPO DE ESTUDO", "Revisão e Exercícios"), "0")</f>
        <v>0</v>
      </c>
      <c r="F66" s="246">
        <f>IFERROR(GETPIVOTDATA("TIPO DE ESTUDO",CONFIGURAÇÃO!$S$2,"CONTEÚDO",B66,"TIPO DE ESTUDO", $F$3),"0")+IFERROR(GETPIVOTDATA("TIPO DE ESTUDO",CONFIGURAÇÃO!$S$2,"CONTEÚDO",B66,"TIPO DE ESTUDO", "Revisão e Exercícios"), "0")</f>
        <v>0</v>
      </c>
      <c r="G66" s="266">
        <f>IFERROR(GETPIVOTDATA("ACERTOS", CONFIGURAÇÃO!$AI$2,"CONTEÚDO",$B66,"Valores","ACERTOS"),0)</f>
        <v>0</v>
      </c>
      <c r="H66" s="267">
        <f>IFERROR(GETPIVOTDATA("ERROS", CONFIGURAÇÃO!$AI$2,"CONTEÚDO",$B66,"Valores","ERROS"),0)</f>
        <v>0</v>
      </c>
      <c r="I66" s="268">
        <f>IFERROR(GETPIVOTDATA("NºQUEST", CONFIGURAÇÃO!$AI$2,"CONTEÚDO",$B66,"Valores","NºQUEST"),0)</f>
        <v>0</v>
      </c>
      <c r="J66" s="269" t="str">
        <f>IFERROR(GETPIVOTDATA("TEMPO PQ", CONFIGURAÇÃO!$AI$2,"CONTEÚDO",$B66,"Valores","TEMPO PQ"), "00:00:00")</f>
        <v>00:00:00</v>
      </c>
    </row>
    <row r="67" spans="1:10" ht="28.15" customHeight="1" x14ac:dyDescent="0.25">
      <c r="A67" s="263">
        <v>62</v>
      </c>
      <c r="B67" s="264" t="s">
        <v>121</v>
      </c>
      <c r="C67" s="265" t="str">
        <f>IFERROR(GETPIVOTDATA("LÍQUIDO", CONFIGURAÇÃO!$AI$2,"CONTEÚDO",$B67,"Valores","LÍQUIDO"),"00:00:00")</f>
        <v>00:00:00</v>
      </c>
      <c r="D67" s="246">
        <f>IFERROR(GETPIVOTDATA("TIPO DE ESTUDO",CONFIGURAÇÃO!$S$2,"CONTEÚDO",B67,"TIPO DE ESTUDO", $D$3), "0")+IFERROR(GETPIVOTDATA("TIPO DE ESTUDO",CONFIGURAÇÃO!$S$2,"CONTEÚDO",B67,"TIPO DE ESTUDO", "Estudo e Exercícios"), "0")</f>
        <v>0</v>
      </c>
      <c r="E67" s="246">
        <f>IFERROR(GETPIVOTDATA("TIPO DE ESTUDO",CONFIGURAÇÃO!$S$2,"CONTEÚDO",B67,"TIPO DE ESTUDO", $E$3), "0")+IFERROR(GETPIVOTDATA("TIPO DE ESTUDO",CONFIGURAÇÃO!$S$2,"CONTEÚDO",B67,"TIPO DE ESTUDO", "Estudo e Exercícios"), "0")+IFERROR(GETPIVOTDATA("TIPO DE ESTUDO",CONFIGURAÇÃO!$S$2,"CONTEÚDO",B67,"TIPO DE ESTUDO", "Revisão e Exercícios"), "0")</f>
        <v>0</v>
      </c>
      <c r="F67" s="246">
        <f>IFERROR(GETPIVOTDATA("TIPO DE ESTUDO",CONFIGURAÇÃO!$S$2,"CONTEÚDO",B67,"TIPO DE ESTUDO", $F$3),"0")+IFERROR(GETPIVOTDATA("TIPO DE ESTUDO",CONFIGURAÇÃO!$S$2,"CONTEÚDO",B67,"TIPO DE ESTUDO", "Revisão e Exercícios"), "0")</f>
        <v>0</v>
      </c>
      <c r="G67" s="266">
        <f>IFERROR(GETPIVOTDATA("ACERTOS", CONFIGURAÇÃO!$AI$2,"CONTEÚDO",$B67,"Valores","ACERTOS"),0)</f>
        <v>0</v>
      </c>
      <c r="H67" s="267">
        <f>IFERROR(GETPIVOTDATA("ERROS", CONFIGURAÇÃO!$AI$2,"CONTEÚDO",$B67,"Valores","ERROS"),0)</f>
        <v>0</v>
      </c>
      <c r="I67" s="268">
        <f>IFERROR(GETPIVOTDATA("NºQUEST", CONFIGURAÇÃO!$AI$2,"CONTEÚDO",$B67,"Valores","NºQUEST"),0)</f>
        <v>0</v>
      </c>
      <c r="J67" s="269" t="str">
        <f>IFERROR(GETPIVOTDATA("TEMPO PQ", CONFIGURAÇÃO!$AI$2,"CONTEÚDO",$B67,"Valores","TEMPO PQ"), "00:00:00")</f>
        <v>00:00:00</v>
      </c>
    </row>
    <row r="68" spans="1:10" ht="28.15" customHeight="1" x14ac:dyDescent="0.25">
      <c r="A68" s="263">
        <v>63</v>
      </c>
      <c r="B68" s="264" t="s">
        <v>122</v>
      </c>
      <c r="C68" s="265" t="str">
        <f>IFERROR(GETPIVOTDATA("LÍQUIDO", CONFIGURAÇÃO!$AI$2,"CONTEÚDO",$B68,"Valores","LÍQUIDO"),"00:00:00")</f>
        <v>00:00:00</v>
      </c>
      <c r="D68" s="246">
        <f>IFERROR(GETPIVOTDATA("TIPO DE ESTUDO",CONFIGURAÇÃO!$S$2,"CONTEÚDO",B68,"TIPO DE ESTUDO", $D$3), "0")+IFERROR(GETPIVOTDATA("TIPO DE ESTUDO",CONFIGURAÇÃO!$S$2,"CONTEÚDO",B68,"TIPO DE ESTUDO", "Estudo e Exercícios"), "0")</f>
        <v>0</v>
      </c>
      <c r="E68" s="246">
        <f>IFERROR(GETPIVOTDATA("TIPO DE ESTUDO",CONFIGURAÇÃO!$S$2,"CONTEÚDO",B68,"TIPO DE ESTUDO", $E$3), "0")+IFERROR(GETPIVOTDATA("TIPO DE ESTUDO",CONFIGURAÇÃO!$S$2,"CONTEÚDO",B68,"TIPO DE ESTUDO", "Estudo e Exercícios"), "0")+IFERROR(GETPIVOTDATA("TIPO DE ESTUDO",CONFIGURAÇÃO!$S$2,"CONTEÚDO",B68,"TIPO DE ESTUDO", "Revisão e Exercícios"), "0")</f>
        <v>0</v>
      </c>
      <c r="F68" s="246">
        <f>IFERROR(GETPIVOTDATA("TIPO DE ESTUDO",CONFIGURAÇÃO!$S$2,"CONTEÚDO",B68,"TIPO DE ESTUDO", $F$3),"0")+IFERROR(GETPIVOTDATA("TIPO DE ESTUDO",CONFIGURAÇÃO!$S$2,"CONTEÚDO",B68,"TIPO DE ESTUDO", "Revisão e Exercícios"), "0")</f>
        <v>0</v>
      </c>
      <c r="G68" s="266">
        <f>IFERROR(GETPIVOTDATA("ACERTOS", CONFIGURAÇÃO!$AI$2,"CONTEÚDO",$B68,"Valores","ACERTOS"),0)</f>
        <v>0</v>
      </c>
      <c r="H68" s="267">
        <f>IFERROR(GETPIVOTDATA("ERROS", CONFIGURAÇÃO!$AI$2,"CONTEÚDO",$B68,"Valores","ERROS"),0)</f>
        <v>0</v>
      </c>
      <c r="I68" s="268">
        <f>IFERROR(GETPIVOTDATA("NºQUEST", CONFIGURAÇÃO!$AI$2,"CONTEÚDO",$B68,"Valores","NºQUEST"),0)</f>
        <v>0</v>
      </c>
      <c r="J68" s="269" t="str">
        <f>IFERROR(GETPIVOTDATA("TEMPO PQ", CONFIGURAÇÃO!$AI$2,"CONTEÚDO",$B68,"Valores","TEMPO PQ"), "00:00:00")</f>
        <v>00:00:00</v>
      </c>
    </row>
    <row r="69" spans="1:10" ht="28.15" customHeight="1" x14ac:dyDescent="0.35">
      <c r="B69" s="270" t="s">
        <v>123</v>
      </c>
      <c r="C69" s="270" t="s">
        <v>56</v>
      </c>
      <c r="D69" s="270" t="s">
        <v>24</v>
      </c>
      <c r="E69" s="270" t="s">
        <v>0</v>
      </c>
      <c r="F69" s="270" t="s">
        <v>1</v>
      </c>
      <c r="G69" s="271" t="s">
        <v>54</v>
      </c>
      <c r="H69" s="271" t="s">
        <v>55</v>
      </c>
      <c r="I69" s="271" t="s">
        <v>58</v>
      </c>
      <c r="J69" s="270" t="s">
        <v>163</v>
      </c>
    </row>
    <row r="70" spans="1:10" ht="28.15" customHeight="1" x14ac:dyDescent="0.25">
      <c r="A70" s="263">
        <v>64</v>
      </c>
      <c r="B70" s="264" t="s">
        <v>124</v>
      </c>
      <c r="C70" s="265" t="str">
        <f>IFERROR(GETPIVOTDATA("LÍQUIDO", CONFIGURAÇÃO!$AI$2,"CONTEÚDO",$B70,"Valores","LÍQUIDO"),"00:00:00")</f>
        <v>00:00:00</v>
      </c>
      <c r="D70" s="246">
        <f>IFERROR(GETPIVOTDATA("TIPO DE ESTUDO",CONFIGURAÇÃO!$S$2,"CONTEÚDO",B70,"TIPO DE ESTUDO", $D$3), "0")+IFERROR(GETPIVOTDATA("TIPO DE ESTUDO",CONFIGURAÇÃO!$S$2,"CONTEÚDO",B70,"TIPO DE ESTUDO", "Estudo e Exercícios"), "0")</f>
        <v>0</v>
      </c>
      <c r="E70" s="246">
        <f>IFERROR(GETPIVOTDATA("TIPO DE ESTUDO",CONFIGURAÇÃO!$S$2,"CONTEÚDO",B70,"TIPO DE ESTUDO", $E$3), "0")+IFERROR(GETPIVOTDATA("TIPO DE ESTUDO",CONFIGURAÇÃO!$S$2,"CONTEÚDO",B70,"TIPO DE ESTUDO", "Estudo e Exercícios"), "0")+IFERROR(GETPIVOTDATA("TIPO DE ESTUDO",CONFIGURAÇÃO!$S$2,"CONTEÚDO",B70,"TIPO DE ESTUDO", "Revisão e Exercícios"), "0")</f>
        <v>0</v>
      </c>
      <c r="F70" s="246">
        <f>IFERROR(GETPIVOTDATA("TIPO DE ESTUDO",CONFIGURAÇÃO!$S$2,"CONTEÚDO",B70,"TIPO DE ESTUDO", $F$3),"0")+IFERROR(GETPIVOTDATA("TIPO DE ESTUDO",CONFIGURAÇÃO!$S$2,"CONTEÚDO",B70,"TIPO DE ESTUDO", "Revisão e Exercícios"), "0")</f>
        <v>0</v>
      </c>
      <c r="G70" s="266">
        <f>IFERROR(GETPIVOTDATA("ACERTOS", CONFIGURAÇÃO!$AI$2,"CONTEÚDO",$B70,"Valores","ACERTOS"),0)</f>
        <v>0</v>
      </c>
      <c r="H70" s="267">
        <f>IFERROR(GETPIVOTDATA("ERROS", CONFIGURAÇÃO!$AI$2,"CONTEÚDO",$B70,"Valores","ERROS"),0)</f>
        <v>0</v>
      </c>
      <c r="I70" s="268">
        <f>IFERROR(GETPIVOTDATA("NºQUEST", CONFIGURAÇÃO!$AI$2,"CONTEÚDO",$B70,"Valores","NºQUEST"),0)</f>
        <v>0</v>
      </c>
      <c r="J70" s="269" t="str">
        <f>IFERROR(GETPIVOTDATA("TEMPO PQ", CONFIGURAÇÃO!$AI$2,"CONTEÚDO",$B70,"Valores","TEMPO PQ"), "00:00:00")</f>
        <v>00:00:00</v>
      </c>
    </row>
    <row r="71" spans="1:10" ht="28.15" customHeight="1" x14ac:dyDescent="0.25">
      <c r="A71" s="263">
        <v>65</v>
      </c>
      <c r="B71" s="264" t="s">
        <v>125</v>
      </c>
      <c r="C71" s="265" t="str">
        <f>IFERROR(GETPIVOTDATA("LÍQUIDO", CONFIGURAÇÃO!$AI$2,"CONTEÚDO",$B71,"Valores","LÍQUIDO"),"00:00:00")</f>
        <v>00:00:00</v>
      </c>
      <c r="D71" s="246">
        <f>IFERROR(GETPIVOTDATA("TIPO DE ESTUDO",CONFIGURAÇÃO!$S$2,"CONTEÚDO",B71,"TIPO DE ESTUDO", $D$3), "0")+IFERROR(GETPIVOTDATA("TIPO DE ESTUDO",CONFIGURAÇÃO!$S$2,"CONTEÚDO",B71,"TIPO DE ESTUDO", "Estudo e Exercícios"), "0")</f>
        <v>0</v>
      </c>
      <c r="E71" s="246">
        <f>IFERROR(GETPIVOTDATA("TIPO DE ESTUDO",CONFIGURAÇÃO!$S$2,"CONTEÚDO",B71,"TIPO DE ESTUDO", $E$3), "0")+IFERROR(GETPIVOTDATA("TIPO DE ESTUDO",CONFIGURAÇÃO!$S$2,"CONTEÚDO",B71,"TIPO DE ESTUDO", "Estudo e Exercícios"), "0")+IFERROR(GETPIVOTDATA("TIPO DE ESTUDO",CONFIGURAÇÃO!$S$2,"CONTEÚDO",B71,"TIPO DE ESTUDO", "Revisão e Exercícios"), "0")</f>
        <v>0</v>
      </c>
      <c r="F71" s="246">
        <f>IFERROR(GETPIVOTDATA("TIPO DE ESTUDO",CONFIGURAÇÃO!$S$2,"CONTEÚDO",B71,"TIPO DE ESTUDO", $F$3),"0")+IFERROR(GETPIVOTDATA("TIPO DE ESTUDO",CONFIGURAÇÃO!$S$2,"CONTEÚDO",B71,"TIPO DE ESTUDO", "Revisão e Exercícios"), "0")</f>
        <v>0</v>
      </c>
      <c r="G71" s="266">
        <f>IFERROR(GETPIVOTDATA("ACERTOS", CONFIGURAÇÃO!$AI$2,"CONTEÚDO",$B71,"Valores","ACERTOS"),0)</f>
        <v>0</v>
      </c>
      <c r="H71" s="267">
        <f>IFERROR(GETPIVOTDATA("ERROS", CONFIGURAÇÃO!$AI$2,"CONTEÚDO",$B71,"Valores","ERROS"),0)</f>
        <v>0</v>
      </c>
      <c r="I71" s="268">
        <f>IFERROR(GETPIVOTDATA("NºQUEST", CONFIGURAÇÃO!$AI$2,"CONTEÚDO",$B71,"Valores","NºQUEST"),0)</f>
        <v>0</v>
      </c>
      <c r="J71" s="269" t="str">
        <f>IFERROR(GETPIVOTDATA("TEMPO PQ", CONFIGURAÇÃO!$AI$2,"CONTEÚDO",$B71,"Valores","TEMPO PQ"), "00:00:00")</f>
        <v>00:00:00</v>
      </c>
    </row>
    <row r="72" spans="1:10" ht="28.15" customHeight="1" x14ac:dyDescent="0.25">
      <c r="A72" s="263">
        <v>66</v>
      </c>
      <c r="B72" s="264" t="s">
        <v>126</v>
      </c>
      <c r="C72" s="265" t="str">
        <f>IFERROR(GETPIVOTDATA("LÍQUIDO", CONFIGURAÇÃO!$AI$2,"CONTEÚDO",$B72,"Valores","LÍQUIDO"),"00:00:00")</f>
        <v>00:00:00</v>
      </c>
      <c r="D72" s="246">
        <f>IFERROR(GETPIVOTDATA("TIPO DE ESTUDO",CONFIGURAÇÃO!$S$2,"CONTEÚDO",B72,"TIPO DE ESTUDO", $D$3), "0")+IFERROR(GETPIVOTDATA("TIPO DE ESTUDO",CONFIGURAÇÃO!$S$2,"CONTEÚDO",B72,"TIPO DE ESTUDO", "Estudo e Exercícios"), "0")</f>
        <v>0</v>
      </c>
      <c r="E72" s="246">
        <f>IFERROR(GETPIVOTDATA("TIPO DE ESTUDO",CONFIGURAÇÃO!$S$2,"CONTEÚDO",B72,"TIPO DE ESTUDO", $E$3), "0")+IFERROR(GETPIVOTDATA("TIPO DE ESTUDO",CONFIGURAÇÃO!$S$2,"CONTEÚDO",B72,"TIPO DE ESTUDO", "Estudo e Exercícios"), "0")+IFERROR(GETPIVOTDATA("TIPO DE ESTUDO",CONFIGURAÇÃO!$S$2,"CONTEÚDO",B72,"TIPO DE ESTUDO", "Revisão e Exercícios"), "0")</f>
        <v>0</v>
      </c>
      <c r="F72" s="246">
        <f>IFERROR(GETPIVOTDATA("TIPO DE ESTUDO",CONFIGURAÇÃO!$S$2,"CONTEÚDO",B72,"TIPO DE ESTUDO", $F$3),"0")+IFERROR(GETPIVOTDATA("TIPO DE ESTUDO",CONFIGURAÇÃO!$S$2,"CONTEÚDO",B72,"TIPO DE ESTUDO", "Revisão e Exercícios"), "0")</f>
        <v>0</v>
      </c>
      <c r="G72" s="266">
        <f>IFERROR(GETPIVOTDATA("ACERTOS", CONFIGURAÇÃO!$AI$2,"CONTEÚDO",$B72,"Valores","ACERTOS"),0)</f>
        <v>0</v>
      </c>
      <c r="H72" s="267">
        <f>IFERROR(GETPIVOTDATA("ERROS", CONFIGURAÇÃO!$AI$2,"CONTEÚDO",$B72,"Valores","ERROS"),0)</f>
        <v>0</v>
      </c>
      <c r="I72" s="268">
        <f>IFERROR(GETPIVOTDATA("NºQUEST", CONFIGURAÇÃO!$AI$2,"CONTEÚDO",$B72,"Valores","NºQUEST"),0)</f>
        <v>0</v>
      </c>
      <c r="J72" s="269" t="str">
        <f>IFERROR(GETPIVOTDATA("TEMPO PQ", CONFIGURAÇÃO!$AI$2,"CONTEÚDO",$B72,"Valores","TEMPO PQ"), "00:00:00")</f>
        <v>00:00:00</v>
      </c>
    </row>
    <row r="73" spans="1:10" ht="28.15" customHeight="1" x14ac:dyDescent="0.25">
      <c r="A73" s="263">
        <v>67</v>
      </c>
      <c r="B73" s="264" t="s">
        <v>127</v>
      </c>
      <c r="C73" s="265" t="str">
        <f>IFERROR(GETPIVOTDATA("LÍQUIDO", CONFIGURAÇÃO!$AI$2,"CONTEÚDO",$B73,"Valores","LÍQUIDO"),"00:00:00")</f>
        <v>00:00:00</v>
      </c>
      <c r="D73" s="246">
        <f>IFERROR(GETPIVOTDATA("TIPO DE ESTUDO",CONFIGURAÇÃO!$S$2,"CONTEÚDO",B73,"TIPO DE ESTUDO", $D$3), "0")+IFERROR(GETPIVOTDATA("TIPO DE ESTUDO",CONFIGURAÇÃO!$S$2,"CONTEÚDO",B73,"TIPO DE ESTUDO", "Estudo e Exercícios"), "0")</f>
        <v>0</v>
      </c>
      <c r="E73" s="246">
        <f>IFERROR(GETPIVOTDATA("TIPO DE ESTUDO",CONFIGURAÇÃO!$S$2,"CONTEÚDO",B73,"TIPO DE ESTUDO", $E$3), "0")+IFERROR(GETPIVOTDATA("TIPO DE ESTUDO",CONFIGURAÇÃO!$S$2,"CONTEÚDO",B73,"TIPO DE ESTUDO", "Estudo e Exercícios"), "0")+IFERROR(GETPIVOTDATA("TIPO DE ESTUDO",CONFIGURAÇÃO!$S$2,"CONTEÚDO",B73,"TIPO DE ESTUDO", "Revisão e Exercícios"), "0")</f>
        <v>0</v>
      </c>
      <c r="F73" s="246">
        <f>IFERROR(GETPIVOTDATA("TIPO DE ESTUDO",CONFIGURAÇÃO!$S$2,"CONTEÚDO",B73,"TIPO DE ESTUDO", $F$3),"0")+IFERROR(GETPIVOTDATA("TIPO DE ESTUDO",CONFIGURAÇÃO!$S$2,"CONTEÚDO",B73,"TIPO DE ESTUDO", "Revisão e Exercícios"), "0")</f>
        <v>0</v>
      </c>
      <c r="G73" s="266">
        <f>IFERROR(GETPIVOTDATA("ACERTOS", CONFIGURAÇÃO!$AI$2,"CONTEÚDO",$B73,"Valores","ACERTOS"),0)</f>
        <v>0</v>
      </c>
      <c r="H73" s="267">
        <f>IFERROR(GETPIVOTDATA("ERROS", CONFIGURAÇÃO!$AI$2,"CONTEÚDO",$B73,"Valores","ERROS"),0)</f>
        <v>0</v>
      </c>
      <c r="I73" s="268">
        <f>IFERROR(GETPIVOTDATA("NºQUEST", CONFIGURAÇÃO!$AI$2,"CONTEÚDO",$B73,"Valores","NºQUEST"),0)</f>
        <v>0</v>
      </c>
      <c r="J73" s="269" t="str">
        <f>IFERROR(GETPIVOTDATA("TEMPO PQ", CONFIGURAÇÃO!$AI$2,"CONTEÚDO",$B73,"Valores","TEMPO PQ"), "00:00:00")</f>
        <v>00:00:00</v>
      </c>
    </row>
    <row r="74" spans="1:10" ht="28.15" customHeight="1" x14ac:dyDescent="0.25">
      <c r="A74" s="263">
        <v>68</v>
      </c>
      <c r="B74" s="264" t="s">
        <v>128</v>
      </c>
      <c r="C74" s="265" t="str">
        <f>IFERROR(GETPIVOTDATA("LÍQUIDO", CONFIGURAÇÃO!$AI$2,"CONTEÚDO",$B74,"Valores","LÍQUIDO"),"00:00:00")</f>
        <v>00:00:00</v>
      </c>
      <c r="D74" s="246">
        <f>IFERROR(GETPIVOTDATA("TIPO DE ESTUDO",CONFIGURAÇÃO!$S$2,"CONTEÚDO",B74,"TIPO DE ESTUDO", $D$3), "0")+IFERROR(GETPIVOTDATA("TIPO DE ESTUDO",CONFIGURAÇÃO!$S$2,"CONTEÚDO",B74,"TIPO DE ESTUDO", "Estudo e Exercícios"), "0")</f>
        <v>0</v>
      </c>
      <c r="E74" s="246">
        <f>IFERROR(GETPIVOTDATA("TIPO DE ESTUDO",CONFIGURAÇÃO!$S$2,"CONTEÚDO",B74,"TIPO DE ESTUDO", $E$3), "0")+IFERROR(GETPIVOTDATA("TIPO DE ESTUDO",CONFIGURAÇÃO!$S$2,"CONTEÚDO",B74,"TIPO DE ESTUDO", "Estudo e Exercícios"), "0")+IFERROR(GETPIVOTDATA("TIPO DE ESTUDO",CONFIGURAÇÃO!$S$2,"CONTEÚDO",B74,"TIPO DE ESTUDO", "Revisão e Exercícios"), "0")</f>
        <v>0</v>
      </c>
      <c r="F74" s="246">
        <f>IFERROR(GETPIVOTDATA("TIPO DE ESTUDO",CONFIGURAÇÃO!$S$2,"CONTEÚDO",B74,"TIPO DE ESTUDO", $F$3),"0")+IFERROR(GETPIVOTDATA("TIPO DE ESTUDO",CONFIGURAÇÃO!$S$2,"CONTEÚDO",B74,"TIPO DE ESTUDO", "Revisão e Exercícios"), "0")</f>
        <v>0</v>
      </c>
      <c r="G74" s="266">
        <f>IFERROR(GETPIVOTDATA("ACERTOS", CONFIGURAÇÃO!$AI$2,"CONTEÚDO",$B74,"Valores","ACERTOS"),0)</f>
        <v>0</v>
      </c>
      <c r="H74" s="267">
        <f>IFERROR(GETPIVOTDATA("ERROS", CONFIGURAÇÃO!$AI$2,"CONTEÚDO",$B74,"Valores","ERROS"),0)</f>
        <v>0</v>
      </c>
      <c r="I74" s="268">
        <f>IFERROR(GETPIVOTDATA("NºQUEST", CONFIGURAÇÃO!$AI$2,"CONTEÚDO",$B74,"Valores","NºQUEST"),0)</f>
        <v>0</v>
      </c>
      <c r="J74" s="269" t="str">
        <f>IFERROR(GETPIVOTDATA("TEMPO PQ", CONFIGURAÇÃO!$AI$2,"CONTEÚDO",$B74,"Valores","TEMPO PQ"), "00:00:00")</f>
        <v>00:00:00</v>
      </c>
    </row>
    <row r="75" spans="1:10" ht="28.15" customHeight="1" x14ac:dyDescent="0.25">
      <c r="A75" s="263">
        <v>69</v>
      </c>
      <c r="B75" s="264" t="s">
        <v>129</v>
      </c>
      <c r="C75" s="265" t="str">
        <f>IFERROR(GETPIVOTDATA("LÍQUIDO", CONFIGURAÇÃO!$AI$2,"CONTEÚDO",$B75,"Valores","LÍQUIDO"),"00:00:00")</f>
        <v>00:00:00</v>
      </c>
      <c r="D75" s="246">
        <f>IFERROR(GETPIVOTDATA("TIPO DE ESTUDO",CONFIGURAÇÃO!$S$2,"CONTEÚDO",B75,"TIPO DE ESTUDO", $D$3), "0")+IFERROR(GETPIVOTDATA("TIPO DE ESTUDO",CONFIGURAÇÃO!$S$2,"CONTEÚDO",B75,"TIPO DE ESTUDO", "Estudo e Exercícios"), "0")</f>
        <v>0</v>
      </c>
      <c r="E75" s="246">
        <f>IFERROR(GETPIVOTDATA("TIPO DE ESTUDO",CONFIGURAÇÃO!$S$2,"CONTEÚDO",B75,"TIPO DE ESTUDO", $E$3), "0")+IFERROR(GETPIVOTDATA("TIPO DE ESTUDO",CONFIGURAÇÃO!$S$2,"CONTEÚDO",B75,"TIPO DE ESTUDO", "Estudo e Exercícios"), "0")+IFERROR(GETPIVOTDATA("TIPO DE ESTUDO",CONFIGURAÇÃO!$S$2,"CONTEÚDO",B75,"TIPO DE ESTUDO", "Revisão e Exercícios"), "0")</f>
        <v>0</v>
      </c>
      <c r="F75" s="246">
        <f>IFERROR(GETPIVOTDATA("TIPO DE ESTUDO",CONFIGURAÇÃO!$S$2,"CONTEÚDO",B75,"TIPO DE ESTUDO", $F$3),"0")+IFERROR(GETPIVOTDATA("TIPO DE ESTUDO",CONFIGURAÇÃO!$S$2,"CONTEÚDO",B75,"TIPO DE ESTUDO", "Revisão e Exercícios"), "0")</f>
        <v>0</v>
      </c>
      <c r="G75" s="266">
        <f>IFERROR(GETPIVOTDATA("ACERTOS", CONFIGURAÇÃO!$AI$2,"CONTEÚDO",$B75,"Valores","ACERTOS"),0)</f>
        <v>0</v>
      </c>
      <c r="H75" s="267">
        <f>IFERROR(GETPIVOTDATA("ERROS", CONFIGURAÇÃO!$AI$2,"CONTEÚDO",$B75,"Valores","ERROS"),0)</f>
        <v>0</v>
      </c>
      <c r="I75" s="268">
        <f>IFERROR(GETPIVOTDATA("NºQUEST", CONFIGURAÇÃO!$AI$2,"CONTEÚDO",$B75,"Valores","NºQUEST"),0)</f>
        <v>0</v>
      </c>
      <c r="J75" s="269" t="str">
        <f>IFERROR(GETPIVOTDATA("TEMPO PQ", CONFIGURAÇÃO!$AI$2,"CONTEÚDO",$B75,"Valores","TEMPO PQ"), "00:00:00")</f>
        <v>00:00:00</v>
      </c>
    </row>
    <row r="76" spans="1:10" ht="28.15" customHeight="1" x14ac:dyDescent="0.25">
      <c r="A76" s="263">
        <v>70</v>
      </c>
      <c r="B76" s="264" t="s">
        <v>130</v>
      </c>
      <c r="C76" s="265" t="str">
        <f>IFERROR(GETPIVOTDATA("LÍQUIDO", CONFIGURAÇÃO!$AI$2,"CONTEÚDO",$B76,"Valores","LÍQUIDO"),"00:00:00")</f>
        <v>00:00:00</v>
      </c>
      <c r="D76" s="246">
        <f>IFERROR(GETPIVOTDATA("TIPO DE ESTUDO",CONFIGURAÇÃO!$S$2,"CONTEÚDO",B76,"TIPO DE ESTUDO", $D$3), "0")+IFERROR(GETPIVOTDATA("TIPO DE ESTUDO",CONFIGURAÇÃO!$S$2,"CONTEÚDO",B76,"TIPO DE ESTUDO", "Estudo e Exercícios"), "0")</f>
        <v>0</v>
      </c>
      <c r="E76" s="246">
        <f>IFERROR(GETPIVOTDATA("TIPO DE ESTUDO",CONFIGURAÇÃO!$S$2,"CONTEÚDO",B76,"TIPO DE ESTUDO", $E$3), "0")+IFERROR(GETPIVOTDATA("TIPO DE ESTUDO",CONFIGURAÇÃO!$S$2,"CONTEÚDO",B76,"TIPO DE ESTUDO", "Estudo e Exercícios"), "0")+IFERROR(GETPIVOTDATA("TIPO DE ESTUDO",CONFIGURAÇÃO!$S$2,"CONTEÚDO",B76,"TIPO DE ESTUDO", "Revisão e Exercícios"), "0")</f>
        <v>0</v>
      </c>
      <c r="F76" s="246">
        <f>IFERROR(GETPIVOTDATA("TIPO DE ESTUDO",CONFIGURAÇÃO!$S$2,"CONTEÚDO",B76,"TIPO DE ESTUDO", $F$3),"0")+IFERROR(GETPIVOTDATA("TIPO DE ESTUDO",CONFIGURAÇÃO!$S$2,"CONTEÚDO",B76,"TIPO DE ESTUDO", "Revisão e Exercícios"), "0")</f>
        <v>0</v>
      </c>
      <c r="G76" s="266">
        <f>IFERROR(GETPIVOTDATA("ACERTOS", CONFIGURAÇÃO!$AI$2,"CONTEÚDO",$B76,"Valores","ACERTOS"),0)</f>
        <v>0</v>
      </c>
      <c r="H76" s="267">
        <f>IFERROR(GETPIVOTDATA("ERROS", CONFIGURAÇÃO!$AI$2,"CONTEÚDO",$B76,"Valores","ERROS"),0)</f>
        <v>0</v>
      </c>
      <c r="I76" s="268">
        <f>IFERROR(GETPIVOTDATA("NºQUEST", CONFIGURAÇÃO!$AI$2,"CONTEÚDO",$B76,"Valores","NºQUEST"),0)</f>
        <v>0</v>
      </c>
      <c r="J76" s="269" t="str">
        <f>IFERROR(GETPIVOTDATA("TEMPO PQ", CONFIGURAÇÃO!$AI$2,"CONTEÚDO",$B76,"Valores","TEMPO PQ"), "00:00:00")</f>
        <v>00:00:00</v>
      </c>
    </row>
    <row r="77" spans="1:10" ht="28.15" customHeight="1" x14ac:dyDescent="0.25">
      <c r="A77" s="263">
        <v>71</v>
      </c>
      <c r="B77" s="264" t="s">
        <v>131</v>
      </c>
      <c r="C77" s="265" t="str">
        <f>IFERROR(GETPIVOTDATA("LÍQUIDO", CONFIGURAÇÃO!$AI$2,"CONTEÚDO",$B77,"Valores","LÍQUIDO"),"00:00:00")</f>
        <v>00:00:00</v>
      </c>
      <c r="D77" s="246">
        <f>IFERROR(GETPIVOTDATA("TIPO DE ESTUDO",CONFIGURAÇÃO!$S$2,"CONTEÚDO",B77,"TIPO DE ESTUDO", $D$3), "0")+IFERROR(GETPIVOTDATA("TIPO DE ESTUDO",CONFIGURAÇÃO!$S$2,"CONTEÚDO",B77,"TIPO DE ESTUDO", "Estudo e Exercícios"), "0")</f>
        <v>0</v>
      </c>
      <c r="E77" s="246">
        <f>IFERROR(GETPIVOTDATA("TIPO DE ESTUDO",CONFIGURAÇÃO!$S$2,"CONTEÚDO",B77,"TIPO DE ESTUDO", $E$3), "0")+IFERROR(GETPIVOTDATA("TIPO DE ESTUDO",CONFIGURAÇÃO!$S$2,"CONTEÚDO",B77,"TIPO DE ESTUDO", "Estudo e Exercícios"), "0")+IFERROR(GETPIVOTDATA("TIPO DE ESTUDO",CONFIGURAÇÃO!$S$2,"CONTEÚDO",B77,"TIPO DE ESTUDO", "Revisão e Exercícios"), "0")</f>
        <v>0</v>
      </c>
      <c r="F77" s="246">
        <f>IFERROR(GETPIVOTDATA("TIPO DE ESTUDO",CONFIGURAÇÃO!$S$2,"CONTEÚDO",B77,"TIPO DE ESTUDO", $F$3),"0")+IFERROR(GETPIVOTDATA("TIPO DE ESTUDO",CONFIGURAÇÃO!$S$2,"CONTEÚDO",B77,"TIPO DE ESTUDO", "Revisão e Exercícios"), "0")</f>
        <v>0</v>
      </c>
      <c r="G77" s="266">
        <f>IFERROR(GETPIVOTDATA("ACERTOS", CONFIGURAÇÃO!$AI$2,"CONTEÚDO",$B77,"Valores","ACERTOS"),0)</f>
        <v>0</v>
      </c>
      <c r="H77" s="267">
        <f>IFERROR(GETPIVOTDATA("ERROS", CONFIGURAÇÃO!$AI$2,"CONTEÚDO",$B77,"Valores","ERROS"),0)</f>
        <v>0</v>
      </c>
      <c r="I77" s="268">
        <f>IFERROR(GETPIVOTDATA("NºQUEST", CONFIGURAÇÃO!$AI$2,"CONTEÚDO",$B77,"Valores","NºQUEST"),0)</f>
        <v>0</v>
      </c>
      <c r="J77" s="269" t="str">
        <f>IFERROR(GETPIVOTDATA("TEMPO PQ", CONFIGURAÇÃO!$AI$2,"CONTEÚDO",$B77,"Valores","TEMPO PQ"), "00:00:00")</f>
        <v>00:00:00</v>
      </c>
    </row>
    <row r="78" spans="1:10" ht="28.15" customHeight="1" x14ac:dyDescent="0.25">
      <c r="A78" s="263">
        <v>72</v>
      </c>
      <c r="B78" s="264" t="s">
        <v>132</v>
      </c>
      <c r="C78" s="265" t="str">
        <f>IFERROR(GETPIVOTDATA("LÍQUIDO", CONFIGURAÇÃO!$AI$2,"CONTEÚDO",$B78,"Valores","LÍQUIDO"),"00:00:00")</f>
        <v>00:00:00</v>
      </c>
      <c r="D78" s="246">
        <f>IFERROR(GETPIVOTDATA("TIPO DE ESTUDO",CONFIGURAÇÃO!$S$2,"CONTEÚDO",B78,"TIPO DE ESTUDO", $D$3), "0")+IFERROR(GETPIVOTDATA("TIPO DE ESTUDO",CONFIGURAÇÃO!$S$2,"CONTEÚDO",B78,"TIPO DE ESTUDO", "Estudo e Exercícios"), "0")</f>
        <v>0</v>
      </c>
      <c r="E78" s="246">
        <f>IFERROR(GETPIVOTDATA("TIPO DE ESTUDO",CONFIGURAÇÃO!$S$2,"CONTEÚDO",B78,"TIPO DE ESTUDO", $E$3), "0")+IFERROR(GETPIVOTDATA("TIPO DE ESTUDO",CONFIGURAÇÃO!$S$2,"CONTEÚDO",B78,"TIPO DE ESTUDO", "Estudo e Exercícios"), "0")+IFERROR(GETPIVOTDATA("TIPO DE ESTUDO",CONFIGURAÇÃO!$S$2,"CONTEÚDO",B78,"TIPO DE ESTUDO", "Revisão e Exercícios"), "0")</f>
        <v>0</v>
      </c>
      <c r="F78" s="246">
        <f>IFERROR(GETPIVOTDATA("TIPO DE ESTUDO",CONFIGURAÇÃO!$S$2,"CONTEÚDO",B78,"TIPO DE ESTUDO", $F$3),"0")+IFERROR(GETPIVOTDATA("TIPO DE ESTUDO",CONFIGURAÇÃO!$S$2,"CONTEÚDO",B78,"TIPO DE ESTUDO", "Revisão e Exercícios"), "0")</f>
        <v>0</v>
      </c>
      <c r="G78" s="266">
        <f>IFERROR(GETPIVOTDATA("ACERTOS", CONFIGURAÇÃO!$AI$2,"CONTEÚDO",$B78,"Valores","ACERTOS"),0)</f>
        <v>0</v>
      </c>
      <c r="H78" s="267">
        <f>IFERROR(GETPIVOTDATA("ERROS", CONFIGURAÇÃO!$AI$2,"CONTEÚDO",$B78,"Valores","ERROS"),0)</f>
        <v>0</v>
      </c>
      <c r="I78" s="268">
        <f>IFERROR(GETPIVOTDATA("NºQUEST", CONFIGURAÇÃO!$AI$2,"CONTEÚDO",$B78,"Valores","NºQUEST"),0)</f>
        <v>0</v>
      </c>
      <c r="J78" s="269" t="str">
        <f>IFERROR(GETPIVOTDATA("TEMPO PQ", CONFIGURAÇÃO!$AI$2,"CONTEÚDO",$B78,"Valores","TEMPO PQ"), "00:00:00")</f>
        <v>00:00:00</v>
      </c>
    </row>
    <row r="79" spans="1:10" ht="28.15" customHeight="1" x14ac:dyDescent="0.25">
      <c r="A79" s="263">
        <v>73</v>
      </c>
      <c r="B79" s="264" t="s">
        <v>133</v>
      </c>
      <c r="C79" s="265" t="str">
        <f>IFERROR(GETPIVOTDATA("LÍQUIDO", CONFIGURAÇÃO!$AI$2,"CONTEÚDO",$B79,"Valores","LÍQUIDO"),"00:00:00")</f>
        <v>00:00:00</v>
      </c>
      <c r="D79" s="246">
        <f>IFERROR(GETPIVOTDATA("TIPO DE ESTUDO",CONFIGURAÇÃO!$S$2,"CONTEÚDO",B79,"TIPO DE ESTUDO", $D$3), "0")+IFERROR(GETPIVOTDATA("TIPO DE ESTUDO",CONFIGURAÇÃO!$S$2,"CONTEÚDO",B79,"TIPO DE ESTUDO", "Estudo e Exercícios"), "0")</f>
        <v>0</v>
      </c>
      <c r="E79" s="246">
        <f>IFERROR(GETPIVOTDATA("TIPO DE ESTUDO",CONFIGURAÇÃO!$S$2,"CONTEÚDO",B79,"TIPO DE ESTUDO", $E$3), "0")+IFERROR(GETPIVOTDATA("TIPO DE ESTUDO",CONFIGURAÇÃO!$S$2,"CONTEÚDO",B79,"TIPO DE ESTUDO", "Estudo e Exercícios"), "0")+IFERROR(GETPIVOTDATA("TIPO DE ESTUDO",CONFIGURAÇÃO!$S$2,"CONTEÚDO",B79,"TIPO DE ESTUDO", "Revisão e Exercícios"), "0")</f>
        <v>0</v>
      </c>
      <c r="F79" s="246">
        <f>IFERROR(GETPIVOTDATA("TIPO DE ESTUDO",CONFIGURAÇÃO!$S$2,"CONTEÚDO",B79,"TIPO DE ESTUDO", $F$3),"0")+IFERROR(GETPIVOTDATA("TIPO DE ESTUDO",CONFIGURAÇÃO!$S$2,"CONTEÚDO",B79,"TIPO DE ESTUDO", "Revisão e Exercícios"), "0")</f>
        <v>0</v>
      </c>
      <c r="G79" s="266">
        <f>IFERROR(GETPIVOTDATA("ACERTOS", CONFIGURAÇÃO!$AI$2,"CONTEÚDO",$B79,"Valores","ACERTOS"),0)</f>
        <v>0</v>
      </c>
      <c r="H79" s="267">
        <f>IFERROR(GETPIVOTDATA("ERROS", CONFIGURAÇÃO!$AI$2,"CONTEÚDO",$B79,"Valores","ERROS"),0)</f>
        <v>0</v>
      </c>
      <c r="I79" s="268">
        <f>IFERROR(GETPIVOTDATA("NºQUEST", CONFIGURAÇÃO!$AI$2,"CONTEÚDO",$B79,"Valores","NºQUEST"),0)</f>
        <v>0</v>
      </c>
      <c r="J79" s="269" t="str">
        <f>IFERROR(GETPIVOTDATA("TEMPO PQ", CONFIGURAÇÃO!$AI$2,"CONTEÚDO",$B79,"Valores","TEMPO PQ"), "00:00:00")</f>
        <v>00:00:00</v>
      </c>
    </row>
    <row r="80" spans="1:10" ht="28.15" customHeight="1" x14ac:dyDescent="0.25">
      <c r="A80" s="263">
        <v>74</v>
      </c>
      <c r="B80" s="264" t="s">
        <v>134</v>
      </c>
      <c r="C80" s="265" t="str">
        <f>IFERROR(GETPIVOTDATA("LÍQUIDO", CONFIGURAÇÃO!$AI$2,"CONTEÚDO",$B80,"Valores","LÍQUIDO"),"00:00:00")</f>
        <v>00:00:00</v>
      </c>
      <c r="D80" s="246">
        <f>IFERROR(GETPIVOTDATA("TIPO DE ESTUDO",CONFIGURAÇÃO!$S$2,"CONTEÚDO",B80,"TIPO DE ESTUDO", $D$3), "0")+IFERROR(GETPIVOTDATA("TIPO DE ESTUDO",CONFIGURAÇÃO!$S$2,"CONTEÚDO",B80,"TIPO DE ESTUDO", "Estudo e Exercícios"), "0")</f>
        <v>0</v>
      </c>
      <c r="E80" s="246">
        <f>IFERROR(GETPIVOTDATA("TIPO DE ESTUDO",CONFIGURAÇÃO!$S$2,"CONTEÚDO",B80,"TIPO DE ESTUDO", $E$3), "0")+IFERROR(GETPIVOTDATA("TIPO DE ESTUDO",CONFIGURAÇÃO!$S$2,"CONTEÚDO",B80,"TIPO DE ESTUDO", "Estudo e Exercícios"), "0")+IFERROR(GETPIVOTDATA("TIPO DE ESTUDO",CONFIGURAÇÃO!$S$2,"CONTEÚDO",B80,"TIPO DE ESTUDO", "Revisão e Exercícios"), "0")</f>
        <v>0</v>
      </c>
      <c r="F80" s="246">
        <f>IFERROR(GETPIVOTDATA("TIPO DE ESTUDO",CONFIGURAÇÃO!$S$2,"CONTEÚDO",B80,"TIPO DE ESTUDO", $F$3),"0")+IFERROR(GETPIVOTDATA("TIPO DE ESTUDO",CONFIGURAÇÃO!$S$2,"CONTEÚDO",B80,"TIPO DE ESTUDO", "Revisão e Exercícios"), "0")</f>
        <v>0</v>
      </c>
      <c r="G80" s="266">
        <f>IFERROR(GETPIVOTDATA("ACERTOS", CONFIGURAÇÃO!$AI$2,"CONTEÚDO",$B80,"Valores","ACERTOS"),0)</f>
        <v>0</v>
      </c>
      <c r="H80" s="267">
        <f>IFERROR(GETPIVOTDATA("ERROS", CONFIGURAÇÃO!$AI$2,"CONTEÚDO",$B80,"Valores","ERROS"),0)</f>
        <v>0</v>
      </c>
      <c r="I80" s="268">
        <f>IFERROR(GETPIVOTDATA("NºQUEST", CONFIGURAÇÃO!$AI$2,"CONTEÚDO",$B80,"Valores","NºQUEST"),0)</f>
        <v>0</v>
      </c>
      <c r="J80" s="269" t="str">
        <f>IFERROR(GETPIVOTDATA("TEMPO PQ", CONFIGURAÇÃO!$AI$2,"CONTEÚDO",$B80,"Valores","TEMPO PQ"), "00:00:00")</f>
        <v>00:00:00</v>
      </c>
    </row>
    <row r="81" spans="1:10" ht="28.15" customHeight="1" x14ac:dyDescent="0.25">
      <c r="A81" s="263">
        <v>75</v>
      </c>
      <c r="B81" s="264" t="s">
        <v>135</v>
      </c>
      <c r="C81" s="265" t="str">
        <f>IFERROR(GETPIVOTDATA("LÍQUIDO", CONFIGURAÇÃO!$AI$2,"CONTEÚDO",$B81,"Valores","LÍQUIDO"),"00:00:00")</f>
        <v>00:00:00</v>
      </c>
      <c r="D81" s="246">
        <f>IFERROR(GETPIVOTDATA("TIPO DE ESTUDO",CONFIGURAÇÃO!$S$2,"CONTEÚDO",B81,"TIPO DE ESTUDO", $D$3), "0")+IFERROR(GETPIVOTDATA("TIPO DE ESTUDO",CONFIGURAÇÃO!$S$2,"CONTEÚDO",B81,"TIPO DE ESTUDO", "Estudo e Exercícios"), "0")</f>
        <v>0</v>
      </c>
      <c r="E81" s="246">
        <f>IFERROR(GETPIVOTDATA("TIPO DE ESTUDO",CONFIGURAÇÃO!$S$2,"CONTEÚDO",B81,"TIPO DE ESTUDO", $E$3), "0")+IFERROR(GETPIVOTDATA("TIPO DE ESTUDO",CONFIGURAÇÃO!$S$2,"CONTEÚDO",B81,"TIPO DE ESTUDO", "Estudo e Exercícios"), "0")+IFERROR(GETPIVOTDATA("TIPO DE ESTUDO",CONFIGURAÇÃO!$S$2,"CONTEÚDO",B81,"TIPO DE ESTUDO", "Revisão e Exercícios"), "0")</f>
        <v>0</v>
      </c>
      <c r="F81" s="246">
        <f>IFERROR(GETPIVOTDATA("TIPO DE ESTUDO",CONFIGURAÇÃO!$S$2,"CONTEÚDO",B81,"TIPO DE ESTUDO", $F$3),"0")+IFERROR(GETPIVOTDATA("TIPO DE ESTUDO",CONFIGURAÇÃO!$S$2,"CONTEÚDO",B81,"TIPO DE ESTUDO", "Revisão e Exercícios"), "0")</f>
        <v>0</v>
      </c>
      <c r="G81" s="266">
        <f>IFERROR(GETPIVOTDATA("ACERTOS", CONFIGURAÇÃO!$AI$2,"CONTEÚDO",$B81,"Valores","ACERTOS"),0)</f>
        <v>0</v>
      </c>
      <c r="H81" s="267">
        <f>IFERROR(GETPIVOTDATA("ERROS", CONFIGURAÇÃO!$AI$2,"CONTEÚDO",$B81,"Valores","ERROS"),0)</f>
        <v>0</v>
      </c>
      <c r="I81" s="268">
        <f>IFERROR(GETPIVOTDATA("NºQUEST", CONFIGURAÇÃO!$AI$2,"CONTEÚDO",$B81,"Valores","NºQUEST"),0)</f>
        <v>0</v>
      </c>
      <c r="J81" s="269" t="str">
        <f>IFERROR(GETPIVOTDATA("TEMPO PQ", CONFIGURAÇÃO!$AI$2,"CONTEÚDO",$B81,"Valores","TEMPO PQ"), "00:00:00")</f>
        <v>00:00:00</v>
      </c>
    </row>
    <row r="82" spans="1:10" ht="28.15" customHeight="1" x14ac:dyDescent="0.25">
      <c r="A82" s="263">
        <v>76</v>
      </c>
      <c r="B82" s="264" t="s">
        <v>136</v>
      </c>
      <c r="C82" s="265" t="str">
        <f>IFERROR(GETPIVOTDATA("LÍQUIDO", CONFIGURAÇÃO!$AI$2,"CONTEÚDO",$B82,"Valores","LÍQUIDO"),"00:00:00")</f>
        <v>00:00:00</v>
      </c>
      <c r="D82" s="246">
        <f>IFERROR(GETPIVOTDATA("TIPO DE ESTUDO",CONFIGURAÇÃO!$S$2,"CONTEÚDO",B82,"TIPO DE ESTUDO", $D$3), "0")+IFERROR(GETPIVOTDATA("TIPO DE ESTUDO",CONFIGURAÇÃO!$S$2,"CONTEÚDO",B82,"TIPO DE ESTUDO", "Estudo e Exercícios"), "0")</f>
        <v>0</v>
      </c>
      <c r="E82" s="246">
        <f>IFERROR(GETPIVOTDATA("TIPO DE ESTUDO",CONFIGURAÇÃO!$S$2,"CONTEÚDO",B82,"TIPO DE ESTUDO", $E$3), "0")+IFERROR(GETPIVOTDATA("TIPO DE ESTUDO",CONFIGURAÇÃO!$S$2,"CONTEÚDO",B82,"TIPO DE ESTUDO", "Estudo e Exercícios"), "0")+IFERROR(GETPIVOTDATA("TIPO DE ESTUDO",CONFIGURAÇÃO!$S$2,"CONTEÚDO",B82,"TIPO DE ESTUDO", "Revisão e Exercícios"), "0")</f>
        <v>0</v>
      </c>
      <c r="F82" s="246">
        <f>IFERROR(GETPIVOTDATA("TIPO DE ESTUDO",CONFIGURAÇÃO!$S$2,"CONTEÚDO",B82,"TIPO DE ESTUDO", $F$3),"0")+IFERROR(GETPIVOTDATA("TIPO DE ESTUDO",CONFIGURAÇÃO!$S$2,"CONTEÚDO",B82,"TIPO DE ESTUDO", "Revisão e Exercícios"), "0")</f>
        <v>0</v>
      </c>
      <c r="G82" s="266">
        <f>IFERROR(GETPIVOTDATA("ACERTOS", CONFIGURAÇÃO!$AI$2,"CONTEÚDO",$B82,"Valores","ACERTOS"),0)</f>
        <v>0</v>
      </c>
      <c r="H82" s="267">
        <f>IFERROR(GETPIVOTDATA("ERROS", CONFIGURAÇÃO!$AI$2,"CONTEÚDO",$B82,"Valores","ERROS"),0)</f>
        <v>0</v>
      </c>
      <c r="I82" s="268">
        <f>IFERROR(GETPIVOTDATA("NºQUEST", CONFIGURAÇÃO!$AI$2,"CONTEÚDO",$B82,"Valores","NºQUEST"),0)</f>
        <v>0</v>
      </c>
      <c r="J82" s="269" t="str">
        <f>IFERROR(GETPIVOTDATA("TEMPO PQ", CONFIGURAÇÃO!$AI$2,"CONTEÚDO",$B82,"Valores","TEMPO PQ"), "00:00:00")</f>
        <v>00:00:00</v>
      </c>
    </row>
    <row r="83" spans="1:10" ht="28.15" customHeight="1" x14ac:dyDescent="0.25">
      <c r="A83" s="263">
        <v>77</v>
      </c>
      <c r="B83" s="264" t="s">
        <v>137</v>
      </c>
      <c r="C83" s="265" t="str">
        <f>IFERROR(GETPIVOTDATA("LÍQUIDO", CONFIGURAÇÃO!$AI$2,"CONTEÚDO",$B83,"Valores","LÍQUIDO"),"00:00:00")</f>
        <v>00:00:00</v>
      </c>
      <c r="D83" s="246">
        <f>IFERROR(GETPIVOTDATA("TIPO DE ESTUDO",CONFIGURAÇÃO!$S$2,"CONTEÚDO",B83,"TIPO DE ESTUDO", $D$3), "0")+IFERROR(GETPIVOTDATA("TIPO DE ESTUDO",CONFIGURAÇÃO!$S$2,"CONTEÚDO",B83,"TIPO DE ESTUDO", "Estudo e Exercícios"), "0")</f>
        <v>0</v>
      </c>
      <c r="E83" s="246">
        <f>IFERROR(GETPIVOTDATA("TIPO DE ESTUDO",CONFIGURAÇÃO!$S$2,"CONTEÚDO",B83,"TIPO DE ESTUDO", $E$3), "0")+IFERROR(GETPIVOTDATA("TIPO DE ESTUDO",CONFIGURAÇÃO!$S$2,"CONTEÚDO",B83,"TIPO DE ESTUDO", "Estudo e Exercícios"), "0")+IFERROR(GETPIVOTDATA("TIPO DE ESTUDO",CONFIGURAÇÃO!$S$2,"CONTEÚDO",B83,"TIPO DE ESTUDO", "Revisão e Exercícios"), "0")</f>
        <v>0</v>
      </c>
      <c r="F83" s="246">
        <f>IFERROR(GETPIVOTDATA("TIPO DE ESTUDO",CONFIGURAÇÃO!$S$2,"CONTEÚDO",B83,"TIPO DE ESTUDO", $F$3),"0")+IFERROR(GETPIVOTDATA("TIPO DE ESTUDO",CONFIGURAÇÃO!$S$2,"CONTEÚDO",B83,"TIPO DE ESTUDO", "Revisão e Exercícios"), "0")</f>
        <v>0</v>
      </c>
      <c r="G83" s="266">
        <f>IFERROR(GETPIVOTDATA("ACERTOS", CONFIGURAÇÃO!$AI$2,"CONTEÚDO",$B83,"Valores","ACERTOS"),0)</f>
        <v>0</v>
      </c>
      <c r="H83" s="267">
        <f>IFERROR(GETPIVOTDATA("ERROS", CONFIGURAÇÃO!$AI$2,"CONTEÚDO",$B83,"Valores","ERROS"),0)</f>
        <v>0</v>
      </c>
      <c r="I83" s="268">
        <f>IFERROR(GETPIVOTDATA("NºQUEST", CONFIGURAÇÃO!$AI$2,"CONTEÚDO",$B83,"Valores","NºQUEST"),0)</f>
        <v>0</v>
      </c>
      <c r="J83" s="269" t="str">
        <f>IFERROR(GETPIVOTDATA("TEMPO PQ", CONFIGURAÇÃO!$AI$2,"CONTEÚDO",$B83,"Valores","TEMPO PQ"), "00:00:00")</f>
        <v>00:00:00</v>
      </c>
    </row>
    <row r="84" spans="1:10" ht="28.15" customHeight="1" x14ac:dyDescent="0.25">
      <c r="A84" s="263">
        <v>78</v>
      </c>
      <c r="B84" s="264" t="s">
        <v>138</v>
      </c>
      <c r="C84" s="265" t="str">
        <f>IFERROR(GETPIVOTDATA("LÍQUIDO", CONFIGURAÇÃO!$AI$2,"CONTEÚDO",$B84,"Valores","LÍQUIDO"),"00:00:00")</f>
        <v>00:00:00</v>
      </c>
      <c r="D84" s="246">
        <f>IFERROR(GETPIVOTDATA("TIPO DE ESTUDO",CONFIGURAÇÃO!$S$2,"CONTEÚDO",B84,"TIPO DE ESTUDO", $D$3), "0")+IFERROR(GETPIVOTDATA("TIPO DE ESTUDO",CONFIGURAÇÃO!$S$2,"CONTEÚDO",B84,"TIPO DE ESTUDO", "Estudo e Exercícios"), "0")</f>
        <v>0</v>
      </c>
      <c r="E84" s="246">
        <f>IFERROR(GETPIVOTDATA("TIPO DE ESTUDO",CONFIGURAÇÃO!$S$2,"CONTEÚDO",B84,"TIPO DE ESTUDO", $E$3), "0")+IFERROR(GETPIVOTDATA("TIPO DE ESTUDO",CONFIGURAÇÃO!$S$2,"CONTEÚDO",B84,"TIPO DE ESTUDO", "Estudo e Exercícios"), "0")+IFERROR(GETPIVOTDATA("TIPO DE ESTUDO",CONFIGURAÇÃO!$S$2,"CONTEÚDO",B84,"TIPO DE ESTUDO", "Revisão e Exercícios"), "0")</f>
        <v>0</v>
      </c>
      <c r="F84" s="246">
        <f>IFERROR(GETPIVOTDATA("TIPO DE ESTUDO",CONFIGURAÇÃO!$S$2,"CONTEÚDO",B84,"TIPO DE ESTUDO", $F$3),"0")+IFERROR(GETPIVOTDATA("TIPO DE ESTUDO",CONFIGURAÇÃO!$S$2,"CONTEÚDO",B84,"TIPO DE ESTUDO", "Revisão e Exercícios"), "0")</f>
        <v>0</v>
      </c>
      <c r="G84" s="266">
        <f>IFERROR(GETPIVOTDATA("ACERTOS", CONFIGURAÇÃO!$AI$2,"CONTEÚDO",$B84,"Valores","ACERTOS"),0)</f>
        <v>0</v>
      </c>
      <c r="H84" s="267">
        <f>IFERROR(GETPIVOTDATA("ERROS", CONFIGURAÇÃO!$AI$2,"CONTEÚDO",$B84,"Valores","ERROS"),0)</f>
        <v>0</v>
      </c>
      <c r="I84" s="268">
        <f>IFERROR(GETPIVOTDATA("NºQUEST", CONFIGURAÇÃO!$AI$2,"CONTEÚDO",$B84,"Valores","NºQUEST"),0)</f>
        <v>0</v>
      </c>
      <c r="J84" s="269" t="str">
        <f>IFERROR(GETPIVOTDATA("TEMPO PQ", CONFIGURAÇÃO!$AI$2,"CONTEÚDO",$B84,"Valores","TEMPO PQ"), "00:00:00")</f>
        <v>00:00:00</v>
      </c>
    </row>
    <row r="85" spans="1:10" ht="28.15" customHeight="1" x14ac:dyDescent="0.25">
      <c r="A85" s="263">
        <v>79</v>
      </c>
      <c r="B85" s="264" t="s">
        <v>139</v>
      </c>
      <c r="C85" s="265" t="str">
        <f>IFERROR(GETPIVOTDATA("LÍQUIDO", CONFIGURAÇÃO!$AI$2,"CONTEÚDO",$B85,"Valores","LÍQUIDO"),"00:00:00")</f>
        <v>00:00:00</v>
      </c>
      <c r="D85" s="246">
        <f>IFERROR(GETPIVOTDATA("TIPO DE ESTUDO",CONFIGURAÇÃO!$S$2,"CONTEÚDO",B85,"TIPO DE ESTUDO", $D$3), "0")+IFERROR(GETPIVOTDATA("TIPO DE ESTUDO",CONFIGURAÇÃO!$S$2,"CONTEÚDO",B85,"TIPO DE ESTUDO", "Estudo e Exercícios"), "0")</f>
        <v>0</v>
      </c>
      <c r="E85" s="246">
        <f>IFERROR(GETPIVOTDATA("TIPO DE ESTUDO",CONFIGURAÇÃO!$S$2,"CONTEÚDO",B85,"TIPO DE ESTUDO", $E$3), "0")+IFERROR(GETPIVOTDATA("TIPO DE ESTUDO",CONFIGURAÇÃO!$S$2,"CONTEÚDO",B85,"TIPO DE ESTUDO", "Estudo e Exercícios"), "0")+IFERROR(GETPIVOTDATA("TIPO DE ESTUDO",CONFIGURAÇÃO!$S$2,"CONTEÚDO",B85,"TIPO DE ESTUDO", "Revisão e Exercícios"), "0")</f>
        <v>0</v>
      </c>
      <c r="F85" s="246">
        <f>IFERROR(GETPIVOTDATA("TIPO DE ESTUDO",CONFIGURAÇÃO!$S$2,"CONTEÚDO",B85,"TIPO DE ESTUDO", $F$3),"0")+IFERROR(GETPIVOTDATA("TIPO DE ESTUDO",CONFIGURAÇÃO!$S$2,"CONTEÚDO",B85,"TIPO DE ESTUDO", "Revisão e Exercícios"), "0")</f>
        <v>0</v>
      </c>
      <c r="G85" s="266">
        <f>IFERROR(GETPIVOTDATA("ACERTOS", CONFIGURAÇÃO!$AI$2,"CONTEÚDO",$B85,"Valores","ACERTOS"),0)</f>
        <v>0</v>
      </c>
      <c r="H85" s="267">
        <f>IFERROR(GETPIVOTDATA("ERROS", CONFIGURAÇÃO!$AI$2,"CONTEÚDO",$B85,"Valores","ERROS"),0)</f>
        <v>0</v>
      </c>
      <c r="I85" s="268">
        <f>IFERROR(GETPIVOTDATA("NºQUEST", CONFIGURAÇÃO!$AI$2,"CONTEÚDO",$B85,"Valores","NºQUEST"),0)</f>
        <v>0</v>
      </c>
      <c r="J85" s="269" t="str">
        <f>IFERROR(GETPIVOTDATA("TEMPO PQ", CONFIGURAÇÃO!$AI$2,"CONTEÚDO",$B85,"Valores","TEMPO PQ"), "00:00:00")</f>
        <v>00:00:00</v>
      </c>
    </row>
    <row r="86" spans="1:10" ht="28.15" customHeight="1" x14ac:dyDescent="0.25">
      <c r="A86" s="263">
        <v>80</v>
      </c>
      <c r="B86" s="264" t="s">
        <v>140</v>
      </c>
      <c r="C86" s="265" t="str">
        <f>IFERROR(GETPIVOTDATA("LÍQUIDO", CONFIGURAÇÃO!$AI$2,"CONTEÚDO",$B86,"Valores","LÍQUIDO"),"00:00:00")</f>
        <v>00:00:00</v>
      </c>
      <c r="D86" s="246">
        <f>IFERROR(GETPIVOTDATA("TIPO DE ESTUDO",CONFIGURAÇÃO!$S$2,"CONTEÚDO",B86,"TIPO DE ESTUDO", $D$3), "0")+IFERROR(GETPIVOTDATA("TIPO DE ESTUDO",CONFIGURAÇÃO!$S$2,"CONTEÚDO",B86,"TIPO DE ESTUDO", "Estudo e Exercícios"), "0")</f>
        <v>0</v>
      </c>
      <c r="E86" s="246">
        <f>IFERROR(GETPIVOTDATA("TIPO DE ESTUDO",CONFIGURAÇÃO!$S$2,"CONTEÚDO",B86,"TIPO DE ESTUDO", $E$3), "0")+IFERROR(GETPIVOTDATA("TIPO DE ESTUDO",CONFIGURAÇÃO!$S$2,"CONTEÚDO",B86,"TIPO DE ESTUDO", "Estudo e Exercícios"), "0")+IFERROR(GETPIVOTDATA("TIPO DE ESTUDO",CONFIGURAÇÃO!$S$2,"CONTEÚDO",B86,"TIPO DE ESTUDO", "Revisão e Exercícios"), "0")</f>
        <v>0</v>
      </c>
      <c r="F86" s="246">
        <f>IFERROR(GETPIVOTDATA("TIPO DE ESTUDO",CONFIGURAÇÃO!$S$2,"CONTEÚDO",B86,"TIPO DE ESTUDO", $F$3),"0")+IFERROR(GETPIVOTDATA("TIPO DE ESTUDO",CONFIGURAÇÃO!$S$2,"CONTEÚDO",B86,"TIPO DE ESTUDO", "Revisão e Exercícios"), "0")</f>
        <v>0</v>
      </c>
      <c r="G86" s="266">
        <f>IFERROR(GETPIVOTDATA("ACERTOS", CONFIGURAÇÃO!$AI$2,"CONTEÚDO",$B86,"Valores","ACERTOS"),0)</f>
        <v>0</v>
      </c>
      <c r="H86" s="267">
        <f>IFERROR(GETPIVOTDATA("ERROS", CONFIGURAÇÃO!$AI$2,"CONTEÚDO",$B86,"Valores","ERROS"),0)</f>
        <v>0</v>
      </c>
      <c r="I86" s="268">
        <f>IFERROR(GETPIVOTDATA("NºQUEST", CONFIGURAÇÃO!$AI$2,"CONTEÚDO",$B86,"Valores","NºQUEST"),0)</f>
        <v>0</v>
      </c>
      <c r="J86" s="269" t="str">
        <f>IFERROR(GETPIVOTDATA("TEMPO PQ", CONFIGURAÇÃO!$AI$2,"CONTEÚDO",$B86,"Valores","TEMPO PQ"), "00:00:00")</f>
        <v>00:00:00</v>
      </c>
    </row>
    <row r="87" spans="1:10" ht="28.15" customHeight="1" x14ac:dyDescent="0.25">
      <c r="A87" s="263">
        <v>81</v>
      </c>
      <c r="B87" s="264" t="s">
        <v>141</v>
      </c>
      <c r="C87" s="265" t="str">
        <f>IFERROR(GETPIVOTDATA("LÍQUIDO", CONFIGURAÇÃO!$AI$2,"CONTEÚDO",$B87,"Valores","LÍQUIDO"),"00:00:00")</f>
        <v>00:00:00</v>
      </c>
      <c r="D87" s="246">
        <f>IFERROR(GETPIVOTDATA("TIPO DE ESTUDO",CONFIGURAÇÃO!$S$2,"CONTEÚDO",B87,"TIPO DE ESTUDO", $D$3), "0")+IFERROR(GETPIVOTDATA("TIPO DE ESTUDO",CONFIGURAÇÃO!$S$2,"CONTEÚDO",B87,"TIPO DE ESTUDO", "Estudo e Exercícios"), "0")</f>
        <v>0</v>
      </c>
      <c r="E87" s="246">
        <f>IFERROR(GETPIVOTDATA("TIPO DE ESTUDO",CONFIGURAÇÃO!$S$2,"CONTEÚDO",B87,"TIPO DE ESTUDO", $E$3), "0")+IFERROR(GETPIVOTDATA("TIPO DE ESTUDO",CONFIGURAÇÃO!$S$2,"CONTEÚDO",B87,"TIPO DE ESTUDO", "Estudo e Exercícios"), "0")+IFERROR(GETPIVOTDATA("TIPO DE ESTUDO",CONFIGURAÇÃO!$S$2,"CONTEÚDO",B87,"TIPO DE ESTUDO", "Revisão e Exercícios"), "0")</f>
        <v>0</v>
      </c>
      <c r="F87" s="246">
        <f>IFERROR(GETPIVOTDATA("TIPO DE ESTUDO",CONFIGURAÇÃO!$S$2,"CONTEÚDO",B87,"TIPO DE ESTUDO", $F$3),"0")+IFERROR(GETPIVOTDATA("TIPO DE ESTUDO",CONFIGURAÇÃO!$S$2,"CONTEÚDO",B87,"TIPO DE ESTUDO", "Revisão e Exercícios"), "0")</f>
        <v>0</v>
      </c>
      <c r="G87" s="266">
        <f>IFERROR(GETPIVOTDATA("ACERTOS", CONFIGURAÇÃO!$AI$2,"CONTEÚDO",$B87,"Valores","ACERTOS"),0)</f>
        <v>0</v>
      </c>
      <c r="H87" s="267">
        <f>IFERROR(GETPIVOTDATA("ERROS", CONFIGURAÇÃO!$AI$2,"CONTEÚDO",$B87,"Valores","ERROS"),0)</f>
        <v>0</v>
      </c>
      <c r="I87" s="268">
        <f>IFERROR(GETPIVOTDATA("NºQUEST", CONFIGURAÇÃO!$AI$2,"CONTEÚDO",$B87,"Valores","NºQUEST"),0)</f>
        <v>0</v>
      </c>
      <c r="J87" s="269" t="str">
        <f>IFERROR(GETPIVOTDATA("TEMPO PQ", CONFIGURAÇÃO!$AI$2,"CONTEÚDO",$B87,"Valores","TEMPO PQ"), "00:00:00")</f>
        <v>00:00:00</v>
      </c>
    </row>
    <row r="88" spans="1:10" ht="28.15" customHeight="1" x14ac:dyDescent="0.25">
      <c r="A88" s="263">
        <v>82</v>
      </c>
      <c r="B88" s="264" t="s">
        <v>142</v>
      </c>
      <c r="C88" s="265" t="str">
        <f>IFERROR(GETPIVOTDATA("LÍQUIDO", CONFIGURAÇÃO!$AI$2,"CONTEÚDO",$B88,"Valores","LÍQUIDO"),"00:00:00")</f>
        <v>00:00:00</v>
      </c>
      <c r="D88" s="246">
        <f>IFERROR(GETPIVOTDATA("TIPO DE ESTUDO",CONFIGURAÇÃO!$S$2,"CONTEÚDO",B88,"TIPO DE ESTUDO", $D$3), "0")+IFERROR(GETPIVOTDATA("TIPO DE ESTUDO",CONFIGURAÇÃO!$S$2,"CONTEÚDO",B88,"TIPO DE ESTUDO", "Estudo e Exercícios"), "0")</f>
        <v>0</v>
      </c>
      <c r="E88" s="246">
        <f>IFERROR(GETPIVOTDATA("TIPO DE ESTUDO",CONFIGURAÇÃO!$S$2,"CONTEÚDO",B88,"TIPO DE ESTUDO", $E$3), "0")+IFERROR(GETPIVOTDATA("TIPO DE ESTUDO",CONFIGURAÇÃO!$S$2,"CONTEÚDO",B88,"TIPO DE ESTUDO", "Estudo e Exercícios"), "0")+IFERROR(GETPIVOTDATA("TIPO DE ESTUDO",CONFIGURAÇÃO!$S$2,"CONTEÚDO",B88,"TIPO DE ESTUDO", "Revisão e Exercícios"), "0")</f>
        <v>0</v>
      </c>
      <c r="F88" s="246">
        <f>IFERROR(GETPIVOTDATA("TIPO DE ESTUDO",CONFIGURAÇÃO!$S$2,"CONTEÚDO",B88,"TIPO DE ESTUDO", $F$3),"0")+IFERROR(GETPIVOTDATA("TIPO DE ESTUDO",CONFIGURAÇÃO!$S$2,"CONTEÚDO",B88,"TIPO DE ESTUDO", "Revisão e Exercícios"), "0")</f>
        <v>0</v>
      </c>
      <c r="G88" s="266">
        <f>IFERROR(GETPIVOTDATA("ACERTOS", CONFIGURAÇÃO!$AI$2,"CONTEÚDO",$B88,"Valores","ACERTOS"),0)</f>
        <v>0</v>
      </c>
      <c r="H88" s="267">
        <f>IFERROR(GETPIVOTDATA("ERROS", CONFIGURAÇÃO!$AI$2,"CONTEÚDO",$B88,"Valores","ERROS"),0)</f>
        <v>0</v>
      </c>
      <c r="I88" s="268">
        <f>IFERROR(GETPIVOTDATA("NºQUEST", CONFIGURAÇÃO!$AI$2,"CONTEÚDO",$B88,"Valores","NºQUEST"),0)</f>
        <v>0</v>
      </c>
      <c r="J88" s="269" t="str">
        <f>IFERROR(GETPIVOTDATA("TEMPO PQ", CONFIGURAÇÃO!$AI$2,"CONTEÚDO",$B88,"Valores","TEMPO PQ"), "00:00:00")</f>
        <v>00:00:00</v>
      </c>
    </row>
    <row r="89" spans="1:10" ht="28.15" customHeight="1" x14ac:dyDescent="0.25">
      <c r="A89" s="263">
        <v>83</v>
      </c>
      <c r="B89" s="264" t="s">
        <v>143</v>
      </c>
      <c r="C89" s="265" t="str">
        <f>IFERROR(GETPIVOTDATA("LÍQUIDO", CONFIGURAÇÃO!$AI$2,"CONTEÚDO",$B89,"Valores","LÍQUIDO"),"00:00:00")</f>
        <v>00:00:00</v>
      </c>
      <c r="D89" s="246">
        <f>IFERROR(GETPIVOTDATA("TIPO DE ESTUDO",CONFIGURAÇÃO!$S$2,"CONTEÚDO",B89,"TIPO DE ESTUDO", $D$3), "0")+IFERROR(GETPIVOTDATA("TIPO DE ESTUDO",CONFIGURAÇÃO!$S$2,"CONTEÚDO",B89,"TIPO DE ESTUDO", "Estudo e Exercícios"), "0")</f>
        <v>0</v>
      </c>
      <c r="E89" s="246">
        <f>IFERROR(GETPIVOTDATA("TIPO DE ESTUDO",CONFIGURAÇÃO!$S$2,"CONTEÚDO",B89,"TIPO DE ESTUDO", $E$3), "0")+IFERROR(GETPIVOTDATA("TIPO DE ESTUDO",CONFIGURAÇÃO!$S$2,"CONTEÚDO",B89,"TIPO DE ESTUDO", "Estudo e Exercícios"), "0")+IFERROR(GETPIVOTDATA("TIPO DE ESTUDO",CONFIGURAÇÃO!$S$2,"CONTEÚDO",B89,"TIPO DE ESTUDO", "Revisão e Exercícios"), "0")</f>
        <v>0</v>
      </c>
      <c r="F89" s="246">
        <f>IFERROR(GETPIVOTDATA("TIPO DE ESTUDO",CONFIGURAÇÃO!$S$2,"CONTEÚDO",B89,"TIPO DE ESTUDO", $F$3),"0")+IFERROR(GETPIVOTDATA("TIPO DE ESTUDO",CONFIGURAÇÃO!$S$2,"CONTEÚDO",B89,"TIPO DE ESTUDO", "Revisão e Exercícios"), "0")</f>
        <v>0</v>
      </c>
      <c r="G89" s="266">
        <f>IFERROR(GETPIVOTDATA("ACERTOS", CONFIGURAÇÃO!$AI$2,"CONTEÚDO",$B89,"Valores","ACERTOS"),0)</f>
        <v>0</v>
      </c>
      <c r="H89" s="267">
        <f>IFERROR(GETPIVOTDATA("ERROS", CONFIGURAÇÃO!$AI$2,"CONTEÚDO",$B89,"Valores","ERROS"),0)</f>
        <v>0</v>
      </c>
      <c r="I89" s="268">
        <f>IFERROR(GETPIVOTDATA("NºQUEST", CONFIGURAÇÃO!$AI$2,"CONTEÚDO",$B89,"Valores","NºQUEST"),0)</f>
        <v>0</v>
      </c>
      <c r="J89" s="269" t="str">
        <f>IFERROR(GETPIVOTDATA("TEMPO PQ", CONFIGURAÇÃO!$AI$2,"CONTEÚDO",$B89,"Valores","TEMPO PQ"), "00:00:00")</f>
        <v>00:00:00</v>
      </c>
    </row>
    <row r="90" spans="1:10" ht="28.15" customHeight="1" x14ac:dyDescent="0.25">
      <c r="A90" s="263">
        <v>84</v>
      </c>
      <c r="B90" s="264" t="s">
        <v>144</v>
      </c>
      <c r="C90" s="265" t="str">
        <f>IFERROR(GETPIVOTDATA("LÍQUIDO", CONFIGURAÇÃO!$AI$2,"CONTEÚDO",$B90,"Valores","LÍQUIDO"),"00:00:00")</f>
        <v>00:00:00</v>
      </c>
      <c r="D90" s="246">
        <f>IFERROR(GETPIVOTDATA("TIPO DE ESTUDO",CONFIGURAÇÃO!$S$2,"CONTEÚDO",B90,"TIPO DE ESTUDO", $D$3), "0")+IFERROR(GETPIVOTDATA("TIPO DE ESTUDO",CONFIGURAÇÃO!$S$2,"CONTEÚDO",B90,"TIPO DE ESTUDO", "Estudo e Exercícios"), "0")</f>
        <v>0</v>
      </c>
      <c r="E90" s="246">
        <f>IFERROR(GETPIVOTDATA("TIPO DE ESTUDO",CONFIGURAÇÃO!$S$2,"CONTEÚDO",B90,"TIPO DE ESTUDO", $E$3), "0")+IFERROR(GETPIVOTDATA("TIPO DE ESTUDO",CONFIGURAÇÃO!$S$2,"CONTEÚDO",B90,"TIPO DE ESTUDO", "Estudo e Exercícios"), "0")+IFERROR(GETPIVOTDATA("TIPO DE ESTUDO",CONFIGURAÇÃO!$S$2,"CONTEÚDO",B90,"TIPO DE ESTUDO", "Revisão e Exercícios"), "0")</f>
        <v>0</v>
      </c>
      <c r="F90" s="246">
        <f>IFERROR(GETPIVOTDATA("TIPO DE ESTUDO",CONFIGURAÇÃO!$S$2,"CONTEÚDO",B90,"TIPO DE ESTUDO", $F$3),"0")+IFERROR(GETPIVOTDATA("TIPO DE ESTUDO",CONFIGURAÇÃO!$S$2,"CONTEÚDO",B90,"TIPO DE ESTUDO", "Revisão e Exercícios"), "0")</f>
        <v>0</v>
      </c>
      <c r="G90" s="266">
        <f>IFERROR(GETPIVOTDATA("ACERTOS", CONFIGURAÇÃO!$AI$2,"CONTEÚDO",$B90,"Valores","ACERTOS"),0)</f>
        <v>0</v>
      </c>
      <c r="H90" s="267">
        <f>IFERROR(GETPIVOTDATA("ERROS", CONFIGURAÇÃO!$AI$2,"CONTEÚDO",$B90,"Valores","ERROS"),0)</f>
        <v>0</v>
      </c>
      <c r="I90" s="268">
        <f>IFERROR(GETPIVOTDATA("NºQUEST", CONFIGURAÇÃO!$AI$2,"CONTEÚDO",$B90,"Valores","NºQUEST"),0)</f>
        <v>0</v>
      </c>
      <c r="J90" s="269" t="str">
        <f>IFERROR(GETPIVOTDATA("TEMPO PQ", CONFIGURAÇÃO!$AI$2,"CONTEÚDO",$B90,"Valores","TEMPO PQ"), "00:00:00")</f>
        <v>00:00:00</v>
      </c>
    </row>
    <row r="91" spans="1:10" ht="28.15" customHeight="1" x14ac:dyDescent="0.25">
      <c r="A91" s="263">
        <v>85</v>
      </c>
      <c r="B91" s="264" t="s">
        <v>145</v>
      </c>
      <c r="C91" s="265" t="str">
        <f>IFERROR(GETPIVOTDATA("LÍQUIDO", CONFIGURAÇÃO!$AI$2,"CONTEÚDO",$B91,"Valores","LÍQUIDO"),"00:00:00")</f>
        <v>00:00:00</v>
      </c>
      <c r="D91" s="246">
        <f>IFERROR(GETPIVOTDATA("TIPO DE ESTUDO",CONFIGURAÇÃO!$S$2,"CONTEÚDO",B91,"TIPO DE ESTUDO", $D$3), "0")+IFERROR(GETPIVOTDATA("TIPO DE ESTUDO",CONFIGURAÇÃO!$S$2,"CONTEÚDO",B91,"TIPO DE ESTUDO", "Estudo e Exercícios"), "0")</f>
        <v>0</v>
      </c>
      <c r="E91" s="246">
        <f>IFERROR(GETPIVOTDATA("TIPO DE ESTUDO",CONFIGURAÇÃO!$S$2,"CONTEÚDO",B91,"TIPO DE ESTUDO", $E$3), "0")+IFERROR(GETPIVOTDATA("TIPO DE ESTUDO",CONFIGURAÇÃO!$S$2,"CONTEÚDO",B91,"TIPO DE ESTUDO", "Estudo e Exercícios"), "0")+IFERROR(GETPIVOTDATA("TIPO DE ESTUDO",CONFIGURAÇÃO!$S$2,"CONTEÚDO",B91,"TIPO DE ESTUDO", "Revisão e Exercícios"), "0")</f>
        <v>0</v>
      </c>
      <c r="F91" s="246">
        <f>IFERROR(GETPIVOTDATA("TIPO DE ESTUDO",CONFIGURAÇÃO!$S$2,"CONTEÚDO",B91,"TIPO DE ESTUDO", $F$3),"0")+IFERROR(GETPIVOTDATA("TIPO DE ESTUDO",CONFIGURAÇÃO!$S$2,"CONTEÚDO",B91,"TIPO DE ESTUDO", "Revisão e Exercícios"), "0")</f>
        <v>0</v>
      </c>
      <c r="G91" s="266">
        <f>IFERROR(GETPIVOTDATA("ACERTOS", CONFIGURAÇÃO!$AI$2,"CONTEÚDO",$B91,"Valores","ACERTOS"),0)</f>
        <v>0</v>
      </c>
      <c r="H91" s="267">
        <f>IFERROR(GETPIVOTDATA("ERROS", CONFIGURAÇÃO!$AI$2,"CONTEÚDO",$B91,"Valores","ERROS"),0)</f>
        <v>0</v>
      </c>
      <c r="I91" s="268">
        <f>IFERROR(GETPIVOTDATA("NºQUEST", CONFIGURAÇÃO!$AI$2,"CONTEÚDO",$B91,"Valores","NºQUEST"),0)</f>
        <v>0</v>
      </c>
      <c r="J91" s="269" t="str">
        <f>IFERROR(GETPIVOTDATA("TEMPO PQ", CONFIGURAÇÃO!$AI$2,"CONTEÚDO",$B91,"Valores","TEMPO PQ"), "00:00:00")</f>
        <v>00:00:00</v>
      </c>
    </row>
    <row r="92" spans="1:10" ht="28.15" customHeight="1" x14ac:dyDescent="0.25">
      <c r="A92" s="263">
        <v>86</v>
      </c>
      <c r="B92" s="264" t="s">
        <v>146</v>
      </c>
      <c r="C92" s="265" t="str">
        <f>IFERROR(GETPIVOTDATA("LÍQUIDO", CONFIGURAÇÃO!$AI$2,"CONTEÚDO",$B92,"Valores","LÍQUIDO"),"00:00:00")</f>
        <v>00:00:00</v>
      </c>
      <c r="D92" s="246">
        <f>IFERROR(GETPIVOTDATA("TIPO DE ESTUDO",CONFIGURAÇÃO!$S$2,"CONTEÚDO",B92,"TIPO DE ESTUDO", $D$3), "0")+IFERROR(GETPIVOTDATA("TIPO DE ESTUDO",CONFIGURAÇÃO!$S$2,"CONTEÚDO",B92,"TIPO DE ESTUDO", "Estudo e Exercícios"), "0")</f>
        <v>0</v>
      </c>
      <c r="E92" s="246">
        <f>IFERROR(GETPIVOTDATA("TIPO DE ESTUDO",CONFIGURAÇÃO!$S$2,"CONTEÚDO",B92,"TIPO DE ESTUDO", $E$3), "0")+IFERROR(GETPIVOTDATA("TIPO DE ESTUDO",CONFIGURAÇÃO!$S$2,"CONTEÚDO",B92,"TIPO DE ESTUDO", "Estudo e Exercícios"), "0")+IFERROR(GETPIVOTDATA("TIPO DE ESTUDO",CONFIGURAÇÃO!$S$2,"CONTEÚDO",B92,"TIPO DE ESTUDO", "Revisão e Exercícios"), "0")</f>
        <v>0</v>
      </c>
      <c r="F92" s="246">
        <f>IFERROR(GETPIVOTDATA("TIPO DE ESTUDO",CONFIGURAÇÃO!$S$2,"CONTEÚDO",B92,"TIPO DE ESTUDO", $F$3),"0")+IFERROR(GETPIVOTDATA("TIPO DE ESTUDO",CONFIGURAÇÃO!$S$2,"CONTEÚDO",B92,"TIPO DE ESTUDO", "Revisão e Exercícios"), "0")</f>
        <v>0</v>
      </c>
      <c r="G92" s="266">
        <f>IFERROR(GETPIVOTDATA("ACERTOS", CONFIGURAÇÃO!$AI$2,"CONTEÚDO",$B92,"Valores","ACERTOS"),0)</f>
        <v>0</v>
      </c>
      <c r="H92" s="267">
        <f>IFERROR(GETPIVOTDATA("ERROS", CONFIGURAÇÃO!$AI$2,"CONTEÚDO",$B92,"Valores","ERROS"),0)</f>
        <v>0</v>
      </c>
      <c r="I92" s="268">
        <f>IFERROR(GETPIVOTDATA("NºQUEST", CONFIGURAÇÃO!$AI$2,"CONTEÚDO",$B92,"Valores","NºQUEST"),0)</f>
        <v>0</v>
      </c>
      <c r="J92" s="269" t="str">
        <f>IFERROR(GETPIVOTDATA("TEMPO PQ", CONFIGURAÇÃO!$AI$2,"CONTEÚDO",$B92,"Valores","TEMPO PQ"), "00:00:00")</f>
        <v>00:00:00</v>
      </c>
    </row>
    <row r="93" spans="1:10" ht="28.15" customHeight="1" x14ac:dyDescent="0.25">
      <c r="A93" s="263">
        <v>87</v>
      </c>
      <c r="B93" s="264" t="s">
        <v>147</v>
      </c>
      <c r="C93" s="265" t="str">
        <f>IFERROR(GETPIVOTDATA("LÍQUIDO", CONFIGURAÇÃO!$AI$2,"CONTEÚDO",$B93,"Valores","LÍQUIDO"),"00:00:00")</f>
        <v>00:00:00</v>
      </c>
      <c r="D93" s="246">
        <f>IFERROR(GETPIVOTDATA("TIPO DE ESTUDO",CONFIGURAÇÃO!$S$2,"CONTEÚDO",B93,"TIPO DE ESTUDO", $D$3), "0")+IFERROR(GETPIVOTDATA("TIPO DE ESTUDO",CONFIGURAÇÃO!$S$2,"CONTEÚDO",B93,"TIPO DE ESTUDO", "Estudo e Exercícios"), "0")</f>
        <v>0</v>
      </c>
      <c r="E93" s="246">
        <f>IFERROR(GETPIVOTDATA("TIPO DE ESTUDO",CONFIGURAÇÃO!$S$2,"CONTEÚDO",B93,"TIPO DE ESTUDO", $E$3), "0")+IFERROR(GETPIVOTDATA("TIPO DE ESTUDO",CONFIGURAÇÃO!$S$2,"CONTEÚDO",B93,"TIPO DE ESTUDO", "Estudo e Exercícios"), "0")+IFERROR(GETPIVOTDATA("TIPO DE ESTUDO",CONFIGURAÇÃO!$S$2,"CONTEÚDO",B93,"TIPO DE ESTUDO", "Revisão e Exercícios"), "0")</f>
        <v>0</v>
      </c>
      <c r="F93" s="246">
        <f>IFERROR(GETPIVOTDATA("TIPO DE ESTUDO",CONFIGURAÇÃO!$S$2,"CONTEÚDO",B93,"TIPO DE ESTUDO", $F$3),"0")+IFERROR(GETPIVOTDATA("TIPO DE ESTUDO",CONFIGURAÇÃO!$S$2,"CONTEÚDO",B93,"TIPO DE ESTUDO", "Revisão e Exercícios"), "0")</f>
        <v>0</v>
      </c>
      <c r="G93" s="266">
        <f>IFERROR(GETPIVOTDATA("ACERTOS", CONFIGURAÇÃO!$AI$2,"CONTEÚDO",$B93,"Valores","ACERTOS"),0)</f>
        <v>0</v>
      </c>
      <c r="H93" s="267">
        <f>IFERROR(GETPIVOTDATA("ERROS", CONFIGURAÇÃO!$AI$2,"CONTEÚDO",$B93,"Valores","ERROS"),0)</f>
        <v>0</v>
      </c>
      <c r="I93" s="268">
        <f>IFERROR(GETPIVOTDATA("NºQUEST", CONFIGURAÇÃO!$AI$2,"CONTEÚDO",$B93,"Valores","NºQUEST"),0)</f>
        <v>0</v>
      </c>
      <c r="J93" s="269" t="str">
        <f>IFERROR(GETPIVOTDATA("TEMPO PQ", CONFIGURAÇÃO!$AI$2,"CONTEÚDO",$B93,"Valores","TEMPO PQ"), "00:00:00")</f>
        <v>00:00:00</v>
      </c>
    </row>
    <row r="94" spans="1:10" ht="28.15" customHeight="1" x14ac:dyDescent="0.25">
      <c r="A94" s="263">
        <v>88</v>
      </c>
      <c r="B94" s="264" t="s">
        <v>148</v>
      </c>
      <c r="C94" s="265" t="str">
        <f>IFERROR(GETPIVOTDATA("LÍQUIDO", CONFIGURAÇÃO!$AI$2,"CONTEÚDO",$B94,"Valores","LÍQUIDO"),"00:00:00")</f>
        <v>00:00:00</v>
      </c>
      <c r="D94" s="246">
        <f>IFERROR(GETPIVOTDATA("TIPO DE ESTUDO",CONFIGURAÇÃO!$S$2,"CONTEÚDO",B94,"TIPO DE ESTUDO", $D$3), "0")+IFERROR(GETPIVOTDATA("TIPO DE ESTUDO",CONFIGURAÇÃO!$S$2,"CONTEÚDO",B94,"TIPO DE ESTUDO", "Estudo e Exercícios"), "0")</f>
        <v>0</v>
      </c>
      <c r="E94" s="246">
        <f>IFERROR(GETPIVOTDATA("TIPO DE ESTUDO",CONFIGURAÇÃO!$S$2,"CONTEÚDO",B94,"TIPO DE ESTUDO", $E$3), "0")+IFERROR(GETPIVOTDATA("TIPO DE ESTUDO",CONFIGURAÇÃO!$S$2,"CONTEÚDO",B94,"TIPO DE ESTUDO", "Estudo e Exercícios"), "0")+IFERROR(GETPIVOTDATA("TIPO DE ESTUDO",CONFIGURAÇÃO!$S$2,"CONTEÚDO",B94,"TIPO DE ESTUDO", "Revisão e Exercícios"), "0")</f>
        <v>0</v>
      </c>
      <c r="F94" s="246">
        <f>IFERROR(GETPIVOTDATA("TIPO DE ESTUDO",CONFIGURAÇÃO!$S$2,"CONTEÚDO",B94,"TIPO DE ESTUDO", $F$3),"0")+IFERROR(GETPIVOTDATA("TIPO DE ESTUDO",CONFIGURAÇÃO!$S$2,"CONTEÚDO",B94,"TIPO DE ESTUDO", "Revisão e Exercícios"), "0")</f>
        <v>0</v>
      </c>
      <c r="G94" s="266">
        <f>IFERROR(GETPIVOTDATA("ACERTOS", CONFIGURAÇÃO!$AI$2,"CONTEÚDO",$B94,"Valores","ACERTOS"),0)</f>
        <v>0</v>
      </c>
      <c r="H94" s="267">
        <f>IFERROR(GETPIVOTDATA("ERROS", CONFIGURAÇÃO!$AI$2,"CONTEÚDO",$B94,"Valores","ERROS"),0)</f>
        <v>0</v>
      </c>
      <c r="I94" s="268">
        <f>IFERROR(GETPIVOTDATA("NºQUEST", CONFIGURAÇÃO!$AI$2,"CONTEÚDO",$B94,"Valores","NºQUEST"),0)</f>
        <v>0</v>
      </c>
      <c r="J94" s="269" t="str">
        <f>IFERROR(GETPIVOTDATA("TEMPO PQ", CONFIGURAÇÃO!$AI$2,"CONTEÚDO",$B94,"Valores","TEMPO PQ"), "00:00:00")</f>
        <v>00:00:00</v>
      </c>
    </row>
    <row r="95" spans="1:10" ht="28.15" customHeight="1" x14ac:dyDescent="0.25">
      <c r="A95" s="263">
        <v>89</v>
      </c>
      <c r="B95" s="264" t="s">
        <v>149</v>
      </c>
      <c r="C95" s="265" t="str">
        <f>IFERROR(GETPIVOTDATA("LÍQUIDO", CONFIGURAÇÃO!$AI$2,"CONTEÚDO",$B95,"Valores","LÍQUIDO"),"00:00:00")</f>
        <v>00:00:00</v>
      </c>
      <c r="D95" s="246">
        <f>IFERROR(GETPIVOTDATA("TIPO DE ESTUDO",CONFIGURAÇÃO!$S$2,"CONTEÚDO",B95,"TIPO DE ESTUDO", $D$3), "0")+IFERROR(GETPIVOTDATA("TIPO DE ESTUDO",CONFIGURAÇÃO!$S$2,"CONTEÚDO",B95,"TIPO DE ESTUDO", "Estudo e Exercícios"), "0")</f>
        <v>0</v>
      </c>
      <c r="E95" s="246">
        <f>IFERROR(GETPIVOTDATA("TIPO DE ESTUDO",CONFIGURAÇÃO!$S$2,"CONTEÚDO",B95,"TIPO DE ESTUDO", $E$3), "0")+IFERROR(GETPIVOTDATA("TIPO DE ESTUDO",CONFIGURAÇÃO!$S$2,"CONTEÚDO",B95,"TIPO DE ESTUDO", "Estudo e Exercícios"), "0")+IFERROR(GETPIVOTDATA("TIPO DE ESTUDO",CONFIGURAÇÃO!$S$2,"CONTEÚDO",B95,"TIPO DE ESTUDO", "Revisão e Exercícios"), "0")</f>
        <v>0</v>
      </c>
      <c r="F95" s="246">
        <f>IFERROR(GETPIVOTDATA("TIPO DE ESTUDO",CONFIGURAÇÃO!$S$2,"CONTEÚDO",B95,"TIPO DE ESTUDO", $F$3),"0")+IFERROR(GETPIVOTDATA("TIPO DE ESTUDO",CONFIGURAÇÃO!$S$2,"CONTEÚDO",B95,"TIPO DE ESTUDO", "Revisão e Exercícios"), "0")</f>
        <v>0</v>
      </c>
      <c r="G95" s="266">
        <f>IFERROR(GETPIVOTDATA("ACERTOS", CONFIGURAÇÃO!$AI$2,"CONTEÚDO",$B95,"Valores","ACERTOS"),0)</f>
        <v>0</v>
      </c>
      <c r="H95" s="267">
        <f>IFERROR(GETPIVOTDATA("ERROS", CONFIGURAÇÃO!$AI$2,"CONTEÚDO",$B95,"Valores","ERROS"),0)</f>
        <v>0</v>
      </c>
      <c r="I95" s="268">
        <f>IFERROR(GETPIVOTDATA("NºQUEST", CONFIGURAÇÃO!$AI$2,"CONTEÚDO",$B95,"Valores","NºQUEST"),0)</f>
        <v>0</v>
      </c>
      <c r="J95" s="269" t="str">
        <f>IFERROR(GETPIVOTDATA("TEMPO PQ", CONFIGURAÇÃO!$AI$2,"CONTEÚDO",$B95,"Valores","TEMPO PQ"), "00:00:00")</f>
        <v>00:00:00</v>
      </c>
    </row>
    <row r="96" spans="1:10" ht="28.15" customHeight="1" x14ac:dyDescent="0.25">
      <c r="A96" s="263">
        <v>90</v>
      </c>
      <c r="B96" s="264" t="s">
        <v>150</v>
      </c>
      <c r="C96" s="265" t="str">
        <f>IFERROR(GETPIVOTDATA("LÍQUIDO", CONFIGURAÇÃO!$AI$2,"CONTEÚDO",$B96,"Valores","LÍQUIDO"),"00:00:00")</f>
        <v>00:00:00</v>
      </c>
      <c r="D96" s="246">
        <f>IFERROR(GETPIVOTDATA("TIPO DE ESTUDO",CONFIGURAÇÃO!$S$2,"CONTEÚDO",B96,"TIPO DE ESTUDO", $D$3), "0")+IFERROR(GETPIVOTDATA("TIPO DE ESTUDO",CONFIGURAÇÃO!$S$2,"CONTEÚDO",B96,"TIPO DE ESTUDO", "Estudo e Exercícios"), "0")</f>
        <v>0</v>
      </c>
      <c r="E96" s="246">
        <f>IFERROR(GETPIVOTDATA("TIPO DE ESTUDO",CONFIGURAÇÃO!$S$2,"CONTEÚDO",B96,"TIPO DE ESTUDO", $E$3), "0")+IFERROR(GETPIVOTDATA("TIPO DE ESTUDO",CONFIGURAÇÃO!$S$2,"CONTEÚDO",B96,"TIPO DE ESTUDO", "Estudo e Exercícios"), "0")+IFERROR(GETPIVOTDATA("TIPO DE ESTUDO",CONFIGURAÇÃO!$S$2,"CONTEÚDO",B96,"TIPO DE ESTUDO", "Revisão e Exercícios"), "0")</f>
        <v>0</v>
      </c>
      <c r="F96" s="246">
        <f>IFERROR(GETPIVOTDATA("TIPO DE ESTUDO",CONFIGURAÇÃO!$S$2,"CONTEÚDO",B96,"TIPO DE ESTUDO", $F$3),"0")+IFERROR(GETPIVOTDATA("TIPO DE ESTUDO",CONFIGURAÇÃO!$S$2,"CONTEÚDO",B96,"TIPO DE ESTUDO", "Revisão e Exercícios"), "0")</f>
        <v>0</v>
      </c>
      <c r="G96" s="266">
        <f>IFERROR(GETPIVOTDATA("ACERTOS", CONFIGURAÇÃO!$AI$2,"CONTEÚDO",$B96,"Valores","ACERTOS"),0)</f>
        <v>0</v>
      </c>
      <c r="H96" s="267">
        <f>IFERROR(GETPIVOTDATA("ERROS", CONFIGURAÇÃO!$AI$2,"CONTEÚDO",$B96,"Valores","ERROS"),0)</f>
        <v>0</v>
      </c>
      <c r="I96" s="268">
        <f>IFERROR(GETPIVOTDATA("NºQUEST", CONFIGURAÇÃO!$AI$2,"CONTEÚDO",$B96,"Valores","NºQUEST"),0)</f>
        <v>0</v>
      </c>
      <c r="J96" s="269" t="str">
        <f>IFERROR(GETPIVOTDATA("TEMPO PQ", CONFIGURAÇÃO!$AI$2,"CONTEÚDO",$B96,"Valores","TEMPO PQ"), "00:00:00")</f>
        <v>00:00:00</v>
      </c>
    </row>
    <row r="97" spans="1:10" ht="28.15" customHeight="1" x14ac:dyDescent="0.25">
      <c r="A97" s="263">
        <v>91</v>
      </c>
      <c r="B97" s="264" t="s">
        <v>151</v>
      </c>
      <c r="C97" s="265" t="str">
        <f>IFERROR(GETPIVOTDATA("LÍQUIDO", CONFIGURAÇÃO!$AI$2,"CONTEÚDO",$B97,"Valores","LÍQUIDO"),"00:00:00")</f>
        <v>00:00:00</v>
      </c>
      <c r="D97" s="246">
        <f>IFERROR(GETPIVOTDATA("TIPO DE ESTUDO",CONFIGURAÇÃO!$S$2,"CONTEÚDO",B97,"TIPO DE ESTUDO", $D$3), "0")+IFERROR(GETPIVOTDATA("TIPO DE ESTUDO",CONFIGURAÇÃO!$S$2,"CONTEÚDO",B97,"TIPO DE ESTUDO", "Estudo e Exercícios"), "0")</f>
        <v>0</v>
      </c>
      <c r="E97" s="246">
        <f>IFERROR(GETPIVOTDATA("TIPO DE ESTUDO",CONFIGURAÇÃO!$S$2,"CONTEÚDO",B97,"TIPO DE ESTUDO", $E$3), "0")+IFERROR(GETPIVOTDATA("TIPO DE ESTUDO",CONFIGURAÇÃO!$S$2,"CONTEÚDO",B97,"TIPO DE ESTUDO", "Estudo e Exercícios"), "0")+IFERROR(GETPIVOTDATA("TIPO DE ESTUDO",CONFIGURAÇÃO!$S$2,"CONTEÚDO",B97,"TIPO DE ESTUDO", "Revisão e Exercícios"), "0")</f>
        <v>0</v>
      </c>
      <c r="F97" s="246">
        <f>IFERROR(GETPIVOTDATA("TIPO DE ESTUDO",CONFIGURAÇÃO!$S$2,"CONTEÚDO",B97,"TIPO DE ESTUDO", $F$3),"0")+IFERROR(GETPIVOTDATA("TIPO DE ESTUDO",CONFIGURAÇÃO!$S$2,"CONTEÚDO",B97,"TIPO DE ESTUDO", "Revisão e Exercícios"), "0")</f>
        <v>0</v>
      </c>
      <c r="G97" s="266">
        <f>IFERROR(GETPIVOTDATA("ACERTOS", CONFIGURAÇÃO!$AI$2,"CONTEÚDO",$B97,"Valores","ACERTOS"),0)</f>
        <v>0</v>
      </c>
      <c r="H97" s="267">
        <f>IFERROR(GETPIVOTDATA("ERROS", CONFIGURAÇÃO!$AI$2,"CONTEÚDO",$B97,"Valores","ERROS"),0)</f>
        <v>0</v>
      </c>
      <c r="I97" s="268">
        <f>IFERROR(GETPIVOTDATA("NºQUEST", CONFIGURAÇÃO!$AI$2,"CONTEÚDO",$B97,"Valores","NºQUEST"),0)</f>
        <v>0</v>
      </c>
      <c r="J97" s="269" t="str">
        <f>IFERROR(GETPIVOTDATA("TEMPO PQ", CONFIGURAÇÃO!$AI$2,"CONTEÚDO",$B97,"Valores","TEMPO PQ"), "00:00:00")</f>
        <v>00:00:00</v>
      </c>
    </row>
    <row r="98" spans="1:10" ht="28.15" customHeight="1" x14ac:dyDescent="0.25">
      <c r="A98" s="263">
        <v>92</v>
      </c>
      <c r="B98" s="264" t="s">
        <v>152</v>
      </c>
      <c r="C98" s="265" t="str">
        <f>IFERROR(GETPIVOTDATA("LÍQUIDO", CONFIGURAÇÃO!$AI$2,"CONTEÚDO",$B98,"Valores","LÍQUIDO"),"00:00:00")</f>
        <v>00:00:00</v>
      </c>
      <c r="D98" s="246">
        <f>IFERROR(GETPIVOTDATA("TIPO DE ESTUDO",CONFIGURAÇÃO!$S$2,"CONTEÚDO",B98,"TIPO DE ESTUDO", $D$3), "0")+IFERROR(GETPIVOTDATA("TIPO DE ESTUDO",CONFIGURAÇÃO!$S$2,"CONTEÚDO",B98,"TIPO DE ESTUDO", "Estudo e Exercícios"), "0")</f>
        <v>0</v>
      </c>
      <c r="E98" s="246">
        <f>IFERROR(GETPIVOTDATA("TIPO DE ESTUDO",CONFIGURAÇÃO!$S$2,"CONTEÚDO",B98,"TIPO DE ESTUDO", $E$3), "0")+IFERROR(GETPIVOTDATA("TIPO DE ESTUDO",CONFIGURAÇÃO!$S$2,"CONTEÚDO",B98,"TIPO DE ESTUDO", "Estudo e Exercícios"), "0")+IFERROR(GETPIVOTDATA("TIPO DE ESTUDO",CONFIGURAÇÃO!$S$2,"CONTEÚDO",B98,"TIPO DE ESTUDO", "Revisão e Exercícios"), "0")</f>
        <v>0</v>
      </c>
      <c r="F98" s="246">
        <f>IFERROR(GETPIVOTDATA("TIPO DE ESTUDO",CONFIGURAÇÃO!$S$2,"CONTEÚDO",B98,"TIPO DE ESTUDO", $F$3),"0")+IFERROR(GETPIVOTDATA("TIPO DE ESTUDO",CONFIGURAÇÃO!$S$2,"CONTEÚDO",B98,"TIPO DE ESTUDO", "Revisão e Exercícios"), "0")</f>
        <v>0</v>
      </c>
      <c r="G98" s="266">
        <f>IFERROR(GETPIVOTDATA("ACERTOS", CONFIGURAÇÃO!$AI$2,"CONTEÚDO",$B98,"Valores","ACERTOS"),0)</f>
        <v>0</v>
      </c>
      <c r="H98" s="267">
        <f>IFERROR(GETPIVOTDATA("ERROS", CONFIGURAÇÃO!$AI$2,"CONTEÚDO",$B98,"Valores","ERROS"),0)</f>
        <v>0</v>
      </c>
      <c r="I98" s="268">
        <f>IFERROR(GETPIVOTDATA("NºQUEST", CONFIGURAÇÃO!$AI$2,"CONTEÚDO",$B98,"Valores","NºQUEST"),0)</f>
        <v>0</v>
      </c>
      <c r="J98" s="269" t="str">
        <f>IFERROR(GETPIVOTDATA("TEMPO PQ", CONFIGURAÇÃO!$AI$2,"CONTEÚDO",$B98,"Valores","TEMPO PQ"), "00:00:00")</f>
        <v>00:00:00</v>
      </c>
    </row>
    <row r="99" spans="1:10" ht="28.15" customHeight="1" x14ac:dyDescent="0.25">
      <c r="A99" s="263">
        <v>93</v>
      </c>
      <c r="B99" s="264" t="s">
        <v>153</v>
      </c>
      <c r="C99" s="265" t="str">
        <f>IFERROR(GETPIVOTDATA("LÍQUIDO", CONFIGURAÇÃO!$AI$2,"CONTEÚDO",$B99,"Valores","LÍQUIDO"),"00:00:00")</f>
        <v>00:00:00</v>
      </c>
      <c r="D99" s="246">
        <f>IFERROR(GETPIVOTDATA("TIPO DE ESTUDO",CONFIGURAÇÃO!$S$2,"CONTEÚDO",B99,"TIPO DE ESTUDO", $D$3), "0")+IFERROR(GETPIVOTDATA("TIPO DE ESTUDO",CONFIGURAÇÃO!$S$2,"CONTEÚDO",B99,"TIPO DE ESTUDO", "Estudo e Exercícios"), "0")</f>
        <v>0</v>
      </c>
      <c r="E99" s="246">
        <f>IFERROR(GETPIVOTDATA("TIPO DE ESTUDO",CONFIGURAÇÃO!$S$2,"CONTEÚDO",B99,"TIPO DE ESTUDO", $E$3), "0")+IFERROR(GETPIVOTDATA("TIPO DE ESTUDO",CONFIGURAÇÃO!$S$2,"CONTEÚDO",B99,"TIPO DE ESTUDO", "Estudo e Exercícios"), "0")+IFERROR(GETPIVOTDATA("TIPO DE ESTUDO",CONFIGURAÇÃO!$S$2,"CONTEÚDO",B99,"TIPO DE ESTUDO", "Revisão e Exercícios"), "0")</f>
        <v>0</v>
      </c>
      <c r="F99" s="246">
        <f>IFERROR(GETPIVOTDATA("TIPO DE ESTUDO",CONFIGURAÇÃO!$S$2,"CONTEÚDO",B99,"TIPO DE ESTUDO", $F$3),"0")+IFERROR(GETPIVOTDATA("TIPO DE ESTUDO",CONFIGURAÇÃO!$S$2,"CONTEÚDO",B99,"TIPO DE ESTUDO", "Revisão e Exercícios"), "0")</f>
        <v>0</v>
      </c>
      <c r="G99" s="266">
        <f>IFERROR(GETPIVOTDATA("ACERTOS", CONFIGURAÇÃO!$AI$2,"CONTEÚDO",$B99,"Valores","ACERTOS"),0)</f>
        <v>0</v>
      </c>
      <c r="H99" s="267">
        <f>IFERROR(GETPIVOTDATA("ERROS", CONFIGURAÇÃO!$AI$2,"CONTEÚDO",$B99,"Valores","ERROS"),0)</f>
        <v>0</v>
      </c>
      <c r="I99" s="268">
        <f>IFERROR(GETPIVOTDATA("NºQUEST", CONFIGURAÇÃO!$AI$2,"CONTEÚDO",$B99,"Valores","NºQUEST"),0)</f>
        <v>0</v>
      </c>
      <c r="J99" s="269" t="str">
        <f>IFERROR(GETPIVOTDATA("TEMPO PQ", CONFIGURAÇÃO!$AI$2,"CONTEÚDO",$B99,"Valores","TEMPO PQ"), "00:00:00")</f>
        <v>00:00:00</v>
      </c>
    </row>
    <row r="100" spans="1:10" ht="28.15" customHeight="1" x14ac:dyDescent="0.25">
      <c r="A100" s="263">
        <v>94</v>
      </c>
      <c r="B100" s="264" t="s">
        <v>154</v>
      </c>
      <c r="C100" s="265" t="str">
        <f>IFERROR(GETPIVOTDATA("LÍQUIDO", CONFIGURAÇÃO!$AI$2,"CONTEÚDO",$B100,"Valores","LÍQUIDO"),"00:00:00")</f>
        <v>00:00:00</v>
      </c>
      <c r="D100" s="246">
        <f>IFERROR(GETPIVOTDATA("TIPO DE ESTUDO",CONFIGURAÇÃO!$S$2,"CONTEÚDO",B100,"TIPO DE ESTUDO", $D$3), "0")+IFERROR(GETPIVOTDATA("TIPO DE ESTUDO",CONFIGURAÇÃO!$S$2,"CONTEÚDO",B100,"TIPO DE ESTUDO", "Estudo e Exercícios"), "0")</f>
        <v>0</v>
      </c>
      <c r="E100" s="246">
        <f>IFERROR(GETPIVOTDATA("TIPO DE ESTUDO",CONFIGURAÇÃO!$S$2,"CONTEÚDO",B100,"TIPO DE ESTUDO", $E$3), "0")+IFERROR(GETPIVOTDATA("TIPO DE ESTUDO",CONFIGURAÇÃO!$S$2,"CONTEÚDO",B100,"TIPO DE ESTUDO", "Estudo e Exercícios"), "0")+IFERROR(GETPIVOTDATA("TIPO DE ESTUDO",CONFIGURAÇÃO!$S$2,"CONTEÚDO",B100,"TIPO DE ESTUDO", "Revisão e Exercícios"), "0")</f>
        <v>0</v>
      </c>
      <c r="F100" s="246">
        <f>IFERROR(GETPIVOTDATA("TIPO DE ESTUDO",CONFIGURAÇÃO!$S$2,"CONTEÚDO",B100,"TIPO DE ESTUDO", $F$3),"0")+IFERROR(GETPIVOTDATA("TIPO DE ESTUDO",CONFIGURAÇÃO!$S$2,"CONTEÚDO",B100,"TIPO DE ESTUDO", "Revisão e Exercícios"), "0")</f>
        <v>0</v>
      </c>
      <c r="G100" s="266">
        <f>IFERROR(GETPIVOTDATA("ACERTOS", CONFIGURAÇÃO!$AI$2,"CONTEÚDO",$B100,"Valores","ACERTOS"),0)</f>
        <v>0</v>
      </c>
      <c r="H100" s="267">
        <f>IFERROR(GETPIVOTDATA("ERROS", CONFIGURAÇÃO!$AI$2,"CONTEÚDO",$B100,"Valores","ERROS"),0)</f>
        <v>0</v>
      </c>
      <c r="I100" s="268">
        <f>IFERROR(GETPIVOTDATA("NºQUEST", CONFIGURAÇÃO!$AI$2,"CONTEÚDO",$B100,"Valores","NºQUEST"),0)</f>
        <v>0</v>
      </c>
      <c r="J100" s="269" t="str">
        <f>IFERROR(GETPIVOTDATA("TEMPO PQ", CONFIGURAÇÃO!$AI$2,"CONTEÚDO",$B100,"Valores","TEMPO PQ"), "00:00:00")</f>
        <v>00:00:00</v>
      </c>
    </row>
    <row r="101" spans="1:10" ht="28.15" customHeight="1" x14ac:dyDescent="0.25">
      <c r="A101" s="263">
        <v>95</v>
      </c>
      <c r="B101" s="264" t="s">
        <v>155</v>
      </c>
      <c r="C101" s="265" t="str">
        <f>IFERROR(GETPIVOTDATA("LÍQUIDO", CONFIGURAÇÃO!$AI$2,"CONTEÚDO",$B101,"Valores","LÍQUIDO"),"00:00:00")</f>
        <v>00:00:00</v>
      </c>
      <c r="D101" s="246">
        <f>IFERROR(GETPIVOTDATA("TIPO DE ESTUDO",CONFIGURAÇÃO!$S$2,"CONTEÚDO",B101,"TIPO DE ESTUDO", $D$3), "0")+IFERROR(GETPIVOTDATA("TIPO DE ESTUDO",CONFIGURAÇÃO!$S$2,"CONTEÚDO",B101,"TIPO DE ESTUDO", "Estudo e Exercícios"), "0")</f>
        <v>0</v>
      </c>
      <c r="E101" s="246">
        <f>IFERROR(GETPIVOTDATA("TIPO DE ESTUDO",CONFIGURAÇÃO!$S$2,"CONTEÚDO",B101,"TIPO DE ESTUDO", $E$3), "0")+IFERROR(GETPIVOTDATA("TIPO DE ESTUDO",CONFIGURAÇÃO!$S$2,"CONTEÚDO",B101,"TIPO DE ESTUDO", "Estudo e Exercícios"), "0")+IFERROR(GETPIVOTDATA("TIPO DE ESTUDO",CONFIGURAÇÃO!$S$2,"CONTEÚDO",B101,"TIPO DE ESTUDO", "Revisão e Exercícios"), "0")</f>
        <v>0</v>
      </c>
      <c r="F101" s="246">
        <f>IFERROR(GETPIVOTDATA("TIPO DE ESTUDO",CONFIGURAÇÃO!$S$2,"CONTEÚDO",B101,"TIPO DE ESTUDO", $F$3),"0")+IFERROR(GETPIVOTDATA("TIPO DE ESTUDO",CONFIGURAÇÃO!$S$2,"CONTEÚDO",B101,"TIPO DE ESTUDO", "Revisão e Exercícios"), "0")</f>
        <v>0</v>
      </c>
      <c r="G101" s="266">
        <f>IFERROR(GETPIVOTDATA("ACERTOS", CONFIGURAÇÃO!$AI$2,"CONTEÚDO",$B101,"Valores","ACERTOS"),0)</f>
        <v>0</v>
      </c>
      <c r="H101" s="267">
        <f>IFERROR(GETPIVOTDATA("ERROS", CONFIGURAÇÃO!$AI$2,"CONTEÚDO",$B101,"Valores","ERROS"),0)</f>
        <v>0</v>
      </c>
      <c r="I101" s="268">
        <f>IFERROR(GETPIVOTDATA("NºQUEST", CONFIGURAÇÃO!$AI$2,"CONTEÚDO",$B101,"Valores","NºQUEST"),0)</f>
        <v>0</v>
      </c>
      <c r="J101" s="269" t="str">
        <f>IFERROR(GETPIVOTDATA("TEMPO PQ", CONFIGURAÇÃO!$AI$2,"CONTEÚDO",$B101,"Valores","TEMPO PQ"), "00:00:00")</f>
        <v>00:00:00</v>
      </c>
    </row>
    <row r="102" spans="1:10" ht="28.15" customHeight="1" x14ac:dyDescent="0.25">
      <c r="A102" s="263">
        <v>96</v>
      </c>
      <c r="B102" s="264" t="s">
        <v>156</v>
      </c>
      <c r="C102" s="265" t="str">
        <f>IFERROR(GETPIVOTDATA("LÍQUIDO", CONFIGURAÇÃO!$AI$2,"CONTEÚDO",$B102,"Valores","LÍQUIDO"),"00:00:00")</f>
        <v>00:00:00</v>
      </c>
      <c r="D102" s="246">
        <f>IFERROR(GETPIVOTDATA("TIPO DE ESTUDO",CONFIGURAÇÃO!$S$2,"CONTEÚDO",B102,"TIPO DE ESTUDO", $D$3), "0")+IFERROR(GETPIVOTDATA("TIPO DE ESTUDO",CONFIGURAÇÃO!$S$2,"CONTEÚDO",B102,"TIPO DE ESTUDO", "Estudo e Exercícios"), "0")</f>
        <v>0</v>
      </c>
      <c r="E102" s="246">
        <f>IFERROR(GETPIVOTDATA("TIPO DE ESTUDO",CONFIGURAÇÃO!$S$2,"CONTEÚDO",B102,"TIPO DE ESTUDO", $E$3), "0")+IFERROR(GETPIVOTDATA("TIPO DE ESTUDO",CONFIGURAÇÃO!$S$2,"CONTEÚDO",B102,"TIPO DE ESTUDO", "Estudo e Exercícios"), "0")+IFERROR(GETPIVOTDATA("TIPO DE ESTUDO",CONFIGURAÇÃO!$S$2,"CONTEÚDO",B102,"TIPO DE ESTUDO", "Revisão e Exercícios"), "0")</f>
        <v>0</v>
      </c>
      <c r="F102" s="246">
        <f>IFERROR(GETPIVOTDATA("TIPO DE ESTUDO",CONFIGURAÇÃO!$S$2,"CONTEÚDO",B102,"TIPO DE ESTUDO", $F$3),"0")+IFERROR(GETPIVOTDATA("TIPO DE ESTUDO",CONFIGURAÇÃO!$S$2,"CONTEÚDO",B102,"TIPO DE ESTUDO", "Revisão e Exercícios"), "0")</f>
        <v>0</v>
      </c>
      <c r="G102" s="266">
        <f>IFERROR(GETPIVOTDATA("ACERTOS", CONFIGURAÇÃO!$AI$2,"CONTEÚDO",$B102,"Valores","ACERTOS"),0)</f>
        <v>0</v>
      </c>
      <c r="H102" s="267">
        <f>IFERROR(GETPIVOTDATA("ERROS", CONFIGURAÇÃO!$AI$2,"CONTEÚDO",$B102,"Valores","ERROS"),0)</f>
        <v>0</v>
      </c>
      <c r="I102" s="268">
        <f>IFERROR(GETPIVOTDATA("NºQUEST", CONFIGURAÇÃO!$AI$2,"CONTEÚDO",$B102,"Valores","NºQUEST"),0)</f>
        <v>0</v>
      </c>
      <c r="J102" s="269" t="str">
        <f>IFERROR(GETPIVOTDATA("TEMPO PQ", CONFIGURAÇÃO!$AI$2,"CONTEÚDO",$B102,"Valores","TEMPO PQ"), "00:00:00")</f>
        <v>00:00:00</v>
      </c>
    </row>
    <row r="103" spans="1:10" ht="28.15" customHeight="1" x14ac:dyDescent="0.25">
      <c r="A103" s="263">
        <v>97</v>
      </c>
      <c r="B103" s="264" t="s">
        <v>157</v>
      </c>
      <c r="C103" s="265" t="str">
        <f>IFERROR(GETPIVOTDATA("LÍQUIDO", CONFIGURAÇÃO!$AI$2,"CONTEÚDO",$B103,"Valores","LÍQUIDO"),"00:00:00")</f>
        <v>00:00:00</v>
      </c>
      <c r="D103" s="246">
        <f>IFERROR(GETPIVOTDATA("TIPO DE ESTUDO",CONFIGURAÇÃO!$S$2,"CONTEÚDO",B103,"TIPO DE ESTUDO", $D$3), "0")+IFERROR(GETPIVOTDATA("TIPO DE ESTUDO",CONFIGURAÇÃO!$S$2,"CONTEÚDO",B103,"TIPO DE ESTUDO", "Estudo e Exercícios"), "0")</f>
        <v>0</v>
      </c>
      <c r="E103" s="246">
        <f>IFERROR(GETPIVOTDATA("TIPO DE ESTUDO",CONFIGURAÇÃO!$S$2,"CONTEÚDO",B103,"TIPO DE ESTUDO", $E$3), "0")+IFERROR(GETPIVOTDATA("TIPO DE ESTUDO",CONFIGURAÇÃO!$S$2,"CONTEÚDO",B103,"TIPO DE ESTUDO", "Estudo e Exercícios"), "0")+IFERROR(GETPIVOTDATA("TIPO DE ESTUDO",CONFIGURAÇÃO!$S$2,"CONTEÚDO",B103,"TIPO DE ESTUDO", "Revisão e Exercícios"), "0")</f>
        <v>0</v>
      </c>
      <c r="F103" s="246">
        <f>IFERROR(GETPIVOTDATA("TIPO DE ESTUDO",CONFIGURAÇÃO!$S$2,"CONTEÚDO",B103,"TIPO DE ESTUDO", $F$3),"0")+IFERROR(GETPIVOTDATA("TIPO DE ESTUDO",CONFIGURAÇÃO!$S$2,"CONTEÚDO",B103,"TIPO DE ESTUDO", "Revisão e Exercícios"), "0")</f>
        <v>0</v>
      </c>
      <c r="G103" s="266">
        <f>IFERROR(GETPIVOTDATA("ACERTOS", CONFIGURAÇÃO!$AI$2,"CONTEÚDO",$B103,"Valores","ACERTOS"),0)</f>
        <v>0</v>
      </c>
      <c r="H103" s="267">
        <f>IFERROR(GETPIVOTDATA("ERROS", CONFIGURAÇÃO!$AI$2,"CONTEÚDO",$B103,"Valores","ERROS"),0)</f>
        <v>0</v>
      </c>
      <c r="I103" s="268">
        <f>IFERROR(GETPIVOTDATA("NºQUEST", CONFIGURAÇÃO!$AI$2,"CONTEÚDO",$B103,"Valores","NºQUEST"),0)</f>
        <v>0</v>
      </c>
      <c r="J103" s="269" t="str">
        <f>IFERROR(GETPIVOTDATA("TEMPO PQ", CONFIGURAÇÃO!$AI$2,"CONTEÚDO",$B103,"Valores","TEMPO PQ"), "00:00:00")</f>
        <v>00:00:00</v>
      </c>
    </row>
    <row r="104" spans="1:10" ht="28.15" customHeight="1" x14ac:dyDescent="0.25">
      <c r="A104" s="263">
        <v>98</v>
      </c>
      <c r="B104" s="264" t="s">
        <v>903</v>
      </c>
      <c r="C104" s="265" t="str">
        <f>IFERROR(GETPIVOTDATA("LÍQUIDO", CONFIGURAÇÃO!$AI$2,"CONTEÚDO",$B104,"Valores","LÍQUIDO"),"00:00:00")</f>
        <v>00:00:00</v>
      </c>
      <c r="D104" s="246">
        <f>IFERROR(GETPIVOTDATA("TIPO DE ESTUDO",CONFIGURAÇÃO!$S$2,"CONTEÚDO",B104,"TIPO DE ESTUDO", $D$3), "0")+IFERROR(GETPIVOTDATA("TIPO DE ESTUDO",CONFIGURAÇÃO!$S$2,"CONTEÚDO",B104,"TIPO DE ESTUDO", "Estudo e Exercícios"), "0")</f>
        <v>0</v>
      </c>
      <c r="E104" s="246">
        <f>IFERROR(GETPIVOTDATA("TIPO DE ESTUDO",CONFIGURAÇÃO!$S$2,"CONTEÚDO",B104,"TIPO DE ESTUDO", $E$3), "0")+IFERROR(GETPIVOTDATA("TIPO DE ESTUDO",CONFIGURAÇÃO!$S$2,"CONTEÚDO",B104,"TIPO DE ESTUDO", "Estudo e Exercícios"), "0")+IFERROR(GETPIVOTDATA("TIPO DE ESTUDO",CONFIGURAÇÃO!$S$2,"CONTEÚDO",B104,"TIPO DE ESTUDO", "Revisão e Exercícios"), "0")</f>
        <v>0</v>
      </c>
      <c r="F104" s="246">
        <f>IFERROR(GETPIVOTDATA("TIPO DE ESTUDO",CONFIGURAÇÃO!$S$2,"CONTEÚDO",B104,"TIPO DE ESTUDO", $F$3),"0")+IFERROR(GETPIVOTDATA("TIPO DE ESTUDO",CONFIGURAÇÃO!$S$2,"CONTEÚDO",B104,"TIPO DE ESTUDO", "Revisão e Exercícios"), "0")</f>
        <v>0</v>
      </c>
      <c r="G104" s="266">
        <f>IFERROR(GETPIVOTDATA("ACERTOS", CONFIGURAÇÃO!$AI$2,"CONTEÚDO",$B104,"Valores","ACERTOS"),0)</f>
        <v>0</v>
      </c>
      <c r="H104" s="267">
        <f>IFERROR(GETPIVOTDATA("ERROS", CONFIGURAÇÃO!$AI$2,"CONTEÚDO",$B104,"Valores","ERROS"),0)</f>
        <v>0</v>
      </c>
      <c r="I104" s="268">
        <f>IFERROR(GETPIVOTDATA("NºQUEST", CONFIGURAÇÃO!$AI$2,"CONTEÚDO",$B104,"Valores","NºQUEST"),0)</f>
        <v>0</v>
      </c>
      <c r="J104" s="269" t="str">
        <f>IFERROR(GETPIVOTDATA("TEMPO PQ", CONFIGURAÇÃO!$AI$2,"CONTEÚDO",$B104,"Valores","TEMPO PQ"), "00:00:00")</f>
        <v>00:00:00</v>
      </c>
    </row>
  </sheetData>
  <sheetProtection algorithmName="SHA-512" hashValue="3qrq4FxgHXa3NLU7Yc48w4cImj5/QL6Js2lF6hDLOb6PyCgTxUFWQH0MKEl369+CkkogF1QzmG2CC5IWXLzyHw==" saltValue="hNU3aXLgYHr+n9z9b1zivQ==" spinCount="100000" sheet="1" objects="1" scenarios="1" formatCells="0" selectLockedCells="1"/>
  <pageMargins left="0.511811024" right="0.511811024" top="0.78740157499999996" bottom="0.78740157499999996" header="0.31496062000000002" footer="0.31496062000000002"/>
  <pageSetup paperSize="9" orientation="portrait" horizontalDpi="360" verticalDpi="360" r:id="rId1"/>
  <ignoredErrors>
    <ignoredError sqref="H1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81DFC-51A6-47AF-A12A-8D4E1839FD81}">
  <sheetPr codeName="Planilha21"/>
  <dimension ref="A1:L203"/>
  <sheetViews>
    <sheetView showGridLines="0" showRowColHeaders="0" workbookViewId="0">
      <selection activeCell="A5" sqref="A5"/>
    </sheetView>
  </sheetViews>
  <sheetFormatPr defaultColWidth="6" defaultRowHeight="28.15" customHeight="1" x14ac:dyDescent="0.25"/>
  <cols>
    <col min="1" max="1" width="6" style="245"/>
    <col min="2" max="2" width="138.5703125" style="245" customWidth="1"/>
    <col min="3" max="3" width="12.7109375" style="249" customWidth="1"/>
    <col min="4" max="8" width="12.7109375" style="245" customWidth="1"/>
    <col min="9" max="9" width="19.7109375" style="245" customWidth="1"/>
    <col min="10" max="10" width="9.5703125" style="10" customWidth="1"/>
    <col min="11" max="11" width="21.140625" style="10" customWidth="1"/>
    <col min="12" max="12" width="15.28515625" style="10" customWidth="1"/>
    <col min="13" max="16384" width="6" style="10"/>
  </cols>
  <sheetData>
    <row r="1" spans="1:12" ht="28.15" customHeight="1" x14ac:dyDescent="0.25">
      <c r="A1" s="26"/>
      <c r="B1" s="27"/>
      <c r="C1" s="28"/>
      <c r="D1" s="28"/>
      <c r="E1" s="28"/>
      <c r="F1" s="28"/>
      <c r="G1" s="29"/>
      <c r="H1" s="29"/>
      <c r="I1" s="28"/>
      <c r="J1" s="28"/>
      <c r="K1" s="28"/>
      <c r="L1" s="28"/>
    </row>
    <row r="2" spans="1:12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2"/>
      <c r="J2" s="32"/>
      <c r="K2" s="32"/>
      <c r="L2" s="32"/>
    </row>
    <row r="3" spans="1:12" s="8" customFormat="1" ht="28.15" customHeight="1" x14ac:dyDescent="0.35">
      <c r="A3" s="14"/>
      <c r="B3" s="8" t="s">
        <v>44</v>
      </c>
      <c r="C3" s="8" t="s">
        <v>795</v>
      </c>
      <c r="D3" s="8" t="s">
        <v>796</v>
      </c>
      <c r="E3" s="8" t="s">
        <v>797</v>
      </c>
      <c r="F3" s="8" t="s">
        <v>798</v>
      </c>
      <c r="G3" s="17" t="s">
        <v>799</v>
      </c>
      <c r="H3" s="17" t="s">
        <v>800</v>
      </c>
      <c r="I3" s="8" t="s">
        <v>802</v>
      </c>
    </row>
    <row r="4" spans="1:12" ht="28.15" customHeight="1" x14ac:dyDescent="0.25">
      <c r="A4" s="245">
        <v>1</v>
      </c>
      <c r="B4" s="278"/>
      <c r="C4" s="282"/>
      <c r="D4" s="282"/>
      <c r="E4" s="282"/>
      <c r="F4" s="282"/>
      <c r="G4" s="282"/>
      <c r="H4" s="282"/>
      <c r="I4" s="283">
        <v>44391</v>
      </c>
    </row>
    <row r="5" spans="1:12" ht="28.15" customHeight="1" x14ac:dyDescent="0.25">
      <c r="A5" s="245">
        <v>2</v>
      </c>
      <c r="B5" s="278"/>
      <c r="C5" s="282"/>
      <c r="D5" s="282"/>
      <c r="E5" s="282"/>
      <c r="F5" s="282"/>
      <c r="G5" s="282"/>
      <c r="H5" s="282"/>
      <c r="I5" s="283"/>
    </row>
    <row r="6" spans="1:12" ht="28.15" customHeight="1" x14ac:dyDescent="0.25">
      <c r="A6" s="245">
        <v>3</v>
      </c>
      <c r="B6" s="278"/>
      <c r="C6" s="282"/>
      <c r="D6" s="282"/>
      <c r="E6" s="282"/>
      <c r="F6" s="282"/>
      <c r="G6" s="282"/>
      <c r="H6" s="282"/>
      <c r="I6" s="283"/>
    </row>
    <row r="7" spans="1:12" ht="28.15" customHeight="1" x14ac:dyDescent="0.25">
      <c r="A7" s="245">
        <v>4</v>
      </c>
      <c r="B7" s="278"/>
      <c r="C7" s="282"/>
      <c r="D7" s="282"/>
      <c r="E7" s="282"/>
      <c r="F7" s="282"/>
      <c r="G7" s="282"/>
      <c r="H7" s="282"/>
      <c r="I7" s="283"/>
    </row>
    <row r="8" spans="1:12" ht="28.15" customHeight="1" x14ac:dyDescent="0.25">
      <c r="A8" s="245">
        <v>5</v>
      </c>
      <c r="B8" s="278"/>
      <c r="C8" s="282"/>
      <c r="D8" s="282"/>
      <c r="E8" s="282"/>
      <c r="F8" s="282"/>
      <c r="G8" s="282"/>
      <c r="H8" s="282"/>
      <c r="I8" s="283"/>
    </row>
    <row r="9" spans="1:12" ht="28.15" customHeight="1" x14ac:dyDescent="0.25">
      <c r="A9" s="245">
        <v>6</v>
      </c>
      <c r="B9" s="278"/>
      <c r="C9" s="282"/>
      <c r="D9" s="282"/>
      <c r="E9" s="282"/>
      <c r="F9" s="282"/>
      <c r="G9" s="282"/>
      <c r="H9" s="282"/>
      <c r="I9" s="283"/>
    </row>
    <row r="10" spans="1:12" ht="28.15" customHeight="1" x14ac:dyDescent="0.25">
      <c r="A10" s="245">
        <v>7</v>
      </c>
      <c r="B10" s="278"/>
      <c r="C10" s="282"/>
      <c r="D10" s="282"/>
      <c r="E10" s="282"/>
      <c r="F10" s="282"/>
      <c r="G10" s="282"/>
      <c r="H10" s="282"/>
      <c r="I10" s="283"/>
    </row>
    <row r="11" spans="1:12" ht="28.15" customHeight="1" x14ac:dyDescent="0.25">
      <c r="A11" s="245">
        <v>8</v>
      </c>
      <c r="B11" s="278"/>
      <c r="C11" s="282"/>
      <c r="D11" s="282"/>
      <c r="E11" s="282"/>
      <c r="F11" s="282"/>
      <c r="G11" s="282"/>
      <c r="H11" s="282"/>
      <c r="I11" s="283"/>
    </row>
    <row r="12" spans="1:12" ht="28.15" customHeight="1" x14ac:dyDescent="0.25">
      <c r="A12" s="245">
        <v>9</v>
      </c>
      <c r="B12" s="278"/>
      <c r="C12" s="282"/>
      <c r="D12" s="282"/>
      <c r="E12" s="282"/>
      <c r="F12" s="282"/>
      <c r="G12" s="282"/>
      <c r="H12" s="282"/>
      <c r="I12" s="283"/>
    </row>
    <row r="13" spans="1:12" ht="28.15" customHeight="1" x14ac:dyDescent="0.25">
      <c r="A13" s="245">
        <v>10</v>
      </c>
      <c r="B13" s="278"/>
      <c r="C13" s="282"/>
      <c r="D13" s="282"/>
      <c r="E13" s="282"/>
      <c r="F13" s="282"/>
      <c r="G13" s="282"/>
      <c r="H13" s="282"/>
      <c r="I13" s="283"/>
    </row>
    <row r="14" spans="1:12" ht="28.15" customHeight="1" x14ac:dyDescent="0.25">
      <c r="A14" s="245">
        <v>11</v>
      </c>
      <c r="B14" s="278"/>
      <c r="C14" s="282"/>
      <c r="D14" s="282"/>
      <c r="E14" s="282"/>
      <c r="F14" s="282"/>
      <c r="G14" s="282"/>
      <c r="H14" s="282"/>
      <c r="I14" s="283"/>
    </row>
    <row r="15" spans="1:12" ht="28.15" customHeight="1" x14ac:dyDescent="0.25">
      <c r="A15" s="245">
        <v>12</v>
      </c>
      <c r="B15" s="278"/>
      <c r="C15" s="282"/>
      <c r="D15" s="282"/>
      <c r="E15" s="282"/>
      <c r="F15" s="282"/>
      <c r="G15" s="282"/>
      <c r="H15" s="282"/>
      <c r="I15" s="283"/>
    </row>
    <row r="16" spans="1:12" ht="28.15" customHeight="1" x14ac:dyDescent="0.25">
      <c r="A16" s="245">
        <v>13</v>
      </c>
      <c r="B16" s="278"/>
      <c r="C16" s="282"/>
      <c r="D16" s="282"/>
      <c r="E16" s="282"/>
      <c r="F16" s="282"/>
      <c r="G16" s="282"/>
      <c r="H16" s="282"/>
      <c r="I16" s="283"/>
    </row>
    <row r="17" spans="1:9" ht="28.15" customHeight="1" x14ac:dyDescent="0.25">
      <c r="A17" s="245">
        <v>14</v>
      </c>
      <c r="B17" s="278"/>
      <c r="C17" s="282"/>
      <c r="D17" s="282"/>
      <c r="E17" s="282"/>
      <c r="F17" s="282"/>
      <c r="G17" s="282"/>
      <c r="H17" s="282"/>
      <c r="I17" s="283"/>
    </row>
    <row r="18" spans="1:9" ht="28.15" customHeight="1" x14ac:dyDescent="0.25">
      <c r="A18" s="245">
        <v>15</v>
      </c>
      <c r="B18" s="246"/>
      <c r="C18" s="282"/>
      <c r="D18" s="282"/>
      <c r="E18" s="282"/>
      <c r="F18" s="282"/>
      <c r="G18" s="282"/>
      <c r="H18" s="282"/>
      <c r="I18" s="282"/>
    </row>
    <row r="19" spans="1:9" ht="28.15" customHeight="1" x14ac:dyDescent="0.25">
      <c r="A19" s="245">
        <v>16</v>
      </c>
      <c r="B19" s="246"/>
      <c r="C19" s="282"/>
      <c r="D19" s="282"/>
      <c r="E19" s="282"/>
      <c r="F19" s="282"/>
      <c r="G19" s="282"/>
      <c r="H19" s="282"/>
      <c r="I19" s="282"/>
    </row>
    <row r="20" spans="1:9" ht="28.15" customHeight="1" x14ac:dyDescent="0.25">
      <c r="A20" s="245">
        <v>17</v>
      </c>
      <c r="B20" s="305"/>
      <c r="C20" s="282"/>
      <c r="D20" s="282"/>
      <c r="E20" s="282"/>
      <c r="F20" s="282"/>
      <c r="G20" s="282"/>
      <c r="H20" s="282"/>
      <c r="I20" s="282"/>
    </row>
    <row r="21" spans="1:9" ht="28.15" customHeight="1" x14ac:dyDescent="0.25">
      <c r="A21" s="245">
        <v>18</v>
      </c>
      <c r="B21" s="246"/>
      <c r="C21" s="282"/>
      <c r="D21" s="282"/>
      <c r="E21" s="282"/>
      <c r="F21" s="282"/>
      <c r="G21" s="282"/>
      <c r="H21" s="282"/>
      <c r="I21" s="282"/>
    </row>
    <row r="22" spans="1:9" ht="28.15" customHeight="1" x14ac:dyDescent="0.25">
      <c r="A22" s="245">
        <v>19</v>
      </c>
      <c r="B22" s="246"/>
      <c r="C22" s="282"/>
      <c r="D22" s="282"/>
      <c r="E22" s="282"/>
      <c r="F22" s="282"/>
      <c r="G22" s="282"/>
      <c r="H22" s="282"/>
      <c r="I22" s="282"/>
    </row>
    <row r="23" spans="1:9" ht="28.15" customHeight="1" x14ac:dyDescent="0.25">
      <c r="A23" s="245">
        <v>20</v>
      </c>
      <c r="B23" s="246"/>
      <c r="C23" s="282"/>
      <c r="D23" s="282"/>
      <c r="E23" s="282"/>
      <c r="F23" s="282"/>
      <c r="G23" s="282"/>
      <c r="H23" s="282"/>
      <c r="I23" s="282"/>
    </row>
    <row r="24" spans="1:9" ht="28.15" customHeight="1" x14ac:dyDescent="0.25">
      <c r="A24" s="245">
        <v>21</v>
      </c>
      <c r="B24" s="246"/>
      <c r="C24" s="282"/>
      <c r="D24" s="282"/>
      <c r="E24" s="282"/>
      <c r="F24" s="282"/>
      <c r="G24" s="282"/>
      <c r="H24" s="282"/>
      <c r="I24" s="282"/>
    </row>
    <row r="25" spans="1:9" ht="28.15" customHeight="1" x14ac:dyDescent="0.25">
      <c r="A25" s="245">
        <v>22</v>
      </c>
      <c r="B25" s="246"/>
      <c r="C25" s="282"/>
      <c r="D25" s="282"/>
      <c r="E25" s="282"/>
      <c r="F25" s="282"/>
      <c r="G25" s="282"/>
      <c r="H25" s="282"/>
      <c r="I25" s="282"/>
    </row>
    <row r="26" spans="1:9" ht="28.15" customHeight="1" x14ac:dyDescent="0.25">
      <c r="A26" s="245">
        <v>23</v>
      </c>
      <c r="B26" s="246"/>
      <c r="C26" s="282"/>
      <c r="D26" s="282"/>
      <c r="E26" s="282"/>
      <c r="F26" s="282"/>
      <c r="G26" s="282"/>
      <c r="H26" s="282"/>
      <c r="I26" s="282"/>
    </row>
    <row r="27" spans="1:9" ht="28.15" customHeight="1" x14ac:dyDescent="0.25">
      <c r="A27" s="245">
        <v>24</v>
      </c>
      <c r="B27" s="246"/>
      <c r="C27" s="282"/>
      <c r="D27" s="282"/>
      <c r="E27" s="282"/>
      <c r="F27" s="282"/>
      <c r="G27" s="282"/>
      <c r="H27" s="282"/>
      <c r="I27" s="282"/>
    </row>
    <row r="28" spans="1:9" ht="28.15" customHeight="1" x14ac:dyDescent="0.25">
      <c r="A28" s="245">
        <v>25</v>
      </c>
      <c r="B28" s="246"/>
      <c r="C28" s="282"/>
      <c r="D28" s="282"/>
      <c r="E28" s="282"/>
      <c r="F28" s="282"/>
      <c r="G28" s="282"/>
      <c r="H28" s="282"/>
      <c r="I28" s="282"/>
    </row>
    <row r="29" spans="1:9" ht="28.15" customHeight="1" x14ac:dyDescent="0.25">
      <c r="A29" s="245">
        <v>26</v>
      </c>
      <c r="B29" s="246"/>
      <c r="C29" s="282"/>
      <c r="D29" s="282"/>
      <c r="E29" s="282"/>
      <c r="F29" s="282"/>
      <c r="G29" s="282"/>
      <c r="H29" s="282"/>
      <c r="I29" s="282"/>
    </row>
    <row r="30" spans="1:9" ht="28.15" customHeight="1" x14ac:dyDescent="0.25">
      <c r="A30" s="245">
        <v>27</v>
      </c>
      <c r="B30" s="246"/>
      <c r="C30" s="282"/>
      <c r="D30" s="282"/>
      <c r="E30" s="282"/>
      <c r="F30" s="282"/>
      <c r="G30" s="282"/>
      <c r="H30" s="282"/>
      <c r="I30" s="282"/>
    </row>
    <row r="31" spans="1:9" ht="28.15" customHeight="1" x14ac:dyDescent="0.25">
      <c r="A31" s="245">
        <v>28</v>
      </c>
      <c r="B31" s="246"/>
      <c r="C31" s="282"/>
      <c r="D31" s="282"/>
      <c r="E31" s="282"/>
      <c r="F31" s="282"/>
      <c r="G31" s="282"/>
      <c r="H31" s="282"/>
      <c r="I31" s="282"/>
    </row>
    <row r="32" spans="1:9" ht="28.15" customHeight="1" x14ac:dyDescent="0.25">
      <c r="A32" s="245">
        <v>29</v>
      </c>
      <c r="B32" s="246"/>
      <c r="C32" s="282"/>
      <c r="D32" s="282"/>
      <c r="E32" s="282"/>
      <c r="F32" s="282"/>
      <c r="G32" s="282"/>
      <c r="H32" s="282"/>
      <c r="I32" s="282"/>
    </row>
    <row r="33" spans="1:9" ht="28.15" customHeight="1" x14ac:dyDescent="0.25">
      <c r="A33" s="245">
        <v>30</v>
      </c>
      <c r="B33" s="246"/>
      <c r="C33" s="282"/>
      <c r="D33" s="282"/>
      <c r="E33" s="282"/>
      <c r="F33" s="282"/>
      <c r="G33" s="282"/>
      <c r="H33" s="282"/>
      <c r="I33" s="282"/>
    </row>
    <row r="34" spans="1:9" ht="28.15" customHeight="1" x14ac:dyDescent="0.25">
      <c r="A34" s="245">
        <v>31</v>
      </c>
      <c r="B34" s="246"/>
      <c r="C34" s="282"/>
      <c r="D34" s="282"/>
      <c r="E34" s="282"/>
      <c r="F34" s="282"/>
      <c r="G34" s="282"/>
      <c r="H34" s="282"/>
      <c r="I34" s="282"/>
    </row>
    <row r="35" spans="1:9" ht="28.15" customHeight="1" x14ac:dyDescent="0.25">
      <c r="A35" s="245">
        <v>32</v>
      </c>
      <c r="B35" s="246"/>
      <c r="C35" s="282"/>
      <c r="D35" s="282"/>
      <c r="E35" s="282"/>
      <c r="F35" s="282"/>
      <c r="G35" s="282"/>
      <c r="H35" s="282"/>
      <c r="I35" s="282"/>
    </row>
    <row r="36" spans="1:9" ht="28.15" customHeight="1" x14ac:dyDescent="0.25">
      <c r="A36" s="245">
        <v>33</v>
      </c>
      <c r="B36" s="246"/>
      <c r="C36" s="282"/>
      <c r="D36" s="282"/>
      <c r="E36" s="282"/>
      <c r="F36" s="282"/>
      <c r="G36" s="282"/>
      <c r="H36" s="282"/>
      <c r="I36" s="282"/>
    </row>
    <row r="37" spans="1:9" ht="28.15" customHeight="1" x14ac:dyDescent="0.25">
      <c r="A37" s="245">
        <v>34</v>
      </c>
      <c r="B37" s="246"/>
      <c r="C37" s="282"/>
      <c r="D37" s="282"/>
      <c r="E37" s="282"/>
      <c r="F37" s="282"/>
      <c r="G37" s="282"/>
      <c r="H37" s="282"/>
      <c r="I37" s="282"/>
    </row>
    <row r="38" spans="1:9" ht="28.15" customHeight="1" x14ac:dyDescent="0.25">
      <c r="A38" s="245">
        <v>35</v>
      </c>
      <c r="B38" s="246"/>
      <c r="C38" s="282"/>
      <c r="D38" s="282"/>
      <c r="E38" s="282"/>
      <c r="F38" s="282"/>
      <c r="G38" s="282"/>
      <c r="H38" s="282"/>
      <c r="I38" s="282"/>
    </row>
    <row r="39" spans="1:9" ht="28.15" customHeight="1" x14ac:dyDescent="0.25">
      <c r="A39" s="245">
        <v>36</v>
      </c>
      <c r="B39" s="246"/>
      <c r="C39" s="282"/>
      <c r="D39" s="282"/>
      <c r="E39" s="282"/>
      <c r="F39" s="282"/>
      <c r="G39" s="282"/>
      <c r="H39" s="282"/>
      <c r="I39" s="282"/>
    </row>
    <row r="40" spans="1:9" ht="28.15" customHeight="1" x14ac:dyDescent="0.25">
      <c r="A40" s="245">
        <v>37</v>
      </c>
      <c r="B40" s="246"/>
      <c r="C40" s="282"/>
      <c r="D40" s="282"/>
      <c r="E40" s="282"/>
      <c r="F40" s="282"/>
      <c r="G40" s="282"/>
      <c r="H40" s="282"/>
      <c r="I40" s="282"/>
    </row>
    <row r="41" spans="1:9" ht="28.15" customHeight="1" x14ac:dyDescent="0.25">
      <c r="A41" s="245">
        <v>38</v>
      </c>
      <c r="B41" s="246"/>
      <c r="C41" s="282"/>
      <c r="D41" s="282"/>
      <c r="E41" s="282"/>
      <c r="F41" s="282"/>
      <c r="G41" s="282"/>
      <c r="H41" s="282"/>
      <c r="I41" s="282"/>
    </row>
    <row r="42" spans="1:9" ht="28.15" customHeight="1" x14ac:dyDescent="0.25">
      <c r="A42" s="245">
        <v>39</v>
      </c>
      <c r="B42" s="246"/>
      <c r="C42" s="282"/>
      <c r="D42" s="282"/>
      <c r="E42" s="282"/>
      <c r="F42" s="282"/>
      <c r="G42" s="282"/>
      <c r="H42" s="282"/>
      <c r="I42" s="282"/>
    </row>
    <row r="43" spans="1:9" ht="28.15" customHeight="1" x14ac:dyDescent="0.25">
      <c r="A43" s="245">
        <v>40</v>
      </c>
      <c r="B43" s="246"/>
      <c r="C43" s="282"/>
      <c r="D43" s="282"/>
      <c r="E43" s="282"/>
      <c r="F43" s="282"/>
      <c r="G43" s="282"/>
      <c r="H43" s="282"/>
      <c r="I43" s="282"/>
    </row>
    <row r="44" spans="1:9" ht="28.15" customHeight="1" x14ac:dyDescent="0.25">
      <c r="A44" s="245">
        <v>41</v>
      </c>
      <c r="B44" s="246"/>
      <c r="C44" s="282"/>
      <c r="D44" s="282"/>
      <c r="E44" s="282"/>
      <c r="F44" s="282"/>
      <c r="G44" s="282"/>
      <c r="H44" s="282"/>
      <c r="I44" s="282"/>
    </row>
    <row r="45" spans="1:9" ht="28.15" customHeight="1" x14ac:dyDescent="0.25">
      <c r="A45" s="245">
        <v>42</v>
      </c>
      <c r="B45" s="246"/>
      <c r="C45" s="282"/>
      <c r="D45" s="282"/>
      <c r="E45" s="282"/>
      <c r="F45" s="282"/>
      <c r="G45" s="282"/>
      <c r="H45" s="282"/>
      <c r="I45" s="282"/>
    </row>
    <row r="46" spans="1:9" ht="28.15" customHeight="1" x14ac:dyDescent="0.25">
      <c r="A46" s="245">
        <v>43</v>
      </c>
      <c r="B46" s="246"/>
      <c r="C46" s="282"/>
      <c r="D46" s="282"/>
      <c r="E46" s="282"/>
      <c r="F46" s="282"/>
      <c r="G46" s="282"/>
      <c r="H46" s="282"/>
      <c r="I46" s="282"/>
    </row>
    <row r="47" spans="1:9" ht="28.15" customHeight="1" x14ac:dyDescent="0.25">
      <c r="A47" s="245">
        <v>44</v>
      </c>
      <c r="B47" s="246"/>
      <c r="C47" s="282"/>
      <c r="D47" s="282"/>
      <c r="E47" s="282"/>
      <c r="F47" s="282"/>
      <c r="G47" s="282"/>
      <c r="H47" s="282"/>
      <c r="I47" s="282"/>
    </row>
    <row r="48" spans="1:9" ht="28.15" customHeight="1" x14ac:dyDescent="0.25">
      <c r="A48" s="245">
        <v>45</v>
      </c>
      <c r="B48" s="246"/>
      <c r="C48" s="282"/>
      <c r="D48" s="282"/>
      <c r="E48" s="282"/>
      <c r="F48" s="282"/>
      <c r="G48" s="282"/>
      <c r="H48" s="282"/>
      <c r="I48" s="282"/>
    </row>
    <row r="49" spans="1:9" ht="28.15" customHeight="1" x14ac:dyDescent="0.25">
      <c r="A49" s="245">
        <v>46</v>
      </c>
      <c r="B49" s="246"/>
      <c r="C49" s="282"/>
      <c r="D49" s="282"/>
      <c r="E49" s="282"/>
      <c r="F49" s="282"/>
      <c r="G49" s="282"/>
      <c r="H49" s="282"/>
      <c r="I49" s="282"/>
    </row>
    <row r="50" spans="1:9" ht="28.15" customHeight="1" x14ac:dyDescent="0.25">
      <c r="A50" s="245">
        <v>47</v>
      </c>
      <c r="B50" s="246"/>
      <c r="C50" s="282"/>
      <c r="D50" s="282"/>
      <c r="E50" s="282"/>
      <c r="F50" s="282"/>
      <c r="G50" s="282"/>
      <c r="H50" s="282"/>
      <c r="I50" s="282"/>
    </row>
    <row r="51" spans="1:9" ht="28.15" customHeight="1" x14ac:dyDescent="0.25">
      <c r="A51" s="245">
        <v>48</v>
      </c>
      <c r="B51" s="246"/>
      <c r="C51" s="282"/>
      <c r="D51" s="282"/>
      <c r="E51" s="282"/>
      <c r="F51" s="282"/>
      <c r="G51" s="282"/>
      <c r="H51" s="282"/>
      <c r="I51" s="282"/>
    </row>
    <row r="52" spans="1:9" ht="28.15" customHeight="1" x14ac:dyDescent="0.25">
      <c r="A52" s="245">
        <v>49</v>
      </c>
      <c r="B52" s="246"/>
      <c r="C52" s="282"/>
      <c r="D52" s="282"/>
      <c r="E52" s="282"/>
      <c r="F52" s="282"/>
      <c r="G52" s="282"/>
      <c r="H52" s="282"/>
      <c r="I52" s="282"/>
    </row>
    <row r="53" spans="1:9" ht="28.15" customHeight="1" x14ac:dyDescent="0.25">
      <c r="A53" s="245">
        <v>50</v>
      </c>
      <c r="B53" s="246"/>
      <c r="C53" s="282"/>
      <c r="D53" s="282"/>
      <c r="E53" s="282"/>
      <c r="F53" s="282"/>
      <c r="G53" s="282"/>
      <c r="H53" s="282"/>
      <c r="I53" s="282"/>
    </row>
    <row r="54" spans="1:9" ht="28.15" customHeight="1" x14ac:dyDescent="0.25">
      <c r="A54" s="245">
        <v>51</v>
      </c>
      <c r="B54" s="246"/>
      <c r="C54" s="282"/>
      <c r="D54" s="282"/>
      <c r="E54" s="282"/>
      <c r="F54" s="282"/>
      <c r="G54" s="282"/>
      <c r="H54" s="282"/>
      <c r="I54" s="282"/>
    </row>
    <row r="55" spans="1:9" ht="28.15" customHeight="1" x14ac:dyDescent="0.25">
      <c r="A55" s="245">
        <v>52</v>
      </c>
      <c r="B55" s="246"/>
      <c r="C55" s="282"/>
      <c r="D55" s="282"/>
      <c r="E55" s="282"/>
      <c r="F55" s="282"/>
      <c r="G55" s="282"/>
      <c r="H55" s="282"/>
      <c r="I55" s="282"/>
    </row>
    <row r="56" spans="1:9" ht="28.15" customHeight="1" x14ac:dyDescent="0.25">
      <c r="A56" s="245">
        <v>53</v>
      </c>
      <c r="B56" s="246"/>
      <c r="C56" s="282"/>
      <c r="D56" s="282"/>
      <c r="E56" s="282"/>
      <c r="F56" s="282"/>
      <c r="G56" s="282"/>
      <c r="H56" s="282"/>
      <c r="I56" s="282"/>
    </row>
    <row r="57" spans="1:9" ht="28.15" customHeight="1" x14ac:dyDescent="0.25">
      <c r="A57" s="245">
        <v>54</v>
      </c>
      <c r="B57" s="246"/>
      <c r="C57" s="282"/>
      <c r="D57" s="282"/>
      <c r="E57" s="282"/>
      <c r="F57" s="282"/>
      <c r="G57" s="282"/>
      <c r="H57" s="282"/>
      <c r="I57" s="282"/>
    </row>
    <row r="58" spans="1:9" ht="28.15" customHeight="1" x14ac:dyDescent="0.25">
      <c r="A58" s="245">
        <v>55</v>
      </c>
      <c r="B58" s="246"/>
      <c r="C58" s="282"/>
      <c r="D58" s="282"/>
      <c r="E58" s="282"/>
      <c r="F58" s="282"/>
      <c r="G58" s="282"/>
      <c r="H58" s="282"/>
      <c r="I58" s="282"/>
    </row>
    <row r="59" spans="1:9" ht="28.15" customHeight="1" x14ac:dyDescent="0.25">
      <c r="A59" s="245">
        <v>56</v>
      </c>
      <c r="B59" s="246"/>
      <c r="C59" s="282"/>
      <c r="D59" s="282"/>
      <c r="E59" s="282"/>
      <c r="F59" s="282"/>
      <c r="G59" s="282"/>
      <c r="H59" s="282"/>
      <c r="I59" s="282"/>
    </row>
    <row r="60" spans="1:9" ht="28.15" customHeight="1" x14ac:dyDescent="0.25">
      <c r="A60" s="245">
        <v>57</v>
      </c>
      <c r="B60" s="246"/>
      <c r="C60" s="282"/>
      <c r="D60" s="282"/>
      <c r="E60" s="282"/>
      <c r="F60" s="282"/>
      <c r="G60" s="282"/>
      <c r="H60" s="282"/>
      <c r="I60" s="282"/>
    </row>
    <row r="61" spans="1:9" ht="28.15" customHeight="1" x14ac:dyDescent="0.25">
      <c r="A61" s="245">
        <v>58</v>
      </c>
      <c r="B61" s="246"/>
      <c r="C61" s="282"/>
      <c r="D61" s="282"/>
      <c r="E61" s="282"/>
      <c r="F61" s="282"/>
      <c r="G61" s="282"/>
      <c r="H61" s="282"/>
      <c r="I61" s="282"/>
    </row>
    <row r="62" spans="1:9" ht="28.15" customHeight="1" x14ac:dyDescent="0.25">
      <c r="A62" s="245">
        <v>59</v>
      </c>
      <c r="B62" s="246"/>
      <c r="C62" s="282"/>
      <c r="D62" s="282"/>
      <c r="E62" s="282"/>
      <c r="F62" s="282"/>
      <c r="G62" s="282"/>
      <c r="H62" s="282"/>
      <c r="I62" s="282"/>
    </row>
    <row r="63" spans="1:9" ht="28.15" customHeight="1" x14ac:dyDescent="0.25">
      <c r="A63" s="245">
        <v>60</v>
      </c>
      <c r="B63" s="246"/>
      <c r="C63" s="282"/>
      <c r="D63" s="282"/>
      <c r="E63" s="282"/>
      <c r="F63" s="282"/>
      <c r="G63" s="282"/>
      <c r="H63" s="282"/>
      <c r="I63" s="282"/>
    </row>
    <row r="64" spans="1:9" ht="28.15" customHeight="1" x14ac:dyDescent="0.25">
      <c r="A64" s="245">
        <v>61</v>
      </c>
      <c r="B64" s="246"/>
      <c r="C64" s="282"/>
      <c r="D64" s="282"/>
      <c r="E64" s="282"/>
      <c r="F64" s="282"/>
      <c r="G64" s="282"/>
      <c r="H64" s="282"/>
      <c r="I64" s="282"/>
    </row>
    <row r="65" spans="1:9" ht="28.15" customHeight="1" x14ac:dyDescent="0.25">
      <c r="A65" s="245">
        <v>62</v>
      </c>
      <c r="B65" s="246"/>
      <c r="C65" s="282"/>
      <c r="D65" s="282"/>
      <c r="E65" s="282"/>
      <c r="F65" s="282"/>
      <c r="G65" s="282"/>
      <c r="H65" s="282"/>
      <c r="I65" s="282"/>
    </row>
    <row r="66" spans="1:9" ht="28.15" customHeight="1" x14ac:dyDescent="0.25">
      <c r="A66" s="245">
        <v>63</v>
      </c>
      <c r="B66" s="246"/>
      <c r="C66" s="282"/>
      <c r="D66" s="282"/>
      <c r="E66" s="282"/>
      <c r="F66" s="282"/>
      <c r="G66" s="282"/>
      <c r="H66" s="282"/>
      <c r="I66" s="282"/>
    </row>
    <row r="67" spans="1:9" ht="28.15" customHeight="1" x14ac:dyDescent="0.25">
      <c r="A67" s="245">
        <v>64</v>
      </c>
      <c r="B67" s="246"/>
      <c r="C67" s="282"/>
      <c r="D67" s="282"/>
      <c r="E67" s="282"/>
      <c r="F67" s="282"/>
      <c r="G67" s="282"/>
      <c r="H67" s="282"/>
      <c r="I67" s="282"/>
    </row>
    <row r="68" spans="1:9" ht="28.15" customHeight="1" x14ac:dyDescent="0.25">
      <c r="A68" s="245">
        <v>65</v>
      </c>
      <c r="B68" s="246"/>
      <c r="C68" s="282"/>
      <c r="D68" s="282"/>
      <c r="E68" s="282"/>
      <c r="F68" s="282"/>
      <c r="G68" s="282"/>
      <c r="H68" s="282"/>
      <c r="I68" s="282"/>
    </row>
    <row r="69" spans="1:9" ht="28.15" customHeight="1" x14ac:dyDescent="0.25">
      <c r="A69" s="245">
        <v>66</v>
      </c>
      <c r="B69" s="246"/>
      <c r="C69" s="282"/>
      <c r="D69" s="282"/>
      <c r="E69" s="282"/>
      <c r="F69" s="282"/>
      <c r="G69" s="282"/>
      <c r="H69" s="282"/>
      <c r="I69" s="282"/>
    </row>
    <row r="70" spans="1:9" ht="28.15" customHeight="1" x14ac:dyDescent="0.25">
      <c r="A70" s="245">
        <v>67</v>
      </c>
      <c r="B70" s="246"/>
      <c r="C70" s="282"/>
      <c r="D70" s="282"/>
      <c r="E70" s="282"/>
      <c r="F70" s="282"/>
      <c r="G70" s="282"/>
      <c r="H70" s="282"/>
      <c r="I70" s="282"/>
    </row>
    <row r="71" spans="1:9" ht="28.15" customHeight="1" x14ac:dyDescent="0.25">
      <c r="A71" s="245">
        <v>68</v>
      </c>
      <c r="B71" s="246"/>
      <c r="C71" s="282"/>
      <c r="D71" s="282"/>
      <c r="E71" s="282"/>
      <c r="F71" s="282"/>
      <c r="G71" s="282"/>
      <c r="H71" s="282"/>
      <c r="I71" s="282"/>
    </row>
    <row r="72" spans="1:9" ht="28.15" customHeight="1" x14ac:dyDescent="0.25">
      <c r="A72" s="245">
        <v>69</v>
      </c>
      <c r="B72" s="246"/>
      <c r="C72" s="282"/>
      <c r="D72" s="282"/>
      <c r="E72" s="282"/>
      <c r="F72" s="282"/>
      <c r="G72" s="282"/>
      <c r="H72" s="282"/>
      <c r="I72" s="282"/>
    </row>
    <row r="73" spans="1:9" ht="28.15" customHeight="1" x14ac:dyDescent="0.25">
      <c r="A73" s="245">
        <v>70</v>
      </c>
      <c r="B73" s="246"/>
      <c r="C73" s="282"/>
      <c r="D73" s="282"/>
      <c r="E73" s="282"/>
      <c r="F73" s="282"/>
      <c r="G73" s="282"/>
      <c r="H73" s="282"/>
      <c r="I73" s="282"/>
    </row>
    <row r="74" spans="1:9" ht="28.15" customHeight="1" x14ac:dyDescent="0.25">
      <c r="A74" s="245">
        <v>71</v>
      </c>
      <c r="B74" s="246"/>
      <c r="C74" s="282"/>
      <c r="D74" s="282"/>
      <c r="E74" s="282"/>
      <c r="F74" s="282"/>
      <c r="G74" s="282"/>
      <c r="H74" s="282"/>
      <c r="I74" s="282"/>
    </row>
    <row r="75" spans="1:9" ht="28.15" customHeight="1" x14ac:dyDescent="0.25">
      <c r="A75" s="245">
        <v>72</v>
      </c>
      <c r="B75" s="246"/>
      <c r="C75" s="282"/>
      <c r="D75" s="282"/>
      <c r="E75" s="282"/>
      <c r="F75" s="282"/>
      <c r="G75" s="282"/>
      <c r="H75" s="282"/>
      <c r="I75" s="282"/>
    </row>
    <row r="76" spans="1:9" ht="28.15" customHeight="1" x14ac:dyDescent="0.25">
      <c r="A76" s="245">
        <v>73</v>
      </c>
      <c r="B76" s="246"/>
      <c r="C76" s="282"/>
      <c r="D76" s="282"/>
      <c r="E76" s="282"/>
      <c r="F76" s="282"/>
      <c r="G76" s="282"/>
      <c r="H76" s="282"/>
      <c r="I76" s="282"/>
    </row>
    <row r="77" spans="1:9" ht="28.15" customHeight="1" x14ac:dyDescent="0.25">
      <c r="A77" s="245">
        <v>74</v>
      </c>
      <c r="B77" s="246"/>
      <c r="C77" s="282"/>
      <c r="D77" s="282"/>
      <c r="E77" s="282"/>
      <c r="F77" s="282"/>
      <c r="G77" s="282"/>
      <c r="H77" s="282"/>
      <c r="I77" s="282"/>
    </row>
    <row r="78" spans="1:9" ht="28.15" customHeight="1" x14ac:dyDescent="0.25">
      <c r="A78" s="245">
        <v>75</v>
      </c>
      <c r="B78" s="246"/>
      <c r="C78" s="282"/>
      <c r="D78" s="282"/>
      <c r="E78" s="282"/>
      <c r="F78" s="282"/>
      <c r="G78" s="282"/>
      <c r="H78" s="282"/>
      <c r="I78" s="282"/>
    </row>
    <row r="79" spans="1:9" ht="28.15" customHeight="1" x14ac:dyDescent="0.25">
      <c r="A79" s="245">
        <v>76</v>
      </c>
      <c r="B79" s="246"/>
      <c r="C79" s="282"/>
      <c r="D79" s="282"/>
      <c r="E79" s="282"/>
      <c r="F79" s="282"/>
      <c r="G79" s="282"/>
      <c r="H79" s="282"/>
      <c r="I79" s="282"/>
    </row>
    <row r="80" spans="1:9" ht="28.15" customHeight="1" x14ac:dyDescent="0.25">
      <c r="A80" s="245">
        <v>77</v>
      </c>
      <c r="B80" s="246"/>
      <c r="C80" s="282"/>
      <c r="D80" s="282"/>
      <c r="E80" s="282"/>
      <c r="F80" s="282"/>
      <c r="G80" s="282"/>
      <c r="H80" s="282"/>
      <c r="I80" s="282"/>
    </row>
    <row r="81" spans="1:9" ht="28.15" customHeight="1" x14ac:dyDescent="0.25">
      <c r="A81" s="245">
        <v>78</v>
      </c>
      <c r="B81" s="246"/>
      <c r="C81" s="282"/>
      <c r="D81" s="282"/>
      <c r="E81" s="282"/>
      <c r="F81" s="282"/>
      <c r="G81" s="282"/>
      <c r="H81" s="282"/>
      <c r="I81" s="282"/>
    </row>
    <row r="82" spans="1:9" ht="28.15" customHeight="1" x14ac:dyDescent="0.25">
      <c r="A82" s="245">
        <v>79</v>
      </c>
      <c r="B82" s="246"/>
      <c r="C82" s="282"/>
      <c r="D82" s="282"/>
      <c r="E82" s="282"/>
      <c r="F82" s="282"/>
      <c r="G82" s="282"/>
      <c r="H82" s="282"/>
      <c r="I82" s="282"/>
    </row>
    <row r="83" spans="1:9" ht="28.15" customHeight="1" x14ac:dyDescent="0.25">
      <c r="A83" s="245">
        <v>80</v>
      </c>
      <c r="B83" s="246"/>
      <c r="C83" s="282"/>
      <c r="D83" s="282"/>
      <c r="E83" s="282"/>
      <c r="F83" s="282"/>
      <c r="G83" s="282"/>
      <c r="H83" s="282"/>
      <c r="I83" s="282"/>
    </row>
    <row r="84" spans="1:9" ht="28.15" customHeight="1" x14ac:dyDescent="0.25">
      <c r="A84" s="245">
        <v>81</v>
      </c>
      <c r="B84" s="246"/>
      <c r="C84" s="282"/>
      <c r="D84" s="282"/>
      <c r="E84" s="282"/>
      <c r="F84" s="282"/>
      <c r="G84" s="282"/>
      <c r="H84" s="282"/>
      <c r="I84" s="282"/>
    </row>
    <row r="85" spans="1:9" ht="28.15" customHeight="1" x14ac:dyDescent="0.25">
      <c r="A85" s="245">
        <v>82</v>
      </c>
      <c r="B85" s="246"/>
      <c r="C85" s="282"/>
      <c r="D85" s="282"/>
      <c r="E85" s="282"/>
      <c r="F85" s="282"/>
      <c r="G85" s="282"/>
      <c r="H85" s="282"/>
      <c r="I85" s="282"/>
    </row>
    <row r="86" spans="1:9" ht="28.15" customHeight="1" x14ac:dyDescent="0.25">
      <c r="A86" s="245">
        <v>83</v>
      </c>
      <c r="B86" s="246"/>
      <c r="C86" s="282"/>
      <c r="D86" s="282"/>
      <c r="E86" s="282"/>
      <c r="F86" s="282"/>
      <c r="G86" s="282"/>
      <c r="H86" s="282"/>
      <c r="I86" s="282"/>
    </row>
    <row r="87" spans="1:9" ht="28.15" customHeight="1" x14ac:dyDescent="0.25">
      <c r="A87" s="245">
        <v>84</v>
      </c>
      <c r="B87" s="246"/>
      <c r="C87" s="282"/>
      <c r="D87" s="282"/>
      <c r="E87" s="282"/>
      <c r="F87" s="282"/>
      <c r="G87" s="282"/>
      <c r="H87" s="282"/>
      <c r="I87" s="282"/>
    </row>
    <row r="88" spans="1:9" ht="28.15" customHeight="1" x14ac:dyDescent="0.25">
      <c r="A88" s="245">
        <v>85</v>
      </c>
      <c r="B88" s="246"/>
      <c r="C88" s="282"/>
      <c r="D88" s="282"/>
      <c r="E88" s="282"/>
      <c r="F88" s="282"/>
      <c r="G88" s="282"/>
      <c r="H88" s="282"/>
      <c r="I88" s="282"/>
    </row>
    <row r="89" spans="1:9" ht="28.15" customHeight="1" x14ac:dyDescent="0.25">
      <c r="A89" s="245">
        <v>86</v>
      </c>
      <c r="B89" s="246"/>
      <c r="C89" s="282"/>
      <c r="D89" s="282"/>
      <c r="E89" s="282"/>
      <c r="F89" s="282"/>
      <c r="G89" s="282"/>
      <c r="H89" s="282"/>
      <c r="I89" s="282"/>
    </row>
    <row r="90" spans="1:9" ht="28.15" customHeight="1" x14ac:dyDescent="0.25">
      <c r="A90" s="245">
        <v>87</v>
      </c>
      <c r="B90" s="246"/>
      <c r="C90" s="282"/>
      <c r="D90" s="282"/>
      <c r="E90" s="282"/>
      <c r="F90" s="282"/>
      <c r="G90" s="282"/>
      <c r="H90" s="282"/>
      <c r="I90" s="282"/>
    </row>
    <row r="91" spans="1:9" ht="28.15" customHeight="1" x14ac:dyDescent="0.25">
      <c r="A91" s="245">
        <v>88</v>
      </c>
      <c r="B91" s="246"/>
      <c r="C91" s="282"/>
      <c r="D91" s="282"/>
      <c r="E91" s="282"/>
      <c r="F91" s="282"/>
      <c r="G91" s="282"/>
      <c r="H91" s="282"/>
      <c r="I91" s="282"/>
    </row>
    <row r="92" spans="1:9" ht="28.15" customHeight="1" x14ac:dyDescent="0.25">
      <c r="A92" s="245">
        <v>89</v>
      </c>
      <c r="B92" s="246"/>
      <c r="C92" s="282"/>
      <c r="D92" s="282"/>
      <c r="E92" s="282"/>
      <c r="F92" s="282"/>
      <c r="G92" s="282"/>
      <c r="H92" s="282"/>
      <c r="I92" s="282"/>
    </row>
    <row r="93" spans="1:9" ht="28.15" customHeight="1" x14ac:dyDescent="0.25">
      <c r="A93" s="245">
        <v>90</v>
      </c>
      <c r="B93" s="246"/>
      <c r="C93" s="282"/>
      <c r="D93" s="282"/>
      <c r="E93" s="282"/>
      <c r="F93" s="282"/>
      <c r="G93" s="282"/>
      <c r="H93" s="282"/>
      <c r="I93" s="282"/>
    </row>
    <row r="94" spans="1:9" ht="28.15" customHeight="1" x14ac:dyDescent="0.25">
      <c r="A94" s="245">
        <v>91</v>
      </c>
      <c r="B94" s="246"/>
      <c r="C94" s="282"/>
      <c r="D94" s="282"/>
      <c r="E94" s="282"/>
      <c r="F94" s="282"/>
      <c r="G94" s="282"/>
      <c r="H94" s="282"/>
      <c r="I94" s="282"/>
    </row>
    <row r="95" spans="1:9" ht="28.15" customHeight="1" x14ac:dyDescent="0.25">
      <c r="A95" s="245">
        <v>92</v>
      </c>
      <c r="B95" s="246"/>
      <c r="C95" s="282"/>
      <c r="D95" s="282"/>
      <c r="E95" s="282"/>
      <c r="F95" s="282"/>
      <c r="G95" s="282"/>
      <c r="H95" s="282"/>
      <c r="I95" s="282"/>
    </row>
    <row r="96" spans="1:9" ht="28.15" customHeight="1" x14ac:dyDescent="0.25">
      <c r="A96" s="245">
        <v>93</v>
      </c>
      <c r="B96" s="246"/>
      <c r="C96" s="282"/>
      <c r="D96" s="282"/>
      <c r="E96" s="282"/>
      <c r="F96" s="282"/>
      <c r="G96" s="282"/>
      <c r="H96" s="282"/>
      <c r="I96" s="282"/>
    </row>
    <row r="97" spans="1:9" ht="28.15" customHeight="1" x14ac:dyDescent="0.25">
      <c r="A97" s="245">
        <v>94</v>
      </c>
      <c r="B97" s="246"/>
      <c r="C97" s="282"/>
      <c r="D97" s="282"/>
      <c r="E97" s="282"/>
      <c r="F97" s="282"/>
      <c r="G97" s="282"/>
      <c r="H97" s="282"/>
      <c r="I97" s="282"/>
    </row>
    <row r="98" spans="1:9" ht="28.15" customHeight="1" x14ac:dyDescent="0.25">
      <c r="A98" s="245">
        <v>95</v>
      </c>
      <c r="B98" s="246"/>
      <c r="C98" s="282"/>
      <c r="D98" s="282"/>
      <c r="E98" s="282"/>
      <c r="F98" s="282"/>
      <c r="G98" s="282"/>
      <c r="H98" s="282"/>
      <c r="I98" s="282"/>
    </row>
    <row r="99" spans="1:9" ht="28.15" customHeight="1" x14ac:dyDescent="0.25">
      <c r="A99" s="245">
        <v>96</v>
      </c>
      <c r="B99" s="246"/>
      <c r="C99" s="282"/>
      <c r="D99" s="282"/>
      <c r="E99" s="282"/>
      <c r="F99" s="282"/>
      <c r="G99" s="282"/>
      <c r="H99" s="282"/>
      <c r="I99" s="282"/>
    </row>
    <row r="100" spans="1:9" ht="28.15" customHeight="1" x14ac:dyDescent="0.25">
      <c r="A100" s="245">
        <v>97</v>
      </c>
      <c r="B100" s="246"/>
      <c r="C100" s="282"/>
      <c r="D100" s="282"/>
      <c r="E100" s="282"/>
      <c r="F100" s="282"/>
      <c r="G100" s="282"/>
      <c r="H100" s="282"/>
      <c r="I100" s="282"/>
    </row>
    <row r="101" spans="1:9" ht="28.15" customHeight="1" x14ac:dyDescent="0.25">
      <c r="A101" s="245">
        <v>98</v>
      </c>
      <c r="B101" s="246"/>
      <c r="C101" s="282"/>
      <c r="D101" s="282"/>
      <c r="E101" s="282"/>
      <c r="F101" s="282"/>
      <c r="G101" s="282"/>
      <c r="H101" s="282"/>
      <c r="I101" s="282"/>
    </row>
    <row r="102" spans="1:9" ht="28.15" customHeight="1" x14ac:dyDescent="0.25">
      <c r="A102" s="245">
        <v>99</v>
      </c>
      <c r="B102" s="246"/>
      <c r="C102" s="282"/>
      <c r="D102" s="282"/>
      <c r="E102" s="282"/>
      <c r="F102" s="282"/>
      <c r="G102" s="282"/>
      <c r="H102" s="282"/>
      <c r="I102" s="282"/>
    </row>
    <row r="103" spans="1:9" ht="28.15" customHeight="1" x14ac:dyDescent="0.25">
      <c r="A103" s="245">
        <v>100</v>
      </c>
      <c r="B103" s="246"/>
      <c r="C103" s="282"/>
      <c r="D103" s="282"/>
      <c r="E103" s="282"/>
      <c r="F103" s="282"/>
      <c r="G103" s="282"/>
      <c r="H103" s="282"/>
      <c r="I103" s="282"/>
    </row>
    <row r="104" spans="1:9" ht="28.15" customHeight="1" x14ac:dyDescent="0.25">
      <c r="A104" s="245">
        <v>101</v>
      </c>
      <c r="B104" s="246"/>
      <c r="C104" s="282"/>
      <c r="D104" s="282"/>
      <c r="E104" s="282"/>
      <c r="F104" s="282"/>
      <c r="G104" s="282"/>
      <c r="H104" s="282"/>
      <c r="I104" s="282"/>
    </row>
    <row r="105" spans="1:9" ht="28.15" customHeight="1" x14ac:dyDescent="0.25">
      <c r="A105" s="245">
        <v>102</v>
      </c>
      <c r="B105" s="246"/>
      <c r="C105" s="282"/>
      <c r="D105" s="282"/>
      <c r="E105" s="282"/>
      <c r="F105" s="282"/>
      <c r="G105" s="282"/>
      <c r="H105" s="282"/>
      <c r="I105" s="282"/>
    </row>
    <row r="106" spans="1:9" ht="28.15" customHeight="1" x14ac:dyDescent="0.25">
      <c r="A106" s="245">
        <v>103</v>
      </c>
      <c r="B106" s="246"/>
      <c r="C106" s="282"/>
      <c r="D106" s="282"/>
      <c r="E106" s="282"/>
      <c r="F106" s="282"/>
      <c r="G106" s="282"/>
      <c r="H106" s="282"/>
      <c r="I106" s="282"/>
    </row>
    <row r="107" spans="1:9" ht="28.15" customHeight="1" x14ac:dyDescent="0.25">
      <c r="A107" s="245">
        <v>104</v>
      </c>
      <c r="B107" s="246"/>
      <c r="C107" s="282"/>
      <c r="D107" s="282"/>
      <c r="E107" s="282"/>
      <c r="F107" s="282"/>
      <c r="G107" s="282"/>
      <c r="H107" s="282"/>
      <c r="I107" s="282"/>
    </row>
    <row r="108" spans="1:9" ht="28.15" customHeight="1" x14ac:dyDescent="0.25">
      <c r="A108" s="245">
        <v>105</v>
      </c>
      <c r="B108" s="246"/>
      <c r="C108" s="282"/>
      <c r="D108" s="282"/>
      <c r="E108" s="282"/>
      <c r="F108" s="282"/>
      <c r="G108" s="282"/>
      <c r="H108" s="282"/>
      <c r="I108" s="282"/>
    </row>
    <row r="109" spans="1:9" ht="28.15" customHeight="1" x14ac:dyDescent="0.25">
      <c r="A109" s="245">
        <v>106</v>
      </c>
      <c r="B109" s="246"/>
      <c r="C109" s="282"/>
      <c r="D109" s="282"/>
      <c r="E109" s="282"/>
      <c r="F109" s="282"/>
      <c r="G109" s="282"/>
      <c r="H109" s="282"/>
      <c r="I109" s="282"/>
    </row>
    <row r="110" spans="1:9" ht="28.15" customHeight="1" x14ac:dyDescent="0.25">
      <c r="A110" s="245">
        <v>107</v>
      </c>
      <c r="B110" s="246"/>
      <c r="C110" s="282"/>
      <c r="D110" s="282"/>
      <c r="E110" s="282"/>
      <c r="F110" s="282"/>
      <c r="G110" s="282"/>
      <c r="H110" s="282"/>
      <c r="I110" s="282"/>
    </row>
    <row r="111" spans="1:9" ht="28.15" customHeight="1" x14ac:dyDescent="0.25">
      <c r="A111" s="245">
        <v>108</v>
      </c>
      <c r="B111" s="246"/>
      <c r="C111" s="282"/>
      <c r="D111" s="282"/>
      <c r="E111" s="282"/>
      <c r="F111" s="282"/>
      <c r="G111" s="282"/>
      <c r="H111" s="282"/>
      <c r="I111" s="282"/>
    </row>
    <row r="112" spans="1:9" ht="28.15" customHeight="1" x14ac:dyDescent="0.25">
      <c r="A112" s="245">
        <v>109</v>
      </c>
      <c r="B112" s="246"/>
      <c r="C112" s="282"/>
      <c r="D112" s="282"/>
      <c r="E112" s="282"/>
      <c r="F112" s="282"/>
      <c r="G112" s="282"/>
      <c r="H112" s="282"/>
      <c r="I112" s="282"/>
    </row>
    <row r="113" spans="1:9" ht="28.15" customHeight="1" x14ac:dyDescent="0.25">
      <c r="A113" s="245">
        <v>110</v>
      </c>
      <c r="B113" s="246"/>
      <c r="C113" s="282"/>
      <c r="D113" s="282"/>
      <c r="E113" s="282"/>
      <c r="F113" s="282"/>
      <c r="G113" s="282"/>
      <c r="H113" s="282"/>
      <c r="I113" s="282"/>
    </row>
    <row r="114" spans="1:9" ht="28.15" customHeight="1" x14ac:dyDescent="0.25">
      <c r="A114" s="245">
        <v>111</v>
      </c>
      <c r="B114" s="246"/>
      <c r="C114" s="282"/>
      <c r="D114" s="282"/>
      <c r="E114" s="282"/>
      <c r="F114" s="282"/>
      <c r="G114" s="282"/>
      <c r="H114" s="282"/>
      <c r="I114" s="282"/>
    </row>
    <row r="115" spans="1:9" ht="28.15" customHeight="1" x14ac:dyDescent="0.25">
      <c r="A115" s="245">
        <v>112</v>
      </c>
      <c r="B115" s="246"/>
      <c r="C115" s="282"/>
      <c r="D115" s="282"/>
      <c r="E115" s="282"/>
      <c r="F115" s="282"/>
      <c r="G115" s="282"/>
      <c r="H115" s="282"/>
      <c r="I115" s="282"/>
    </row>
    <row r="116" spans="1:9" ht="28.15" customHeight="1" x14ac:dyDescent="0.25">
      <c r="A116" s="245">
        <v>113</v>
      </c>
      <c r="B116" s="246"/>
      <c r="C116" s="282"/>
      <c r="D116" s="282"/>
      <c r="E116" s="282"/>
      <c r="F116" s="282"/>
      <c r="G116" s="282"/>
      <c r="H116" s="282"/>
      <c r="I116" s="282"/>
    </row>
    <row r="117" spans="1:9" ht="28.15" customHeight="1" x14ac:dyDescent="0.25">
      <c r="A117" s="245">
        <v>114</v>
      </c>
      <c r="B117" s="246"/>
      <c r="C117" s="282"/>
      <c r="D117" s="282"/>
      <c r="E117" s="282"/>
      <c r="F117" s="282"/>
      <c r="G117" s="282"/>
      <c r="H117" s="282"/>
      <c r="I117" s="282"/>
    </row>
    <row r="118" spans="1:9" ht="28.15" customHeight="1" x14ac:dyDescent="0.25">
      <c r="A118" s="245">
        <v>115</v>
      </c>
      <c r="B118" s="246"/>
      <c r="C118" s="282"/>
      <c r="D118" s="282"/>
      <c r="E118" s="282"/>
      <c r="F118" s="282"/>
      <c r="G118" s="282"/>
      <c r="H118" s="282"/>
      <c r="I118" s="282"/>
    </row>
    <row r="119" spans="1:9" ht="28.15" customHeight="1" x14ac:dyDescent="0.25">
      <c r="A119" s="245">
        <v>116</v>
      </c>
      <c r="B119" s="246"/>
      <c r="C119" s="282"/>
      <c r="D119" s="282"/>
      <c r="E119" s="282"/>
      <c r="F119" s="282"/>
      <c r="G119" s="282"/>
      <c r="H119" s="282"/>
      <c r="I119" s="282"/>
    </row>
    <row r="120" spans="1:9" ht="28.15" customHeight="1" x14ac:dyDescent="0.25">
      <c r="A120" s="245">
        <v>117</v>
      </c>
      <c r="B120" s="246"/>
      <c r="C120" s="282"/>
      <c r="D120" s="282"/>
      <c r="E120" s="282"/>
      <c r="F120" s="282"/>
      <c r="G120" s="282"/>
      <c r="H120" s="282"/>
      <c r="I120" s="282"/>
    </row>
    <row r="121" spans="1:9" ht="28.15" customHeight="1" x14ac:dyDescent="0.25">
      <c r="A121" s="245">
        <v>118</v>
      </c>
      <c r="B121" s="246"/>
      <c r="C121" s="282"/>
      <c r="D121" s="282"/>
      <c r="E121" s="282"/>
      <c r="F121" s="282"/>
      <c r="G121" s="282"/>
      <c r="H121" s="282"/>
      <c r="I121" s="282"/>
    </row>
    <row r="122" spans="1:9" ht="28.15" customHeight="1" x14ac:dyDescent="0.25">
      <c r="A122" s="245">
        <v>119</v>
      </c>
      <c r="B122" s="246"/>
      <c r="C122" s="282"/>
      <c r="D122" s="282"/>
      <c r="E122" s="282"/>
      <c r="F122" s="282"/>
      <c r="G122" s="282"/>
      <c r="H122" s="282"/>
      <c r="I122" s="282"/>
    </row>
    <row r="123" spans="1:9" ht="28.15" customHeight="1" x14ac:dyDescent="0.25">
      <c r="A123" s="245">
        <v>120</v>
      </c>
      <c r="B123" s="246"/>
      <c r="C123" s="282"/>
      <c r="D123" s="282"/>
      <c r="E123" s="282"/>
      <c r="F123" s="282"/>
      <c r="G123" s="282"/>
      <c r="H123" s="282"/>
      <c r="I123" s="282"/>
    </row>
    <row r="124" spans="1:9" ht="28.15" customHeight="1" x14ac:dyDescent="0.25">
      <c r="A124" s="245">
        <v>121</v>
      </c>
      <c r="B124" s="246"/>
      <c r="C124" s="282"/>
      <c r="D124" s="282"/>
      <c r="E124" s="282"/>
      <c r="F124" s="282"/>
      <c r="G124" s="282"/>
      <c r="H124" s="282"/>
      <c r="I124" s="282"/>
    </row>
    <row r="125" spans="1:9" ht="28.15" customHeight="1" x14ac:dyDescent="0.25">
      <c r="A125" s="245">
        <v>122</v>
      </c>
      <c r="B125" s="246"/>
      <c r="C125" s="282"/>
      <c r="D125" s="282"/>
      <c r="E125" s="282"/>
      <c r="F125" s="282"/>
      <c r="G125" s="282"/>
      <c r="H125" s="282"/>
      <c r="I125" s="282"/>
    </row>
    <row r="126" spans="1:9" ht="28.15" customHeight="1" x14ac:dyDescent="0.25">
      <c r="A126" s="245">
        <v>123</v>
      </c>
      <c r="B126" s="246"/>
      <c r="C126" s="282"/>
      <c r="D126" s="282"/>
      <c r="E126" s="282"/>
      <c r="F126" s="282"/>
      <c r="G126" s="282"/>
      <c r="H126" s="282"/>
      <c r="I126" s="282"/>
    </row>
    <row r="127" spans="1:9" ht="28.15" customHeight="1" x14ac:dyDescent="0.25">
      <c r="A127" s="245">
        <v>124</v>
      </c>
      <c r="B127" s="246"/>
      <c r="C127" s="282"/>
      <c r="D127" s="282"/>
      <c r="E127" s="282"/>
      <c r="F127" s="282"/>
      <c r="G127" s="282"/>
      <c r="H127" s="282"/>
      <c r="I127" s="282"/>
    </row>
    <row r="128" spans="1:9" ht="28.15" customHeight="1" x14ac:dyDescent="0.25">
      <c r="A128" s="245">
        <v>125</v>
      </c>
      <c r="B128" s="246"/>
      <c r="C128" s="282"/>
      <c r="D128" s="282"/>
      <c r="E128" s="282"/>
      <c r="F128" s="282"/>
      <c r="G128" s="282"/>
      <c r="H128" s="282"/>
      <c r="I128" s="282"/>
    </row>
    <row r="129" spans="1:9" ht="28.15" customHeight="1" x14ac:dyDescent="0.25">
      <c r="A129" s="245">
        <v>126</v>
      </c>
      <c r="B129" s="246"/>
      <c r="C129" s="282"/>
      <c r="D129" s="282"/>
      <c r="E129" s="282"/>
      <c r="F129" s="282"/>
      <c r="G129" s="282"/>
      <c r="H129" s="282"/>
      <c r="I129" s="282"/>
    </row>
    <row r="130" spans="1:9" ht="28.15" customHeight="1" x14ac:dyDescent="0.25">
      <c r="A130" s="245">
        <v>127</v>
      </c>
      <c r="B130" s="246"/>
      <c r="C130" s="282"/>
      <c r="D130" s="282"/>
      <c r="E130" s="282"/>
      <c r="F130" s="282"/>
      <c r="G130" s="282"/>
      <c r="H130" s="282"/>
      <c r="I130" s="282"/>
    </row>
    <row r="131" spans="1:9" ht="28.15" customHeight="1" x14ac:dyDescent="0.25">
      <c r="A131" s="245">
        <v>128</v>
      </c>
      <c r="B131" s="246"/>
      <c r="C131" s="282"/>
      <c r="D131" s="282"/>
      <c r="E131" s="282"/>
      <c r="F131" s="282"/>
      <c r="G131" s="282"/>
      <c r="H131" s="282"/>
      <c r="I131" s="282"/>
    </row>
    <row r="132" spans="1:9" ht="28.15" customHeight="1" x14ac:dyDescent="0.25">
      <c r="A132" s="245">
        <v>129</v>
      </c>
      <c r="B132" s="246"/>
      <c r="C132" s="282"/>
      <c r="D132" s="282"/>
      <c r="E132" s="282"/>
      <c r="F132" s="282"/>
      <c r="G132" s="282"/>
      <c r="H132" s="282"/>
      <c r="I132" s="282"/>
    </row>
    <row r="133" spans="1:9" ht="28.15" customHeight="1" x14ac:dyDescent="0.25">
      <c r="A133" s="245">
        <v>130</v>
      </c>
      <c r="B133" s="246"/>
      <c r="C133" s="282"/>
      <c r="D133" s="282"/>
      <c r="E133" s="282"/>
      <c r="F133" s="282"/>
      <c r="G133" s="282"/>
      <c r="H133" s="282"/>
      <c r="I133" s="282"/>
    </row>
    <row r="134" spans="1:9" ht="28.15" customHeight="1" x14ac:dyDescent="0.25">
      <c r="A134" s="245">
        <v>131</v>
      </c>
      <c r="B134" s="246"/>
      <c r="C134" s="282"/>
      <c r="D134" s="282"/>
      <c r="E134" s="282"/>
      <c r="F134" s="282"/>
      <c r="G134" s="282"/>
      <c r="H134" s="282"/>
      <c r="I134" s="282"/>
    </row>
    <row r="135" spans="1:9" ht="28.15" customHeight="1" x14ac:dyDescent="0.25">
      <c r="A135" s="245">
        <v>132</v>
      </c>
      <c r="B135" s="246"/>
      <c r="C135" s="282"/>
      <c r="D135" s="282"/>
      <c r="E135" s="282"/>
      <c r="F135" s="282"/>
      <c r="G135" s="282"/>
      <c r="H135" s="282"/>
      <c r="I135" s="282"/>
    </row>
    <row r="136" spans="1:9" ht="28.15" customHeight="1" x14ac:dyDescent="0.25">
      <c r="A136" s="245">
        <v>133</v>
      </c>
      <c r="B136" s="246"/>
      <c r="C136" s="282"/>
      <c r="D136" s="282"/>
      <c r="E136" s="282"/>
      <c r="F136" s="282"/>
      <c r="G136" s="282"/>
      <c r="H136" s="282"/>
      <c r="I136" s="282"/>
    </row>
    <row r="137" spans="1:9" ht="28.15" customHeight="1" x14ac:dyDescent="0.25">
      <c r="A137" s="245">
        <v>134</v>
      </c>
      <c r="B137" s="246"/>
      <c r="C137" s="282"/>
      <c r="D137" s="282"/>
      <c r="E137" s="282"/>
      <c r="F137" s="282"/>
      <c r="G137" s="282"/>
      <c r="H137" s="282"/>
      <c r="I137" s="282"/>
    </row>
    <row r="138" spans="1:9" ht="28.15" customHeight="1" x14ac:dyDescent="0.25">
      <c r="A138" s="245">
        <v>135</v>
      </c>
      <c r="B138" s="246"/>
      <c r="C138" s="282"/>
      <c r="D138" s="282"/>
      <c r="E138" s="282"/>
      <c r="F138" s="282"/>
      <c r="G138" s="282"/>
      <c r="H138" s="282"/>
      <c r="I138" s="282"/>
    </row>
    <row r="139" spans="1:9" ht="28.15" customHeight="1" x14ac:dyDescent="0.25">
      <c r="A139" s="245">
        <v>136</v>
      </c>
      <c r="B139" s="246"/>
      <c r="C139" s="282"/>
      <c r="D139" s="282"/>
      <c r="E139" s="282"/>
      <c r="F139" s="282"/>
      <c r="G139" s="282"/>
      <c r="H139" s="282"/>
      <c r="I139" s="282"/>
    </row>
    <row r="140" spans="1:9" ht="28.15" customHeight="1" x14ac:dyDescent="0.25">
      <c r="A140" s="245">
        <v>137</v>
      </c>
      <c r="B140" s="246"/>
      <c r="C140" s="282"/>
      <c r="D140" s="282"/>
      <c r="E140" s="282"/>
      <c r="F140" s="282"/>
      <c r="G140" s="282"/>
      <c r="H140" s="282"/>
      <c r="I140" s="282"/>
    </row>
    <row r="141" spans="1:9" ht="28.15" customHeight="1" x14ac:dyDescent="0.25">
      <c r="A141" s="245">
        <v>138</v>
      </c>
      <c r="B141" s="246"/>
      <c r="C141" s="282"/>
      <c r="D141" s="282"/>
      <c r="E141" s="282"/>
      <c r="F141" s="282"/>
      <c r="G141" s="282"/>
      <c r="H141" s="282"/>
      <c r="I141" s="282"/>
    </row>
    <row r="142" spans="1:9" ht="28.15" customHeight="1" x14ac:dyDescent="0.25">
      <c r="A142" s="245">
        <v>139</v>
      </c>
      <c r="B142" s="246"/>
      <c r="C142" s="282"/>
      <c r="D142" s="282"/>
      <c r="E142" s="282"/>
      <c r="F142" s="282"/>
      <c r="G142" s="282"/>
      <c r="H142" s="282"/>
      <c r="I142" s="282"/>
    </row>
    <row r="143" spans="1:9" ht="28.15" customHeight="1" x14ac:dyDescent="0.25">
      <c r="A143" s="245">
        <v>140</v>
      </c>
      <c r="B143" s="246"/>
      <c r="C143" s="282"/>
      <c r="D143" s="282"/>
      <c r="E143" s="282"/>
      <c r="F143" s="282"/>
      <c r="G143" s="282"/>
      <c r="H143" s="282"/>
      <c r="I143" s="282"/>
    </row>
    <row r="144" spans="1:9" ht="28.15" customHeight="1" x14ac:dyDescent="0.25">
      <c r="A144" s="245">
        <v>141</v>
      </c>
      <c r="B144" s="246"/>
      <c r="C144" s="282"/>
      <c r="D144" s="282"/>
      <c r="E144" s="282"/>
      <c r="F144" s="282"/>
      <c r="G144" s="282"/>
      <c r="H144" s="282"/>
      <c r="I144" s="282"/>
    </row>
    <row r="145" spans="1:9" ht="28.15" customHeight="1" x14ac:dyDescent="0.25">
      <c r="A145" s="245">
        <v>142</v>
      </c>
      <c r="B145" s="246"/>
      <c r="C145" s="282"/>
      <c r="D145" s="282"/>
      <c r="E145" s="282"/>
      <c r="F145" s="282"/>
      <c r="G145" s="282"/>
      <c r="H145" s="282"/>
      <c r="I145" s="282"/>
    </row>
    <row r="146" spans="1:9" ht="28.15" customHeight="1" x14ac:dyDescent="0.25">
      <c r="A146" s="245">
        <v>143</v>
      </c>
      <c r="B146" s="246"/>
      <c r="C146" s="282"/>
      <c r="D146" s="282"/>
      <c r="E146" s="282"/>
      <c r="F146" s="282"/>
      <c r="G146" s="282"/>
      <c r="H146" s="282"/>
      <c r="I146" s="282"/>
    </row>
    <row r="147" spans="1:9" ht="28.15" customHeight="1" x14ac:dyDescent="0.25">
      <c r="A147" s="245">
        <v>144</v>
      </c>
      <c r="B147" s="246"/>
      <c r="C147" s="282"/>
      <c r="D147" s="282"/>
      <c r="E147" s="282"/>
      <c r="F147" s="282"/>
      <c r="G147" s="282"/>
      <c r="H147" s="282"/>
      <c r="I147" s="282"/>
    </row>
    <row r="148" spans="1:9" ht="28.15" customHeight="1" x14ac:dyDescent="0.25">
      <c r="A148" s="245">
        <v>145</v>
      </c>
      <c r="B148" s="246"/>
      <c r="C148" s="282"/>
      <c r="D148" s="282"/>
      <c r="E148" s="282"/>
      <c r="F148" s="282"/>
      <c r="G148" s="282"/>
      <c r="H148" s="282"/>
      <c r="I148" s="282"/>
    </row>
    <row r="149" spans="1:9" ht="28.15" customHeight="1" x14ac:dyDescent="0.25">
      <c r="A149" s="245">
        <v>146</v>
      </c>
      <c r="B149" s="246"/>
      <c r="C149" s="282"/>
      <c r="D149" s="282"/>
      <c r="E149" s="282"/>
      <c r="F149" s="282"/>
      <c r="G149" s="282"/>
      <c r="H149" s="282"/>
      <c r="I149" s="282"/>
    </row>
    <row r="150" spans="1:9" ht="28.15" customHeight="1" x14ac:dyDescent="0.25">
      <c r="A150" s="245">
        <v>147</v>
      </c>
      <c r="B150" s="246"/>
      <c r="C150" s="282"/>
      <c r="D150" s="282"/>
      <c r="E150" s="282"/>
      <c r="F150" s="282"/>
      <c r="G150" s="282"/>
      <c r="H150" s="282"/>
      <c r="I150" s="282"/>
    </row>
    <row r="151" spans="1:9" ht="28.15" customHeight="1" x14ac:dyDescent="0.25">
      <c r="A151" s="245">
        <v>148</v>
      </c>
      <c r="B151" s="246"/>
      <c r="C151" s="282"/>
      <c r="D151" s="282"/>
      <c r="E151" s="282"/>
      <c r="F151" s="282"/>
      <c r="G151" s="282"/>
      <c r="H151" s="282"/>
      <c r="I151" s="282"/>
    </row>
    <row r="152" spans="1:9" ht="28.15" customHeight="1" x14ac:dyDescent="0.25">
      <c r="A152" s="245">
        <v>149</v>
      </c>
      <c r="B152" s="246"/>
      <c r="C152" s="282"/>
      <c r="D152" s="282"/>
      <c r="E152" s="282"/>
      <c r="F152" s="282"/>
      <c r="G152" s="282"/>
      <c r="H152" s="282"/>
      <c r="I152" s="282"/>
    </row>
    <row r="153" spans="1:9" ht="28.15" customHeight="1" x14ac:dyDescent="0.25">
      <c r="A153" s="245">
        <v>150</v>
      </c>
      <c r="B153" s="246"/>
      <c r="C153" s="282"/>
      <c r="D153" s="282"/>
      <c r="E153" s="282"/>
      <c r="F153" s="282"/>
      <c r="G153" s="282"/>
      <c r="H153" s="282"/>
      <c r="I153" s="282"/>
    </row>
    <row r="154" spans="1:9" ht="28.15" customHeight="1" x14ac:dyDescent="0.25">
      <c r="A154" s="245">
        <v>151</v>
      </c>
      <c r="B154" s="246"/>
      <c r="C154" s="282"/>
      <c r="D154" s="282"/>
      <c r="E154" s="282"/>
      <c r="F154" s="282"/>
      <c r="G154" s="282"/>
      <c r="H154" s="282"/>
      <c r="I154" s="282"/>
    </row>
    <row r="155" spans="1:9" ht="28.15" customHeight="1" x14ac:dyDescent="0.25">
      <c r="A155" s="245">
        <v>152</v>
      </c>
      <c r="B155" s="246"/>
      <c r="C155" s="282"/>
      <c r="D155" s="282"/>
      <c r="E155" s="282"/>
      <c r="F155" s="282"/>
      <c r="G155" s="282"/>
      <c r="H155" s="282"/>
      <c r="I155" s="282"/>
    </row>
    <row r="156" spans="1:9" ht="28.15" customHeight="1" x14ac:dyDescent="0.25">
      <c r="A156" s="245">
        <v>153</v>
      </c>
      <c r="B156" s="246"/>
      <c r="C156" s="282"/>
      <c r="D156" s="282"/>
      <c r="E156" s="282"/>
      <c r="F156" s="282"/>
      <c r="G156" s="282"/>
      <c r="H156" s="282"/>
      <c r="I156" s="282"/>
    </row>
    <row r="157" spans="1:9" ht="28.15" customHeight="1" x14ac:dyDescent="0.25">
      <c r="A157" s="245">
        <v>154</v>
      </c>
      <c r="B157" s="246"/>
      <c r="C157" s="282"/>
      <c r="D157" s="282"/>
      <c r="E157" s="282"/>
      <c r="F157" s="282"/>
      <c r="G157" s="282"/>
      <c r="H157" s="282"/>
      <c r="I157" s="282"/>
    </row>
    <row r="158" spans="1:9" ht="28.15" customHeight="1" x14ac:dyDescent="0.25">
      <c r="A158" s="245">
        <v>155</v>
      </c>
      <c r="B158" s="246"/>
      <c r="C158" s="282"/>
      <c r="D158" s="282"/>
      <c r="E158" s="282"/>
      <c r="F158" s="282"/>
      <c r="G158" s="282"/>
      <c r="H158" s="282"/>
      <c r="I158" s="282"/>
    </row>
    <row r="159" spans="1:9" ht="28.15" customHeight="1" x14ac:dyDescent="0.25">
      <c r="A159" s="245">
        <v>156</v>
      </c>
      <c r="B159" s="246"/>
      <c r="C159" s="282"/>
      <c r="D159" s="282"/>
      <c r="E159" s="282"/>
      <c r="F159" s="282"/>
      <c r="G159" s="282"/>
      <c r="H159" s="282"/>
      <c r="I159" s="282"/>
    </row>
    <row r="160" spans="1:9" ht="28.15" customHeight="1" x14ac:dyDescent="0.25">
      <c r="A160" s="245">
        <v>157</v>
      </c>
      <c r="B160" s="246"/>
      <c r="C160" s="282"/>
      <c r="D160" s="282"/>
      <c r="E160" s="282"/>
      <c r="F160" s="282"/>
      <c r="G160" s="282"/>
      <c r="H160" s="282"/>
      <c r="I160" s="282"/>
    </row>
    <row r="161" spans="1:9" ht="28.15" customHeight="1" x14ac:dyDescent="0.25">
      <c r="A161" s="245">
        <v>158</v>
      </c>
      <c r="B161" s="246"/>
      <c r="C161" s="282"/>
      <c r="D161" s="282"/>
      <c r="E161" s="282"/>
      <c r="F161" s="282"/>
      <c r="G161" s="282"/>
      <c r="H161" s="282"/>
      <c r="I161" s="282"/>
    </row>
    <row r="162" spans="1:9" ht="28.15" customHeight="1" x14ac:dyDescent="0.25">
      <c r="A162" s="245">
        <v>159</v>
      </c>
      <c r="B162" s="246"/>
      <c r="C162" s="282"/>
      <c r="D162" s="282"/>
      <c r="E162" s="282"/>
      <c r="F162" s="282"/>
      <c r="G162" s="282"/>
      <c r="H162" s="282"/>
      <c r="I162" s="282"/>
    </row>
    <row r="163" spans="1:9" ht="28.15" customHeight="1" x14ac:dyDescent="0.25">
      <c r="A163" s="245">
        <v>160</v>
      </c>
      <c r="B163" s="246"/>
      <c r="C163" s="282"/>
      <c r="D163" s="282"/>
      <c r="E163" s="282"/>
      <c r="F163" s="282"/>
      <c r="G163" s="282"/>
      <c r="H163" s="282"/>
      <c r="I163" s="282"/>
    </row>
    <row r="164" spans="1:9" ht="28.15" customHeight="1" x14ac:dyDescent="0.25">
      <c r="A164" s="245">
        <v>161</v>
      </c>
      <c r="B164" s="246"/>
      <c r="C164" s="282"/>
      <c r="D164" s="282"/>
      <c r="E164" s="282"/>
      <c r="F164" s="282"/>
      <c r="G164" s="282"/>
      <c r="H164" s="282"/>
      <c r="I164" s="282"/>
    </row>
    <row r="165" spans="1:9" ht="28.15" customHeight="1" x14ac:dyDescent="0.25">
      <c r="A165" s="245">
        <v>162</v>
      </c>
      <c r="B165" s="246"/>
      <c r="C165" s="282"/>
      <c r="D165" s="282"/>
      <c r="E165" s="282"/>
      <c r="F165" s="282"/>
      <c r="G165" s="282"/>
      <c r="H165" s="282"/>
      <c r="I165" s="282"/>
    </row>
    <row r="166" spans="1:9" ht="28.15" customHeight="1" x14ac:dyDescent="0.25">
      <c r="A166" s="245">
        <v>163</v>
      </c>
      <c r="B166" s="246"/>
      <c r="C166" s="282"/>
      <c r="D166" s="282"/>
      <c r="E166" s="282"/>
      <c r="F166" s="282"/>
      <c r="G166" s="282"/>
      <c r="H166" s="282"/>
      <c r="I166" s="282"/>
    </row>
    <row r="167" spans="1:9" ht="28.15" customHeight="1" x14ac:dyDescent="0.25">
      <c r="A167" s="245">
        <v>164</v>
      </c>
      <c r="B167" s="246"/>
      <c r="C167" s="282"/>
      <c r="D167" s="282"/>
      <c r="E167" s="282"/>
      <c r="F167" s="282"/>
      <c r="G167" s="282"/>
      <c r="H167" s="282"/>
      <c r="I167" s="282"/>
    </row>
    <row r="168" spans="1:9" ht="28.15" customHeight="1" x14ac:dyDescent="0.25">
      <c r="A168" s="245">
        <v>165</v>
      </c>
      <c r="B168" s="246"/>
      <c r="C168" s="282"/>
      <c r="D168" s="282"/>
      <c r="E168" s="282"/>
      <c r="F168" s="282"/>
      <c r="G168" s="282"/>
      <c r="H168" s="282"/>
      <c r="I168" s="282"/>
    </row>
    <row r="169" spans="1:9" ht="28.15" customHeight="1" x14ac:dyDescent="0.25">
      <c r="A169" s="245">
        <v>166</v>
      </c>
      <c r="B169" s="246"/>
      <c r="C169" s="282"/>
      <c r="D169" s="282"/>
      <c r="E169" s="282"/>
      <c r="F169" s="282"/>
      <c r="G169" s="282"/>
      <c r="H169" s="282"/>
      <c r="I169" s="282"/>
    </row>
    <row r="170" spans="1:9" ht="28.15" customHeight="1" x14ac:dyDescent="0.25">
      <c r="A170" s="245">
        <v>167</v>
      </c>
      <c r="B170" s="246"/>
      <c r="C170" s="282"/>
      <c r="D170" s="282"/>
      <c r="E170" s="282"/>
      <c r="F170" s="282"/>
      <c r="G170" s="282"/>
      <c r="H170" s="282"/>
      <c r="I170" s="282"/>
    </row>
    <row r="171" spans="1:9" ht="28.15" customHeight="1" x14ac:dyDescent="0.25">
      <c r="A171" s="245">
        <v>168</v>
      </c>
      <c r="B171" s="246"/>
      <c r="C171" s="282"/>
      <c r="D171" s="282"/>
      <c r="E171" s="282"/>
      <c r="F171" s="282"/>
      <c r="G171" s="282"/>
      <c r="H171" s="282"/>
      <c r="I171" s="282"/>
    </row>
    <row r="172" spans="1:9" ht="28.15" customHeight="1" x14ac:dyDescent="0.25">
      <c r="A172" s="245">
        <v>169</v>
      </c>
      <c r="B172" s="246"/>
      <c r="C172" s="282"/>
      <c r="D172" s="282"/>
      <c r="E172" s="282"/>
      <c r="F172" s="282"/>
      <c r="G172" s="282"/>
      <c r="H172" s="282"/>
      <c r="I172" s="282"/>
    </row>
    <row r="173" spans="1:9" ht="28.15" customHeight="1" x14ac:dyDescent="0.25">
      <c r="A173" s="245">
        <v>170</v>
      </c>
      <c r="B173" s="246"/>
      <c r="C173" s="282"/>
      <c r="D173" s="282"/>
      <c r="E173" s="282"/>
      <c r="F173" s="282"/>
      <c r="G173" s="282"/>
      <c r="H173" s="282"/>
      <c r="I173" s="282"/>
    </row>
    <row r="174" spans="1:9" ht="28.15" customHeight="1" x14ac:dyDescent="0.25">
      <c r="A174" s="245">
        <v>171</v>
      </c>
      <c r="B174" s="246"/>
      <c r="C174" s="282"/>
      <c r="D174" s="282"/>
      <c r="E174" s="282"/>
      <c r="F174" s="282"/>
      <c r="G174" s="282"/>
      <c r="H174" s="282"/>
      <c r="I174" s="282"/>
    </row>
    <row r="175" spans="1:9" ht="28.15" customHeight="1" x14ac:dyDescent="0.25">
      <c r="A175" s="245">
        <v>172</v>
      </c>
      <c r="B175" s="246"/>
      <c r="C175" s="282"/>
      <c r="D175" s="282"/>
      <c r="E175" s="282"/>
      <c r="F175" s="282"/>
      <c r="G175" s="282"/>
      <c r="H175" s="282"/>
      <c r="I175" s="282"/>
    </row>
    <row r="176" spans="1:9" ht="28.15" customHeight="1" x14ac:dyDescent="0.25">
      <c r="A176" s="245">
        <v>173</v>
      </c>
      <c r="B176" s="246"/>
      <c r="C176" s="282"/>
      <c r="D176" s="282"/>
      <c r="E176" s="282"/>
      <c r="F176" s="282"/>
      <c r="G176" s="282"/>
      <c r="H176" s="282"/>
      <c r="I176" s="282"/>
    </row>
    <row r="177" spans="1:9" ht="28.15" customHeight="1" x14ac:dyDescent="0.25">
      <c r="A177" s="245">
        <v>174</v>
      </c>
      <c r="B177" s="246"/>
      <c r="C177" s="282"/>
      <c r="D177" s="282"/>
      <c r="E177" s="282"/>
      <c r="F177" s="282"/>
      <c r="G177" s="282"/>
      <c r="H177" s="282"/>
      <c r="I177" s="282"/>
    </row>
    <row r="178" spans="1:9" ht="28.15" customHeight="1" x14ac:dyDescent="0.25">
      <c r="A178" s="245">
        <v>175</v>
      </c>
      <c r="B178" s="246"/>
      <c r="C178" s="282"/>
      <c r="D178" s="282"/>
      <c r="E178" s="282"/>
      <c r="F178" s="282"/>
      <c r="G178" s="282"/>
      <c r="H178" s="282"/>
      <c r="I178" s="282"/>
    </row>
    <row r="179" spans="1:9" ht="28.15" customHeight="1" x14ac:dyDescent="0.25">
      <c r="A179" s="245">
        <v>176</v>
      </c>
      <c r="B179" s="246"/>
      <c r="C179" s="282"/>
      <c r="D179" s="282"/>
      <c r="E179" s="282"/>
      <c r="F179" s="282"/>
      <c r="G179" s="282"/>
      <c r="H179" s="282"/>
      <c r="I179" s="282"/>
    </row>
    <row r="180" spans="1:9" ht="28.15" customHeight="1" x14ac:dyDescent="0.25">
      <c r="A180" s="245">
        <v>177</v>
      </c>
      <c r="B180" s="246"/>
      <c r="C180" s="282"/>
      <c r="D180" s="282"/>
      <c r="E180" s="282"/>
      <c r="F180" s="282"/>
      <c r="G180" s="282"/>
      <c r="H180" s="282"/>
      <c r="I180" s="282"/>
    </row>
    <row r="181" spans="1:9" ht="28.15" customHeight="1" x14ac:dyDescent="0.25">
      <c r="A181" s="245">
        <v>178</v>
      </c>
      <c r="B181" s="246"/>
      <c r="C181" s="282"/>
      <c r="D181" s="282"/>
      <c r="E181" s="282"/>
      <c r="F181" s="282"/>
      <c r="G181" s="282"/>
      <c r="H181" s="282"/>
      <c r="I181" s="282"/>
    </row>
    <row r="182" spans="1:9" ht="28.15" customHeight="1" x14ac:dyDescent="0.25">
      <c r="A182" s="245">
        <v>179</v>
      </c>
      <c r="B182" s="246"/>
      <c r="C182" s="282"/>
      <c r="D182" s="282"/>
      <c r="E182" s="282"/>
      <c r="F182" s="282"/>
      <c r="G182" s="282"/>
      <c r="H182" s="282"/>
      <c r="I182" s="282"/>
    </row>
    <row r="183" spans="1:9" ht="28.15" customHeight="1" x14ac:dyDescent="0.25">
      <c r="A183" s="245">
        <v>180</v>
      </c>
      <c r="B183" s="246"/>
      <c r="C183" s="282"/>
      <c r="D183" s="282"/>
      <c r="E183" s="282"/>
      <c r="F183" s="282"/>
      <c r="G183" s="282"/>
      <c r="H183" s="282"/>
      <c r="I183" s="282"/>
    </row>
    <row r="184" spans="1:9" ht="28.15" customHeight="1" x14ac:dyDescent="0.25">
      <c r="A184" s="245">
        <v>181</v>
      </c>
      <c r="B184" s="246"/>
      <c r="C184" s="282"/>
      <c r="D184" s="282"/>
      <c r="E184" s="282"/>
      <c r="F184" s="282"/>
      <c r="G184" s="282"/>
      <c r="H184" s="282"/>
      <c r="I184" s="282"/>
    </row>
    <row r="185" spans="1:9" ht="28.15" customHeight="1" x14ac:dyDescent="0.25">
      <c r="A185" s="245">
        <v>182</v>
      </c>
      <c r="B185" s="246"/>
      <c r="C185" s="282"/>
      <c r="D185" s="282"/>
      <c r="E185" s="282"/>
      <c r="F185" s="282"/>
      <c r="G185" s="282"/>
      <c r="H185" s="282"/>
      <c r="I185" s="282"/>
    </row>
    <row r="186" spans="1:9" ht="28.15" customHeight="1" x14ac:dyDescent="0.25">
      <c r="A186" s="245">
        <v>183</v>
      </c>
      <c r="B186" s="246"/>
      <c r="C186" s="282"/>
      <c r="D186" s="282"/>
      <c r="E186" s="282"/>
      <c r="F186" s="282"/>
      <c r="G186" s="282"/>
      <c r="H186" s="282"/>
      <c r="I186" s="282"/>
    </row>
    <row r="187" spans="1:9" ht="28.15" customHeight="1" x14ac:dyDescent="0.25">
      <c r="A187" s="245">
        <v>184</v>
      </c>
      <c r="B187" s="246"/>
      <c r="C187" s="282"/>
      <c r="D187" s="282"/>
      <c r="E187" s="282"/>
      <c r="F187" s="282"/>
      <c r="G187" s="282"/>
      <c r="H187" s="282"/>
      <c r="I187" s="282"/>
    </row>
    <row r="188" spans="1:9" ht="28.15" customHeight="1" x14ac:dyDescent="0.25">
      <c r="A188" s="245">
        <v>185</v>
      </c>
      <c r="B188" s="246"/>
      <c r="C188" s="282"/>
      <c r="D188" s="282"/>
      <c r="E188" s="282"/>
      <c r="F188" s="282"/>
      <c r="G188" s="282"/>
      <c r="H188" s="282"/>
      <c r="I188" s="282"/>
    </row>
    <row r="189" spans="1:9" ht="28.15" customHeight="1" x14ac:dyDescent="0.25">
      <c r="A189" s="245">
        <v>186</v>
      </c>
      <c r="B189" s="246"/>
      <c r="C189" s="282"/>
      <c r="D189" s="282"/>
      <c r="E189" s="282"/>
      <c r="F189" s="282"/>
      <c r="G189" s="282"/>
      <c r="H189" s="282"/>
      <c r="I189" s="282"/>
    </row>
    <row r="190" spans="1:9" ht="28.15" customHeight="1" x14ac:dyDescent="0.25">
      <c r="A190" s="245">
        <v>187</v>
      </c>
      <c r="B190" s="246"/>
      <c r="C190" s="282"/>
      <c r="D190" s="282"/>
      <c r="E190" s="282"/>
      <c r="F190" s="282"/>
      <c r="G190" s="282"/>
      <c r="H190" s="282"/>
      <c r="I190" s="282"/>
    </row>
    <row r="191" spans="1:9" ht="28.15" customHeight="1" x14ac:dyDescent="0.25">
      <c r="A191" s="245">
        <v>188</v>
      </c>
      <c r="B191" s="246"/>
      <c r="C191" s="282"/>
      <c r="D191" s="282"/>
      <c r="E191" s="282"/>
      <c r="F191" s="282"/>
      <c r="G191" s="282"/>
      <c r="H191" s="282"/>
      <c r="I191" s="282"/>
    </row>
    <row r="192" spans="1:9" ht="28.15" customHeight="1" x14ac:dyDescent="0.25">
      <c r="A192" s="245">
        <v>189</v>
      </c>
      <c r="B192" s="246"/>
      <c r="C192" s="282"/>
      <c r="D192" s="282"/>
      <c r="E192" s="282"/>
      <c r="F192" s="282"/>
      <c r="G192" s="282"/>
      <c r="H192" s="282"/>
      <c r="I192" s="282"/>
    </row>
    <row r="193" spans="1:9" ht="28.15" customHeight="1" x14ac:dyDescent="0.25">
      <c r="A193" s="245">
        <v>190</v>
      </c>
      <c r="B193" s="246"/>
      <c r="C193" s="282"/>
      <c r="D193" s="282"/>
      <c r="E193" s="282"/>
      <c r="F193" s="282"/>
      <c r="G193" s="282"/>
      <c r="H193" s="282"/>
      <c r="I193" s="282"/>
    </row>
    <row r="194" spans="1:9" ht="28.15" customHeight="1" x14ac:dyDescent="0.25">
      <c r="A194" s="245">
        <v>191</v>
      </c>
      <c r="B194" s="246"/>
      <c r="C194" s="282"/>
      <c r="D194" s="282"/>
      <c r="E194" s="282"/>
      <c r="F194" s="282"/>
      <c r="G194" s="282"/>
      <c r="H194" s="282"/>
      <c r="I194" s="282"/>
    </row>
    <row r="195" spans="1:9" ht="28.15" customHeight="1" x14ac:dyDescent="0.25">
      <c r="A195" s="245">
        <v>192</v>
      </c>
      <c r="B195" s="246"/>
      <c r="C195" s="282"/>
      <c r="D195" s="282"/>
      <c r="E195" s="282"/>
      <c r="F195" s="282"/>
      <c r="G195" s="282"/>
      <c r="H195" s="282"/>
      <c r="I195" s="282"/>
    </row>
    <row r="196" spans="1:9" ht="28.15" customHeight="1" x14ac:dyDescent="0.25">
      <c r="A196" s="245">
        <v>193</v>
      </c>
      <c r="B196" s="246"/>
      <c r="C196" s="282"/>
      <c r="D196" s="282"/>
      <c r="E196" s="282"/>
      <c r="F196" s="282"/>
      <c r="G196" s="282"/>
      <c r="H196" s="282"/>
      <c r="I196" s="282"/>
    </row>
    <row r="197" spans="1:9" ht="28.15" customHeight="1" x14ac:dyDescent="0.25">
      <c r="A197" s="245">
        <v>194</v>
      </c>
      <c r="B197" s="246"/>
      <c r="C197" s="282"/>
      <c r="D197" s="282"/>
      <c r="E197" s="282"/>
      <c r="F197" s="282"/>
      <c r="G197" s="282"/>
      <c r="H197" s="282"/>
      <c r="I197" s="282"/>
    </row>
    <row r="198" spans="1:9" ht="28.15" customHeight="1" x14ac:dyDescent="0.25">
      <c r="A198" s="245">
        <v>195</v>
      </c>
      <c r="B198" s="246"/>
      <c r="C198" s="282"/>
      <c r="D198" s="282"/>
      <c r="E198" s="282"/>
      <c r="F198" s="282"/>
      <c r="G198" s="282"/>
      <c r="H198" s="282"/>
      <c r="I198" s="282"/>
    </row>
    <row r="199" spans="1:9" ht="28.15" customHeight="1" x14ac:dyDescent="0.25">
      <c r="A199" s="245">
        <v>196</v>
      </c>
      <c r="B199" s="246"/>
      <c r="C199" s="282"/>
      <c r="D199" s="282"/>
      <c r="E199" s="282"/>
      <c r="F199" s="282"/>
      <c r="G199" s="282"/>
      <c r="H199" s="282"/>
      <c r="I199" s="282"/>
    </row>
    <row r="200" spans="1:9" ht="28.15" customHeight="1" x14ac:dyDescent="0.25">
      <c r="A200" s="245">
        <v>197</v>
      </c>
      <c r="B200" s="246"/>
      <c r="C200" s="282"/>
      <c r="D200" s="282"/>
      <c r="E200" s="282"/>
      <c r="F200" s="282"/>
      <c r="G200" s="282"/>
      <c r="H200" s="282"/>
      <c r="I200" s="282"/>
    </row>
    <row r="201" spans="1:9" ht="28.15" customHeight="1" x14ac:dyDescent="0.25">
      <c r="A201" s="245">
        <v>198</v>
      </c>
      <c r="B201" s="246"/>
      <c r="C201" s="282"/>
      <c r="D201" s="282"/>
      <c r="E201" s="282"/>
      <c r="F201" s="282"/>
      <c r="G201" s="282"/>
      <c r="H201" s="282"/>
      <c r="I201" s="282"/>
    </row>
    <row r="202" spans="1:9" ht="28.15" customHeight="1" x14ac:dyDescent="0.25">
      <c r="A202" s="245">
        <v>199</v>
      </c>
      <c r="B202" s="246"/>
      <c r="C202" s="282"/>
      <c r="D202" s="282"/>
      <c r="E202" s="282"/>
      <c r="F202" s="282"/>
      <c r="G202" s="282"/>
      <c r="H202" s="282"/>
      <c r="I202" s="282"/>
    </row>
    <row r="203" spans="1:9" ht="28.15" customHeight="1" x14ac:dyDescent="0.25">
      <c r="A203" s="245">
        <v>200</v>
      </c>
      <c r="B203" s="246"/>
      <c r="C203" s="282"/>
      <c r="D203" s="282"/>
      <c r="E203" s="282"/>
      <c r="F203" s="282"/>
      <c r="G203" s="282"/>
      <c r="H203" s="282"/>
      <c r="I203" s="282"/>
    </row>
  </sheetData>
  <sheetProtection formatCells="0" selectLockedCells="1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6CC1B-4701-4C27-A1FE-AC765DABEB55}">
  <sheetPr codeName="Planilha22"/>
  <dimension ref="A1:N4"/>
  <sheetViews>
    <sheetView showGridLines="0" showRowColHeaders="0" workbookViewId="0">
      <selection activeCell="B7" sqref="B7"/>
    </sheetView>
  </sheetViews>
  <sheetFormatPr defaultColWidth="6" defaultRowHeight="28.15" customHeight="1" x14ac:dyDescent="0.25"/>
  <cols>
    <col min="1" max="1" width="6" style="10"/>
    <col min="2" max="2" width="100.5703125" style="246" customWidth="1"/>
    <col min="3" max="3" width="38.7109375" style="269" customWidth="1"/>
    <col min="4" max="4" width="12.7109375" style="246" customWidth="1"/>
    <col min="5" max="5" width="20.7109375" style="246" customWidth="1"/>
    <col min="6" max="6" width="23" style="284" customWidth="1"/>
    <col min="7" max="7" width="12.7109375" style="10" customWidth="1"/>
    <col min="8" max="8" width="9.5703125" style="10" customWidth="1"/>
    <col min="9" max="9" width="21.140625" style="10" customWidth="1"/>
    <col min="10" max="10" width="15.28515625" style="10" customWidth="1"/>
    <col min="11" max="16384" width="6" style="10"/>
  </cols>
  <sheetData>
    <row r="1" spans="1:14" ht="28.15" customHeight="1" x14ac:dyDescent="0.25">
      <c r="A1" s="28"/>
      <c r="B1" s="28"/>
      <c r="C1" s="28"/>
      <c r="D1" s="28"/>
      <c r="E1" s="28"/>
      <c r="F1" s="42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2"/>
      <c r="B2" s="32"/>
      <c r="C2" s="32"/>
      <c r="D2" s="32"/>
      <c r="E2" s="32"/>
      <c r="F2" s="43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B3" s="8" t="s">
        <v>813</v>
      </c>
      <c r="C3" s="41" t="s">
        <v>812</v>
      </c>
      <c r="D3" s="8" t="s">
        <v>801</v>
      </c>
      <c r="E3" s="17" t="s">
        <v>814</v>
      </c>
      <c r="F3" s="41" t="s">
        <v>803</v>
      </c>
    </row>
    <row r="4" spans="1:14" ht="28.15" customHeight="1" x14ac:dyDescent="0.25">
      <c r="C4" s="282"/>
      <c r="D4" s="282"/>
      <c r="E4" s="283"/>
      <c r="F4" s="283"/>
    </row>
  </sheetData>
  <sheetProtection algorithmName="SHA-512" hashValue="CesLvjwmwOQwvf7XfywpfEzsf7fAG5EdqWSuUAzH06gBmuGiiHM2lI37N0YD0RafF0RF7AiX5k1sSxS5BHWANw==" saltValue="5PfZ3fbRCIAoCif2iXkcmQ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29691-15FC-4FF0-946F-55E2EEFEC3AA}">
  <sheetPr codeName="Planilha5"/>
  <dimension ref="A1:N98"/>
  <sheetViews>
    <sheetView showGridLines="0" showRowColHeaders="0" workbookViewId="0"/>
  </sheetViews>
  <sheetFormatPr defaultColWidth="6" defaultRowHeight="28.15" customHeight="1" x14ac:dyDescent="0.25"/>
  <cols>
    <col min="1" max="1" width="6" style="11"/>
    <col min="2" max="2" width="70.7109375" style="9" customWidth="1"/>
    <col min="3" max="3" width="12.7109375" style="16" customWidth="1"/>
    <col min="4" max="9" width="12.7109375" style="10" customWidth="1"/>
    <col min="10" max="10" width="14.7109375" style="16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166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11">
        <v>1</v>
      </c>
      <c r="B4" s="13" t="s">
        <v>53</v>
      </c>
      <c r="C4" s="20" t="str">
        <f>IFERROR(GETPIVOTDATA("LÍQUIDO", CONFIGURAÇÃO!$AI$2,"CONTEÚDO",$B4,"Valores","LÍQUIDO"),"00:00:00")</f>
        <v>00:00:00</v>
      </c>
      <c r="D4" s="12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12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12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18">
        <f>IFERROR(GETPIVOTDATA("ACERTOS", CONFIGURAÇÃO!$AI$2,"CONTEÚDO",$B4,"Valores","ACERTOS"),0)</f>
        <v>0</v>
      </c>
      <c r="H4" s="19">
        <f>IFERROR(GETPIVOTDATA("ERROS", CONFIGURAÇÃO!$AI$2,"CONTEÚDO",$B4,"Valores","ERROS"),0)</f>
        <v>0</v>
      </c>
      <c r="I4" s="21">
        <f>IFERROR(GETPIVOTDATA("NºQUEST", CONFIGURAÇÃO!$AI$2,"CONTEÚDO",$B4,"Valores","NºQUEST"),0)</f>
        <v>0</v>
      </c>
      <c r="J4" s="15" t="str">
        <f>IFERROR(GETPIVOTDATA("TEMPO PQ", CONFIGURAÇÃO!$AI$2,"CONTEÚDO",$B4,"Valores","TEMPO PQ"), "00:00:00")</f>
        <v>00:00:00</v>
      </c>
    </row>
    <row r="5" spans="1:14" ht="28.15" customHeight="1" x14ac:dyDescent="0.25">
      <c r="A5" s="11">
        <v>2</v>
      </c>
      <c r="B5" s="13" t="s">
        <v>167</v>
      </c>
      <c r="C5" s="20" t="str">
        <f>IFERROR(GETPIVOTDATA("LÍQUIDO", CONFIGURAÇÃO!$AI$2,"CONTEÚDO",$B5,"Valores","LÍQUIDO"),"00:00:00")</f>
        <v>00:00:00</v>
      </c>
      <c r="D5" s="12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12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12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18">
        <f>IFERROR(GETPIVOTDATA("ACERTOS", CONFIGURAÇÃO!$AI$2,"CONTEÚDO",$B5,"Valores","ACERTOS"),0)</f>
        <v>0</v>
      </c>
      <c r="H5" s="19">
        <f>IFERROR(GETPIVOTDATA("ERROS", CONFIGURAÇÃO!$AI$2,"CONTEÚDO",$B5,"Valores","ERROS"),0)</f>
        <v>0</v>
      </c>
      <c r="I5" s="21">
        <f>IFERROR(GETPIVOTDATA("NºQUEST", CONFIGURAÇÃO!$AI$2,"CONTEÚDO",$B5,"Valores","NºQUEST"),0)</f>
        <v>0</v>
      </c>
      <c r="J5" s="15" t="str">
        <f>IFERROR(GETPIVOTDATA("TEMPO PQ", CONFIGURAÇÃO!$AI$2,"CONTEÚDO",$B5,"Valores","TEMPO PQ"), "00:00:00")</f>
        <v>00:00:00</v>
      </c>
    </row>
    <row r="6" spans="1:14" ht="28.15" customHeight="1" x14ac:dyDescent="0.25">
      <c r="A6" s="11">
        <v>3</v>
      </c>
      <c r="B6" s="13" t="s">
        <v>168</v>
      </c>
      <c r="C6" s="20" t="str">
        <f>IFERROR(GETPIVOTDATA("LÍQUIDO", CONFIGURAÇÃO!$AI$2,"CONTEÚDO",$B6,"Valores","LÍQUIDO"),"00:00:00")</f>
        <v>00:00:00</v>
      </c>
      <c r="D6" s="12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12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12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18">
        <f>IFERROR(GETPIVOTDATA("ACERTOS", CONFIGURAÇÃO!$AI$2,"CONTEÚDO",$B6,"Valores","ACERTOS"),0)</f>
        <v>0</v>
      </c>
      <c r="H6" s="19">
        <f>IFERROR(GETPIVOTDATA("ERROS", CONFIGURAÇÃO!$AI$2,"CONTEÚDO",$B6,"Valores","ERROS"),0)</f>
        <v>0</v>
      </c>
      <c r="I6" s="21">
        <f>IFERROR(GETPIVOTDATA("NºQUEST", CONFIGURAÇÃO!$AI$2,"CONTEÚDO",$B6,"Valores","NºQUEST"),0)</f>
        <v>0</v>
      </c>
      <c r="J6" s="15" t="str">
        <f>IFERROR(GETPIVOTDATA("TEMPO PQ", CONFIGURAÇÃO!$AI$2,"CONTEÚDO",$B6,"Valores","TEMPO PQ"), "00:00:00")</f>
        <v>00:00:00</v>
      </c>
    </row>
    <row r="7" spans="1:14" ht="28.15" customHeight="1" x14ac:dyDescent="0.25">
      <c r="A7" s="11">
        <v>4</v>
      </c>
      <c r="B7" s="13" t="s">
        <v>171</v>
      </c>
      <c r="C7" s="20" t="str">
        <f>IFERROR(GETPIVOTDATA("LÍQUIDO", CONFIGURAÇÃO!$AI$2,"CONTEÚDO",$B7,"Valores","LÍQUIDO"),"00:00:00")</f>
        <v>00:00:00</v>
      </c>
      <c r="D7" s="12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12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12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18">
        <f>IFERROR(GETPIVOTDATA("ACERTOS", CONFIGURAÇÃO!$AI$2,"CONTEÚDO",$B7,"Valores","ACERTOS"),0)</f>
        <v>0</v>
      </c>
      <c r="H7" s="19">
        <f>IFERROR(GETPIVOTDATA("ERROS", CONFIGURAÇÃO!$AI$2,"CONTEÚDO",$B7,"Valores","ERROS"),0)</f>
        <v>0</v>
      </c>
      <c r="I7" s="21">
        <f>IFERROR(GETPIVOTDATA("NºQUEST", CONFIGURAÇÃO!$AI$2,"CONTEÚDO",$B7,"Valores","NºQUEST"),0)</f>
        <v>0</v>
      </c>
      <c r="J7" s="15" t="str">
        <f>IFERROR(GETPIVOTDATA("TEMPO PQ", CONFIGURAÇÃO!$AI$2,"CONTEÚDO",$B7,"Valores","TEMPO PQ"), "00:00:00")</f>
        <v>00:00:00</v>
      </c>
    </row>
    <row r="8" spans="1:14" ht="28.15" customHeight="1" x14ac:dyDescent="0.25">
      <c r="A8" s="11">
        <v>5</v>
      </c>
      <c r="B8" s="13" t="s">
        <v>169</v>
      </c>
      <c r="C8" s="20" t="str">
        <f>IFERROR(GETPIVOTDATA("LÍQUIDO", CONFIGURAÇÃO!$AI$2,"CONTEÚDO",$B8,"Valores","LÍQUIDO"),"00:00:00")</f>
        <v>00:00:00</v>
      </c>
      <c r="D8" s="12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12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12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18">
        <f>IFERROR(GETPIVOTDATA("ACERTOS", CONFIGURAÇÃO!$AI$2,"CONTEÚDO",$B8,"Valores","ACERTOS"),0)</f>
        <v>0</v>
      </c>
      <c r="H8" s="19">
        <f>IFERROR(GETPIVOTDATA("ERROS", CONFIGURAÇÃO!$AI$2,"CONTEÚDO",$B8,"Valores","ERROS"),0)</f>
        <v>0</v>
      </c>
      <c r="I8" s="21">
        <f>IFERROR(GETPIVOTDATA("NºQUEST", CONFIGURAÇÃO!$AI$2,"CONTEÚDO",$B8,"Valores","NºQUEST"),0)</f>
        <v>0</v>
      </c>
      <c r="J8" s="15" t="str">
        <f>IFERROR(GETPIVOTDATA("TEMPO PQ", CONFIGURAÇÃO!$AI$2,"CONTEÚDO",$B8,"Valores","TEMPO PQ"), "00:00:00")</f>
        <v>00:00:00</v>
      </c>
    </row>
    <row r="9" spans="1:14" ht="28.15" customHeight="1" x14ac:dyDescent="0.25">
      <c r="A9" s="11">
        <v>6</v>
      </c>
      <c r="B9" s="13" t="s">
        <v>170</v>
      </c>
      <c r="C9" s="20" t="str">
        <f>IFERROR(GETPIVOTDATA("LÍQUIDO", CONFIGURAÇÃO!$AI$2,"CONTEÚDO",$B9,"Valores","LÍQUIDO"),"00:00:00")</f>
        <v>00:00:00</v>
      </c>
      <c r="D9" s="12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12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12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18">
        <f>IFERROR(GETPIVOTDATA("ACERTOS", CONFIGURAÇÃO!$AI$2,"CONTEÚDO",$B9,"Valores","ACERTOS"),0)</f>
        <v>0</v>
      </c>
      <c r="H9" s="19">
        <f>IFERROR(GETPIVOTDATA("ERROS", CONFIGURAÇÃO!$AI$2,"CONTEÚDO",$B9,"Valores","ERROS"),0)</f>
        <v>0</v>
      </c>
      <c r="I9" s="21">
        <f>IFERROR(GETPIVOTDATA("NºQUEST", CONFIGURAÇÃO!$AI$2,"CONTEÚDO",$B9,"Valores","NºQUEST"),0)</f>
        <v>0</v>
      </c>
      <c r="J9" s="15" t="str">
        <f>IFERROR(GETPIVOTDATA("TEMPO PQ", CONFIGURAÇÃO!$AI$2,"CONTEÚDO",$B9,"Valores","TEMPO PQ"), "00:00:00")</f>
        <v>00:00:00</v>
      </c>
    </row>
    <row r="10" spans="1:14" ht="28.15" customHeight="1" x14ac:dyDescent="0.25">
      <c r="A10" s="11">
        <v>7</v>
      </c>
      <c r="B10" s="13" t="s">
        <v>172</v>
      </c>
      <c r="C10" s="20" t="str">
        <f>IFERROR(GETPIVOTDATA("LÍQUIDO", CONFIGURAÇÃO!$AI$2,"CONTEÚDO",$B10,"Valores","LÍQUIDO"),"00:00:00")</f>
        <v>00:00:00</v>
      </c>
      <c r="D10" s="12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12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12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18">
        <f>IFERROR(GETPIVOTDATA("ACERTOS", CONFIGURAÇÃO!$AI$2,"CONTEÚDO",$B10,"Valores","ACERTOS"),0)</f>
        <v>0</v>
      </c>
      <c r="H10" s="19">
        <f>IFERROR(GETPIVOTDATA("ERROS", CONFIGURAÇÃO!$AI$2,"CONTEÚDO",$B10,"Valores","ERROS"),0)</f>
        <v>0</v>
      </c>
      <c r="I10" s="21">
        <f>IFERROR(GETPIVOTDATA("NºQUEST", CONFIGURAÇÃO!$AI$2,"CONTEÚDO",$B10,"Valores","NºQUEST"),0)</f>
        <v>0</v>
      </c>
      <c r="J10" s="15" t="str">
        <f>IFERROR(GETPIVOTDATA("TEMPO PQ", CONFIGURAÇÃO!$AI$2,"CONTEÚDO",$B10,"Valores","TEMPO PQ"), "00:00:00")</f>
        <v>00:00:00</v>
      </c>
    </row>
    <row r="11" spans="1:14" ht="28.15" customHeight="1" x14ac:dyDescent="0.25">
      <c r="A11" s="11">
        <v>8</v>
      </c>
      <c r="B11" s="13" t="s">
        <v>174</v>
      </c>
      <c r="C11" s="20" t="str">
        <f>IFERROR(GETPIVOTDATA("LÍQUIDO", CONFIGURAÇÃO!$AI$2,"CONTEÚDO",$B11,"Valores","LÍQUIDO"),"00:00:00")</f>
        <v>00:00:00</v>
      </c>
      <c r="D11" s="12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12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12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18">
        <f>IFERROR(GETPIVOTDATA("ACERTOS", CONFIGURAÇÃO!$AI$2,"CONTEÚDO",$B11,"Valores","ACERTOS"),0)</f>
        <v>0</v>
      </c>
      <c r="H11" s="19">
        <f>IFERROR(GETPIVOTDATA("ERROS", CONFIGURAÇÃO!$AI$2,"CONTEÚDO",$B11,"Valores","ERROS"),0)</f>
        <v>0</v>
      </c>
      <c r="I11" s="21">
        <f>IFERROR(GETPIVOTDATA("NºQUEST", CONFIGURAÇÃO!$AI$2,"CONTEÚDO",$B11,"Valores","NºQUEST"),0)</f>
        <v>0</v>
      </c>
      <c r="J11" s="15" t="str">
        <f>IFERROR(GETPIVOTDATA("TEMPO PQ", CONFIGURAÇÃO!$AI$2,"CONTEÚDO",$B11,"Valores","TEMPO PQ"), "00:00:00")</f>
        <v>00:00:00</v>
      </c>
    </row>
    <row r="12" spans="1:14" ht="28.15" customHeight="1" x14ac:dyDescent="0.25">
      <c r="A12" s="11">
        <v>9</v>
      </c>
      <c r="B12" s="13" t="s">
        <v>175</v>
      </c>
      <c r="C12" s="20" t="str">
        <f>IFERROR(GETPIVOTDATA("LÍQUIDO", CONFIGURAÇÃO!$AI$2,"CONTEÚDO",$B12,"Valores","LÍQUIDO"),"00:00:00")</f>
        <v>00:00:00</v>
      </c>
      <c r="D12" s="12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12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12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18">
        <f>IFERROR(GETPIVOTDATA("ACERTOS", CONFIGURAÇÃO!$AI$2,"CONTEÚDO",$B12,"Valores","ACERTOS"),0)</f>
        <v>0</v>
      </c>
      <c r="H12" s="19">
        <f>IFERROR(GETPIVOTDATA("ERROS", CONFIGURAÇÃO!$AI$2,"CONTEÚDO",$B12,"Valores","ERROS"),0)</f>
        <v>0</v>
      </c>
      <c r="I12" s="21">
        <f>IFERROR(GETPIVOTDATA("NºQUEST", CONFIGURAÇÃO!$AI$2,"CONTEÚDO",$B12,"Valores","NºQUEST"),0)</f>
        <v>0</v>
      </c>
      <c r="J12" s="15" t="str">
        <f>IFERROR(GETPIVOTDATA("TEMPO PQ", CONFIGURAÇÃO!$AI$2,"CONTEÚDO",$B12,"Valores","TEMPO PQ"), "00:00:00")</f>
        <v>00:00:00</v>
      </c>
    </row>
    <row r="13" spans="1:14" ht="28.15" customHeight="1" x14ac:dyDescent="0.25">
      <c r="A13" s="11">
        <v>10</v>
      </c>
      <c r="B13" s="13" t="s">
        <v>173</v>
      </c>
      <c r="C13" s="20" t="str">
        <f>IFERROR(GETPIVOTDATA("LÍQUIDO", CONFIGURAÇÃO!$AI$2,"CONTEÚDO",$B13,"Valores","LÍQUIDO"),"00:00:00")</f>
        <v>00:00:00</v>
      </c>
      <c r="D13" s="12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12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12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18">
        <f>IFERROR(GETPIVOTDATA("ACERTOS", CONFIGURAÇÃO!$AI$2,"CONTEÚDO",$B13,"Valores","ACERTOS"),0)</f>
        <v>0</v>
      </c>
      <c r="H13" s="19">
        <f>IFERROR(GETPIVOTDATA("ERROS", CONFIGURAÇÃO!$AI$2,"CONTEÚDO",$B13,"Valores","ERROS"),0)</f>
        <v>0</v>
      </c>
      <c r="I13" s="21">
        <f>IFERROR(GETPIVOTDATA("NºQUEST", CONFIGURAÇÃO!$AI$2,"CONTEÚDO",$B13,"Valores","NºQUEST"),0)</f>
        <v>0</v>
      </c>
      <c r="J13" s="15" t="str">
        <f>IFERROR(GETPIVOTDATA("TEMPO PQ", CONFIGURAÇÃO!$AI$2,"CONTEÚDO",$B13,"Valores","TEMPO PQ"), "00:00:00")</f>
        <v>00:00:00</v>
      </c>
    </row>
    <row r="14" spans="1:14" ht="28.15" customHeight="1" x14ac:dyDescent="0.25">
      <c r="A14" s="11">
        <v>11</v>
      </c>
      <c r="B14" s="13" t="s">
        <v>176</v>
      </c>
      <c r="C14" s="20" t="str">
        <f>IFERROR(GETPIVOTDATA("LÍQUIDO", CONFIGURAÇÃO!$AI$2,"CONTEÚDO",$B14,"Valores","LÍQUIDO"),"00:00:00")</f>
        <v>00:00:00</v>
      </c>
      <c r="D14" s="12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12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12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18">
        <f>IFERROR(GETPIVOTDATA("ACERTOS", CONFIGURAÇÃO!$AI$2,"CONTEÚDO",$B14,"Valores","ACERTOS"),0)</f>
        <v>0</v>
      </c>
      <c r="H14" s="19">
        <f>IFERROR(GETPIVOTDATA("ERROS", CONFIGURAÇÃO!$AI$2,"CONTEÚDO",$B14,"Valores","ERROS"),0)</f>
        <v>0</v>
      </c>
      <c r="I14" s="21">
        <f>IFERROR(GETPIVOTDATA("NºQUEST", CONFIGURAÇÃO!$AI$2,"CONTEÚDO",$B14,"Valores","NºQUEST"),0)</f>
        <v>0</v>
      </c>
      <c r="J14" s="15" t="str">
        <f>IFERROR(GETPIVOTDATA("TEMPO PQ", CONFIGURAÇÃO!$AI$2,"CONTEÚDO",$B14,"Valores","TEMPO PQ"), "00:00:00")</f>
        <v>00:00:00</v>
      </c>
    </row>
    <row r="15" spans="1:14" ht="28.15" customHeight="1" x14ac:dyDescent="0.25">
      <c r="A15" s="11">
        <v>12</v>
      </c>
      <c r="B15" s="13" t="s">
        <v>177</v>
      </c>
      <c r="C15" s="20" t="str">
        <f>IFERROR(GETPIVOTDATA("LÍQUIDO", CONFIGURAÇÃO!$AI$2,"CONTEÚDO",$B15,"Valores","LÍQUIDO"),"00:00:00")</f>
        <v>00:00:00</v>
      </c>
      <c r="D15" s="12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12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12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18">
        <f>IFERROR(GETPIVOTDATA("ACERTOS", CONFIGURAÇÃO!$AI$2,"CONTEÚDO",$B15,"Valores","ACERTOS"),0)</f>
        <v>0</v>
      </c>
      <c r="H15" s="19">
        <f>IFERROR(GETPIVOTDATA("ERROS", CONFIGURAÇÃO!$AI$2,"CONTEÚDO",$B15,"Valores","ERROS"),0)</f>
        <v>0</v>
      </c>
      <c r="I15" s="21">
        <f>IFERROR(GETPIVOTDATA("NºQUEST", CONFIGURAÇÃO!$AI$2,"CONTEÚDO",$B15,"Valores","NºQUEST"),0)</f>
        <v>0</v>
      </c>
      <c r="J15" s="15" t="str">
        <f>IFERROR(GETPIVOTDATA("TEMPO PQ", CONFIGURAÇÃO!$AI$2,"CONTEÚDO",$B15,"Valores","TEMPO PQ"), "00:00:00")</f>
        <v>00:00:00</v>
      </c>
    </row>
    <row r="16" spans="1:14" ht="28.15" customHeight="1" x14ac:dyDescent="0.25">
      <c r="A16" s="11">
        <v>13</v>
      </c>
      <c r="B16" s="13" t="s">
        <v>178</v>
      </c>
      <c r="C16" s="20" t="str">
        <f>IFERROR(GETPIVOTDATA("LÍQUIDO", CONFIGURAÇÃO!$AI$2,"CONTEÚDO",$B16,"Valores","LÍQUIDO"),"00:00:00")</f>
        <v>00:00:00</v>
      </c>
      <c r="D16" s="12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12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12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18">
        <f>IFERROR(GETPIVOTDATA("ACERTOS", CONFIGURAÇÃO!$AI$2,"CONTEÚDO",$B16,"Valores","ACERTOS"),0)</f>
        <v>0</v>
      </c>
      <c r="H16" s="19">
        <f>IFERROR(GETPIVOTDATA("ERROS", CONFIGURAÇÃO!$AI$2,"CONTEÚDO",$B16,"Valores","ERROS"),0)</f>
        <v>0</v>
      </c>
      <c r="I16" s="21">
        <f>IFERROR(GETPIVOTDATA("NºQUEST", CONFIGURAÇÃO!$AI$2,"CONTEÚDO",$B16,"Valores","NºQUEST"),0)</f>
        <v>0</v>
      </c>
      <c r="J16" s="15" t="str">
        <f>IFERROR(GETPIVOTDATA("TEMPO PQ", CONFIGURAÇÃO!$AI$2,"CONTEÚDO",$B16,"Valores","TEMPO PQ"), "00:00:00")</f>
        <v>00:00:00</v>
      </c>
    </row>
    <row r="17" spans="1:10" ht="28.15" customHeight="1" x14ac:dyDescent="0.25">
      <c r="A17" s="11">
        <v>14</v>
      </c>
      <c r="B17" s="13" t="s">
        <v>179</v>
      </c>
      <c r="C17" s="20" t="str">
        <f>IFERROR(GETPIVOTDATA("LÍQUIDO", CONFIGURAÇÃO!$AI$2,"CONTEÚDO",$B17,"Valores","LÍQUIDO"),"00:00:00")</f>
        <v>00:00:00</v>
      </c>
      <c r="D17" s="12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12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12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18">
        <f>IFERROR(GETPIVOTDATA("ACERTOS", CONFIGURAÇÃO!$AI$2,"CONTEÚDO",$B17,"Valores","ACERTOS"),0)</f>
        <v>0</v>
      </c>
      <c r="H17" s="19">
        <f>IFERROR(GETPIVOTDATA("ERROS", CONFIGURAÇÃO!$AI$2,"CONTEÚDO",$B17,"Valores","ERROS"),0)</f>
        <v>0</v>
      </c>
      <c r="I17" s="21">
        <f>IFERROR(GETPIVOTDATA("NºQUEST", CONFIGURAÇÃO!$AI$2,"CONTEÚDO",$B17,"Valores","NºQUEST"),0)</f>
        <v>0</v>
      </c>
      <c r="J17" s="15" t="str">
        <f>IFERROR(GETPIVOTDATA("TEMPO PQ", CONFIGURAÇÃO!$AI$2,"CONTEÚDO",$B17,"Valores","TEMPO PQ"), "00:00:00")</f>
        <v>00:00:00</v>
      </c>
    </row>
    <row r="18" spans="1:10" ht="28.15" customHeight="1" x14ac:dyDescent="0.25">
      <c r="A18" s="11">
        <v>15</v>
      </c>
      <c r="B18" s="13" t="s">
        <v>181</v>
      </c>
      <c r="C18" s="20" t="str">
        <f>IFERROR(GETPIVOTDATA("LÍQUIDO", CONFIGURAÇÃO!$AI$2,"CONTEÚDO",$B18,"Valores","LÍQUIDO"),"00:00:00")</f>
        <v>00:00:00</v>
      </c>
      <c r="D18" s="12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12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12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18">
        <f>IFERROR(GETPIVOTDATA("ACERTOS", CONFIGURAÇÃO!$AI$2,"CONTEÚDO",$B18,"Valores","ACERTOS"),0)</f>
        <v>0</v>
      </c>
      <c r="H18" s="19">
        <f>IFERROR(GETPIVOTDATA("ERROS", CONFIGURAÇÃO!$AI$2,"CONTEÚDO",$B18,"Valores","ERROS"),0)</f>
        <v>0</v>
      </c>
      <c r="I18" s="21">
        <f>IFERROR(GETPIVOTDATA("NºQUEST", CONFIGURAÇÃO!$AI$2,"CONTEÚDO",$B18,"Valores","NºQUEST"),0)</f>
        <v>0</v>
      </c>
      <c r="J18" s="15" t="str">
        <f>IFERROR(GETPIVOTDATA("TEMPO PQ", CONFIGURAÇÃO!$AI$2,"CONTEÚDO",$B18,"Valores","TEMPO PQ"), "00:00:00")</f>
        <v>00:00:00</v>
      </c>
    </row>
    <row r="19" spans="1:10" ht="28.15" customHeight="1" x14ac:dyDescent="0.25">
      <c r="A19" s="11">
        <v>16</v>
      </c>
      <c r="B19" s="13" t="s">
        <v>183</v>
      </c>
      <c r="C19" s="20" t="str">
        <f>IFERROR(GETPIVOTDATA("LÍQUIDO", CONFIGURAÇÃO!$AI$2,"CONTEÚDO",$B19,"Valores","LÍQUIDO"),"00:00:00")</f>
        <v>00:00:00</v>
      </c>
      <c r="D19" s="12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12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12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18">
        <f>IFERROR(GETPIVOTDATA("ACERTOS", CONFIGURAÇÃO!$AI$2,"CONTEÚDO",$B19,"Valores","ACERTOS"),0)</f>
        <v>0</v>
      </c>
      <c r="H19" s="19">
        <f>IFERROR(GETPIVOTDATA("ERROS", CONFIGURAÇÃO!$AI$2,"CONTEÚDO",$B19,"Valores","ERROS"),0)</f>
        <v>0</v>
      </c>
      <c r="I19" s="21">
        <f>IFERROR(GETPIVOTDATA("NºQUEST", CONFIGURAÇÃO!$AI$2,"CONTEÚDO",$B19,"Valores","NºQUEST"),0)</f>
        <v>0</v>
      </c>
      <c r="J19" s="15" t="str">
        <f>IFERROR(GETPIVOTDATA("TEMPO PQ", CONFIGURAÇÃO!$AI$2,"CONTEÚDO",$B19,"Valores","TEMPO PQ"), "00:00:00")</f>
        <v>00:00:00</v>
      </c>
    </row>
    <row r="20" spans="1:10" ht="28.15" customHeight="1" x14ac:dyDescent="0.25">
      <c r="A20" s="11">
        <v>17</v>
      </c>
      <c r="B20" s="13" t="s">
        <v>184</v>
      </c>
      <c r="C20" s="20" t="str">
        <f>IFERROR(GETPIVOTDATA("LÍQUIDO", CONFIGURAÇÃO!$AI$2,"CONTEÚDO",$B20,"Valores","LÍQUIDO"),"00:00:00")</f>
        <v>00:00:00</v>
      </c>
      <c r="D20" s="12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12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12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18">
        <f>IFERROR(GETPIVOTDATA("ACERTOS", CONFIGURAÇÃO!$AI$2,"CONTEÚDO",$B20,"Valores","ACERTOS"),0)</f>
        <v>0</v>
      </c>
      <c r="H20" s="19">
        <f>IFERROR(GETPIVOTDATA("ERROS", CONFIGURAÇÃO!$AI$2,"CONTEÚDO",$B20,"Valores","ERROS"),0)</f>
        <v>0</v>
      </c>
      <c r="I20" s="21">
        <f>IFERROR(GETPIVOTDATA("NºQUEST", CONFIGURAÇÃO!$AI$2,"CONTEÚDO",$B20,"Valores","NºQUEST"),0)</f>
        <v>0</v>
      </c>
      <c r="J20" s="15" t="str">
        <f>IFERROR(GETPIVOTDATA("TEMPO PQ", CONFIGURAÇÃO!$AI$2,"CONTEÚDO",$B20,"Valores","TEMPO PQ"), "00:00:00")</f>
        <v>00:00:00</v>
      </c>
    </row>
    <row r="21" spans="1:10" ht="28.15" customHeight="1" x14ac:dyDescent="0.25">
      <c r="A21" s="11">
        <v>18</v>
      </c>
      <c r="B21" s="13" t="s">
        <v>185</v>
      </c>
      <c r="C21" s="20" t="str">
        <f>IFERROR(GETPIVOTDATA("LÍQUIDO", CONFIGURAÇÃO!$AI$2,"CONTEÚDO",$B21,"Valores","LÍQUIDO"),"00:00:00")</f>
        <v>00:00:00</v>
      </c>
      <c r="D21" s="12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12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12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18">
        <f>IFERROR(GETPIVOTDATA("ACERTOS", CONFIGURAÇÃO!$AI$2,"CONTEÚDO",$B21,"Valores","ACERTOS"),0)</f>
        <v>0</v>
      </c>
      <c r="H21" s="19">
        <f>IFERROR(GETPIVOTDATA("ERROS", CONFIGURAÇÃO!$AI$2,"CONTEÚDO",$B21,"Valores","ERROS"),0)</f>
        <v>0</v>
      </c>
      <c r="I21" s="21">
        <f>IFERROR(GETPIVOTDATA("NºQUEST", CONFIGURAÇÃO!$AI$2,"CONTEÚDO",$B21,"Valores","NºQUEST"),0)</f>
        <v>0</v>
      </c>
      <c r="J21" s="15" t="str">
        <f>IFERROR(GETPIVOTDATA("TEMPO PQ", CONFIGURAÇÃO!$AI$2,"CONTEÚDO",$B21,"Valores","TEMPO PQ"), "00:00:00")</f>
        <v>00:00:00</v>
      </c>
    </row>
    <row r="22" spans="1:10" ht="28.15" customHeight="1" x14ac:dyDescent="0.25">
      <c r="A22" s="11">
        <v>19</v>
      </c>
      <c r="B22" s="13" t="s">
        <v>186</v>
      </c>
      <c r="C22" s="20" t="str">
        <f>IFERROR(GETPIVOTDATA("LÍQUIDO", CONFIGURAÇÃO!$AI$2,"CONTEÚDO",$B22,"Valores","LÍQUIDO"),"00:00:00")</f>
        <v>00:00:00</v>
      </c>
      <c r="D22" s="12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12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12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18">
        <f>IFERROR(GETPIVOTDATA("ACERTOS", CONFIGURAÇÃO!$AI$2,"CONTEÚDO",$B22,"Valores","ACERTOS"),0)</f>
        <v>0</v>
      </c>
      <c r="H22" s="19">
        <f>IFERROR(GETPIVOTDATA("ERROS", CONFIGURAÇÃO!$AI$2,"CONTEÚDO",$B22,"Valores","ERROS"),0)</f>
        <v>0</v>
      </c>
      <c r="I22" s="21">
        <f>IFERROR(GETPIVOTDATA("NºQUEST", CONFIGURAÇÃO!$AI$2,"CONTEÚDO",$B22,"Valores","NºQUEST"),0)</f>
        <v>0</v>
      </c>
      <c r="J22" s="15" t="str">
        <f>IFERROR(GETPIVOTDATA("TEMPO PQ", CONFIGURAÇÃO!$AI$2,"CONTEÚDO",$B22,"Valores","TEMPO PQ"), "00:00:00")</f>
        <v>00:00:00</v>
      </c>
    </row>
    <row r="23" spans="1:10" ht="28.15" customHeight="1" x14ac:dyDescent="0.25">
      <c r="A23" s="11">
        <v>20</v>
      </c>
      <c r="B23" s="13" t="s">
        <v>187</v>
      </c>
      <c r="C23" s="20" t="str">
        <f>IFERROR(GETPIVOTDATA("LÍQUIDO", CONFIGURAÇÃO!$AI$2,"CONTEÚDO",$B23,"Valores","LÍQUIDO"),"00:00:00")</f>
        <v>00:00:00</v>
      </c>
      <c r="D23" s="12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12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12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18">
        <f>IFERROR(GETPIVOTDATA("ACERTOS", CONFIGURAÇÃO!$AI$2,"CONTEÚDO",$B23,"Valores","ACERTOS"),0)</f>
        <v>0</v>
      </c>
      <c r="H23" s="19">
        <f>IFERROR(GETPIVOTDATA("ERROS", CONFIGURAÇÃO!$AI$2,"CONTEÚDO",$B23,"Valores","ERROS"),0)</f>
        <v>0</v>
      </c>
      <c r="I23" s="21">
        <f>IFERROR(GETPIVOTDATA("NºQUEST", CONFIGURAÇÃO!$AI$2,"CONTEÚDO",$B23,"Valores","NºQUEST"),0)</f>
        <v>0</v>
      </c>
      <c r="J23" s="15" t="str">
        <f>IFERROR(GETPIVOTDATA("TEMPO PQ", CONFIGURAÇÃO!$AI$2,"CONTEÚDO",$B23,"Valores","TEMPO PQ"), "00:00:00")</f>
        <v>00:00:00</v>
      </c>
    </row>
    <row r="24" spans="1:10" ht="28.15" customHeight="1" x14ac:dyDescent="0.25">
      <c r="A24" s="11">
        <v>21</v>
      </c>
      <c r="B24" s="13" t="s">
        <v>188</v>
      </c>
      <c r="C24" s="20" t="str">
        <f>IFERROR(GETPIVOTDATA("LÍQUIDO", CONFIGURAÇÃO!$AI$2,"CONTEÚDO",$B24,"Valores","LÍQUIDO"),"00:00:00")</f>
        <v>00:00:00</v>
      </c>
      <c r="D24" s="12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12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12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18">
        <f>IFERROR(GETPIVOTDATA("ACERTOS", CONFIGURAÇÃO!$AI$2,"CONTEÚDO",$B24,"Valores","ACERTOS"),0)</f>
        <v>0</v>
      </c>
      <c r="H24" s="19">
        <f>IFERROR(GETPIVOTDATA("ERROS", CONFIGURAÇÃO!$AI$2,"CONTEÚDO",$B24,"Valores","ERROS"),0)</f>
        <v>0</v>
      </c>
      <c r="I24" s="21">
        <f>IFERROR(GETPIVOTDATA("NºQUEST", CONFIGURAÇÃO!$AI$2,"CONTEÚDO",$B24,"Valores","NºQUEST"),0)</f>
        <v>0</v>
      </c>
      <c r="J24" s="15" t="str">
        <f>IFERROR(GETPIVOTDATA("TEMPO PQ", CONFIGURAÇÃO!$AI$2,"CONTEÚDO",$B24,"Valores","TEMPO PQ"), "00:00:00")</f>
        <v>00:00:00</v>
      </c>
    </row>
    <row r="25" spans="1:10" ht="28.15" customHeight="1" x14ac:dyDescent="0.25">
      <c r="A25" s="11">
        <v>22</v>
      </c>
      <c r="B25" s="13" t="s">
        <v>189</v>
      </c>
      <c r="C25" s="20" t="str">
        <f>IFERROR(GETPIVOTDATA("LÍQUIDO", CONFIGURAÇÃO!$AI$2,"CONTEÚDO",$B25,"Valores","LÍQUIDO"),"00:00:00")</f>
        <v>00:00:00</v>
      </c>
      <c r="D25" s="12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12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12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18">
        <f>IFERROR(GETPIVOTDATA("ACERTOS", CONFIGURAÇÃO!$AI$2,"CONTEÚDO",$B25,"Valores","ACERTOS"),0)</f>
        <v>0</v>
      </c>
      <c r="H25" s="19">
        <f>IFERROR(GETPIVOTDATA("ERROS", CONFIGURAÇÃO!$AI$2,"CONTEÚDO",$B25,"Valores","ERROS"),0)</f>
        <v>0</v>
      </c>
      <c r="I25" s="21">
        <f>IFERROR(GETPIVOTDATA("NºQUEST", CONFIGURAÇÃO!$AI$2,"CONTEÚDO",$B25,"Valores","NºQUEST"),0)</f>
        <v>0</v>
      </c>
      <c r="J25" s="15" t="str">
        <f>IFERROR(GETPIVOTDATA("TEMPO PQ", CONFIGURAÇÃO!$AI$2,"CONTEÚDO",$B25,"Valores","TEMPO PQ"), "00:00:00")</f>
        <v>00:00:00</v>
      </c>
    </row>
    <row r="26" spans="1:10" ht="28.15" customHeight="1" x14ac:dyDescent="0.25">
      <c r="A26" s="11">
        <v>23</v>
      </c>
      <c r="B26" s="22" t="s">
        <v>190</v>
      </c>
      <c r="C26" s="20" t="str">
        <f>IFERROR(GETPIVOTDATA("LÍQUIDO", CONFIGURAÇÃO!$AI$2,"CONTEÚDO",$B26,"Valores","LÍQUIDO"),"00:00:00")</f>
        <v>00:00:00</v>
      </c>
      <c r="D26" s="12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12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12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18">
        <f>IFERROR(GETPIVOTDATA("ACERTOS", CONFIGURAÇÃO!$AI$2,"CONTEÚDO",$B26,"Valores","ACERTOS"),0)</f>
        <v>0</v>
      </c>
      <c r="H26" s="19">
        <f>IFERROR(GETPIVOTDATA("ERROS", CONFIGURAÇÃO!$AI$2,"CONTEÚDO",$B26,"Valores","ERROS"),0)</f>
        <v>0</v>
      </c>
      <c r="I26" s="21">
        <f>IFERROR(GETPIVOTDATA("NºQUEST", CONFIGURAÇÃO!$AI$2,"CONTEÚDO",$B26,"Valores","NºQUEST"),0)</f>
        <v>0</v>
      </c>
      <c r="J26" s="15" t="str">
        <f>IFERROR(GETPIVOTDATA("TEMPO PQ", CONFIGURAÇÃO!$AI$2,"CONTEÚDO",$B26,"Valores","TEMPO PQ"), "00:00:00")</f>
        <v>00:00:00</v>
      </c>
    </row>
    <row r="27" spans="1:10" ht="28.15" customHeight="1" x14ac:dyDescent="0.25">
      <c r="A27" s="11">
        <v>24</v>
      </c>
      <c r="B27" s="13" t="s">
        <v>191</v>
      </c>
      <c r="C27" s="20" t="str">
        <f>IFERROR(GETPIVOTDATA("LÍQUIDO", CONFIGURAÇÃO!$AI$2,"CONTEÚDO",$B27,"Valores","LÍQUIDO"),"00:00:00")</f>
        <v>00:00:00</v>
      </c>
      <c r="D27" s="12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12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12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18">
        <f>IFERROR(GETPIVOTDATA("ACERTOS", CONFIGURAÇÃO!$AI$2,"CONTEÚDO",$B27,"Valores","ACERTOS"),0)</f>
        <v>0</v>
      </c>
      <c r="H27" s="19">
        <f>IFERROR(GETPIVOTDATA("ERROS", CONFIGURAÇÃO!$AI$2,"CONTEÚDO",$B27,"Valores","ERROS"),0)</f>
        <v>0</v>
      </c>
      <c r="I27" s="21">
        <f>IFERROR(GETPIVOTDATA("NºQUEST", CONFIGURAÇÃO!$AI$2,"CONTEÚDO",$B27,"Valores","NºQUEST"),0)</f>
        <v>0</v>
      </c>
      <c r="J27" s="15" t="str">
        <f>IFERROR(GETPIVOTDATA("TEMPO PQ", CONFIGURAÇÃO!$AI$2,"CONTEÚDO",$B27,"Valores","TEMPO PQ"), "00:00:00")</f>
        <v>00:00:00</v>
      </c>
    </row>
    <row r="28" spans="1:10" ht="28.15" customHeight="1" x14ac:dyDescent="0.25">
      <c r="A28" s="11">
        <v>25</v>
      </c>
      <c r="B28" s="13" t="s">
        <v>192</v>
      </c>
      <c r="C28" s="20" t="str">
        <f>IFERROR(GETPIVOTDATA("LÍQUIDO", CONFIGURAÇÃO!$AI$2,"CONTEÚDO",$B28,"Valores","LÍQUIDO"),"00:00:00")</f>
        <v>00:00:00</v>
      </c>
      <c r="D28" s="12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12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12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18">
        <f>IFERROR(GETPIVOTDATA("ACERTOS", CONFIGURAÇÃO!$AI$2,"CONTEÚDO",$B28,"Valores","ACERTOS"),0)</f>
        <v>0</v>
      </c>
      <c r="H28" s="19">
        <f>IFERROR(GETPIVOTDATA("ERROS", CONFIGURAÇÃO!$AI$2,"CONTEÚDO",$B28,"Valores","ERROS"),0)</f>
        <v>0</v>
      </c>
      <c r="I28" s="21">
        <f>IFERROR(GETPIVOTDATA("NºQUEST", CONFIGURAÇÃO!$AI$2,"CONTEÚDO",$B28,"Valores","NºQUEST"),0)</f>
        <v>0</v>
      </c>
      <c r="J28" s="15" t="str">
        <f>IFERROR(GETPIVOTDATA("TEMPO PQ", CONFIGURAÇÃO!$AI$2,"CONTEÚDO",$B28,"Valores","TEMPO PQ"), "00:00:00")</f>
        <v>00:00:00</v>
      </c>
    </row>
    <row r="29" spans="1:10" ht="28.15" customHeight="1" x14ac:dyDescent="0.25">
      <c r="A29" s="11">
        <v>26</v>
      </c>
      <c r="B29" s="13" t="s">
        <v>193</v>
      </c>
      <c r="C29" s="20" t="str">
        <f>IFERROR(GETPIVOTDATA("LÍQUIDO", CONFIGURAÇÃO!$AI$2,"CONTEÚDO",$B29,"Valores","LÍQUIDO"),"00:00:00")</f>
        <v>00:00:00</v>
      </c>
      <c r="D29" s="12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12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12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18">
        <f>IFERROR(GETPIVOTDATA("ACERTOS", CONFIGURAÇÃO!$AI$2,"CONTEÚDO",$B29,"Valores","ACERTOS"),0)</f>
        <v>0</v>
      </c>
      <c r="H29" s="19">
        <f>IFERROR(GETPIVOTDATA("ERROS", CONFIGURAÇÃO!$AI$2,"CONTEÚDO",$B29,"Valores","ERROS"),0)</f>
        <v>0</v>
      </c>
      <c r="I29" s="21">
        <f>IFERROR(GETPIVOTDATA("NºQUEST", CONFIGURAÇÃO!$AI$2,"CONTEÚDO",$B29,"Valores","NºQUEST"),0)</f>
        <v>0</v>
      </c>
      <c r="J29" s="15" t="str">
        <f>IFERROR(GETPIVOTDATA("TEMPO PQ", CONFIGURAÇÃO!$AI$2,"CONTEÚDO",$B29,"Valores","TEMPO PQ"), "00:00:00")</f>
        <v>00:00:00</v>
      </c>
    </row>
    <row r="30" spans="1:10" ht="28.15" customHeight="1" x14ac:dyDescent="0.25">
      <c r="A30" s="11">
        <v>27</v>
      </c>
      <c r="B30" s="13" t="s">
        <v>180</v>
      </c>
      <c r="C30" s="20" t="str">
        <f>IFERROR(GETPIVOTDATA("LÍQUIDO", CONFIGURAÇÃO!$AI$2,"CONTEÚDO",$B30,"Valores","LÍQUIDO"),"00:00:00")</f>
        <v>00:00:00</v>
      </c>
      <c r="D30" s="12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12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12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18">
        <f>IFERROR(GETPIVOTDATA("ACERTOS", CONFIGURAÇÃO!$AI$2,"CONTEÚDO",$B30,"Valores","ACERTOS"),0)</f>
        <v>0</v>
      </c>
      <c r="H30" s="19">
        <f>IFERROR(GETPIVOTDATA("ERROS", CONFIGURAÇÃO!$AI$2,"CONTEÚDO",$B30,"Valores","ERROS"),0)</f>
        <v>0</v>
      </c>
      <c r="I30" s="21">
        <f>IFERROR(GETPIVOTDATA("NºQUEST", CONFIGURAÇÃO!$AI$2,"CONTEÚDO",$B30,"Valores","NºQUEST"),0)</f>
        <v>0</v>
      </c>
      <c r="J30" s="15" t="str">
        <f>IFERROR(GETPIVOTDATA("TEMPO PQ", CONFIGURAÇÃO!$AI$2,"CONTEÚDO",$B30,"Valores","TEMPO PQ"), "00:00:00")</f>
        <v>00:00:00</v>
      </c>
    </row>
    <row r="31" spans="1:10" ht="28.15" customHeight="1" x14ac:dyDescent="0.25">
      <c r="A31" s="11">
        <v>28</v>
      </c>
      <c r="B31" s="13" t="s">
        <v>182</v>
      </c>
      <c r="C31" s="20" t="str">
        <f>IFERROR(GETPIVOTDATA("LÍQUIDO", CONFIGURAÇÃO!$AI$2,"CONTEÚDO",$B31,"Valores","LÍQUIDO"),"00:00:00")</f>
        <v>00:00:00</v>
      </c>
      <c r="D31" s="12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12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12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18">
        <f>IFERROR(GETPIVOTDATA("ACERTOS", CONFIGURAÇÃO!$AI$2,"CONTEÚDO",$B31,"Valores","ACERTOS"),0)</f>
        <v>0</v>
      </c>
      <c r="H31" s="19">
        <f>IFERROR(GETPIVOTDATA("ERROS", CONFIGURAÇÃO!$AI$2,"CONTEÚDO",$B31,"Valores","ERROS"),0)</f>
        <v>0</v>
      </c>
      <c r="I31" s="21">
        <f>IFERROR(GETPIVOTDATA("NºQUEST", CONFIGURAÇÃO!$AI$2,"CONTEÚDO",$B31,"Valores","NºQUEST"),0)</f>
        <v>0</v>
      </c>
      <c r="J31" s="15" t="str">
        <f>IFERROR(GETPIVOTDATA("TEMPO PQ", CONFIGURAÇÃO!$AI$2,"CONTEÚDO",$B31,"Valores","TEMPO PQ"), "00:00:00")</f>
        <v>00:00:00</v>
      </c>
    </row>
    <row r="32" spans="1:10" ht="28.15" customHeight="1" x14ac:dyDescent="0.25">
      <c r="A32" s="11">
        <v>29</v>
      </c>
      <c r="B32" s="13" t="s">
        <v>194</v>
      </c>
      <c r="C32" s="20" t="str">
        <f>IFERROR(GETPIVOTDATA("LÍQUIDO", CONFIGURAÇÃO!$AI$2,"CONTEÚDO",$B32,"Valores","LÍQUIDO"),"00:00:00")</f>
        <v>00:00:00</v>
      </c>
      <c r="D32" s="12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12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12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18">
        <f>IFERROR(GETPIVOTDATA("ACERTOS", CONFIGURAÇÃO!$AI$2,"CONTEÚDO",$B32,"Valores","ACERTOS"),0)</f>
        <v>0</v>
      </c>
      <c r="H32" s="19">
        <f>IFERROR(GETPIVOTDATA("ERROS", CONFIGURAÇÃO!$AI$2,"CONTEÚDO",$B32,"Valores","ERROS"),0)</f>
        <v>0</v>
      </c>
      <c r="I32" s="21">
        <f>IFERROR(GETPIVOTDATA("NºQUEST", CONFIGURAÇÃO!$AI$2,"CONTEÚDO",$B32,"Valores","NºQUEST"),0)</f>
        <v>0</v>
      </c>
      <c r="J32" s="15" t="str">
        <f>IFERROR(GETPIVOTDATA("TEMPO PQ", CONFIGURAÇÃO!$AI$2,"CONTEÚDO",$B32,"Valores","TEMPO PQ"), "00:00:00")</f>
        <v>00:00:00</v>
      </c>
    </row>
    <row r="33" spans="1:10" ht="28.15" customHeight="1" x14ac:dyDescent="0.25">
      <c r="A33" s="11">
        <v>30</v>
      </c>
      <c r="B33" s="13" t="s">
        <v>195</v>
      </c>
      <c r="C33" s="20" t="str">
        <f>IFERROR(GETPIVOTDATA("LÍQUIDO", CONFIGURAÇÃO!$AI$2,"CONTEÚDO",$B33,"Valores","LÍQUIDO"),"00:00:00")</f>
        <v>00:00:00</v>
      </c>
      <c r="D33" s="12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12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12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18">
        <f>IFERROR(GETPIVOTDATA("ACERTOS", CONFIGURAÇÃO!$AI$2,"CONTEÚDO",$B33,"Valores","ACERTOS"),0)</f>
        <v>0</v>
      </c>
      <c r="H33" s="19">
        <f>IFERROR(GETPIVOTDATA("ERROS", CONFIGURAÇÃO!$AI$2,"CONTEÚDO",$B33,"Valores","ERROS"),0)</f>
        <v>0</v>
      </c>
      <c r="I33" s="21">
        <f>IFERROR(GETPIVOTDATA("NºQUEST", CONFIGURAÇÃO!$AI$2,"CONTEÚDO",$B33,"Valores","NºQUEST"),0)</f>
        <v>0</v>
      </c>
      <c r="J33" s="15" t="str">
        <f>IFERROR(GETPIVOTDATA("TEMPO PQ", CONFIGURAÇÃO!$AI$2,"CONTEÚDO",$B33,"Valores","TEMPO PQ"), "00:00:00")</f>
        <v>00:00:00</v>
      </c>
    </row>
    <row r="34" spans="1:10" ht="28.15" customHeight="1" x14ac:dyDescent="0.25">
      <c r="A34" s="11">
        <v>31</v>
      </c>
      <c r="B34" s="13" t="s">
        <v>196</v>
      </c>
      <c r="C34" s="20" t="str">
        <f>IFERROR(GETPIVOTDATA("LÍQUIDO", CONFIGURAÇÃO!$AI$2,"CONTEÚDO",$B34,"Valores","LÍQUIDO"),"00:00:00")</f>
        <v>00:00:00</v>
      </c>
      <c r="D34" s="12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12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12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18">
        <f>IFERROR(GETPIVOTDATA("ACERTOS", CONFIGURAÇÃO!$AI$2,"CONTEÚDO",$B34,"Valores","ACERTOS"),0)</f>
        <v>0</v>
      </c>
      <c r="H34" s="19">
        <f>IFERROR(GETPIVOTDATA("ERROS", CONFIGURAÇÃO!$AI$2,"CONTEÚDO",$B34,"Valores","ERROS"),0)</f>
        <v>0</v>
      </c>
      <c r="I34" s="21">
        <f>IFERROR(GETPIVOTDATA("NºQUEST", CONFIGURAÇÃO!$AI$2,"CONTEÚDO",$B34,"Valores","NºQUEST"),0)</f>
        <v>0</v>
      </c>
      <c r="J34" s="15" t="str">
        <f>IFERROR(GETPIVOTDATA("TEMPO PQ", CONFIGURAÇÃO!$AI$2,"CONTEÚDO",$B34,"Valores","TEMPO PQ"), "00:00:00")</f>
        <v>00:00:00</v>
      </c>
    </row>
    <row r="35" spans="1:10" ht="28.15" customHeight="1" x14ac:dyDescent="0.25">
      <c r="A35" s="11">
        <v>32</v>
      </c>
      <c r="B35" s="13" t="s">
        <v>197</v>
      </c>
      <c r="C35" s="20" t="str">
        <f>IFERROR(GETPIVOTDATA("LÍQUIDO", CONFIGURAÇÃO!$AI$2,"CONTEÚDO",$B35,"Valores","LÍQUIDO"),"00:00:00")</f>
        <v>00:00:00</v>
      </c>
      <c r="D35" s="12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12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12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18">
        <f>IFERROR(GETPIVOTDATA("ACERTOS", CONFIGURAÇÃO!$AI$2,"CONTEÚDO",$B35,"Valores","ACERTOS"),0)</f>
        <v>0</v>
      </c>
      <c r="H35" s="19">
        <f>IFERROR(GETPIVOTDATA("ERROS", CONFIGURAÇÃO!$AI$2,"CONTEÚDO",$B35,"Valores","ERROS"),0)</f>
        <v>0</v>
      </c>
      <c r="I35" s="21">
        <f>IFERROR(GETPIVOTDATA("NºQUEST", CONFIGURAÇÃO!$AI$2,"CONTEÚDO",$B35,"Valores","NºQUEST"),0)</f>
        <v>0</v>
      </c>
      <c r="J35" s="15" t="str">
        <f>IFERROR(GETPIVOTDATA("TEMPO PQ", CONFIGURAÇÃO!$AI$2,"CONTEÚDO",$B35,"Valores","TEMPO PQ"), "00:00:00")</f>
        <v>00:00:00</v>
      </c>
    </row>
    <row r="36" spans="1:10" ht="28.15" customHeight="1" x14ac:dyDescent="0.25">
      <c r="A36" s="11">
        <v>33</v>
      </c>
      <c r="B36" s="13" t="s">
        <v>198</v>
      </c>
      <c r="C36" s="20" t="str">
        <f>IFERROR(GETPIVOTDATA("LÍQUIDO", CONFIGURAÇÃO!$AI$2,"CONTEÚDO",$B36,"Valores","LÍQUIDO"),"00:00:00")</f>
        <v>00:00:00</v>
      </c>
      <c r="D36" s="12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12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12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18">
        <f>IFERROR(GETPIVOTDATA("ACERTOS", CONFIGURAÇÃO!$AI$2,"CONTEÚDO",$B36,"Valores","ACERTOS"),0)</f>
        <v>0</v>
      </c>
      <c r="H36" s="19">
        <f>IFERROR(GETPIVOTDATA("ERROS", CONFIGURAÇÃO!$AI$2,"CONTEÚDO",$B36,"Valores","ERROS"),0)</f>
        <v>0</v>
      </c>
      <c r="I36" s="21">
        <f>IFERROR(GETPIVOTDATA("NºQUEST", CONFIGURAÇÃO!$AI$2,"CONTEÚDO",$B36,"Valores","NºQUEST"),0)</f>
        <v>0</v>
      </c>
      <c r="J36" s="15" t="str">
        <f>IFERROR(GETPIVOTDATA("TEMPO PQ", CONFIGURAÇÃO!$AI$2,"CONTEÚDO",$B36,"Valores","TEMPO PQ"), "00:00:00")</f>
        <v>00:00:00</v>
      </c>
    </row>
    <row r="37" spans="1:10" ht="28.15" customHeight="1" x14ac:dyDescent="0.25">
      <c r="A37" s="11">
        <v>34</v>
      </c>
      <c r="B37" s="13" t="s">
        <v>199</v>
      </c>
      <c r="C37" s="20" t="str">
        <f>IFERROR(GETPIVOTDATA("LÍQUIDO", CONFIGURAÇÃO!$AI$2,"CONTEÚDO",$B37,"Valores","LÍQUIDO"),"00:00:00")</f>
        <v>00:00:00</v>
      </c>
      <c r="D37" s="12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12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12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18">
        <f>IFERROR(GETPIVOTDATA("ACERTOS", CONFIGURAÇÃO!$AI$2,"CONTEÚDO",$B37,"Valores","ACERTOS"),0)</f>
        <v>0</v>
      </c>
      <c r="H37" s="19">
        <f>IFERROR(GETPIVOTDATA("ERROS", CONFIGURAÇÃO!$AI$2,"CONTEÚDO",$B37,"Valores","ERROS"),0)</f>
        <v>0</v>
      </c>
      <c r="I37" s="21">
        <f>IFERROR(GETPIVOTDATA("NºQUEST", CONFIGURAÇÃO!$AI$2,"CONTEÚDO",$B37,"Valores","NºQUEST"),0)</f>
        <v>0</v>
      </c>
      <c r="J37" s="15" t="str">
        <f>IFERROR(GETPIVOTDATA("TEMPO PQ", CONFIGURAÇÃO!$AI$2,"CONTEÚDO",$B37,"Valores","TEMPO PQ"), "00:00:00")</f>
        <v>00:00:00</v>
      </c>
    </row>
    <row r="38" spans="1:10" ht="28.15" customHeight="1" x14ac:dyDescent="0.25">
      <c r="A38" s="11">
        <v>35</v>
      </c>
      <c r="B38" s="13" t="s">
        <v>200</v>
      </c>
      <c r="C38" s="20" t="str">
        <f>IFERROR(GETPIVOTDATA("LÍQUIDO", CONFIGURAÇÃO!$AI$2,"CONTEÚDO",$B38,"Valores","LÍQUIDO"),"00:00:00")</f>
        <v>00:00:00</v>
      </c>
      <c r="D38" s="12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12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12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18">
        <f>IFERROR(GETPIVOTDATA("ACERTOS", CONFIGURAÇÃO!$AI$2,"CONTEÚDO",$B38,"Valores","ACERTOS"),0)</f>
        <v>0</v>
      </c>
      <c r="H38" s="19">
        <f>IFERROR(GETPIVOTDATA("ERROS", CONFIGURAÇÃO!$AI$2,"CONTEÚDO",$B38,"Valores","ERROS"),0)</f>
        <v>0</v>
      </c>
      <c r="I38" s="21">
        <f>IFERROR(GETPIVOTDATA("NºQUEST", CONFIGURAÇÃO!$AI$2,"CONTEÚDO",$B38,"Valores","NºQUEST"),0)</f>
        <v>0</v>
      </c>
      <c r="J38" s="15" t="str">
        <f>IFERROR(GETPIVOTDATA("TEMPO PQ", CONFIGURAÇÃO!$AI$2,"CONTEÚDO",$B38,"Valores","TEMPO PQ"), "00:00:00")</f>
        <v>00:00:00</v>
      </c>
    </row>
    <row r="39" spans="1:10" ht="28.15" customHeight="1" x14ac:dyDescent="0.25">
      <c r="A39" s="11">
        <v>36</v>
      </c>
      <c r="B39" s="13" t="s">
        <v>201</v>
      </c>
      <c r="C39" s="20" t="str">
        <f>IFERROR(GETPIVOTDATA("LÍQUIDO", CONFIGURAÇÃO!$AI$2,"CONTEÚDO",$B39,"Valores","LÍQUIDO"),"00:00:00")</f>
        <v>00:00:00</v>
      </c>
      <c r="D39" s="12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12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12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18">
        <f>IFERROR(GETPIVOTDATA("ACERTOS", CONFIGURAÇÃO!$AI$2,"CONTEÚDO",$B39,"Valores","ACERTOS"),0)</f>
        <v>0</v>
      </c>
      <c r="H39" s="19">
        <f>IFERROR(GETPIVOTDATA("ERROS", CONFIGURAÇÃO!$AI$2,"CONTEÚDO",$B39,"Valores","ERROS"),0)</f>
        <v>0</v>
      </c>
      <c r="I39" s="21">
        <f>IFERROR(GETPIVOTDATA("NºQUEST", CONFIGURAÇÃO!$AI$2,"CONTEÚDO",$B39,"Valores","NºQUEST"),0)</f>
        <v>0</v>
      </c>
      <c r="J39" s="15" t="str">
        <f>IFERROR(GETPIVOTDATA("TEMPO PQ", CONFIGURAÇÃO!$AI$2,"CONTEÚDO",$B39,"Valores","TEMPO PQ"), "00:00:00")</f>
        <v>00:00:00</v>
      </c>
    </row>
    <row r="40" spans="1:10" ht="28.15" customHeight="1" x14ac:dyDescent="0.25">
      <c r="A40" s="11">
        <v>37</v>
      </c>
      <c r="B40" s="13" t="s">
        <v>202</v>
      </c>
      <c r="C40" s="20" t="str">
        <f>IFERROR(GETPIVOTDATA("LÍQUIDO", CONFIGURAÇÃO!$AI$2,"CONTEÚDO",$B40,"Valores","LÍQUIDO"),"00:00:00")</f>
        <v>00:00:00</v>
      </c>
      <c r="D40" s="12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12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12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18">
        <f>IFERROR(GETPIVOTDATA("ACERTOS", CONFIGURAÇÃO!$AI$2,"CONTEÚDO",$B40,"Valores","ACERTOS"),0)</f>
        <v>0</v>
      </c>
      <c r="H40" s="19">
        <f>IFERROR(GETPIVOTDATA("ERROS", CONFIGURAÇÃO!$AI$2,"CONTEÚDO",$B40,"Valores","ERROS"),0)</f>
        <v>0</v>
      </c>
      <c r="I40" s="21">
        <f>IFERROR(GETPIVOTDATA("NºQUEST", CONFIGURAÇÃO!$AI$2,"CONTEÚDO",$B40,"Valores","NºQUEST"),0)</f>
        <v>0</v>
      </c>
      <c r="J40" s="15" t="str">
        <f>IFERROR(GETPIVOTDATA("TEMPO PQ", CONFIGURAÇÃO!$AI$2,"CONTEÚDO",$B40,"Valores","TEMPO PQ"), "00:00:00")</f>
        <v>00:00:00</v>
      </c>
    </row>
    <row r="41" spans="1:10" ht="28.15" customHeight="1" x14ac:dyDescent="0.25">
      <c r="A41" s="11">
        <v>38</v>
      </c>
      <c r="B41" s="13" t="s">
        <v>203</v>
      </c>
      <c r="C41" s="20" t="str">
        <f>IFERROR(GETPIVOTDATA("LÍQUIDO", CONFIGURAÇÃO!$AI$2,"CONTEÚDO",$B41,"Valores","LÍQUIDO"),"00:00:00")</f>
        <v>00:00:00</v>
      </c>
      <c r="D41" s="12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12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12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18">
        <f>IFERROR(GETPIVOTDATA("ACERTOS", CONFIGURAÇÃO!$AI$2,"CONTEÚDO",$B41,"Valores","ACERTOS"),0)</f>
        <v>0</v>
      </c>
      <c r="H41" s="19">
        <f>IFERROR(GETPIVOTDATA("ERROS", CONFIGURAÇÃO!$AI$2,"CONTEÚDO",$B41,"Valores","ERROS"),0)</f>
        <v>0</v>
      </c>
      <c r="I41" s="21">
        <f>IFERROR(GETPIVOTDATA("NºQUEST", CONFIGURAÇÃO!$AI$2,"CONTEÚDO",$B41,"Valores","NºQUEST"),0)</f>
        <v>0</v>
      </c>
      <c r="J41" s="15" t="str">
        <f>IFERROR(GETPIVOTDATA("TEMPO PQ", CONFIGURAÇÃO!$AI$2,"CONTEÚDO",$B41,"Valores","TEMPO PQ"), "00:00:00")</f>
        <v>00:00:00</v>
      </c>
    </row>
    <row r="42" spans="1:10" ht="28.15" customHeight="1" x14ac:dyDescent="0.25">
      <c r="A42" s="11">
        <v>39</v>
      </c>
      <c r="B42" s="13" t="s">
        <v>204</v>
      </c>
      <c r="C42" s="20" t="str">
        <f>IFERROR(GETPIVOTDATA("LÍQUIDO", CONFIGURAÇÃO!$AI$2,"CONTEÚDO",$B42,"Valores","LÍQUIDO"),"00:00:00")</f>
        <v>00:00:00</v>
      </c>
      <c r="D42" s="12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12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12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18">
        <f>IFERROR(GETPIVOTDATA("ACERTOS", CONFIGURAÇÃO!$AI$2,"CONTEÚDO",$B42,"Valores","ACERTOS"),0)</f>
        <v>0</v>
      </c>
      <c r="H42" s="19">
        <f>IFERROR(GETPIVOTDATA("ERROS", CONFIGURAÇÃO!$AI$2,"CONTEÚDO",$B42,"Valores","ERROS"),0)</f>
        <v>0</v>
      </c>
      <c r="I42" s="21">
        <f>IFERROR(GETPIVOTDATA("NºQUEST", CONFIGURAÇÃO!$AI$2,"CONTEÚDO",$B42,"Valores","NºQUEST"),0)</f>
        <v>0</v>
      </c>
      <c r="J42" s="15" t="str">
        <f>IFERROR(GETPIVOTDATA("TEMPO PQ", CONFIGURAÇÃO!$AI$2,"CONTEÚDO",$B42,"Valores","TEMPO PQ"), "00:00:00")</f>
        <v>00:00:00</v>
      </c>
    </row>
    <row r="43" spans="1:10" ht="28.15" customHeight="1" x14ac:dyDescent="0.25">
      <c r="A43" s="11">
        <v>40</v>
      </c>
      <c r="B43" s="13" t="s">
        <v>205</v>
      </c>
      <c r="C43" s="20" t="str">
        <f>IFERROR(GETPIVOTDATA("LÍQUIDO", CONFIGURAÇÃO!$AI$2,"CONTEÚDO",$B43,"Valores","LÍQUIDO"),"00:00:00")</f>
        <v>00:00:00</v>
      </c>
      <c r="D43" s="12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12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12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18">
        <f>IFERROR(GETPIVOTDATA("ACERTOS", CONFIGURAÇÃO!$AI$2,"CONTEÚDO",$B43,"Valores","ACERTOS"),0)</f>
        <v>0</v>
      </c>
      <c r="H43" s="19">
        <f>IFERROR(GETPIVOTDATA("ERROS", CONFIGURAÇÃO!$AI$2,"CONTEÚDO",$B43,"Valores","ERROS"),0)</f>
        <v>0</v>
      </c>
      <c r="I43" s="21">
        <f>IFERROR(GETPIVOTDATA("NºQUEST", CONFIGURAÇÃO!$AI$2,"CONTEÚDO",$B43,"Valores","NºQUEST"),0)</f>
        <v>0</v>
      </c>
      <c r="J43" s="15" t="str">
        <f>IFERROR(GETPIVOTDATA("TEMPO PQ", CONFIGURAÇÃO!$AI$2,"CONTEÚDO",$B43,"Valores","TEMPO PQ"), "00:00:00")</f>
        <v>00:00:00</v>
      </c>
    </row>
    <row r="44" spans="1:10" ht="28.15" customHeight="1" x14ac:dyDescent="0.25">
      <c r="A44" s="11">
        <v>41</v>
      </c>
      <c r="B44" s="13" t="s">
        <v>206</v>
      </c>
      <c r="C44" s="20" t="str">
        <f>IFERROR(GETPIVOTDATA("LÍQUIDO", CONFIGURAÇÃO!$AI$2,"CONTEÚDO",$B44,"Valores","LÍQUIDO"),"00:00:00")</f>
        <v>00:00:00</v>
      </c>
      <c r="D44" s="12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12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12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18">
        <f>IFERROR(GETPIVOTDATA("ACERTOS", CONFIGURAÇÃO!$AI$2,"CONTEÚDO",$B44,"Valores","ACERTOS"),0)</f>
        <v>0</v>
      </c>
      <c r="H44" s="19">
        <f>IFERROR(GETPIVOTDATA("ERROS", CONFIGURAÇÃO!$AI$2,"CONTEÚDO",$B44,"Valores","ERROS"),0)</f>
        <v>0</v>
      </c>
      <c r="I44" s="21">
        <f>IFERROR(GETPIVOTDATA("NºQUEST", CONFIGURAÇÃO!$AI$2,"CONTEÚDO",$B44,"Valores","NºQUEST"),0)</f>
        <v>0</v>
      </c>
      <c r="J44" s="15" t="str">
        <f>IFERROR(GETPIVOTDATA("TEMPO PQ", CONFIGURAÇÃO!$AI$2,"CONTEÚDO",$B44,"Valores","TEMPO PQ"), "00:00:00")</f>
        <v>00:00:00</v>
      </c>
    </row>
    <row r="45" spans="1:10" ht="28.15" customHeight="1" x14ac:dyDescent="0.25">
      <c r="A45" s="11">
        <v>42</v>
      </c>
      <c r="B45" s="13" t="s">
        <v>207</v>
      </c>
      <c r="C45" s="20" t="str">
        <f>IFERROR(GETPIVOTDATA("LÍQUIDO", CONFIGURAÇÃO!$AI$2,"CONTEÚDO",$B45,"Valores","LÍQUIDO"),"00:00:00")</f>
        <v>00:00:00</v>
      </c>
      <c r="D45" s="12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12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12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18">
        <f>IFERROR(GETPIVOTDATA("ACERTOS", CONFIGURAÇÃO!$AI$2,"CONTEÚDO",$B45,"Valores","ACERTOS"),0)</f>
        <v>0</v>
      </c>
      <c r="H45" s="19">
        <f>IFERROR(GETPIVOTDATA("ERROS", CONFIGURAÇÃO!$AI$2,"CONTEÚDO",$B45,"Valores","ERROS"),0)</f>
        <v>0</v>
      </c>
      <c r="I45" s="21">
        <f>IFERROR(GETPIVOTDATA("NºQUEST", CONFIGURAÇÃO!$AI$2,"CONTEÚDO",$B45,"Valores","NºQUEST"),0)</f>
        <v>0</v>
      </c>
      <c r="J45" s="15" t="str">
        <f>IFERROR(GETPIVOTDATA("TEMPO PQ", CONFIGURAÇÃO!$AI$2,"CONTEÚDO",$B45,"Valores","TEMPO PQ"), "00:00:00")</f>
        <v>00:00:00</v>
      </c>
    </row>
    <row r="46" spans="1:10" ht="28.15" customHeight="1" x14ac:dyDescent="0.25">
      <c r="A46" s="11">
        <v>43</v>
      </c>
      <c r="B46" s="13" t="s">
        <v>208</v>
      </c>
      <c r="C46" s="20" t="str">
        <f>IFERROR(GETPIVOTDATA("LÍQUIDO", CONFIGURAÇÃO!$AI$2,"CONTEÚDO",$B46,"Valores","LÍQUIDO"),"00:00:00")</f>
        <v>00:00:00</v>
      </c>
      <c r="D46" s="12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12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12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18">
        <f>IFERROR(GETPIVOTDATA("ACERTOS", CONFIGURAÇÃO!$AI$2,"CONTEÚDO",$B46,"Valores","ACERTOS"),0)</f>
        <v>0</v>
      </c>
      <c r="H46" s="19">
        <f>IFERROR(GETPIVOTDATA("ERROS", CONFIGURAÇÃO!$AI$2,"CONTEÚDO",$B46,"Valores","ERROS"),0)</f>
        <v>0</v>
      </c>
      <c r="I46" s="21">
        <f>IFERROR(GETPIVOTDATA("NºQUEST", CONFIGURAÇÃO!$AI$2,"CONTEÚDO",$B46,"Valores","NºQUEST"),0)</f>
        <v>0</v>
      </c>
      <c r="J46" s="15" t="str">
        <f>IFERROR(GETPIVOTDATA("TEMPO PQ", CONFIGURAÇÃO!$AI$2,"CONTEÚDO",$B46,"Valores","TEMPO PQ"), "00:00:00")</f>
        <v>00:00:00</v>
      </c>
    </row>
    <row r="47" spans="1:10" ht="28.15" customHeight="1" x14ac:dyDescent="0.25">
      <c r="A47" s="11">
        <v>44</v>
      </c>
      <c r="B47" s="13" t="s">
        <v>209</v>
      </c>
      <c r="C47" s="20" t="str">
        <f>IFERROR(GETPIVOTDATA("LÍQUIDO", CONFIGURAÇÃO!$AI$2,"CONTEÚDO",$B47,"Valores","LÍQUIDO"),"00:00:00")</f>
        <v>00:00:00</v>
      </c>
      <c r="D47" s="12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12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12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18">
        <f>IFERROR(GETPIVOTDATA("ACERTOS", CONFIGURAÇÃO!$AI$2,"CONTEÚDO",$B47,"Valores","ACERTOS"),0)</f>
        <v>0</v>
      </c>
      <c r="H47" s="19">
        <f>IFERROR(GETPIVOTDATA("ERROS", CONFIGURAÇÃO!$AI$2,"CONTEÚDO",$B47,"Valores","ERROS"),0)</f>
        <v>0</v>
      </c>
      <c r="I47" s="21">
        <f>IFERROR(GETPIVOTDATA("NºQUEST", CONFIGURAÇÃO!$AI$2,"CONTEÚDO",$B47,"Valores","NºQUEST"),0)</f>
        <v>0</v>
      </c>
      <c r="J47" s="15" t="str">
        <f>IFERROR(GETPIVOTDATA("TEMPO PQ", CONFIGURAÇÃO!$AI$2,"CONTEÚDO",$B47,"Valores","TEMPO PQ"), "00:00:00")</f>
        <v>00:00:00</v>
      </c>
    </row>
    <row r="48" spans="1:10" ht="28.15" customHeight="1" x14ac:dyDescent="0.35">
      <c r="B48" s="23" t="s">
        <v>210</v>
      </c>
      <c r="C48" s="24" t="s">
        <v>56</v>
      </c>
      <c r="D48" s="8" t="s">
        <v>24</v>
      </c>
      <c r="E48" s="8" t="s">
        <v>0</v>
      </c>
      <c r="F48" s="8" t="s">
        <v>1</v>
      </c>
      <c r="G48" s="23" t="s">
        <v>54</v>
      </c>
      <c r="H48" s="23" t="s">
        <v>55</v>
      </c>
      <c r="I48" s="23" t="s">
        <v>58</v>
      </c>
      <c r="J48" s="24" t="s">
        <v>163</v>
      </c>
    </row>
    <row r="49" spans="1:10" ht="28.15" customHeight="1" x14ac:dyDescent="0.25">
      <c r="A49" s="11">
        <v>45</v>
      </c>
      <c r="B49" s="13" t="s">
        <v>211</v>
      </c>
      <c r="C49" s="20" t="str">
        <f>IFERROR(GETPIVOTDATA("LÍQUIDO", CONFIGURAÇÃO!$AI$2,"CONTEÚDO",$B49,"Valores","LÍQUIDO"),"00:00:00")</f>
        <v>00:00:00</v>
      </c>
      <c r="D49" s="12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12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12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18">
        <f>IFERROR(GETPIVOTDATA("ACERTOS", CONFIGURAÇÃO!$AI$2,"CONTEÚDO",$B49,"Valores","ACERTOS"),0)</f>
        <v>0</v>
      </c>
      <c r="H49" s="19">
        <f>IFERROR(GETPIVOTDATA("ERROS", CONFIGURAÇÃO!$AI$2,"CONTEÚDO",$B49,"Valores","ERROS"),0)</f>
        <v>0</v>
      </c>
      <c r="I49" s="21">
        <f>IFERROR(GETPIVOTDATA("NºQUEST", CONFIGURAÇÃO!$AI$2,"CONTEÚDO",$B49,"Valores","NºQUEST"),0)</f>
        <v>0</v>
      </c>
      <c r="J49" s="15" t="str">
        <f>IFERROR(GETPIVOTDATA("TEMPO PQ", CONFIGURAÇÃO!$AI$2,"CONTEÚDO",$B49,"Valores","TEMPO PQ"), "00:00:00")</f>
        <v>00:00:00</v>
      </c>
    </row>
    <row r="50" spans="1:10" ht="28.15" customHeight="1" x14ac:dyDescent="0.25">
      <c r="A50" s="11">
        <v>46</v>
      </c>
      <c r="B50" s="13" t="s">
        <v>212</v>
      </c>
      <c r="C50" s="20" t="str">
        <f>IFERROR(GETPIVOTDATA("LÍQUIDO", CONFIGURAÇÃO!$AI$2,"CONTEÚDO",$B50,"Valores","LÍQUIDO"),"00:00:00")</f>
        <v>00:00:00</v>
      </c>
      <c r="D50" s="12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12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12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18">
        <f>IFERROR(GETPIVOTDATA("ACERTOS", CONFIGURAÇÃO!$AI$2,"CONTEÚDO",$B50,"Valores","ACERTOS"),0)</f>
        <v>0</v>
      </c>
      <c r="H50" s="19">
        <f>IFERROR(GETPIVOTDATA("ERROS", CONFIGURAÇÃO!$AI$2,"CONTEÚDO",$B50,"Valores","ERROS"),0)</f>
        <v>0</v>
      </c>
      <c r="I50" s="21">
        <f>IFERROR(GETPIVOTDATA("NºQUEST", CONFIGURAÇÃO!$AI$2,"CONTEÚDO",$B50,"Valores","NºQUEST"),0)</f>
        <v>0</v>
      </c>
      <c r="J50" s="15" t="str">
        <f>IFERROR(GETPIVOTDATA("TEMPO PQ", CONFIGURAÇÃO!$AI$2,"CONTEÚDO",$B50,"Valores","TEMPO PQ"), "00:00:00")</f>
        <v>00:00:00</v>
      </c>
    </row>
    <row r="51" spans="1:10" ht="28.15" customHeight="1" x14ac:dyDescent="0.25">
      <c r="A51" s="11">
        <v>47</v>
      </c>
      <c r="B51" s="13" t="s">
        <v>213</v>
      </c>
      <c r="C51" s="20" t="str">
        <f>IFERROR(GETPIVOTDATA("LÍQUIDO", CONFIGURAÇÃO!$AI$2,"CONTEÚDO",$B51,"Valores","LÍQUIDO"),"00:00:00")</f>
        <v>00:00:00</v>
      </c>
      <c r="D51" s="12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12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12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18">
        <f>IFERROR(GETPIVOTDATA("ACERTOS", CONFIGURAÇÃO!$AI$2,"CONTEÚDO",$B51,"Valores","ACERTOS"),0)</f>
        <v>0</v>
      </c>
      <c r="H51" s="19">
        <f>IFERROR(GETPIVOTDATA("ERROS", CONFIGURAÇÃO!$AI$2,"CONTEÚDO",$B51,"Valores","ERROS"),0)</f>
        <v>0</v>
      </c>
      <c r="I51" s="21">
        <f>IFERROR(GETPIVOTDATA("NºQUEST", CONFIGURAÇÃO!$AI$2,"CONTEÚDO",$B51,"Valores","NºQUEST"),0)</f>
        <v>0</v>
      </c>
      <c r="J51" s="15" t="str">
        <f>IFERROR(GETPIVOTDATA("TEMPO PQ", CONFIGURAÇÃO!$AI$2,"CONTEÚDO",$B51,"Valores","TEMPO PQ"), "00:00:00")</f>
        <v>00:00:00</v>
      </c>
    </row>
    <row r="52" spans="1:10" ht="28.15" customHeight="1" x14ac:dyDescent="0.25">
      <c r="A52" s="11">
        <v>48</v>
      </c>
      <c r="B52" s="13" t="s">
        <v>214</v>
      </c>
      <c r="C52" s="20" t="str">
        <f>IFERROR(GETPIVOTDATA("LÍQUIDO", CONFIGURAÇÃO!$AI$2,"CONTEÚDO",$B52,"Valores","LÍQUIDO"),"00:00:00")</f>
        <v>00:00:00</v>
      </c>
      <c r="D52" s="12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12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12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18">
        <f>IFERROR(GETPIVOTDATA("ACERTOS", CONFIGURAÇÃO!$AI$2,"CONTEÚDO",$B52,"Valores","ACERTOS"),0)</f>
        <v>0</v>
      </c>
      <c r="H52" s="19">
        <f>IFERROR(GETPIVOTDATA("ERROS", CONFIGURAÇÃO!$AI$2,"CONTEÚDO",$B52,"Valores","ERROS"),0)</f>
        <v>0</v>
      </c>
      <c r="I52" s="21">
        <f>IFERROR(GETPIVOTDATA("NºQUEST", CONFIGURAÇÃO!$AI$2,"CONTEÚDO",$B52,"Valores","NºQUEST"),0)</f>
        <v>0</v>
      </c>
      <c r="J52" s="15" t="str">
        <f>IFERROR(GETPIVOTDATA("TEMPO PQ", CONFIGURAÇÃO!$AI$2,"CONTEÚDO",$B52,"Valores","TEMPO PQ"), "00:00:00")</f>
        <v>00:00:00</v>
      </c>
    </row>
    <row r="53" spans="1:10" ht="28.15" customHeight="1" x14ac:dyDescent="0.25">
      <c r="A53" s="11">
        <v>49</v>
      </c>
      <c r="B53" s="13" t="s">
        <v>215</v>
      </c>
      <c r="C53" s="20" t="str">
        <f>IFERROR(GETPIVOTDATA("LÍQUIDO", CONFIGURAÇÃO!$AI$2,"CONTEÚDO",$B53,"Valores","LÍQUIDO"),"00:00:00")</f>
        <v>00:00:00</v>
      </c>
      <c r="D53" s="12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12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12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18">
        <f>IFERROR(GETPIVOTDATA("ACERTOS", CONFIGURAÇÃO!$AI$2,"CONTEÚDO",$B53,"Valores","ACERTOS"),0)</f>
        <v>0</v>
      </c>
      <c r="H53" s="19">
        <f>IFERROR(GETPIVOTDATA("ERROS", CONFIGURAÇÃO!$AI$2,"CONTEÚDO",$B53,"Valores","ERROS"),0)</f>
        <v>0</v>
      </c>
      <c r="I53" s="21">
        <f>IFERROR(GETPIVOTDATA("NºQUEST", CONFIGURAÇÃO!$AI$2,"CONTEÚDO",$B53,"Valores","NºQUEST"),0)</f>
        <v>0</v>
      </c>
      <c r="J53" s="15" t="str">
        <f>IFERROR(GETPIVOTDATA("TEMPO PQ", CONFIGURAÇÃO!$AI$2,"CONTEÚDO",$B53,"Valores","TEMPO PQ"), "00:00:00")</f>
        <v>00:00:00</v>
      </c>
    </row>
    <row r="54" spans="1:10" ht="28.15" customHeight="1" x14ac:dyDescent="0.25">
      <c r="A54" s="11">
        <v>50</v>
      </c>
      <c r="B54" s="13" t="s">
        <v>216</v>
      </c>
      <c r="C54" s="20" t="str">
        <f>IFERROR(GETPIVOTDATA("LÍQUIDO", CONFIGURAÇÃO!$AI$2,"CONTEÚDO",$B54,"Valores","LÍQUIDO"),"00:00:00")</f>
        <v>00:00:00</v>
      </c>
      <c r="D54" s="12">
        <f>IFERROR(GETPIVOTDATA("TIPO DE ESTUDO",CONFIGURAÇÃO!$S$2,"CONTEÚDO",B54,"TIPO DE ESTUDO", $D$3), "0")+IFERROR(GETPIVOTDATA("TIPO DE ESTUDO",CONFIGURAÇÃO!$S$2,"CONTEÚDO",B54,"TIPO DE ESTUDO", "Estudo e Exercícios"), "0")</f>
        <v>0</v>
      </c>
      <c r="E54" s="12">
        <f>IFERROR(GETPIVOTDATA("TIPO DE ESTUDO",CONFIGURAÇÃO!$S$2,"CONTEÚDO",B54,"TIPO DE ESTUDO", $E$3), "0")+IFERROR(GETPIVOTDATA("TIPO DE ESTUDO",CONFIGURAÇÃO!$S$2,"CONTEÚDO",B54,"TIPO DE ESTUDO", "Estudo e Exercícios"), "0")+IFERROR(GETPIVOTDATA("TIPO DE ESTUDO",CONFIGURAÇÃO!$S$2,"CONTEÚDO",B54,"TIPO DE ESTUDO", "Revisão e Exercícios"), "0")</f>
        <v>0</v>
      </c>
      <c r="F54" s="12">
        <f>IFERROR(GETPIVOTDATA("TIPO DE ESTUDO",CONFIGURAÇÃO!$S$2,"CONTEÚDO",B54,"TIPO DE ESTUDO", $F$3),"0")+IFERROR(GETPIVOTDATA("TIPO DE ESTUDO",CONFIGURAÇÃO!$S$2,"CONTEÚDO",B54,"TIPO DE ESTUDO", "Revisão e Exercícios"), "0")</f>
        <v>0</v>
      </c>
      <c r="G54" s="18">
        <f>IFERROR(GETPIVOTDATA("ACERTOS", CONFIGURAÇÃO!$AI$2,"CONTEÚDO",$B54,"Valores","ACERTOS"),0)</f>
        <v>0</v>
      </c>
      <c r="H54" s="19">
        <f>IFERROR(GETPIVOTDATA("ERROS", CONFIGURAÇÃO!$AI$2,"CONTEÚDO",$B54,"Valores","ERROS"),0)</f>
        <v>0</v>
      </c>
      <c r="I54" s="21">
        <f>IFERROR(GETPIVOTDATA("NºQUEST", CONFIGURAÇÃO!$AI$2,"CONTEÚDO",$B54,"Valores","NºQUEST"),0)</f>
        <v>0</v>
      </c>
      <c r="J54" s="15" t="str">
        <f>IFERROR(GETPIVOTDATA("TEMPO PQ", CONFIGURAÇÃO!$AI$2,"CONTEÚDO",$B54,"Valores","TEMPO PQ"), "00:00:00")</f>
        <v>00:00:00</v>
      </c>
    </row>
    <row r="55" spans="1:10" ht="28.15" customHeight="1" x14ac:dyDescent="0.25">
      <c r="A55" s="11">
        <v>51</v>
      </c>
      <c r="B55" s="13" t="s">
        <v>217</v>
      </c>
      <c r="C55" s="20" t="str">
        <f>IFERROR(GETPIVOTDATA("LÍQUIDO", CONFIGURAÇÃO!$AI$2,"CONTEÚDO",$B55,"Valores","LÍQUIDO"),"00:00:00")</f>
        <v>00:00:00</v>
      </c>
      <c r="D55" s="12">
        <f>IFERROR(GETPIVOTDATA("TIPO DE ESTUDO",CONFIGURAÇÃO!$S$2,"CONTEÚDO",B55,"TIPO DE ESTUDO", $D$3), "0")+IFERROR(GETPIVOTDATA("TIPO DE ESTUDO",CONFIGURAÇÃO!$S$2,"CONTEÚDO",B55,"TIPO DE ESTUDO", "Estudo e Exercícios"), "0")</f>
        <v>0</v>
      </c>
      <c r="E55" s="12">
        <f>IFERROR(GETPIVOTDATA("TIPO DE ESTUDO",CONFIGURAÇÃO!$S$2,"CONTEÚDO",B55,"TIPO DE ESTUDO", $E$3), "0")+IFERROR(GETPIVOTDATA("TIPO DE ESTUDO",CONFIGURAÇÃO!$S$2,"CONTEÚDO",B55,"TIPO DE ESTUDO", "Estudo e Exercícios"), "0")+IFERROR(GETPIVOTDATA("TIPO DE ESTUDO",CONFIGURAÇÃO!$S$2,"CONTEÚDO",B55,"TIPO DE ESTUDO", "Revisão e Exercícios"), "0")</f>
        <v>0</v>
      </c>
      <c r="F55" s="12">
        <f>IFERROR(GETPIVOTDATA("TIPO DE ESTUDO",CONFIGURAÇÃO!$S$2,"CONTEÚDO",B55,"TIPO DE ESTUDO", $F$3),"0")+IFERROR(GETPIVOTDATA("TIPO DE ESTUDO",CONFIGURAÇÃO!$S$2,"CONTEÚDO",B55,"TIPO DE ESTUDO", "Revisão e Exercícios"), "0")</f>
        <v>0</v>
      </c>
      <c r="G55" s="18">
        <f>IFERROR(GETPIVOTDATA("ACERTOS", CONFIGURAÇÃO!$AI$2,"CONTEÚDO",$B55,"Valores","ACERTOS"),0)</f>
        <v>0</v>
      </c>
      <c r="H55" s="19">
        <f>IFERROR(GETPIVOTDATA("ERROS", CONFIGURAÇÃO!$AI$2,"CONTEÚDO",$B55,"Valores","ERROS"),0)</f>
        <v>0</v>
      </c>
      <c r="I55" s="21">
        <f>IFERROR(GETPIVOTDATA("NºQUEST", CONFIGURAÇÃO!$AI$2,"CONTEÚDO",$B55,"Valores","NºQUEST"),0)</f>
        <v>0</v>
      </c>
      <c r="J55" s="15" t="str">
        <f>IFERROR(GETPIVOTDATA("TEMPO PQ", CONFIGURAÇÃO!$AI$2,"CONTEÚDO",$B55,"Valores","TEMPO PQ"), "00:00:00")</f>
        <v>00:00:00</v>
      </c>
    </row>
    <row r="56" spans="1:10" ht="28.15" customHeight="1" x14ac:dyDescent="0.25">
      <c r="A56" s="11">
        <v>52</v>
      </c>
      <c r="B56" s="13" t="s">
        <v>218</v>
      </c>
      <c r="C56" s="20" t="str">
        <f>IFERROR(GETPIVOTDATA("LÍQUIDO", CONFIGURAÇÃO!$AI$2,"CONTEÚDO",$B56,"Valores","LÍQUIDO"),"00:00:00")</f>
        <v>00:00:00</v>
      </c>
      <c r="D56" s="12">
        <f>IFERROR(GETPIVOTDATA("TIPO DE ESTUDO",CONFIGURAÇÃO!$S$2,"CONTEÚDO",B56,"TIPO DE ESTUDO", $D$3), "0")+IFERROR(GETPIVOTDATA("TIPO DE ESTUDO",CONFIGURAÇÃO!$S$2,"CONTEÚDO",B56,"TIPO DE ESTUDO", "Estudo e Exercícios"), "0")</f>
        <v>0</v>
      </c>
      <c r="E56" s="12">
        <f>IFERROR(GETPIVOTDATA("TIPO DE ESTUDO",CONFIGURAÇÃO!$S$2,"CONTEÚDO",B56,"TIPO DE ESTUDO", $E$3), "0")+IFERROR(GETPIVOTDATA("TIPO DE ESTUDO",CONFIGURAÇÃO!$S$2,"CONTEÚDO",B56,"TIPO DE ESTUDO", "Estudo e Exercícios"), "0")+IFERROR(GETPIVOTDATA("TIPO DE ESTUDO",CONFIGURAÇÃO!$S$2,"CONTEÚDO",B56,"TIPO DE ESTUDO", "Revisão e Exercícios"), "0")</f>
        <v>0</v>
      </c>
      <c r="F56" s="12">
        <f>IFERROR(GETPIVOTDATA("TIPO DE ESTUDO",CONFIGURAÇÃO!$S$2,"CONTEÚDO",B56,"TIPO DE ESTUDO", $F$3),"0")+IFERROR(GETPIVOTDATA("TIPO DE ESTUDO",CONFIGURAÇÃO!$S$2,"CONTEÚDO",B56,"TIPO DE ESTUDO", "Revisão e Exercícios"), "0")</f>
        <v>0</v>
      </c>
      <c r="G56" s="18">
        <f>IFERROR(GETPIVOTDATA("ACERTOS", CONFIGURAÇÃO!$AI$2,"CONTEÚDO",$B56,"Valores","ACERTOS"),0)</f>
        <v>0</v>
      </c>
      <c r="H56" s="19">
        <f>IFERROR(GETPIVOTDATA("ERROS", CONFIGURAÇÃO!$AI$2,"CONTEÚDO",$B56,"Valores","ERROS"),0)</f>
        <v>0</v>
      </c>
      <c r="I56" s="21">
        <f>IFERROR(GETPIVOTDATA("NºQUEST", CONFIGURAÇÃO!$AI$2,"CONTEÚDO",$B56,"Valores","NºQUEST"),0)</f>
        <v>0</v>
      </c>
      <c r="J56" s="15" t="str">
        <f>IFERROR(GETPIVOTDATA("TEMPO PQ", CONFIGURAÇÃO!$AI$2,"CONTEÚDO",$B56,"Valores","TEMPO PQ"), "00:00:00")</f>
        <v>00:00:00</v>
      </c>
    </row>
    <row r="57" spans="1:10" ht="28.15" customHeight="1" x14ac:dyDescent="0.25">
      <c r="A57" s="11">
        <v>53</v>
      </c>
      <c r="B57" s="13" t="s">
        <v>219</v>
      </c>
      <c r="C57" s="20" t="str">
        <f>IFERROR(GETPIVOTDATA("LÍQUIDO", CONFIGURAÇÃO!$AI$2,"CONTEÚDO",$B57,"Valores","LÍQUIDO"),"00:00:00")</f>
        <v>00:00:00</v>
      </c>
      <c r="D57" s="12">
        <f>IFERROR(GETPIVOTDATA("TIPO DE ESTUDO",CONFIGURAÇÃO!$S$2,"CONTEÚDO",B57,"TIPO DE ESTUDO", $D$3), "0")+IFERROR(GETPIVOTDATA("TIPO DE ESTUDO",CONFIGURAÇÃO!$S$2,"CONTEÚDO",B57,"TIPO DE ESTUDO", "Estudo e Exercícios"), "0")</f>
        <v>0</v>
      </c>
      <c r="E57" s="12">
        <f>IFERROR(GETPIVOTDATA("TIPO DE ESTUDO",CONFIGURAÇÃO!$S$2,"CONTEÚDO",B57,"TIPO DE ESTUDO", $E$3), "0")+IFERROR(GETPIVOTDATA("TIPO DE ESTUDO",CONFIGURAÇÃO!$S$2,"CONTEÚDO",B57,"TIPO DE ESTUDO", "Estudo e Exercícios"), "0")+IFERROR(GETPIVOTDATA("TIPO DE ESTUDO",CONFIGURAÇÃO!$S$2,"CONTEÚDO",B57,"TIPO DE ESTUDO", "Revisão e Exercícios"), "0")</f>
        <v>0</v>
      </c>
      <c r="F57" s="12">
        <f>IFERROR(GETPIVOTDATA("TIPO DE ESTUDO",CONFIGURAÇÃO!$S$2,"CONTEÚDO",B57,"TIPO DE ESTUDO", $F$3),"0")+IFERROR(GETPIVOTDATA("TIPO DE ESTUDO",CONFIGURAÇÃO!$S$2,"CONTEÚDO",B57,"TIPO DE ESTUDO", "Revisão e Exercícios"), "0")</f>
        <v>0</v>
      </c>
      <c r="G57" s="18">
        <f>IFERROR(GETPIVOTDATA("ACERTOS", CONFIGURAÇÃO!$AI$2,"CONTEÚDO",$B57,"Valores","ACERTOS"),0)</f>
        <v>0</v>
      </c>
      <c r="H57" s="19">
        <f>IFERROR(GETPIVOTDATA("ERROS", CONFIGURAÇÃO!$AI$2,"CONTEÚDO",$B57,"Valores","ERROS"),0)</f>
        <v>0</v>
      </c>
      <c r="I57" s="21">
        <f>IFERROR(GETPIVOTDATA("NºQUEST", CONFIGURAÇÃO!$AI$2,"CONTEÚDO",$B57,"Valores","NºQUEST"),0)</f>
        <v>0</v>
      </c>
      <c r="J57" s="15" t="str">
        <f>IFERROR(GETPIVOTDATA("TEMPO PQ", CONFIGURAÇÃO!$AI$2,"CONTEÚDO",$B57,"Valores","TEMPO PQ"), "00:00:00")</f>
        <v>00:00:00</v>
      </c>
    </row>
    <row r="58" spans="1:10" ht="28.15" customHeight="1" x14ac:dyDescent="0.25">
      <c r="A58" s="11">
        <v>54</v>
      </c>
      <c r="B58" s="13" t="s">
        <v>220</v>
      </c>
      <c r="C58" s="20" t="str">
        <f>IFERROR(GETPIVOTDATA("LÍQUIDO", CONFIGURAÇÃO!$AI$2,"CONTEÚDO",$B58,"Valores","LÍQUIDO"),"00:00:00")</f>
        <v>00:00:00</v>
      </c>
      <c r="D58" s="12">
        <f>IFERROR(GETPIVOTDATA("TIPO DE ESTUDO",CONFIGURAÇÃO!$S$2,"CONTEÚDO",B58,"TIPO DE ESTUDO", $D$3), "0")+IFERROR(GETPIVOTDATA("TIPO DE ESTUDO",CONFIGURAÇÃO!$S$2,"CONTEÚDO",B58,"TIPO DE ESTUDO", "Estudo e Exercícios"), "0")</f>
        <v>0</v>
      </c>
      <c r="E58" s="12">
        <f>IFERROR(GETPIVOTDATA("TIPO DE ESTUDO",CONFIGURAÇÃO!$S$2,"CONTEÚDO",B58,"TIPO DE ESTUDO", $E$3), "0")+IFERROR(GETPIVOTDATA("TIPO DE ESTUDO",CONFIGURAÇÃO!$S$2,"CONTEÚDO",B58,"TIPO DE ESTUDO", "Estudo e Exercícios"), "0")+IFERROR(GETPIVOTDATA("TIPO DE ESTUDO",CONFIGURAÇÃO!$S$2,"CONTEÚDO",B58,"TIPO DE ESTUDO", "Revisão e Exercícios"), "0")</f>
        <v>0</v>
      </c>
      <c r="F58" s="12">
        <f>IFERROR(GETPIVOTDATA("TIPO DE ESTUDO",CONFIGURAÇÃO!$S$2,"CONTEÚDO",B58,"TIPO DE ESTUDO", $F$3),"0")+IFERROR(GETPIVOTDATA("TIPO DE ESTUDO",CONFIGURAÇÃO!$S$2,"CONTEÚDO",B58,"TIPO DE ESTUDO", "Revisão e Exercícios"), "0")</f>
        <v>0</v>
      </c>
      <c r="G58" s="18">
        <f>IFERROR(GETPIVOTDATA("ACERTOS", CONFIGURAÇÃO!$AI$2,"CONTEÚDO",$B58,"Valores","ACERTOS"),0)</f>
        <v>0</v>
      </c>
      <c r="H58" s="19">
        <f>IFERROR(GETPIVOTDATA("ERROS", CONFIGURAÇÃO!$AI$2,"CONTEÚDO",$B58,"Valores","ERROS"),0)</f>
        <v>0</v>
      </c>
      <c r="I58" s="21">
        <f>IFERROR(GETPIVOTDATA("NºQUEST", CONFIGURAÇÃO!$AI$2,"CONTEÚDO",$B58,"Valores","NºQUEST"),0)</f>
        <v>0</v>
      </c>
      <c r="J58" s="15" t="str">
        <f>IFERROR(GETPIVOTDATA("TEMPO PQ", CONFIGURAÇÃO!$AI$2,"CONTEÚDO",$B58,"Valores","TEMPO PQ"), "00:00:00")</f>
        <v>00:00:00</v>
      </c>
    </row>
    <row r="59" spans="1:10" ht="28.15" customHeight="1" x14ac:dyDescent="0.25">
      <c r="A59" s="11">
        <v>55</v>
      </c>
      <c r="B59" s="13" t="s">
        <v>221</v>
      </c>
      <c r="C59" s="20" t="str">
        <f>IFERROR(GETPIVOTDATA("LÍQUIDO", CONFIGURAÇÃO!$AI$2,"CONTEÚDO",$B59,"Valores","LÍQUIDO"),"00:00:00")</f>
        <v>00:00:00</v>
      </c>
      <c r="D59" s="12">
        <f>IFERROR(GETPIVOTDATA("TIPO DE ESTUDO",CONFIGURAÇÃO!$S$2,"CONTEÚDO",B59,"TIPO DE ESTUDO", $D$3), "0")+IFERROR(GETPIVOTDATA("TIPO DE ESTUDO",CONFIGURAÇÃO!$S$2,"CONTEÚDO",B59,"TIPO DE ESTUDO", "Estudo e Exercícios"), "0")</f>
        <v>0</v>
      </c>
      <c r="E59" s="12">
        <f>IFERROR(GETPIVOTDATA("TIPO DE ESTUDO",CONFIGURAÇÃO!$S$2,"CONTEÚDO",B59,"TIPO DE ESTUDO", $E$3), "0")+IFERROR(GETPIVOTDATA("TIPO DE ESTUDO",CONFIGURAÇÃO!$S$2,"CONTEÚDO",B59,"TIPO DE ESTUDO", "Estudo e Exercícios"), "0")+IFERROR(GETPIVOTDATA("TIPO DE ESTUDO",CONFIGURAÇÃO!$S$2,"CONTEÚDO",B59,"TIPO DE ESTUDO", "Revisão e Exercícios"), "0")</f>
        <v>0</v>
      </c>
      <c r="F59" s="12">
        <f>IFERROR(GETPIVOTDATA("TIPO DE ESTUDO",CONFIGURAÇÃO!$S$2,"CONTEÚDO",B59,"TIPO DE ESTUDO", $F$3),"0")+IFERROR(GETPIVOTDATA("TIPO DE ESTUDO",CONFIGURAÇÃO!$S$2,"CONTEÚDO",B59,"TIPO DE ESTUDO", "Revisão e Exercícios"), "0")</f>
        <v>0</v>
      </c>
      <c r="G59" s="18">
        <f>IFERROR(GETPIVOTDATA("ACERTOS", CONFIGURAÇÃO!$AI$2,"CONTEÚDO",$B59,"Valores","ACERTOS"),0)</f>
        <v>0</v>
      </c>
      <c r="H59" s="19">
        <f>IFERROR(GETPIVOTDATA("ERROS", CONFIGURAÇÃO!$AI$2,"CONTEÚDO",$B59,"Valores","ERROS"),0)</f>
        <v>0</v>
      </c>
      <c r="I59" s="21">
        <f>IFERROR(GETPIVOTDATA("NºQUEST", CONFIGURAÇÃO!$AI$2,"CONTEÚDO",$B59,"Valores","NºQUEST"),0)</f>
        <v>0</v>
      </c>
      <c r="J59" s="15" t="str">
        <f>IFERROR(GETPIVOTDATA("TEMPO PQ", CONFIGURAÇÃO!$AI$2,"CONTEÚDO",$B59,"Valores","TEMPO PQ"), "00:00:00")</f>
        <v>00:00:00</v>
      </c>
    </row>
    <row r="60" spans="1:10" ht="28.15" customHeight="1" x14ac:dyDescent="0.25">
      <c r="A60" s="11">
        <v>56</v>
      </c>
      <c r="B60" s="13" t="s">
        <v>222</v>
      </c>
      <c r="C60" s="20" t="str">
        <f>IFERROR(GETPIVOTDATA("LÍQUIDO", CONFIGURAÇÃO!$AI$2,"CONTEÚDO",$B60,"Valores","LÍQUIDO"),"00:00:00")</f>
        <v>00:00:00</v>
      </c>
      <c r="D60" s="12">
        <f>IFERROR(GETPIVOTDATA("TIPO DE ESTUDO",CONFIGURAÇÃO!$S$2,"CONTEÚDO",B60,"TIPO DE ESTUDO", $D$3), "0")+IFERROR(GETPIVOTDATA("TIPO DE ESTUDO",CONFIGURAÇÃO!$S$2,"CONTEÚDO",B60,"TIPO DE ESTUDO", "Estudo e Exercícios"), "0")</f>
        <v>0</v>
      </c>
      <c r="E60" s="12">
        <f>IFERROR(GETPIVOTDATA("TIPO DE ESTUDO",CONFIGURAÇÃO!$S$2,"CONTEÚDO",B60,"TIPO DE ESTUDO", $E$3), "0")+IFERROR(GETPIVOTDATA("TIPO DE ESTUDO",CONFIGURAÇÃO!$S$2,"CONTEÚDO",B60,"TIPO DE ESTUDO", "Estudo e Exercícios"), "0")+IFERROR(GETPIVOTDATA("TIPO DE ESTUDO",CONFIGURAÇÃO!$S$2,"CONTEÚDO",B60,"TIPO DE ESTUDO", "Revisão e Exercícios"), "0")</f>
        <v>0</v>
      </c>
      <c r="F60" s="12">
        <f>IFERROR(GETPIVOTDATA("TIPO DE ESTUDO",CONFIGURAÇÃO!$S$2,"CONTEÚDO",B60,"TIPO DE ESTUDO", $F$3),"0")+IFERROR(GETPIVOTDATA("TIPO DE ESTUDO",CONFIGURAÇÃO!$S$2,"CONTEÚDO",B60,"TIPO DE ESTUDO", "Revisão e Exercícios"), "0")</f>
        <v>0</v>
      </c>
      <c r="G60" s="18">
        <f>IFERROR(GETPIVOTDATA("ACERTOS", CONFIGURAÇÃO!$AI$2,"CONTEÚDO",$B60,"Valores","ACERTOS"),0)</f>
        <v>0</v>
      </c>
      <c r="H60" s="19">
        <f>IFERROR(GETPIVOTDATA("ERROS", CONFIGURAÇÃO!$AI$2,"CONTEÚDO",$B60,"Valores","ERROS"),0)</f>
        <v>0</v>
      </c>
      <c r="I60" s="21">
        <f>IFERROR(GETPIVOTDATA("NºQUEST", CONFIGURAÇÃO!$AI$2,"CONTEÚDO",$B60,"Valores","NºQUEST"),0)</f>
        <v>0</v>
      </c>
      <c r="J60" s="15" t="str">
        <f>IFERROR(GETPIVOTDATA("TEMPO PQ", CONFIGURAÇÃO!$AI$2,"CONTEÚDO",$B60,"Valores","TEMPO PQ"), "00:00:00")</f>
        <v>00:00:00</v>
      </c>
    </row>
    <row r="61" spans="1:10" ht="28.15" customHeight="1" x14ac:dyDescent="0.25">
      <c r="A61" s="11">
        <v>57</v>
      </c>
      <c r="B61" s="13" t="s">
        <v>223</v>
      </c>
      <c r="C61" s="20" t="str">
        <f>IFERROR(GETPIVOTDATA("LÍQUIDO", CONFIGURAÇÃO!$AI$2,"CONTEÚDO",$B61,"Valores","LÍQUIDO"),"00:00:00")</f>
        <v>00:00:00</v>
      </c>
      <c r="D61" s="12">
        <f>IFERROR(GETPIVOTDATA("TIPO DE ESTUDO",CONFIGURAÇÃO!$S$2,"CONTEÚDO",B61,"TIPO DE ESTUDO", $D$3), "0")+IFERROR(GETPIVOTDATA("TIPO DE ESTUDO",CONFIGURAÇÃO!$S$2,"CONTEÚDO",B61,"TIPO DE ESTUDO", "Estudo e Exercícios"), "0")</f>
        <v>0</v>
      </c>
      <c r="E61" s="12">
        <f>IFERROR(GETPIVOTDATA("TIPO DE ESTUDO",CONFIGURAÇÃO!$S$2,"CONTEÚDO",B61,"TIPO DE ESTUDO", $E$3), "0")+IFERROR(GETPIVOTDATA("TIPO DE ESTUDO",CONFIGURAÇÃO!$S$2,"CONTEÚDO",B61,"TIPO DE ESTUDO", "Estudo e Exercícios"), "0")+IFERROR(GETPIVOTDATA("TIPO DE ESTUDO",CONFIGURAÇÃO!$S$2,"CONTEÚDO",B61,"TIPO DE ESTUDO", "Revisão e Exercícios"), "0")</f>
        <v>0</v>
      </c>
      <c r="F61" s="12">
        <f>IFERROR(GETPIVOTDATA("TIPO DE ESTUDO",CONFIGURAÇÃO!$S$2,"CONTEÚDO",B61,"TIPO DE ESTUDO", $F$3),"0")+IFERROR(GETPIVOTDATA("TIPO DE ESTUDO",CONFIGURAÇÃO!$S$2,"CONTEÚDO",B61,"TIPO DE ESTUDO", "Revisão e Exercícios"), "0")</f>
        <v>0</v>
      </c>
      <c r="G61" s="18">
        <f>IFERROR(GETPIVOTDATA("ACERTOS", CONFIGURAÇÃO!$AI$2,"CONTEÚDO",$B61,"Valores","ACERTOS"),0)</f>
        <v>0</v>
      </c>
      <c r="H61" s="19">
        <f>IFERROR(GETPIVOTDATA("ERROS", CONFIGURAÇÃO!$AI$2,"CONTEÚDO",$B61,"Valores","ERROS"),0)</f>
        <v>0</v>
      </c>
      <c r="I61" s="21">
        <f>IFERROR(GETPIVOTDATA("NºQUEST", CONFIGURAÇÃO!$AI$2,"CONTEÚDO",$B61,"Valores","NºQUEST"),0)</f>
        <v>0</v>
      </c>
      <c r="J61" s="15" t="str">
        <f>IFERROR(GETPIVOTDATA("TEMPO PQ", CONFIGURAÇÃO!$AI$2,"CONTEÚDO",$B61,"Valores","TEMPO PQ"), "00:00:00")</f>
        <v>00:00:00</v>
      </c>
    </row>
    <row r="62" spans="1:10" ht="28.15" customHeight="1" x14ac:dyDescent="0.25">
      <c r="A62" s="11">
        <v>58</v>
      </c>
      <c r="B62" s="13" t="s">
        <v>224</v>
      </c>
      <c r="C62" s="20" t="str">
        <f>IFERROR(GETPIVOTDATA("LÍQUIDO", CONFIGURAÇÃO!$AI$2,"CONTEÚDO",$B62,"Valores","LÍQUIDO"),"00:00:00")</f>
        <v>00:00:00</v>
      </c>
      <c r="D62" s="12">
        <f>IFERROR(GETPIVOTDATA("TIPO DE ESTUDO",CONFIGURAÇÃO!$S$2,"CONTEÚDO",B62,"TIPO DE ESTUDO", $D$3), "0")+IFERROR(GETPIVOTDATA("TIPO DE ESTUDO",CONFIGURAÇÃO!$S$2,"CONTEÚDO",B62,"TIPO DE ESTUDO", "Estudo e Exercícios"), "0")</f>
        <v>0</v>
      </c>
      <c r="E62" s="12">
        <f>IFERROR(GETPIVOTDATA("TIPO DE ESTUDO",CONFIGURAÇÃO!$S$2,"CONTEÚDO",B62,"TIPO DE ESTUDO", $E$3), "0")+IFERROR(GETPIVOTDATA("TIPO DE ESTUDO",CONFIGURAÇÃO!$S$2,"CONTEÚDO",B62,"TIPO DE ESTUDO", "Estudo e Exercícios"), "0")+IFERROR(GETPIVOTDATA("TIPO DE ESTUDO",CONFIGURAÇÃO!$S$2,"CONTEÚDO",B62,"TIPO DE ESTUDO", "Revisão e Exercícios"), "0")</f>
        <v>0</v>
      </c>
      <c r="F62" s="12">
        <f>IFERROR(GETPIVOTDATA("TIPO DE ESTUDO",CONFIGURAÇÃO!$S$2,"CONTEÚDO",B62,"TIPO DE ESTUDO", $F$3),"0")+IFERROR(GETPIVOTDATA("TIPO DE ESTUDO",CONFIGURAÇÃO!$S$2,"CONTEÚDO",B62,"TIPO DE ESTUDO", "Revisão e Exercícios"), "0")</f>
        <v>0</v>
      </c>
      <c r="G62" s="18">
        <f>IFERROR(GETPIVOTDATA("ACERTOS", CONFIGURAÇÃO!$AI$2,"CONTEÚDO",$B62,"Valores","ACERTOS"),0)</f>
        <v>0</v>
      </c>
      <c r="H62" s="19">
        <f>IFERROR(GETPIVOTDATA("ERROS", CONFIGURAÇÃO!$AI$2,"CONTEÚDO",$B62,"Valores","ERROS"),0)</f>
        <v>0</v>
      </c>
      <c r="I62" s="21">
        <f>IFERROR(GETPIVOTDATA("NºQUEST", CONFIGURAÇÃO!$AI$2,"CONTEÚDO",$B62,"Valores","NºQUEST"),0)</f>
        <v>0</v>
      </c>
      <c r="J62" s="15" t="str">
        <f>IFERROR(GETPIVOTDATA("TEMPO PQ", CONFIGURAÇÃO!$AI$2,"CONTEÚDO",$B62,"Valores","TEMPO PQ"), "00:00:00")</f>
        <v>00:00:00</v>
      </c>
    </row>
    <row r="63" spans="1:10" ht="28.15" customHeight="1" x14ac:dyDescent="0.25">
      <c r="A63" s="11">
        <v>59</v>
      </c>
      <c r="B63" s="13" t="s">
        <v>225</v>
      </c>
      <c r="C63" s="20" t="str">
        <f>IFERROR(GETPIVOTDATA("LÍQUIDO", CONFIGURAÇÃO!$AI$2,"CONTEÚDO",$B63,"Valores","LÍQUIDO"),"00:00:00")</f>
        <v>00:00:00</v>
      </c>
      <c r="D63" s="12">
        <f>IFERROR(GETPIVOTDATA("TIPO DE ESTUDO",CONFIGURAÇÃO!$S$2,"CONTEÚDO",B63,"TIPO DE ESTUDO", $D$3), "0")+IFERROR(GETPIVOTDATA("TIPO DE ESTUDO",CONFIGURAÇÃO!$S$2,"CONTEÚDO",B63,"TIPO DE ESTUDO", "Estudo e Exercícios"), "0")</f>
        <v>0</v>
      </c>
      <c r="E63" s="12">
        <f>IFERROR(GETPIVOTDATA("TIPO DE ESTUDO",CONFIGURAÇÃO!$S$2,"CONTEÚDO",B63,"TIPO DE ESTUDO", $E$3), "0")+IFERROR(GETPIVOTDATA("TIPO DE ESTUDO",CONFIGURAÇÃO!$S$2,"CONTEÚDO",B63,"TIPO DE ESTUDO", "Estudo e Exercícios"), "0")+IFERROR(GETPIVOTDATA("TIPO DE ESTUDO",CONFIGURAÇÃO!$S$2,"CONTEÚDO",B63,"TIPO DE ESTUDO", "Revisão e Exercícios"), "0")</f>
        <v>0</v>
      </c>
      <c r="F63" s="12">
        <f>IFERROR(GETPIVOTDATA("TIPO DE ESTUDO",CONFIGURAÇÃO!$S$2,"CONTEÚDO",B63,"TIPO DE ESTUDO", $F$3),"0")+IFERROR(GETPIVOTDATA("TIPO DE ESTUDO",CONFIGURAÇÃO!$S$2,"CONTEÚDO",B63,"TIPO DE ESTUDO", "Revisão e Exercícios"), "0")</f>
        <v>0</v>
      </c>
      <c r="G63" s="18">
        <f>IFERROR(GETPIVOTDATA("ACERTOS", CONFIGURAÇÃO!$AI$2,"CONTEÚDO",$B63,"Valores","ACERTOS"),0)</f>
        <v>0</v>
      </c>
      <c r="H63" s="19">
        <f>IFERROR(GETPIVOTDATA("ERROS", CONFIGURAÇÃO!$AI$2,"CONTEÚDO",$B63,"Valores","ERROS"),0)</f>
        <v>0</v>
      </c>
      <c r="I63" s="21">
        <f>IFERROR(GETPIVOTDATA("NºQUEST", CONFIGURAÇÃO!$AI$2,"CONTEÚDO",$B63,"Valores","NºQUEST"),0)</f>
        <v>0</v>
      </c>
      <c r="J63" s="15" t="str">
        <f>IFERROR(GETPIVOTDATA("TEMPO PQ", CONFIGURAÇÃO!$AI$2,"CONTEÚDO",$B63,"Valores","TEMPO PQ"), "00:00:00")</f>
        <v>00:00:00</v>
      </c>
    </row>
    <row r="64" spans="1:10" ht="28.15" customHeight="1" x14ac:dyDescent="0.25">
      <c r="A64" s="11">
        <v>60</v>
      </c>
      <c r="B64" s="13" t="s">
        <v>226</v>
      </c>
      <c r="C64" s="20" t="str">
        <f>IFERROR(GETPIVOTDATA("LÍQUIDO", CONFIGURAÇÃO!$AI$2,"CONTEÚDO",$B64,"Valores","LÍQUIDO"),"00:00:00")</f>
        <v>00:00:00</v>
      </c>
      <c r="D64" s="12">
        <f>IFERROR(GETPIVOTDATA("TIPO DE ESTUDO",CONFIGURAÇÃO!$S$2,"CONTEÚDO",B64,"TIPO DE ESTUDO", $D$3), "0")+IFERROR(GETPIVOTDATA("TIPO DE ESTUDO",CONFIGURAÇÃO!$S$2,"CONTEÚDO",B64,"TIPO DE ESTUDO", "Estudo e Exercícios"), "0")</f>
        <v>0</v>
      </c>
      <c r="E64" s="12">
        <f>IFERROR(GETPIVOTDATA("TIPO DE ESTUDO",CONFIGURAÇÃO!$S$2,"CONTEÚDO",B64,"TIPO DE ESTUDO", $E$3), "0")+IFERROR(GETPIVOTDATA("TIPO DE ESTUDO",CONFIGURAÇÃO!$S$2,"CONTEÚDO",B64,"TIPO DE ESTUDO", "Estudo e Exercícios"), "0")+IFERROR(GETPIVOTDATA("TIPO DE ESTUDO",CONFIGURAÇÃO!$S$2,"CONTEÚDO",B64,"TIPO DE ESTUDO", "Revisão e Exercícios"), "0")</f>
        <v>0</v>
      </c>
      <c r="F64" s="12">
        <f>IFERROR(GETPIVOTDATA("TIPO DE ESTUDO",CONFIGURAÇÃO!$S$2,"CONTEÚDO",B64,"TIPO DE ESTUDO", $F$3),"0")+IFERROR(GETPIVOTDATA("TIPO DE ESTUDO",CONFIGURAÇÃO!$S$2,"CONTEÚDO",B64,"TIPO DE ESTUDO", "Revisão e Exercícios"), "0")</f>
        <v>0</v>
      </c>
      <c r="G64" s="18">
        <f>IFERROR(GETPIVOTDATA("ACERTOS", CONFIGURAÇÃO!$AI$2,"CONTEÚDO",$B64,"Valores","ACERTOS"),0)</f>
        <v>0</v>
      </c>
      <c r="H64" s="19">
        <f>IFERROR(GETPIVOTDATA("ERROS", CONFIGURAÇÃO!$AI$2,"CONTEÚDO",$B64,"Valores","ERROS"),0)</f>
        <v>0</v>
      </c>
      <c r="I64" s="21">
        <f>IFERROR(GETPIVOTDATA("NºQUEST", CONFIGURAÇÃO!$AI$2,"CONTEÚDO",$B64,"Valores","NºQUEST"),0)</f>
        <v>0</v>
      </c>
      <c r="J64" s="15" t="str">
        <f>IFERROR(GETPIVOTDATA("TEMPO PQ", CONFIGURAÇÃO!$AI$2,"CONTEÚDO",$B64,"Valores","TEMPO PQ"), "00:00:00")</f>
        <v>00:00:00</v>
      </c>
    </row>
    <row r="65" spans="1:10" ht="28.15" customHeight="1" x14ac:dyDescent="0.25">
      <c r="A65" s="11">
        <v>61</v>
      </c>
      <c r="B65" s="13" t="s">
        <v>227</v>
      </c>
      <c r="C65" s="20" t="str">
        <f>IFERROR(GETPIVOTDATA("LÍQUIDO", CONFIGURAÇÃO!$AI$2,"CONTEÚDO",$B65,"Valores","LÍQUIDO"),"00:00:00")</f>
        <v>00:00:00</v>
      </c>
      <c r="D65" s="12">
        <f>IFERROR(GETPIVOTDATA("TIPO DE ESTUDO",CONFIGURAÇÃO!$S$2,"CONTEÚDO",B65,"TIPO DE ESTUDO", $D$3), "0")+IFERROR(GETPIVOTDATA("TIPO DE ESTUDO",CONFIGURAÇÃO!$S$2,"CONTEÚDO",B65,"TIPO DE ESTUDO", "Estudo e Exercícios"), "0")</f>
        <v>0</v>
      </c>
      <c r="E65" s="12">
        <f>IFERROR(GETPIVOTDATA("TIPO DE ESTUDO",CONFIGURAÇÃO!$S$2,"CONTEÚDO",B65,"TIPO DE ESTUDO", $E$3), "0")+IFERROR(GETPIVOTDATA("TIPO DE ESTUDO",CONFIGURAÇÃO!$S$2,"CONTEÚDO",B65,"TIPO DE ESTUDO", "Estudo e Exercícios"), "0")+IFERROR(GETPIVOTDATA("TIPO DE ESTUDO",CONFIGURAÇÃO!$S$2,"CONTEÚDO",B65,"TIPO DE ESTUDO", "Revisão e Exercícios"), "0")</f>
        <v>0</v>
      </c>
      <c r="F65" s="12">
        <f>IFERROR(GETPIVOTDATA("TIPO DE ESTUDO",CONFIGURAÇÃO!$S$2,"CONTEÚDO",B65,"TIPO DE ESTUDO", $F$3),"0")+IFERROR(GETPIVOTDATA("TIPO DE ESTUDO",CONFIGURAÇÃO!$S$2,"CONTEÚDO",B65,"TIPO DE ESTUDO", "Revisão e Exercícios"), "0")</f>
        <v>0</v>
      </c>
      <c r="G65" s="18">
        <f>IFERROR(GETPIVOTDATA("ACERTOS", CONFIGURAÇÃO!$AI$2,"CONTEÚDO",$B65,"Valores","ACERTOS"),0)</f>
        <v>0</v>
      </c>
      <c r="H65" s="19">
        <f>IFERROR(GETPIVOTDATA("ERROS", CONFIGURAÇÃO!$AI$2,"CONTEÚDO",$B65,"Valores","ERROS"),0)</f>
        <v>0</v>
      </c>
      <c r="I65" s="21">
        <f>IFERROR(GETPIVOTDATA("NºQUEST", CONFIGURAÇÃO!$AI$2,"CONTEÚDO",$B65,"Valores","NºQUEST"),0)</f>
        <v>0</v>
      </c>
      <c r="J65" s="15" t="str">
        <f>IFERROR(GETPIVOTDATA("TEMPO PQ", CONFIGURAÇÃO!$AI$2,"CONTEÚDO",$B65,"Valores","TEMPO PQ"), "00:00:00")</f>
        <v>00:00:00</v>
      </c>
    </row>
    <row r="66" spans="1:10" ht="28.15" customHeight="1" x14ac:dyDescent="0.25">
      <c r="A66" s="11">
        <v>62</v>
      </c>
      <c r="B66" s="13" t="s">
        <v>228</v>
      </c>
      <c r="C66" s="20" t="str">
        <f>IFERROR(GETPIVOTDATA("LÍQUIDO", CONFIGURAÇÃO!$AI$2,"CONTEÚDO",$B66,"Valores","LÍQUIDO"),"00:00:00")</f>
        <v>00:00:00</v>
      </c>
      <c r="D66" s="12">
        <f>IFERROR(GETPIVOTDATA("TIPO DE ESTUDO",CONFIGURAÇÃO!$S$2,"CONTEÚDO",B66,"TIPO DE ESTUDO", $D$3), "0")+IFERROR(GETPIVOTDATA("TIPO DE ESTUDO",CONFIGURAÇÃO!$S$2,"CONTEÚDO",B66,"TIPO DE ESTUDO", "Estudo e Exercícios"), "0")</f>
        <v>0</v>
      </c>
      <c r="E66" s="12">
        <f>IFERROR(GETPIVOTDATA("TIPO DE ESTUDO",CONFIGURAÇÃO!$S$2,"CONTEÚDO",B66,"TIPO DE ESTUDO", $E$3), "0")+IFERROR(GETPIVOTDATA("TIPO DE ESTUDO",CONFIGURAÇÃO!$S$2,"CONTEÚDO",B66,"TIPO DE ESTUDO", "Estudo e Exercícios"), "0")+IFERROR(GETPIVOTDATA("TIPO DE ESTUDO",CONFIGURAÇÃO!$S$2,"CONTEÚDO",B66,"TIPO DE ESTUDO", "Revisão e Exercícios"), "0")</f>
        <v>0</v>
      </c>
      <c r="F66" s="12">
        <f>IFERROR(GETPIVOTDATA("TIPO DE ESTUDO",CONFIGURAÇÃO!$S$2,"CONTEÚDO",B66,"TIPO DE ESTUDO", $F$3),"0")+IFERROR(GETPIVOTDATA("TIPO DE ESTUDO",CONFIGURAÇÃO!$S$2,"CONTEÚDO",B66,"TIPO DE ESTUDO", "Revisão e Exercícios"), "0")</f>
        <v>0</v>
      </c>
      <c r="G66" s="18">
        <f>IFERROR(GETPIVOTDATA("ACERTOS", CONFIGURAÇÃO!$AI$2,"CONTEÚDO",$B66,"Valores","ACERTOS"),0)</f>
        <v>0</v>
      </c>
      <c r="H66" s="19">
        <f>IFERROR(GETPIVOTDATA("ERROS", CONFIGURAÇÃO!$AI$2,"CONTEÚDO",$B66,"Valores","ERROS"),0)</f>
        <v>0</v>
      </c>
      <c r="I66" s="21">
        <f>IFERROR(GETPIVOTDATA("NºQUEST", CONFIGURAÇÃO!$AI$2,"CONTEÚDO",$B66,"Valores","NºQUEST"),0)</f>
        <v>0</v>
      </c>
      <c r="J66" s="15" t="str">
        <f>IFERROR(GETPIVOTDATA("TEMPO PQ", CONFIGURAÇÃO!$AI$2,"CONTEÚDO",$B66,"Valores","TEMPO PQ"), "00:00:00")</f>
        <v>00:00:00</v>
      </c>
    </row>
    <row r="67" spans="1:10" ht="28.15" customHeight="1" x14ac:dyDescent="0.25">
      <c r="A67" s="11">
        <v>63</v>
      </c>
      <c r="B67" s="13" t="s">
        <v>229</v>
      </c>
      <c r="C67" s="20" t="str">
        <f>IFERROR(GETPIVOTDATA("LÍQUIDO", CONFIGURAÇÃO!$AI$2,"CONTEÚDO",$B67,"Valores","LÍQUIDO"),"00:00:00")</f>
        <v>00:00:00</v>
      </c>
      <c r="D67" s="12">
        <f>IFERROR(GETPIVOTDATA("TIPO DE ESTUDO",CONFIGURAÇÃO!$S$2,"CONTEÚDO",B67,"TIPO DE ESTUDO", $D$3), "0")+IFERROR(GETPIVOTDATA("TIPO DE ESTUDO",CONFIGURAÇÃO!$S$2,"CONTEÚDO",B67,"TIPO DE ESTUDO", "Estudo e Exercícios"), "0")</f>
        <v>0</v>
      </c>
      <c r="E67" s="12">
        <f>IFERROR(GETPIVOTDATA("TIPO DE ESTUDO",CONFIGURAÇÃO!$S$2,"CONTEÚDO",B67,"TIPO DE ESTUDO", $E$3), "0")+IFERROR(GETPIVOTDATA("TIPO DE ESTUDO",CONFIGURAÇÃO!$S$2,"CONTEÚDO",B67,"TIPO DE ESTUDO", "Estudo e Exercícios"), "0")+IFERROR(GETPIVOTDATA("TIPO DE ESTUDO",CONFIGURAÇÃO!$S$2,"CONTEÚDO",B67,"TIPO DE ESTUDO", "Revisão e Exercícios"), "0")</f>
        <v>0</v>
      </c>
      <c r="F67" s="12">
        <f>IFERROR(GETPIVOTDATA("TIPO DE ESTUDO",CONFIGURAÇÃO!$S$2,"CONTEÚDO",B67,"TIPO DE ESTUDO", $F$3),"0")+IFERROR(GETPIVOTDATA("TIPO DE ESTUDO",CONFIGURAÇÃO!$S$2,"CONTEÚDO",B67,"TIPO DE ESTUDO", "Revisão e Exercícios"), "0")</f>
        <v>0</v>
      </c>
      <c r="G67" s="18">
        <f>IFERROR(GETPIVOTDATA("ACERTOS", CONFIGURAÇÃO!$AI$2,"CONTEÚDO",$B67,"Valores","ACERTOS"),0)</f>
        <v>0</v>
      </c>
      <c r="H67" s="19">
        <f>IFERROR(GETPIVOTDATA("ERROS", CONFIGURAÇÃO!$AI$2,"CONTEÚDO",$B67,"Valores","ERROS"),0)</f>
        <v>0</v>
      </c>
      <c r="I67" s="21">
        <f>IFERROR(GETPIVOTDATA("NºQUEST", CONFIGURAÇÃO!$AI$2,"CONTEÚDO",$B67,"Valores","NºQUEST"),0)</f>
        <v>0</v>
      </c>
      <c r="J67" s="15" t="str">
        <f>IFERROR(GETPIVOTDATA("TEMPO PQ", CONFIGURAÇÃO!$AI$2,"CONTEÚDO",$B67,"Valores","TEMPO PQ"), "00:00:00")</f>
        <v>00:00:00</v>
      </c>
    </row>
    <row r="68" spans="1:10" ht="28.15" customHeight="1" x14ac:dyDescent="0.25">
      <c r="A68" s="11">
        <v>64</v>
      </c>
      <c r="B68" s="13" t="s">
        <v>230</v>
      </c>
      <c r="C68" s="20" t="str">
        <f>IFERROR(GETPIVOTDATA("LÍQUIDO", CONFIGURAÇÃO!$AI$2,"CONTEÚDO",$B68,"Valores","LÍQUIDO"),"00:00:00")</f>
        <v>00:00:00</v>
      </c>
      <c r="D68" s="12">
        <f>IFERROR(GETPIVOTDATA("TIPO DE ESTUDO",CONFIGURAÇÃO!$S$2,"CONTEÚDO",B68,"TIPO DE ESTUDO", $D$3), "0")+IFERROR(GETPIVOTDATA("TIPO DE ESTUDO",CONFIGURAÇÃO!$S$2,"CONTEÚDO",B68,"TIPO DE ESTUDO", "Estudo e Exercícios"), "0")</f>
        <v>0</v>
      </c>
      <c r="E68" s="12">
        <f>IFERROR(GETPIVOTDATA("TIPO DE ESTUDO",CONFIGURAÇÃO!$S$2,"CONTEÚDO",B68,"TIPO DE ESTUDO", $E$3), "0")+IFERROR(GETPIVOTDATA("TIPO DE ESTUDO",CONFIGURAÇÃO!$S$2,"CONTEÚDO",B68,"TIPO DE ESTUDO", "Estudo e Exercícios"), "0")+IFERROR(GETPIVOTDATA("TIPO DE ESTUDO",CONFIGURAÇÃO!$S$2,"CONTEÚDO",B68,"TIPO DE ESTUDO", "Revisão e Exercícios"), "0")</f>
        <v>0</v>
      </c>
      <c r="F68" s="12">
        <f>IFERROR(GETPIVOTDATA("TIPO DE ESTUDO",CONFIGURAÇÃO!$S$2,"CONTEÚDO",B68,"TIPO DE ESTUDO", $F$3),"0")+IFERROR(GETPIVOTDATA("TIPO DE ESTUDO",CONFIGURAÇÃO!$S$2,"CONTEÚDO",B68,"TIPO DE ESTUDO", "Revisão e Exercícios"), "0")</f>
        <v>0</v>
      </c>
      <c r="G68" s="18">
        <f>IFERROR(GETPIVOTDATA("ACERTOS", CONFIGURAÇÃO!$AI$2,"CONTEÚDO",$B68,"Valores","ACERTOS"),0)</f>
        <v>0</v>
      </c>
      <c r="H68" s="19">
        <f>IFERROR(GETPIVOTDATA("ERROS", CONFIGURAÇÃO!$AI$2,"CONTEÚDO",$B68,"Valores","ERROS"),0)</f>
        <v>0</v>
      </c>
      <c r="I68" s="21">
        <f>IFERROR(GETPIVOTDATA("NºQUEST", CONFIGURAÇÃO!$AI$2,"CONTEÚDO",$B68,"Valores","NºQUEST"),0)</f>
        <v>0</v>
      </c>
      <c r="J68" s="15" t="str">
        <f>IFERROR(GETPIVOTDATA("TEMPO PQ", CONFIGURAÇÃO!$AI$2,"CONTEÚDO",$B68,"Valores","TEMPO PQ"), "00:00:00")</f>
        <v>00:00:00</v>
      </c>
    </row>
    <row r="69" spans="1:10" ht="28.15" customHeight="1" x14ac:dyDescent="0.25">
      <c r="A69" s="11">
        <v>65</v>
      </c>
      <c r="B69" s="13" t="s">
        <v>231</v>
      </c>
      <c r="C69" s="20" t="str">
        <f>IFERROR(GETPIVOTDATA("LÍQUIDO", CONFIGURAÇÃO!$AI$2,"CONTEÚDO",$B69,"Valores","LÍQUIDO"),"00:00:00")</f>
        <v>00:00:00</v>
      </c>
      <c r="D69" s="12">
        <f>IFERROR(GETPIVOTDATA("TIPO DE ESTUDO",CONFIGURAÇÃO!$S$2,"CONTEÚDO",B69,"TIPO DE ESTUDO", $D$3), "0")+IFERROR(GETPIVOTDATA("TIPO DE ESTUDO",CONFIGURAÇÃO!$S$2,"CONTEÚDO",B69,"TIPO DE ESTUDO", "Estudo e Exercícios"), "0")</f>
        <v>0</v>
      </c>
      <c r="E69" s="12">
        <f>IFERROR(GETPIVOTDATA("TIPO DE ESTUDO",CONFIGURAÇÃO!$S$2,"CONTEÚDO",B69,"TIPO DE ESTUDO", $E$3), "0")+IFERROR(GETPIVOTDATA("TIPO DE ESTUDO",CONFIGURAÇÃO!$S$2,"CONTEÚDO",B69,"TIPO DE ESTUDO", "Estudo e Exercícios"), "0")+IFERROR(GETPIVOTDATA("TIPO DE ESTUDO",CONFIGURAÇÃO!$S$2,"CONTEÚDO",B69,"TIPO DE ESTUDO", "Revisão e Exercícios"), "0")</f>
        <v>0</v>
      </c>
      <c r="F69" s="12">
        <f>IFERROR(GETPIVOTDATA("TIPO DE ESTUDO",CONFIGURAÇÃO!$S$2,"CONTEÚDO",B69,"TIPO DE ESTUDO", $F$3),"0")+IFERROR(GETPIVOTDATA("TIPO DE ESTUDO",CONFIGURAÇÃO!$S$2,"CONTEÚDO",B69,"TIPO DE ESTUDO", "Revisão e Exercícios"), "0")</f>
        <v>0</v>
      </c>
      <c r="G69" s="18">
        <f>IFERROR(GETPIVOTDATA("ACERTOS", CONFIGURAÇÃO!$AI$2,"CONTEÚDO",$B69,"Valores","ACERTOS"),0)</f>
        <v>0</v>
      </c>
      <c r="H69" s="19">
        <f>IFERROR(GETPIVOTDATA("ERROS", CONFIGURAÇÃO!$AI$2,"CONTEÚDO",$B69,"Valores","ERROS"),0)</f>
        <v>0</v>
      </c>
      <c r="I69" s="21">
        <f>IFERROR(GETPIVOTDATA("NºQUEST", CONFIGURAÇÃO!$AI$2,"CONTEÚDO",$B69,"Valores","NºQUEST"),0)</f>
        <v>0</v>
      </c>
      <c r="J69" s="15" t="str">
        <f>IFERROR(GETPIVOTDATA("TEMPO PQ", CONFIGURAÇÃO!$AI$2,"CONTEÚDO",$B69,"Valores","TEMPO PQ"), "00:00:00")</f>
        <v>00:00:00</v>
      </c>
    </row>
    <row r="70" spans="1:10" ht="28.15" customHeight="1" x14ac:dyDescent="0.25">
      <c r="A70" s="11">
        <v>66</v>
      </c>
      <c r="B70" s="13" t="s">
        <v>232</v>
      </c>
      <c r="C70" s="20" t="str">
        <f>IFERROR(GETPIVOTDATA("LÍQUIDO", CONFIGURAÇÃO!$AI$2,"CONTEÚDO",$B70,"Valores","LÍQUIDO"),"00:00:00")</f>
        <v>00:00:00</v>
      </c>
      <c r="D70" s="12">
        <f>IFERROR(GETPIVOTDATA("TIPO DE ESTUDO",CONFIGURAÇÃO!$S$2,"CONTEÚDO",B70,"TIPO DE ESTUDO", $D$3), "0")+IFERROR(GETPIVOTDATA("TIPO DE ESTUDO",CONFIGURAÇÃO!$S$2,"CONTEÚDO",B70,"TIPO DE ESTUDO", "Estudo e Exercícios"), "0")</f>
        <v>0</v>
      </c>
      <c r="E70" s="12">
        <f>IFERROR(GETPIVOTDATA("TIPO DE ESTUDO",CONFIGURAÇÃO!$S$2,"CONTEÚDO",B70,"TIPO DE ESTUDO", $E$3), "0")+IFERROR(GETPIVOTDATA("TIPO DE ESTUDO",CONFIGURAÇÃO!$S$2,"CONTEÚDO",B70,"TIPO DE ESTUDO", "Estudo e Exercícios"), "0")+IFERROR(GETPIVOTDATA("TIPO DE ESTUDO",CONFIGURAÇÃO!$S$2,"CONTEÚDO",B70,"TIPO DE ESTUDO", "Revisão e Exercícios"), "0")</f>
        <v>0</v>
      </c>
      <c r="F70" s="12">
        <f>IFERROR(GETPIVOTDATA("TIPO DE ESTUDO",CONFIGURAÇÃO!$S$2,"CONTEÚDO",B70,"TIPO DE ESTUDO", $F$3),"0")+IFERROR(GETPIVOTDATA("TIPO DE ESTUDO",CONFIGURAÇÃO!$S$2,"CONTEÚDO",B70,"TIPO DE ESTUDO", "Revisão e Exercícios"), "0")</f>
        <v>0</v>
      </c>
      <c r="G70" s="18">
        <f>IFERROR(GETPIVOTDATA("ACERTOS", CONFIGURAÇÃO!$AI$2,"CONTEÚDO",$B70,"Valores","ACERTOS"),0)</f>
        <v>0</v>
      </c>
      <c r="H70" s="19">
        <f>IFERROR(GETPIVOTDATA("ERROS", CONFIGURAÇÃO!$AI$2,"CONTEÚDO",$B70,"Valores","ERROS"),0)</f>
        <v>0</v>
      </c>
      <c r="I70" s="21">
        <f>IFERROR(GETPIVOTDATA("NºQUEST", CONFIGURAÇÃO!$AI$2,"CONTEÚDO",$B70,"Valores","NºQUEST"),0)</f>
        <v>0</v>
      </c>
      <c r="J70" s="15" t="str">
        <f>IFERROR(GETPIVOTDATA("TEMPO PQ", CONFIGURAÇÃO!$AI$2,"CONTEÚDO",$B70,"Valores","TEMPO PQ"), "00:00:00")</f>
        <v>00:00:00</v>
      </c>
    </row>
    <row r="71" spans="1:10" ht="28.15" customHeight="1" x14ac:dyDescent="0.25">
      <c r="A71" s="11">
        <v>67</v>
      </c>
      <c r="B71" s="13" t="s">
        <v>233</v>
      </c>
      <c r="C71" s="20" t="str">
        <f>IFERROR(GETPIVOTDATA("LÍQUIDO", CONFIGURAÇÃO!$AI$2,"CONTEÚDO",$B71,"Valores","LÍQUIDO"),"00:00:00")</f>
        <v>00:00:00</v>
      </c>
      <c r="D71" s="12">
        <f>IFERROR(GETPIVOTDATA("TIPO DE ESTUDO",CONFIGURAÇÃO!$S$2,"CONTEÚDO",B71,"TIPO DE ESTUDO", $D$3), "0")+IFERROR(GETPIVOTDATA("TIPO DE ESTUDO",CONFIGURAÇÃO!$S$2,"CONTEÚDO",B71,"TIPO DE ESTUDO", "Estudo e Exercícios"), "0")</f>
        <v>0</v>
      </c>
      <c r="E71" s="12">
        <f>IFERROR(GETPIVOTDATA("TIPO DE ESTUDO",CONFIGURAÇÃO!$S$2,"CONTEÚDO",B71,"TIPO DE ESTUDO", $E$3), "0")+IFERROR(GETPIVOTDATA("TIPO DE ESTUDO",CONFIGURAÇÃO!$S$2,"CONTEÚDO",B71,"TIPO DE ESTUDO", "Estudo e Exercícios"), "0")+IFERROR(GETPIVOTDATA("TIPO DE ESTUDO",CONFIGURAÇÃO!$S$2,"CONTEÚDO",B71,"TIPO DE ESTUDO", "Revisão e Exercícios"), "0")</f>
        <v>0</v>
      </c>
      <c r="F71" s="12">
        <f>IFERROR(GETPIVOTDATA("TIPO DE ESTUDO",CONFIGURAÇÃO!$S$2,"CONTEÚDO",B71,"TIPO DE ESTUDO", $F$3),"0")+IFERROR(GETPIVOTDATA("TIPO DE ESTUDO",CONFIGURAÇÃO!$S$2,"CONTEÚDO",B71,"TIPO DE ESTUDO", "Revisão e Exercícios"), "0")</f>
        <v>0</v>
      </c>
      <c r="G71" s="18">
        <f>IFERROR(GETPIVOTDATA("ACERTOS", CONFIGURAÇÃO!$AI$2,"CONTEÚDO",$B71,"Valores","ACERTOS"),0)</f>
        <v>0</v>
      </c>
      <c r="H71" s="19">
        <f>IFERROR(GETPIVOTDATA("ERROS", CONFIGURAÇÃO!$AI$2,"CONTEÚDO",$B71,"Valores","ERROS"),0)</f>
        <v>0</v>
      </c>
      <c r="I71" s="21">
        <f>IFERROR(GETPIVOTDATA("NºQUEST", CONFIGURAÇÃO!$AI$2,"CONTEÚDO",$B71,"Valores","NºQUEST"),0)</f>
        <v>0</v>
      </c>
      <c r="J71" s="15" t="str">
        <f>IFERROR(GETPIVOTDATA("TEMPO PQ", CONFIGURAÇÃO!$AI$2,"CONTEÚDO",$B71,"Valores","TEMPO PQ"), "00:00:00")</f>
        <v>00:00:00</v>
      </c>
    </row>
    <row r="72" spans="1:10" ht="28.15" customHeight="1" x14ac:dyDescent="0.25">
      <c r="A72" s="11">
        <v>68</v>
      </c>
      <c r="B72" s="13" t="s">
        <v>234</v>
      </c>
      <c r="C72" s="20" t="str">
        <f>IFERROR(GETPIVOTDATA("LÍQUIDO", CONFIGURAÇÃO!$AI$2,"CONTEÚDO",$B72,"Valores","LÍQUIDO"),"00:00:00")</f>
        <v>00:00:00</v>
      </c>
      <c r="D72" s="12">
        <f>IFERROR(GETPIVOTDATA("TIPO DE ESTUDO",CONFIGURAÇÃO!$S$2,"CONTEÚDO",B72,"TIPO DE ESTUDO", $D$3), "0")+IFERROR(GETPIVOTDATA("TIPO DE ESTUDO",CONFIGURAÇÃO!$S$2,"CONTEÚDO",B72,"TIPO DE ESTUDO", "Estudo e Exercícios"), "0")</f>
        <v>0</v>
      </c>
      <c r="E72" s="12">
        <f>IFERROR(GETPIVOTDATA("TIPO DE ESTUDO",CONFIGURAÇÃO!$S$2,"CONTEÚDO",B72,"TIPO DE ESTUDO", $E$3), "0")+IFERROR(GETPIVOTDATA("TIPO DE ESTUDO",CONFIGURAÇÃO!$S$2,"CONTEÚDO",B72,"TIPO DE ESTUDO", "Estudo e Exercícios"), "0")+IFERROR(GETPIVOTDATA("TIPO DE ESTUDO",CONFIGURAÇÃO!$S$2,"CONTEÚDO",B72,"TIPO DE ESTUDO", "Revisão e Exercícios"), "0")</f>
        <v>0</v>
      </c>
      <c r="F72" s="12">
        <f>IFERROR(GETPIVOTDATA("TIPO DE ESTUDO",CONFIGURAÇÃO!$S$2,"CONTEÚDO",B72,"TIPO DE ESTUDO", $F$3),"0")+IFERROR(GETPIVOTDATA("TIPO DE ESTUDO",CONFIGURAÇÃO!$S$2,"CONTEÚDO",B72,"TIPO DE ESTUDO", "Revisão e Exercícios"), "0")</f>
        <v>0</v>
      </c>
      <c r="G72" s="18">
        <f>IFERROR(GETPIVOTDATA("ACERTOS", CONFIGURAÇÃO!$AI$2,"CONTEÚDO",$B72,"Valores","ACERTOS"),0)</f>
        <v>0</v>
      </c>
      <c r="H72" s="19">
        <f>IFERROR(GETPIVOTDATA("ERROS", CONFIGURAÇÃO!$AI$2,"CONTEÚDO",$B72,"Valores","ERROS"),0)</f>
        <v>0</v>
      </c>
      <c r="I72" s="21">
        <f>IFERROR(GETPIVOTDATA("NºQUEST", CONFIGURAÇÃO!$AI$2,"CONTEÚDO",$B72,"Valores","NºQUEST"),0)</f>
        <v>0</v>
      </c>
      <c r="J72" s="15" t="str">
        <f>IFERROR(GETPIVOTDATA("TEMPO PQ", CONFIGURAÇÃO!$AI$2,"CONTEÚDO",$B72,"Valores","TEMPO PQ"), "00:00:00")</f>
        <v>00:00:00</v>
      </c>
    </row>
    <row r="73" spans="1:10" ht="28.15" customHeight="1" x14ac:dyDescent="0.25">
      <c r="A73" s="11">
        <v>69</v>
      </c>
      <c r="B73" s="13" t="s">
        <v>235</v>
      </c>
      <c r="C73" s="20" t="str">
        <f>IFERROR(GETPIVOTDATA("LÍQUIDO", CONFIGURAÇÃO!$AI$2,"CONTEÚDO",$B73,"Valores","LÍQUIDO"),"00:00:00")</f>
        <v>00:00:00</v>
      </c>
      <c r="D73" s="12">
        <f>IFERROR(GETPIVOTDATA("TIPO DE ESTUDO",CONFIGURAÇÃO!$S$2,"CONTEÚDO",B73,"TIPO DE ESTUDO", $D$3), "0")+IFERROR(GETPIVOTDATA("TIPO DE ESTUDO",CONFIGURAÇÃO!$S$2,"CONTEÚDO",B73,"TIPO DE ESTUDO", "Estudo e Exercícios"), "0")</f>
        <v>0</v>
      </c>
      <c r="E73" s="12">
        <f>IFERROR(GETPIVOTDATA("TIPO DE ESTUDO",CONFIGURAÇÃO!$S$2,"CONTEÚDO",B73,"TIPO DE ESTUDO", $E$3), "0")+IFERROR(GETPIVOTDATA("TIPO DE ESTUDO",CONFIGURAÇÃO!$S$2,"CONTEÚDO",B73,"TIPO DE ESTUDO", "Estudo e Exercícios"), "0")+IFERROR(GETPIVOTDATA("TIPO DE ESTUDO",CONFIGURAÇÃO!$S$2,"CONTEÚDO",B73,"TIPO DE ESTUDO", "Revisão e Exercícios"), "0")</f>
        <v>0</v>
      </c>
      <c r="F73" s="12">
        <f>IFERROR(GETPIVOTDATA("TIPO DE ESTUDO",CONFIGURAÇÃO!$S$2,"CONTEÚDO",B73,"TIPO DE ESTUDO", $F$3),"0")+IFERROR(GETPIVOTDATA("TIPO DE ESTUDO",CONFIGURAÇÃO!$S$2,"CONTEÚDO",B73,"TIPO DE ESTUDO", "Revisão e Exercícios"), "0")</f>
        <v>0</v>
      </c>
      <c r="G73" s="18">
        <f>IFERROR(GETPIVOTDATA("ACERTOS", CONFIGURAÇÃO!$AI$2,"CONTEÚDO",$B73,"Valores","ACERTOS"),0)</f>
        <v>0</v>
      </c>
      <c r="H73" s="19">
        <f>IFERROR(GETPIVOTDATA("ERROS", CONFIGURAÇÃO!$AI$2,"CONTEÚDO",$B73,"Valores","ERROS"),0)</f>
        <v>0</v>
      </c>
      <c r="I73" s="21">
        <f>IFERROR(GETPIVOTDATA("NºQUEST", CONFIGURAÇÃO!$AI$2,"CONTEÚDO",$B73,"Valores","NºQUEST"),0)</f>
        <v>0</v>
      </c>
      <c r="J73" s="15" t="str">
        <f>IFERROR(GETPIVOTDATA("TEMPO PQ", CONFIGURAÇÃO!$AI$2,"CONTEÚDO",$B73,"Valores","TEMPO PQ"), "00:00:00")</f>
        <v>00:00:00</v>
      </c>
    </row>
    <row r="74" spans="1:10" ht="28.15" customHeight="1" x14ac:dyDescent="0.25">
      <c r="A74" s="11">
        <v>70</v>
      </c>
      <c r="B74" s="13" t="s">
        <v>236</v>
      </c>
      <c r="C74" s="20" t="str">
        <f>IFERROR(GETPIVOTDATA("LÍQUIDO", CONFIGURAÇÃO!$AI$2,"CONTEÚDO",$B74,"Valores","LÍQUIDO"),"00:00:00")</f>
        <v>00:00:00</v>
      </c>
      <c r="D74" s="12">
        <f>IFERROR(GETPIVOTDATA("TIPO DE ESTUDO",CONFIGURAÇÃO!$S$2,"CONTEÚDO",B74,"TIPO DE ESTUDO", $D$3), "0")+IFERROR(GETPIVOTDATA("TIPO DE ESTUDO",CONFIGURAÇÃO!$S$2,"CONTEÚDO",B74,"TIPO DE ESTUDO", "Estudo e Exercícios"), "0")</f>
        <v>0</v>
      </c>
      <c r="E74" s="12">
        <f>IFERROR(GETPIVOTDATA("TIPO DE ESTUDO",CONFIGURAÇÃO!$S$2,"CONTEÚDO",B74,"TIPO DE ESTUDO", $E$3), "0")+IFERROR(GETPIVOTDATA("TIPO DE ESTUDO",CONFIGURAÇÃO!$S$2,"CONTEÚDO",B74,"TIPO DE ESTUDO", "Estudo e Exercícios"), "0")+IFERROR(GETPIVOTDATA("TIPO DE ESTUDO",CONFIGURAÇÃO!$S$2,"CONTEÚDO",B74,"TIPO DE ESTUDO", "Revisão e Exercícios"), "0")</f>
        <v>0</v>
      </c>
      <c r="F74" s="12">
        <f>IFERROR(GETPIVOTDATA("TIPO DE ESTUDO",CONFIGURAÇÃO!$S$2,"CONTEÚDO",B74,"TIPO DE ESTUDO", $F$3),"0")+IFERROR(GETPIVOTDATA("TIPO DE ESTUDO",CONFIGURAÇÃO!$S$2,"CONTEÚDO",B74,"TIPO DE ESTUDO", "Revisão e Exercícios"), "0")</f>
        <v>0</v>
      </c>
      <c r="G74" s="18">
        <f>IFERROR(GETPIVOTDATA("ACERTOS", CONFIGURAÇÃO!$AI$2,"CONTEÚDO",$B74,"Valores","ACERTOS"),0)</f>
        <v>0</v>
      </c>
      <c r="H74" s="19">
        <f>IFERROR(GETPIVOTDATA("ERROS", CONFIGURAÇÃO!$AI$2,"CONTEÚDO",$B74,"Valores","ERROS"),0)</f>
        <v>0</v>
      </c>
      <c r="I74" s="21">
        <f>IFERROR(GETPIVOTDATA("NºQUEST", CONFIGURAÇÃO!$AI$2,"CONTEÚDO",$B74,"Valores","NºQUEST"),0)</f>
        <v>0</v>
      </c>
      <c r="J74" s="15" t="str">
        <f>IFERROR(GETPIVOTDATA("TEMPO PQ", CONFIGURAÇÃO!$AI$2,"CONTEÚDO",$B74,"Valores","TEMPO PQ"), "00:00:00")</f>
        <v>00:00:00</v>
      </c>
    </row>
    <row r="75" spans="1:10" ht="28.15" customHeight="1" x14ac:dyDescent="0.25">
      <c r="A75" s="11">
        <v>71</v>
      </c>
      <c r="B75" s="13" t="s">
        <v>237</v>
      </c>
      <c r="C75" s="20" t="str">
        <f>IFERROR(GETPIVOTDATA("LÍQUIDO", CONFIGURAÇÃO!$AI$2,"CONTEÚDO",$B75,"Valores","LÍQUIDO"),"00:00:00")</f>
        <v>00:00:00</v>
      </c>
      <c r="D75" s="12">
        <f>IFERROR(GETPIVOTDATA("TIPO DE ESTUDO",CONFIGURAÇÃO!$S$2,"CONTEÚDO",B75,"TIPO DE ESTUDO", $D$3), "0")+IFERROR(GETPIVOTDATA("TIPO DE ESTUDO",CONFIGURAÇÃO!$S$2,"CONTEÚDO",B75,"TIPO DE ESTUDO", "Estudo e Exercícios"), "0")</f>
        <v>0</v>
      </c>
      <c r="E75" s="12">
        <f>IFERROR(GETPIVOTDATA("TIPO DE ESTUDO",CONFIGURAÇÃO!$S$2,"CONTEÚDO",B75,"TIPO DE ESTUDO", $E$3), "0")+IFERROR(GETPIVOTDATA("TIPO DE ESTUDO",CONFIGURAÇÃO!$S$2,"CONTEÚDO",B75,"TIPO DE ESTUDO", "Estudo e Exercícios"), "0")+IFERROR(GETPIVOTDATA("TIPO DE ESTUDO",CONFIGURAÇÃO!$S$2,"CONTEÚDO",B75,"TIPO DE ESTUDO", "Revisão e Exercícios"), "0")</f>
        <v>0</v>
      </c>
      <c r="F75" s="12">
        <f>IFERROR(GETPIVOTDATA("TIPO DE ESTUDO",CONFIGURAÇÃO!$S$2,"CONTEÚDO",B75,"TIPO DE ESTUDO", $F$3),"0")+IFERROR(GETPIVOTDATA("TIPO DE ESTUDO",CONFIGURAÇÃO!$S$2,"CONTEÚDO",B75,"TIPO DE ESTUDO", "Revisão e Exercícios"), "0")</f>
        <v>0</v>
      </c>
      <c r="G75" s="18">
        <f>IFERROR(GETPIVOTDATA("ACERTOS", CONFIGURAÇÃO!$AI$2,"CONTEÚDO",$B75,"Valores","ACERTOS"),0)</f>
        <v>0</v>
      </c>
      <c r="H75" s="19">
        <f>IFERROR(GETPIVOTDATA("ERROS", CONFIGURAÇÃO!$AI$2,"CONTEÚDO",$B75,"Valores","ERROS"),0)</f>
        <v>0</v>
      </c>
      <c r="I75" s="21">
        <f>IFERROR(GETPIVOTDATA("NºQUEST", CONFIGURAÇÃO!$AI$2,"CONTEÚDO",$B75,"Valores","NºQUEST"),0)</f>
        <v>0</v>
      </c>
      <c r="J75" s="15" t="str">
        <f>IFERROR(GETPIVOTDATA("TEMPO PQ", CONFIGURAÇÃO!$AI$2,"CONTEÚDO",$B75,"Valores","TEMPO PQ"), "00:00:00")</f>
        <v>00:00:00</v>
      </c>
    </row>
    <row r="76" spans="1:10" ht="28.15" customHeight="1" x14ac:dyDescent="0.25">
      <c r="A76" s="11">
        <v>72</v>
      </c>
      <c r="B76" s="13" t="s">
        <v>238</v>
      </c>
      <c r="C76" s="20" t="str">
        <f>IFERROR(GETPIVOTDATA("LÍQUIDO", CONFIGURAÇÃO!$AI$2,"CONTEÚDO",$B76,"Valores","LÍQUIDO"),"00:00:00")</f>
        <v>00:00:00</v>
      </c>
      <c r="D76" s="12">
        <f>IFERROR(GETPIVOTDATA("TIPO DE ESTUDO",CONFIGURAÇÃO!$S$2,"CONTEÚDO",B76,"TIPO DE ESTUDO", $D$3), "0")+IFERROR(GETPIVOTDATA("TIPO DE ESTUDO",CONFIGURAÇÃO!$S$2,"CONTEÚDO",B76,"TIPO DE ESTUDO", "Estudo e Exercícios"), "0")</f>
        <v>0</v>
      </c>
      <c r="E76" s="12">
        <f>IFERROR(GETPIVOTDATA("TIPO DE ESTUDO",CONFIGURAÇÃO!$S$2,"CONTEÚDO",B76,"TIPO DE ESTUDO", $E$3), "0")+IFERROR(GETPIVOTDATA("TIPO DE ESTUDO",CONFIGURAÇÃO!$S$2,"CONTEÚDO",B76,"TIPO DE ESTUDO", "Estudo e Exercícios"), "0")+IFERROR(GETPIVOTDATA("TIPO DE ESTUDO",CONFIGURAÇÃO!$S$2,"CONTEÚDO",B76,"TIPO DE ESTUDO", "Revisão e Exercícios"), "0")</f>
        <v>0</v>
      </c>
      <c r="F76" s="12">
        <f>IFERROR(GETPIVOTDATA("TIPO DE ESTUDO",CONFIGURAÇÃO!$S$2,"CONTEÚDO",B76,"TIPO DE ESTUDO", $F$3),"0")+IFERROR(GETPIVOTDATA("TIPO DE ESTUDO",CONFIGURAÇÃO!$S$2,"CONTEÚDO",B76,"TIPO DE ESTUDO", "Revisão e Exercícios"), "0")</f>
        <v>0</v>
      </c>
      <c r="G76" s="18">
        <f>IFERROR(GETPIVOTDATA("ACERTOS", CONFIGURAÇÃO!$AI$2,"CONTEÚDO",$B76,"Valores","ACERTOS"),0)</f>
        <v>0</v>
      </c>
      <c r="H76" s="19">
        <f>IFERROR(GETPIVOTDATA("ERROS", CONFIGURAÇÃO!$AI$2,"CONTEÚDO",$B76,"Valores","ERROS"),0)</f>
        <v>0</v>
      </c>
      <c r="I76" s="21">
        <f>IFERROR(GETPIVOTDATA("NºQUEST", CONFIGURAÇÃO!$AI$2,"CONTEÚDO",$B76,"Valores","NºQUEST"),0)</f>
        <v>0</v>
      </c>
      <c r="J76" s="15" t="str">
        <f>IFERROR(GETPIVOTDATA("TEMPO PQ", CONFIGURAÇÃO!$AI$2,"CONTEÚDO",$B76,"Valores","TEMPO PQ"), "00:00:00")</f>
        <v>00:00:00</v>
      </c>
    </row>
    <row r="77" spans="1:10" ht="28.15" customHeight="1" x14ac:dyDescent="0.25">
      <c r="A77" s="11">
        <v>73</v>
      </c>
      <c r="B77" s="13" t="s">
        <v>239</v>
      </c>
      <c r="C77" s="20" t="str">
        <f>IFERROR(GETPIVOTDATA("LÍQUIDO", CONFIGURAÇÃO!$AI$2,"CONTEÚDO",$B77,"Valores","LÍQUIDO"),"00:00:00")</f>
        <v>00:00:00</v>
      </c>
      <c r="D77" s="12">
        <f>IFERROR(GETPIVOTDATA("TIPO DE ESTUDO",CONFIGURAÇÃO!$S$2,"CONTEÚDO",B77,"TIPO DE ESTUDO", $D$3), "0")+IFERROR(GETPIVOTDATA("TIPO DE ESTUDO",CONFIGURAÇÃO!$S$2,"CONTEÚDO",B77,"TIPO DE ESTUDO", "Estudo e Exercícios"), "0")</f>
        <v>0</v>
      </c>
      <c r="E77" s="12">
        <f>IFERROR(GETPIVOTDATA("TIPO DE ESTUDO",CONFIGURAÇÃO!$S$2,"CONTEÚDO",B77,"TIPO DE ESTUDO", $E$3), "0")+IFERROR(GETPIVOTDATA("TIPO DE ESTUDO",CONFIGURAÇÃO!$S$2,"CONTEÚDO",B77,"TIPO DE ESTUDO", "Estudo e Exercícios"), "0")+IFERROR(GETPIVOTDATA("TIPO DE ESTUDO",CONFIGURAÇÃO!$S$2,"CONTEÚDO",B77,"TIPO DE ESTUDO", "Revisão e Exercícios"), "0")</f>
        <v>0</v>
      </c>
      <c r="F77" s="12">
        <f>IFERROR(GETPIVOTDATA("TIPO DE ESTUDO",CONFIGURAÇÃO!$S$2,"CONTEÚDO",B77,"TIPO DE ESTUDO", $F$3),"0")+IFERROR(GETPIVOTDATA("TIPO DE ESTUDO",CONFIGURAÇÃO!$S$2,"CONTEÚDO",B77,"TIPO DE ESTUDO", "Revisão e Exercícios"), "0")</f>
        <v>0</v>
      </c>
      <c r="G77" s="18">
        <f>IFERROR(GETPIVOTDATA("ACERTOS", CONFIGURAÇÃO!$AI$2,"CONTEÚDO",$B77,"Valores","ACERTOS"),0)</f>
        <v>0</v>
      </c>
      <c r="H77" s="19">
        <f>IFERROR(GETPIVOTDATA("ERROS", CONFIGURAÇÃO!$AI$2,"CONTEÚDO",$B77,"Valores","ERROS"),0)</f>
        <v>0</v>
      </c>
      <c r="I77" s="21">
        <f>IFERROR(GETPIVOTDATA("NºQUEST", CONFIGURAÇÃO!$AI$2,"CONTEÚDO",$B77,"Valores","NºQUEST"),0)</f>
        <v>0</v>
      </c>
      <c r="J77" s="15" t="str">
        <f>IFERROR(GETPIVOTDATA("TEMPO PQ", CONFIGURAÇÃO!$AI$2,"CONTEÚDO",$B77,"Valores","TEMPO PQ"), "00:00:00")</f>
        <v>00:00:00</v>
      </c>
    </row>
    <row r="78" spans="1:10" ht="28.15" customHeight="1" x14ac:dyDescent="0.25">
      <c r="A78" s="11">
        <v>74</v>
      </c>
      <c r="B78" s="13" t="s">
        <v>240</v>
      </c>
      <c r="C78" s="20" t="str">
        <f>IFERROR(GETPIVOTDATA("LÍQUIDO", CONFIGURAÇÃO!$AI$2,"CONTEÚDO",$B78,"Valores","LÍQUIDO"),"00:00:00")</f>
        <v>00:00:00</v>
      </c>
      <c r="D78" s="12">
        <f>IFERROR(GETPIVOTDATA("TIPO DE ESTUDO",CONFIGURAÇÃO!$S$2,"CONTEÚDO",B78,"TIPO DE ESTUDO", $D$3), "0")+IFERROR(GETPIVOTDATA("TIPO DE ESTUDO",CONFIGURAÇÃO!$S$2,"CONTEÚDO",B78,"TIPO DE ESTUDO", "Estudo e Exercícios"), "0")</f>
        <v>0</v>
      </c>
      <c r="E78" s="12">
        <f>IFERROR(GETPIVOTDATA("TIPO DE ESTUDO",CONFIGURAÇÃO!$S$2,"CONTEÚDO",B78,"TIPO DE ESTUDO", $E$3), "0")+IFERROR(GETPIVOTDATA("TIPO DE ESTUDO",CONFIGURAÇÃO!$S$2,"CONTEÚDO",B78,"TIPO DE ESTUDO", "Estudo e Exercícios"), "0")+IFERROR(GETPIVOTDATA("TIPO DE ESTUDO",CONFIGURAÇÃO!$S$2,"CONTEÚDO",B78,"TIPO DE ESTUDO", "Revisão e Exercícios"), "0")</f>
        <v>0</v>
      </c>
      <c r="F78" s="12">
        <f>IFERROR(GETPIVOTDATA("TIPO DE ESTUDO",CONFIGURAÇÃO!$S$2,"CONTEÚDO",B78,"TIPO DE ESTUDO", $F$3),"0")+IFERROR(GETPIVOTDATA("TIPO DE ESTUDO",CONFIGURAÇÃO!$S$2,"CONTEÚDO",B78,"TIPO DE ESTUDO", "Revisão e Exercícios"), "0")</f>
        <v>0</v>
      </c>
      <c r="G78" s="18">
        <f>IFERROR(GETPIVOTDATA("ACERTOS", CONFIGURAÇÃO!$AI$2,"CONTEÚDO",$B78,"Valores","ACERTOS"),0)</f>
        <v>0</v>
      </c>
      <c r="H78" s="19">
        <f>IFERROR(GETPIVOTDATA("ERROS", CONFIGURAÇÃO!$AI$2,"CONTEÚDO",$B78,"Valores","ERROS"),0)</f>
        <v>0</v>
      </c>
      <c r="I78" s="21">
        <f>IFERROR(GETPIVOTDATA("NºQUEST", CONFIGURAÇÃO!$AI$2,"CONTEÚDO",$B78,"Valores","NºQUEST"),0)</f>
        <v>0</v>
      </c>
      <c r="J78" s="15" t="str">
        <f>IFERROR(GETPIVOTDATA("TEMPO PQ", CONFIGURAÇÃO!$AI$2,"CONTEÚDO",$B78,"Valores","TEMPO PQ"), "00:00:00")</f>
        <v>00:00:00</v>
      </c>
    </row>
    <row r="79" spans="1:10" ht="28.15" customHeight="1" x14ac:dyDescent="0.25">
      <c r="A79" s="11">
        <v>75</v>
      </c>
      <c r="B79" s="13" t="s">
        <v>241</v>
      </c>
      <c r="C79" s="20" t="str">
        <f>IFERROR(GETPIVOTDATA("LÍQUIDO", CONFIGURAÇÃO!$AI$2,"CONTEÚDO",$B79,"Valores","LÍQUIDO"),"00:00:00")</f>
        <v>00:00:00</v>
      </c>
      <c r="D79" s="12">
        <f>IFERROR(GETPIVOTDATA("TIPO DE ESTUDO",CONFIGURAÇÃO!$S$2,"CONTEÚDO",B79,"TIPO DE ESTUDO", $D$3), "0")+IFERROR(GETPIVOTDATA("TIPO DE ESTUDO",CONFIGURAÇÃO!$S$2,"CONTEÚDO",B79,"TIPO DE ESTUDO", "Estudo e Exercícios"), "0")</f>
        <v>0</v>
      </c>
      <c r="E79" s="12">
        <f>IFERROR(GETPIVOTDATA("TIPO DE ESTUDO",CONFIGURAÇÃO!$S$2,"CONTEÚDO",B79,"TIPO DE ESTUDO", $E$3), "0")+IFERROR(GETPIVOTDATA("TIPO DE ESTUDO",CONFIGURAÇÃO!$S$2,"CONTEÚDO",B79,"TIPO DE ESTUDO", "Estudo e Exercícios"), "0")+IFERROR(GETPIVOTDATA("TIPO DE ESTUDO",CONFIGURAÇÃO!$S$2,"CONTEÚDO",B79,"TIPO DE ESTUDO", "Revisão e Exercícios"), "0")</f>
        <v>0</v>
      </c>
      <c r="F79" s="12">
        <f>IFERROR(GETPIVOTDATA("TIPO DE ESTUDO",CONFIGURAÇÃO!$S$2,"CONTEÚDO",B79,"TIPO DE ESTUDO", $F$3),"0")+IFERROR(GETPIVOTDATA("TIPO DE ESTUDO",CONFIGURAÇÃO!$S$2,"CONTEÚDO",B79,"TIPO DE ESTUDO", "Revisão e Exercícios"), "0")</f>
        <v>0</v>
      </c>
      <c r="G79" s="18">
        <f>IFERROR(GETPIVOTDATA("ACERTOS", CONFIGURAÇÃO!$AI$2,"CONTEÚDO",$B79,"Valores","ACERTOS"),0)</f>
        <v>0</v>
      </c>
      <c r="H79" s="19">
        <f>IFERROR(GETPIVOTDATA("ERROS", CONFIGURAÇÃO!$AI$2,"CONTEÚDO",$B79,"Valores","ERROS"),0)</f>
        <v>0</v>
      </c>
      <c r="I79" s="21">
        <f>IFERROR(GETPIVOTDATA("NºQUEST", CONFIGURAÇÃO!$AI$2,"CONTEÚDO",$B79,"Valores","NºQUEST"),0)</f>
        <v>0</v>
      </c>
      <c r="J79" s="15" t="str">
        <f>IFERROR(GETPIVOTDATA("TEMPO PQ", CONFIGURAÇÃO!$AI$2,"CONTEÚDO",$B79,"Valores","TEMPO PQ"), "00:00:00")</f>
        <v>00:00:00</v>
      </c>
    </row>
    <row r="80" spans="1:10" ht="28.15" customHeight="1" x14ac:dyDescent="0.25">
      <c r="A80" s="11">
        <v>76</v>
      </c>
      <c r="B80" s="13" t="s">
        <v>242</v>
      </c>
      <c r="C80" s="20" t="str">
        <f>IFERROR(GETPIVOTDATA("LÍQUIDO", CONFIGURAÇÃO!$AI$2,"CONTEÚDO",$B80,"Valores","LÍQUIDO"),"00:00:00")</f>
        <v>00:00:00</v>
      </c>
      <c r="D80" s="12">
        <f>IFERROR(GETPIVOTDATA("TIPO DE ESTUDO",CONFIGURAÇÃO!$S$2,"CONTEÚDO",B80,"TIPO DE ESTUDO", $D$3), "0")+IFERROR(GETPIVOTDATA("TIPO DE ESTUDO",CONFIGURAÇÃO!$S$2,"CONTEÚDO",B80,"TIPO DE ESTUDO", "Estudo e Exercícios"), "0")</f>
        <v>0</v>
      </c>
      <c r="E80" s="12">
        <f>IFERROR(GETPIVOTDATA("TIPO DE ESTUDO",CONFIGURAÇÃO!$S$2,"CONTEÚDO",B80,"TIPO DE ESTUDO", $E$3), "0")+IFERROR(GETPIVOTDATA("TIPO DE ESTUDO",CONFIGURAÇÃO!$S$2,"CONTEÚDO",B80,"TIPO DE ESTUDO", "Estudo e Exercícios"), "0")+IFERROR(GETPIVOTDATA("TIPO DE ESTUDO",CONFIGURAÇÃO!$S$2,"CONTEÚDO",B80,"TIPO DE ESTUDO", "Revisão e Exercícios"), "0")</f>
        <v>0</v>
      </c>
      <c r="F80" s="12">
        <f>IFERROR(GETPIVOTDATA("TIPO DE ESTUDO",CONFIGURAÇÃO!$S$2,"CONTEÚDO",B80,"TIPO DE ESTUDO", $F$3),"0")+IFERROR(GETPIVOTDATA("TIPO DE ESTUDO",CONFIGURAÇÃO!$S$2,"CONTEÚDO",B80,"TIPO DE ESTUDO", "Revisão e Exercícios"), "0")</f>
        <v>0</v>
      </c>
      <c r="G80" s="18">
        <f>IFERROR(GETPIVOTDATA("ACERTOS", CONFIGURAÇÃO!$AI$2,"CONTEÚDO",$B80,"Valores","ACERTOS"),0)</f>
        <v>0</v>
      </c>
      <c r="H80" s="19">
        <f>IFERROR(GETPIVOTDATA("ERROS", CONFIGURAÇÃO!$AI$2,"CONTEÚDO",$B80,"Valores","ERROS"),0)</f>
        <v>0</v>
      </c>
      <c r="I80" s="21">
        <f>IFERROR(GETPIVOTDATA("NºQUEST", CONFIGURAÇÃO!$AI$2,"CONTEÚDO",$B80,"Valores","NºQUEST"),0)</f>
        <v>0</v>
      </c>
      <c r="J80" s="15" t="str">
        <f>IFERROR(GETPIVOTDATA("TEMPO PQ", CONFIGURAÇÃO!$AI$2,"CONTEÚDO",$B80,"Valores","TEMPO PQ"), "00:00:00")</f>
        <v>00:00:00</v>
      </c>
    </row>
    <row r="81" spans="1:10" ht="28.15" customHeight="1" x14ac:dyDescent="0.25">
      <c r="A81" s="11">
        <v>77</v>
      </c>
      <c r="B81" s="25" t="s">
        <v>243</v>
      </c>
      <c r="C81" s="20" t="str">
        <f>IFERROR(GETPIVOTDATA("LÍQUIDO", CONFIGURAÇÃO!$AI$2,"CONTEÚDO",$B81,"Valores","LÍQUIDO"),"00:00:00")</f>
        <v>00:00:00</v>
      </c>
      <c r="D81" s="12">
        <f>IFERROR(GETPIVOTDATA("TIPO DE ESTUDO",CONFIGURAÇÃO!$S$2,"CONTEÚDO",B81,"TIPO DE ESTUDO", $D$3), "0")+IFERROR(GETPIVOTDATA("TIPO DE ESTUDO",CONFIGURAÇÃO!$S$2,"CONTEÚDO",B81,"TIPO DE ESTUDO", "Estudo e Exercícios"), "0")</f>
        <v>0</v>
      </c>
      <c r="E81" s="12">
        <f>IFERROR(GETPIVOTDATA("TIPO DE ESTUDO",CONFIGURAÇÃO!$S$2,"CONTEÚDO",B81,"TIPO DE ESTUDO", $E$3), "0")+IFERROR(GETPIVOTDATA("TIPO DE ESTUDO",CONFIGURAÇÃO!$S$2,"CONTEÚDO",B81,"TIPO DE ESTUDO", "Estudo e Exercícios"), "0")+IFERROR(GETPIVOTDATA("TIPO DE ESTUDO",CONFIGURAÇÃO!$S$2,"CONTEÚDO",B81,"TIPO DE ESTUDO", "Revisão e Exercícios"), "0")</f>
        <v>0</v>
      </c>
      <c r="F81" s="12">
        <f>IFERROR(GETPIVOTDATA("TIPO DE ESTUDO",CONFIGURAÇÃO!$S$2,"CONTEÚDO",B81,"TIPO DE ESTUDO", $F$3),"0")+IFERROR(GETPIVOTDATA("TIPO DE ESTUDO",CONFIGURAÇÃO!$S$2,"CONTEÚDO",B81,"TIPO DE ESTUDO", "Revisão e Exercícios"), "0")</f>
        <v>0</v>
      </c>
      <c r="G81" s="18">
        <f>IFERROR(GETPIVOTDATA("ACERTOS", CONFIGURAÇÃO!$AI$2,"CONTEÚDO",$B81,"Valores","ACERTOS"),0)</f>
        <v>0</v>
      </c>
      <c r="H81" s="19">
        <f>IFERROR(GETPIVOTDATA("ERROS", CONFIGURAÇÃO!$AI$2,"CONTEÚDO",$B81,"Valores","ERROS"),0)</f>
        <v>0</v>
      </c>
      <c r="I81" s="21">
        <f>IFERROR(GETPIVOTDATA("NºQUEST", CONFIGURAÇÃO!$AI$2,"CONTEÚDO",$B81,"Valores","NºQUEST"),0)</f>
        <v>0</v>
      </c>
      <c r="J81" s="15" t="str">
        <f>IFERROR(GETPIVOTDATA("TEMPO PQ", CONFIGURAÇÃO!$AI$2,"CONTEÚDO",$B81,"Valores","TEMPO PQ"), "00:00:00")</f>
        <v>00:00:00</v>
      </c>
    </row>
    <row r="82" spans="1:10" ht="28.15" customHeight="1" x14ac:dyDescent="0.25">
      <c r="A82" s="11">
        <v>78</v>
      </c>
      <c r="B82" s="25" t="s">
        <v>244</v>
      </c>
      <c r="C82" s="20" t="str">
        <f>IFERROR(GETPIVOTDATA("LÍQUIDO", CONFIGURAÇÃO!$AI$2,"CONTEÚDO",$B82,"Valores","LÍQUIDO"),"00:00:00")</f>
        <v>00:00:00</v>
      </c>
      <c r="D82" s="12">
        <f>IFERROR(GETPIVOTDATA("TIPO DE ESTUDO",CONFIGURAÇÃO!$S$2,"CONTEÚDO",B82,"TIPO DE ESTUDO", $D$3), "0")+IFERROR(GETPIVOTDATA("TIPO DE ESTUDO",CONFIGURAÇÃO!$S$2,"CONTEÚDO",B82,"TIPO DE ESTUDO", "Estudo e Exercícios"), "0")</f>
        <v>0</v>
      </c>
      <c r="E82" s="12">
        <f>IFERROR(GETPIVOTDATA("TIPO DE ESTUDO",CONFIGURAÇÃO!$S$2,"CONTEÚDO",B82,"TIPO DE ESTUDO", $E$3), "0")+IFERROR(GETPIVOTDATA("TIPO DE ESTUDO",CONFIGURAÇÃO!$S$2,"CONTEÚDO",B82,"TIPO DE ESTUDO", "Estudo e Exercícios"), "0")+IFERROR(GETPIVOTDATA("TIPO DE ESTUDO",CONFIGURAÇÃO!$S$2,"CONTEÚDO",B82,"TIPO DE ESTUDO", "Revisão e Exercícios"), "0")</f>
        <v>0</v>
      </c>
      <c r="F82" s="12">
        <f>IFERROR(GETPIVOTDATA("TIPO DE ESTUDO",CONFIGURAÇÃO!$S$2,"CONTEÚDO",B82,"TIPO DE ESTUDO", $F$3),"0")+IFERROR(GETPIVOTDATA("TIPO DE ESTUDO",CONFIGURAÇÃO!$S$2,"CONTEÚDO",B82,"TIPO DE ESTUDO", "Revisão e Exercícios"), "0")</f>
        <v>0</v>
      </c>
      <c r="G82" s="18">
        <f>IFERROR(GETPIVOTDATA("ACERTOS", CONFIGURAÇÃO!$AI$2,"CONTEÚDO",$B82,"Valores","ACERTOS"),0)</f>
        <v>0</v>
      </c>
      <c r="H82" s="19">
        <f>IFERROR(GETPIVOTDATA("ERROS", CONFIGURAÇÃO!$AI$2,"CONTEÚDO",$B82,"Valores","ERROS"),0)</f>
        <v>0</v>
      </c>
      <c r="I82" s="21">
        <f>IFERROR(GETPIVOTDATA("NºQUEST", CONFIGURAÇÃO!$AI$2,"CONTEÚDO",$B82,"Valores","NºQUEST"),0)</f>
        <v>0</v>
      </c>
      <c r="J82" s="15" t="str">
        <f>IFERROR(GETPIVOTDATA("TEMPO PQ", CONFIGURAÇÃO!$AI$2,"CONTEÚDO",$B82,"Valores","TEMPO PQ"), "00:00:00")</f>
        <v>00:00:00</v>
      </c>
    </row>
    <row r="83" spans="1:10" ht="28.15" customHeight="1" x14ac:dyDescent="0.25">
      <c r="A83" s="11">
        <v>79</v>
      </c>
      <c r="B83" s="13" t="s">
        <v>245</v>
      </c>
      <c r="C83" s="20" t="str">
        <f>IFERROR(GETPIVOTDATA("LÍQUIDO", CONFIGURAÇÃO!$AI$2,"CONTEÚDO",$B83,"Valores","LÍQUIDO"),"00:00:00")</f>
        <v>00:00:00</v>
      </c>
      <c r="D83" s="12">
        <f>IFERROR(GETPIVOTDATA("TIPO DE ESTUDO",CONFIGURAÇÃO!$S$2,"CONTEÚDO",B83,"TIPO DE ESTUDO", $D$3), "0")+IFERROR(GETPIVOTDATA("TIPO DE ESTUDO",CONFIGURAÇÃO!$S$2,"CONTEÚDO",B83,"TIPO DE ESTUDO", "Estudo e Exercícios"), "0")</f>
        <v>0</v>
      </c>
      <c r="E83" s="12">
        <f>IFERROR(GETPIVOTDATA("TIPO DE ESTUDO",CONFIGURAÇÃO!$S$2,"CONTEÚDO",B83,"TIPO DE ESTUDO", $E$3), "0")+IFERROR(GETPIVOTDATA("TIPO DE ESTUDO",CONFIGURAÇÃO!$S$2,"CONTEÚDO",B83,"TIPO DE ESTUDO", "Estudo e Exercícios"), "0")+IFERROR(GETPIVOTDATA("TIPO DE ESTUDO",CONFIGURAÇÃO!$S$2,"CONTEÚDO",B83,"TIPO DE ESTUDO", "Revisão e Exercícios"), "0")</f>
        <v>0</v>
      </c>
      <c r="F83" s="12">
        <f>IFERROR(GETPIVOTDATA("TIPO DE ESTUDO",CONFIGURAÇÃO!$S$2,"CONTEÚDO",B83,"TIPO DE ESTUDO", $F$3),"0")+IFERROR(GETPIVOTDATA("TIPO DE ESTUDO",CONFIGURAÇÃO!$S$2,"CONTEÚDO",B83,"TIPO DE ESTUDO", "Revisão e Exercícios"), "0")</f>
        <v>0</v>
      </c>
      <c r="G83" s="18">
        <f>IFERROR(GETPIVOTDATA("ACERTOS", CONFIGURAÇÃO!$AI$2,"CONTEÚDO",$B83,"Valores","ACERTOS"),0)</f>
        <v>0</v>
      </c>
      <c r="H83" s="19">
        <f>IFERROR(GETPIVOTDATA("ERROS", CONFIGURAÇÃO!$AI$2,"CONTEÚDO",$B83,"Valores","ERROS"),0)</f>
        <v>0</v>
      </c>
      <c r="I83" s="21">
        <f>IFERROR(GETPIVOTDATA("NºQUEST", CONFIGURAÇÃO!$AI$2,"CONTEÚDO",$B83,"Valores","NºQUEST"),0)</f>
        <v>0</v>
      </c>
      <c r="J83" s="15" t="str">
        <f>IFERROR(GETPIVOTDATA("TEMPO PQ", CONFIGURAÇÃO!$AI$2,"CONTEÚDO",$B83,"Valores","TEMPO PQ"), "00:00:00")</f>
        <v>00:00:00</v>
      </c>
    </row>
    <row r="84" spans="1:10" ht="28.15" customHeight="1" x14ac:dyDescent="0.25">
      <c r="A84" s="11">
        <v>80</v>
      </c>
      <c r="B84" s="13" t="s">
        <v>246</v>
      </c>
      <c r="C84" s="20" t="str">
        <f>IFERROR(GETPIVOTDATA("LÍQUIDO", CONFIGURAÇÃO!$AI$2,"CONTEÚDO",$B84,"Valores","LÍQUIDO"),"00:00:00")</f>
        <v>00:00:00</v>
      </c>
      <c r="D84" s="12">
        <f>IFERROR(GETPIVOTDATA("TIPO DE ESTUDO",CONFIGURAÇÃO!$S$2,"CONTEÚDO",B84,"TIPO DE ESTUDO", $D$3), "0")+IFERROR(GETPIVOTDATA("TIPO DE ESTUDO",CONFIGURAÇÃO!$S$2,"CONTEÚDO",B84,"TIPO DE ESTUDO", "Estudo e Exercícios"), "0")</f>
        <v>0</v>
      </c>
      <c r="E84" s="12">
        <f>IFERROR(GETPIVOTDATA("TIPO DE ESTUDO",CONFIGURAÇÃO!$S$2,"CONTEÚDO",B84,"TIPO DE ESTUDO", $E$3), "0")+IFERROR(GETPIVOTDATA("TIPO DE ESTUDO",CONFIGURAÇÃO!$S$2,"CONTEÚDO",B84,"TIPO DE ESTUDO", "Estudo e Exercícios"), "0")+IFERROR(GETPIVOTDATA("TIPO DE ESTUDO",CONFIGURAÇÃO!$S$2,"CONTEÚDO",B84,"TIPO DE ESTUDO", "Revisão e Exercícios"), "0")</f>
        <v>0</v>
      </c>
      <c r="F84" s="12">
        <f>IFERROR(GETPIVOTDATA("TIPO DE ESTUDO",CONFIGURAÇÃO!$S$2,"CONTEÚDO",B84,"TIPO DE ESTUDO", $F$3),"0")+IFERROR(GETPIVOTDATA("TIPO DE ESTUDO",CONFIGURAÇÃO!$S$2,"CONTEÚDO",B84,"TIPO DE ESTUDO", "Revisão e Exercícios"), "0")</f>
        <v>0</v>
      </c>
      <c r="G84" s="18">
        <f>IFERROR(GETPIVOTDATA("ACERTOS", CONFIGURAÇÃO!$AI$2,"CONTEÚDO",$B84,"Valores","ACERTOS"),0)</f>
        <v>0</v>
      </c>
      <c r="H84" s="19">
        <f>IFERROR(GETPIVOTDATA("ERROS", CONFIGURAÇÃO!$AI$2,"CONTEÚDO",$B84,"Valores","ERROS"),0)</f>
        <v>0</v>
      </c>
      <c r="I84" s="21">
        <f>IFERROR(GETPIVOTDATA("NºQUEST", CONFIGURAÇÃO!$AI$2,"CONTEÚDO",$B84,"Valores","NºQUEST"),0)</f>
        <v>0</v>
      </c>
      <c r="J84" s="15" t="str">
        <f>IFERROR(GETPIVOTDATA("TEMPO PQ", CONFIGURAÇÃO!$AI$2,"CONTEÚDO",$B84,"Valores","TEMPO PQ"), "00:00:00")</f>
        <v>00:00:00</v>
      </c>
    </row>
    <row r="85" spans="1:10" ht="28.15" customHeight="1" x14ac:dyDescent="0.25">
      <c r="A85" s="11">
        <v>81</v>
      </c>
      <c r="B85" s="13" t="s">
        <v>247</v>
      </c>
      <c r="C85" s="20" t="str">
        <f>IFERROR(GETPIVOTDATA("LÍQUIDO", CONFIGURAÇÃO!$AI$2,"CONTEÚDO",$B85,"Valores","LÍQUIDO"),"00:00:00")</f>
        <v>00:00:00</v>
      </c>
      <c r="D85" s="12">
        <f>IFERROR(GETPIVOTDATA("TIPO DE ESTUDO",CONFIGURAÇÃO!$S$2,"CONTEÚDO",B85,"TIPO DE ESTUDO", $D$3), "0")+IFERROR(GETPIVOTDATA("TIPO DE ESTUDO",CONFIGURAÇÃO!$S$2,"CONTEÚDO",B85,"TIPO DE ESTUDO", "Estudo e Exercícios"), "0")</f>
        <v>0</v>
      </c>
      <c r="E85" s="12">
        <f>IFERROR(GETPIVOTDATA("TIPO DE ESTUDO",CONFIGURAÇÃO!$S$2,"CONTEÚDO",B85,"TIPO DE ESTUDO", $E$3), "0")+IFERROR(GETPIVOTDATA("TIPO DE ESTUDO",CONFIGURAÇÃO!$S$2,"CONTEÚDO",B85,"TIPO DE ESTUDO", "Estudo e Exercícios"), "0")+IFERROR(GETPIVOTDATA("TIPO DE ESTUDO",CONFIGURAÇÃO!$S$2,"CONTEÚDO",B85,"TIPO DE ESTUDO", "Revisão e Exercícios"), "0")</f>
        <v>0</v>
      </c>
      <c r="F85" s="12">
        <f>IFERROR(GETPIVOTDATA("TIPO DE ESTUDO",CONFIGURAÇÃO!$S$2,"CONTEÚDO",B85,"TIPO DE ESTUDO", $F$3),"0")+IFERROR(GETPIVOTDATA("TIPO DE ESTUDO",CONFIGURAÇÃO!$S$2,"CONTEÚDO",B85,"TIPO DE ESTUDO", "Revisão e Exercícios"), "0")</f>
        <v>0</v>
      </c>
      <c r="G85" s="18">
        <f>IFERROR(GETPIVOTDATA("ACERTOS", CONFIGURAÇÃO!$AI$2,"CONTEÚDO",$B85,"Valores","ACERTOS"),0)</f>
        <v>0</v>
      </c>
      <c r="H85" s="19">
        <f>IFERROR(GETPIVOTDATA("ERROS", CONFIGURAÇÃO!$AI$2,"CONTEÚDO",$B85,"Valores","ERROS"),0)</f>
        <v>0</v>
      </c>
      <c r="I85" s="21">
        <f>IFERROR(GETPIVOTDATA("NºQUEST", CONFIGURAÇÃO!$AI$2,"CONTEÚDO",$B85,"Valores","NºQUEST"),0)</f>
        <v>0</v>
      </c>
      <c r="J85" s="15" t="str">
        <f>IFERROR(GETPIVOTDATA("TEMPO PQ", CONFIGURAÇÃO!$AI$2,"CONTEÚDO",$B85,"Valores","TEMPO PQ"), "00:00:00")</f>
        <v>00:00:00</v>
      </c>
    </row>
    <row r="86" spans="1:10" ht="28.15" customHeight="1" x14ac:dyDescent="0.25">
      <c r="A86" s="11">
        <v>82</v>
      </c>
      <c r="B86" s="13" t="s">
        <v>248</v>
      </c>
      <c r="C86" s="20" t="str">
        <f>IFERROR(GETPIVOTDATA("LÍQUIDO", CONFIGURAÇÃO!$AI$2,"CONTEÚDO",$B86,"Valores","LÍQUIDO"),"00:00:00")</f>
        <v>00:00:00</v>
      </c>
      <c r="D86" s="12">
        <f>IFERROR(GETPIVOTDATA("TIPO DE ESTUDO",CONFIGURAÇÃO!$S$2,"CONTEÚDO",B86,"TIPO DE ESTUDO", $D$3), "0")+IFERROR(GETPIVOTDATA("TIPO DE ESTUDO",CONFIGURAÇÃO!$S$2,"CONTEÚDO",B86,"TIPO DE ESTUDO", "Estudo e Exercícios"), "0")</f>
        <v>0</v>
      </c>
      <c r="E86" s="12">
        <f>IFERROR(GETPIVOTDATA("TIPO DE ESTUDO",CONFIGURAÇÃO!$S$2,"CONTEÚDO",B86,"TIPO DE ESTUDO", $E$3), "0")+IFERROR(GETPIVOTDATA("TIPO DE ESTUDO",CONFIGURAÇÃO!$S$2,"CONTEÚDO",B86,"TIPO DE ESTUDO", "Estudo e Exercícios"), "0")+IFERROR(GETPIVOTDATA("TIPO DE ESTUDO",CONFIGURAÇÃO!$S$2,"CONTEÚDO",B86,"TIPO DE ESTUDO", "Revisão e Exercícios"), "0")</f>
        <v>0</v>
      </c>
      <c r="F86" s="12">
        <f>IFERROR(GETPIVOTDATA("TIPO DE ESTUDO",CONFIGURAÇÃO!$S$2,"CONTEÚDO",B86,"TIPO DE ESTUDO", $F$3),"0")+IFERROR(GETPIVOTDATA("TIPO DE ESTUDO",CONFIGURAÇÃO!$S$2,"CONTEÚDO",B86,"TIPO DE ESTUDO", "Revisão e Exercícios"), "0")</f>
        <v>0</v>
      </c>
      <c r="G86" s="18">
        <f>IFERROR(GETPIVOTDATA("ACERTOS", CONFIGURAÇÃO!$AI$2,"CONTEÚDO",$B86,"Valores","ACERTOS"),0)</f>
        <v>0</v>
      </c>
      <c r="H86" s="19">
        <f>IFERROR(GETPIVOTDATA("ERROS", CONFIGURAÇÃO!$AI$2,"CONTEÚDO",$B86,"Valores","ERROS"),0)</f>
        <v>0</v>
      </c>
      <c r="I86" s="21">
        <f>IFERROR(GETPIVOTDATA("NºQUEST", CONFIGURAÇÃO!$AI$2,"CONTEÚDO",$B86,"Valores","NºQUEST"),0)</f>
        <v>0</v>
      </c>
      <c r="J86" s="15" t="str">
        <f>IFERROR(GETPIVOTDATA("TEMPO PQ", CONFIGURAÇÃO!$AI$2,"CONTEÚDO",$B86,"Valores","TEMPO PQ"), "00:00:00")</f>
        <v>00:00:00</v>
      </c>
    </row>
    <row r="87" spans="1:10" ht="28.15" customHeight="1" x14ac:dyDescent="0.25">
      <c r="A87" s="11">
        <v>83</v>
      </c>
      <c r="B87" s="13" t="s">
        <v>249</v>
      </c>
      <c r="C87" s="20" t="str">
        <f>IFERROR(GETPIVOTDATA("LÍQUIDO", CONFIGURAÇÃO!$AI$2,"CONTEÚDO",$B87,"Valores","LÍQUIDO"),"00:00:00")</f>
        <v>00:00:00</v>
      </c>
      <c r="D87" s="12">
        <f>IFERROR(GETPIVOTDATA("TIPO DE ESTUDO",CONFIGURAÇÃO!$S$2,"CONTEÚDO",B87,"TIPO DE ESTUDO", $D$3), "0")+IFERROR(GETPIVOTDATA("TIPO DE ESTUDO",CONFIGURAÇÃO!$S$2,"CONTEÚDO",B87,"TIPO DE ESTUDO", "Estudo e Exercícios"), "0")</f>
        <v>0</v>
      </c>
      <c r="E87" s="12">
        <f>IFERROR(GETPIVOTDATA("TIPO DE ESTUDO",CONFIGURAÇÃO!$S$2,"CONTEÚDO",B87,"TIPO DE ESTUDO", $E$3), "0")+IFERROR(GETPIVOTDATA("TIPO DE ESTUDO",CONFIGURAÇÃO!$S$2,"CONTEÚDO",B87,"TIPO DE ESTUDO", "Estudo e Exercícios"), "0")+IFERROR(GETPIVOTDATA("TIPO DE ESTUDO",CONFIGURAÇÃO!$S$2,"CONTEÚDO",B87,"TIPO DE ESTUDO", "Revisão e Exercícios"), "0")</f>
        <v>0</v>
      </c>
      <c r="F87" s="12">
        <f>IFERROR(GETPIVOTDATA("TIPO DE ESTUDO",CONFIGURAÇÃO!$S$2,"CONTEÚDO",B87,"TIPO DE ESTUDO", $F$3),"0")+IFERROR(GETPIVOTDATA("TIPO DE ESTUDO",CONFIGURAÇÃO!$S$2,"CONTEÚDO",B87,"TIPO DE ESTUDO", "Revisão e Exercícios"), "0")</f>
        <v>0</v>
      </c>
      <c r="G87" s="18">
        <f>IFERROR(GETPIVOTDATA("ACERTOS", CONFIGURAÇÃO!$AI$2,"CONTEÚDO",$B87,"Valores","ACERTOS"),0)</f>
        <v>0</v>
      </c>
      <c r="H87" s="19">
        <f>IFERROR(GETPIVOTDATA("ERROS", CONFIGURAÇÃO!$AI$2,"CONTEÚDO",$B87,"Valores","ERROS"),0)</f>
        <v>0</v>
      </c>
      <c r="I87" s="21">
        <f>IFERROR(GETPIVOTDATA("NºQUEST", CONFIGURAÇÃO!$AI$2,"CONTEÚDO",$B87,"Valores","NºQUEST"),0)</f>
        <v>0</v>
      </c>
      <c r="J87" s="15" t="str">
        <f>IFERROR(GETPIVOTDATA("TEMPO PQ", CONFIGURAÇÃO!$AI$2,"CONTEÚDO",$B87,"Valores","TEMPO PQ"), "00:00:00")</f>
        <v>00:00:00</v>
      </c>
    </row>
    <row r="88" spans="1:10" ht="28.15" customHeight="1" x14ac:dyDescent="0.25">
      <c r="A88" s="11">
        <v>84</v>
      </c>
      <c r="B88" s="13" t="s">
        <v>250</v>
      </c>
      <c r="C88" s="20" t="str">
        <f>IFERROR(GETPIVOTDATA("LÍQUIDO", CONFIGURAÇÃO!$AI$2,"CONTEÚDO",$B88,"Valores","LÍQUIDO"),"00:00:00")</f>
        <v>00:00:00</v>
      </c>
      <c r="D88" s="12">
        <f>IFERROR(GETPIVOTDATA("TIPO DE ESTUDO",CONFIGURAÇÃO!$S$2,"CONTEÚDO",B88,"TIPO DE ESTUDO", $D$3), "0")+IFERROR(GETPIVOTDATA("TIPO DE ESTUDO",CONFIGURAÇÃO!$S$2,"CONTEÚDO",B88,"TIPO DE ESTUDO", "Estudo e Exercícios"), "0")</f>
        <v>0</v>
      </c>
      <c r="E88" s="12">
        <f>IFERROR(GETPIVOTDATA("TIPO DE ESTUDO",CONFIGURAÇÃO!$S$2,"CONTEÚDO",B88,"TIPO DE ESTUDO", $E$3), "0")+IFERROR(GETPIVOTDATA("TIPO DE ESTUDO",CONFIGURAÇÃO!$S$2,"CONTEÚDO",B88,"TIPO DE ESTUDO", "Estudo e Exercícios"), "0")+IFERROR(GETPIVOTDATA("TIPO DE ESTUDO",CONFIGURAÇÃO!$S$2,"CONTEÚDO",B88,"TIPO DE ESTUDO", "Revisão e Exercícios"), "0")</f>
        <v>0</v>
      </c>
      <c r="F88" s="12">
        <f>IFERROR(GETPIVOTDATA("TIPO DE ESTUDO",CONFIGURAÇÃO!$S$2,"CONTEÚDO",B88,"TIPO DE ESTUDO", $F$3),"0")+IFERROR(GETPIVOTDATA("TIPO DE ESTUDO",CONFIGURAÇÃO!$S$2,"CONTEÚDO",B88,"TIPO DE ESTUDO", "Revisão e Exercícios"), "0")</f>
        <v>0</v>
      </c>
      <c r="G88" s="18">
        <f>IFERROR(GETPIVOTDATA("ACERTOS", CONFIGURAÇÃO!$AI$2,"CONTEÚDO",$B88,"Valores","ACERTOS"),0)</f>
        <v>0</v>
      </c>
      <c r="H88" s="19">
        <f>IFERROR(GETPIVOTDATA("ERROS", CONFIGURAÇÃO!$AI$2,"CONTEÚDO",$B88,"Valores","ERROS"),0)</f>
        <v>0</v>
      </c>
      <c r="I88" s="21">
        <f>IFERROR(GETPIVOTDATA("NºQUEST", CONFIGURAÇÃO!$AI$2,"CONTEÚDO",$B88,"Valores","NºQUEST"),0)</f>
        <v>0</v>
      </c>
      <c r="J88" s="15" t="str">
        <f>IFERROR(GETPIVOTDATA("TEMPO PQ", CONFIGURAÇÃO!$AI$2,"CONTEÚDO",$B88,"Valores","TEMPO PQ"), "00:00:00")</f>
        <v>00:00:00</v>
      </c>
    </row>
    <row r="89" spans="1:10" ht="28.15" customHeight="1" x14ac:dyDescent="0.25">
      <c r="A89" s="11">
        <v>85</v>
      </c>
      <c r="B89" s="13" t="s">
        <v>251</v>
      </c>
      <c r="C89" s="20" t="str">
        <f>IFERROR(GETPIVOTDATA("LÍQUIDO", CONFIGURAÇÃO!$AI$2,"CONTEÚDO",$B89,"Valores","LÍQUIDO"),"00:00:00")</f>
        <v>00:00:00</v>
      </c>
      <c r="D89" s="12">
        <f>IFERROR(GETPIVOTDATA("TIPO DE ESTUDO",CONFIGURAÇÃO!$S$2,"CONTEÚDO",B89,"TIPO DE ESTUDO", $D$3), "0")+IFERROR(GETPIVOTDATA("TIPO DE ESTUDO",CONFIGURAÇÃO!$S$2,"CONTEÚDO",B89,"TIPO DE ESTUDO", "Estudo e Exercícios"), "0")</f>
        <v>0</v>
      </c>
      <c r="E89" s="12">
        <f>IFERROR(GETPIVOTDATA("TIPO DE ESTUDO",CONFIGURAÇÃO!$S$2,"CONTEÚDO",B89,"TIPO DE ESTUDO", $E$3), "0")+IFERROR(GETPIVOTDATA("TIPO DE ESTUDO",CONFIGURAÇÃO!$S$2,"CONTEÚDO",B89,"TIPO DE ESTUDO", "Estudo e Exercícios"), "0")+IFERROR(GETPIVOTDATA("TIPO DE ESTUDO",CONFIGURAÇÃO!$S$2,"CONTEÚDO",B89,"TIPO DE ESTUDO", "Revisão e Exercícios"), "0")</f>
        <v>0</v>
      </c>
      <c r="F89" s="12">
        <f>IFERROR(GETPIVOTDATA("TIPO DE ESTUDO",CONFIGURAÇÃO!$S$2,"CONTEÚDO",B89,"TIPO DE ESTUDO", $F$3),"0")+IFERROR(GETPIVOTDATA("TIPO DE ESTUDO",CONFIGURAÇÃO!$S$2,"CONTEÚDO",B89,"TIPO DE ESTUDO", "Revisão e Exercícios"), "0")</f>
        <v>0</v>
      </c>
      <c r="G89" s="18">
        <f>IFERROR(GETPIVOTDATA("ACERTOS", CONFIGURAÇÃO!$AI$2,"CONTEÚDO",$B89,"Valores","ACERTOS"),0)</f>
        <v>0</v>
      </c>
      <c r="H89" s="19">
        <f>IFERROR(GETPIVOTDATA("ERROS", CONFIGURAÇÃO!$AI$2,"CONTEÚDO",$B89,"Valores","ERROS"),0)</f>
        <v>0</v>
      </c>
      <c r="I89" s="21">
        <f>IFERROR(GETPIVOTDATA("NºQUEST", CONFIGURAÇÃO!$AI$2,"CONTEÚDO",$B89,"Valores","NºQUEST"),0)</f>
        <v>0</v>
      </c>
      <c r="J89" s="15" t="str">
        <f>IFERROR(GETPIVOTDATA("TEMPO PQ", CONFIGURAÇÃO!$AI$2,"CONTEÚDO",$B89,"Valores","TEMPO PQ"), "00:00:00")</f>
        <v>00:00:00</v>
      </c>
    </row>
    <row r="90" spans="1:10" ht="28.15" customHeight="1" x14ac:dyDescent="0.25">
      <c r="A90" s="11">
        <v>86</v>
      </c>
      <c r="B90" s="13" t="s">
        <v>252</v>
      </c>
      <c r="C90" s="20" t="str">
        <f>IFERROR(GETPIVOTDATA("LÍQUIDO", CONFIGURAÇÃO!$AI$2,"CONTEÚDO",$B90,"Valores","LÍQUIDO"),"00:00:00")</f>
        <v>00:00:00</v>
      </c>
      <c r="D90" s="12">
        <f>IFERROR(GETPIVOTDATA("TIPO DE ESTUDO",CONFIGURAÇÃO!$S$2,"CONTEÚDO",B90,"TIPO DE ESTUDO", $D$3), "0")+IFERROR(GETPIVOTDATA("TIPO DE ESTUDO",CONFIGURAÇÃO!$S$2,"CONTEÚDO",B90,"TIPO DE ESTUDO", "Estudo e Exercícios"), "0")</f>
        <v>0</v>
      </c>
      <c r="E90" s="12">
        <f>IFERROR(GETPIVOTDATA("TIPO DE ESTUDO",CONFIGURAÇÃO!$S$2,"CONTEÚDO",B90,"TIPO DE ESTUDO", $E$3), "0")+IFERROR(GETPIVOTDATA("TIPO DE ESTUDO",CONFIGURAÇÃO!$S$2,"CONTEÚDO",B90,"TIPO DE ESTUDO", "Estudo e Exercícios"), "0")+IFERROR(GETPIVOTDATA("TIPO DE ESTUDO",CONFIGURAÇÃO!$S$2,"CONTEÚDO",B90,"TIPO DE ESTUDO", "Revisão e Exercícios"), "0")</f>
        <v>0</v>
      </c>
      <c r="F90" s="12">
        <f>IFERROR(GETPIVOTDATA("TIPO DE ESTUDO",CONFIGURAÇÃO!$S$2,"CONTEÚDO",B90,"TIPO DE ESTUDO", $F$3),"0")+IFERROR(GETPIVOTDATA("TIPO DE ESTUDO",CONFIGURAÇÃO!$S$2,"CONTEÚDO",B90,"TIPO DE ESTUDO", "Revisão e Exercícios"), "0")</f>
        <v>0</v>
      </c>
      <c r="G90" s="18">
        <f>IFERROR(GETPIVOTDATA("ACERTOS", CONFIGURAÇÃO!$AI$2,"CONTEÚDO",$B90,"Valores","ACERTOS"),0)</f>
        <v>0</v>
      </c>
      <c r="H90" s="19">
        <f>IFERROR(GETPIVOTDATA("ERROS", CONFIGURAÇÃO!$AI$2,"CONTEÚDO",$B90,"Valores","ERROS"),0)</f>
        <v>0</v>
      </c>
      <c r="I90" s="21">
        <f>IFERROR(GETPIVOTDATA("NºQUEST", CONFIGURAÇÃO!$AI$2,"CONTEÚDO",$B90,"Valores","NºQUEST"),0)</f>
        <v>0</v>
      </c>
      <c r="J90" s="15" t="str">
        <f>IFERROR(GETPIVOTDATA("TEMPO PQ", CONFIGURAÇÃO!$AI$2,"CONTEÚDO",$B90,"Valores","TEMPO PQ"), "00:00:00")</f>
        <v>00:00:00</v>
      </c>
    </row>
    <row r="91" spans="1:10" ht="28.15" customHeight="1" x14ac:dyDescent="0.25">
      <c r="A91" s="11">
        <v>87</v>
      </c>
      <c r="B91" s="13" t="s">
        <v>253</v>
      </c>
      <c r="C91" s="20" t="str">
        <f>IFERROR(GETPIVOTDATA("LÍQUIDO", CONFIGURAÇÃO!$AI$2,"CONTEÚDO",$B91,"Valores","LÍQUIDO"),"00:00:00")</f>
        <v>00:00:00</v>
      </c>
      <c r="D91" s="12">
        <f>IFERROR(GETPIVOTDATA("TIPO DE ESTUDO",CONFIGURAÇÃO!$S$2,"CONTEÚDO",B91,"TIPO DE ESTUDO", $D$3), "0")+IFERROR(GETPIVOTDATA("TIPO DE ESTUDO",CONFIGURAÇÃO!$S$2,"CONTEÚDO",B91,"TIPO DE ESTUDO", "Estudo e Exercícios"), "0")</f>
        <v>0</v>
      </c>
      <c r="E91" s="12">
        <f>IFERROR(GETPIVOTDATA("TIPO DE ESTUDO",CONFIGURAÇÃO!$S$2,"CONTEÚDO",B91,"TIPO DE ESTUDO", $E$3), "0")+IFERROR(GETPIVOTDATA("TIPO DE ESTUDO",CONFIGURAÇÃO!$S$2,"CONTEÚDO",B91,"TIPO DE ESTUDO", "Estudo e Exercícios"), "0")+IFERROR(GETPIVOTDATA("TIPO DE ESTUDO",CONFIGURAÇÃO!$S$2,"CONTEÚDO",B91,"TIPO DE ESTUDO", "Revisão e Exercícios"), "0")</f>
        <v>0</v>
      </c>
      <c r="F91" s="12">
        <f>IFERROR(GETPIVOTDATA("TIPO DE ESTUDO",CONFIGURAÇÃO!$S$2,"CONTEÚDO",B91,"TIPO DE ESTUDO", $F$3),"0")+IFERROR(GETPIVOTDATA("TIPO DE ESTUDO",CONFIGURAÇÃO!$S$2,"CONTEÚDO",B91,"TIPO DE ESTUDO", "Revisão e Exercícios"), "0")</f>
        <v>0</v>
      </c>
      <c r="G91" s="18">
        <f>IFERROR(GETPIVOTDATA("ACERTOS", CONFIGURAÇÃO!$AI$2,"CONTEÚDO",$B91,"Valores","ACERTOS"),0)</f>
        <v>0</v>
      </c>
      <c r="H91" s="19">
        <f>IFERROR(GETPIVOTDATA("ERROS", CONFIGURAÇÃO!$AI$2,"CONTEÚDO",$B91,"Valores","ERROS"),0)</f>
        <v>0</v>
      </c>
      <c r="I91" s="21">
        <f>IFERROR(GETPIVOTDATA("NºQUEST", CONFIGURAÇÃO!$AI$2,"CONTEÚDO",$B91,"Valores","NºQUEST"),0)</f>
        <v>0</v>
      </c>
      <c r="J91" s="15" t="str">
        <f>IFERROR(GETPIVOTDATA("TEMPO PQ", CONFIGURAÇÃO!$AI$2,"CONTEÚDO",$B91,"Valores","TEMPO PQ"), "00:00:00")</f>
        <v>00:00:00</v>
      </c>
    </row>
    <row r="92" spans="1:10" ht="28.15" customHeight="1" x14ac:dyDescent="0.25">
      <c r="A92" s="11">
        <v>88</v>
      </c>
      <c r="B92" s="13" t="s">
        <v>254</v>
      </c>
      <c r="C92" s="20" t="str">
        <f>IFERROR(GETPIVOTDATA("LÍQUIDO", CONFIGURAÇÃO!$AI$2,"CONTEÚDO",$B92,"Valores","LÍQUIDO"),"00:00:00")</f>
        <v>00:00:00</v>
      </c>
      <c r="D92" s="12">
        <f>IFERROR(GETPIVOTDATA("TIPO DE ESTUDO",CONFIGURAÇÃO!$S$2,"CONTEÚDO",B92,"TIPO DE ESTUDO", $D$3), "0")+IFERROR(GETPIVOTDATA("TIPO DE ESTUDO",CONFIGURAÇÃO!$S$2,"CONTEÚDO",B92,"TIPO DE ESTUDO", "Estudo e Exercícios"), "0")</f>
        <v>0</v>
      </c>
      <c r="E92" s="12">
        <f>IFERROR(GETPIVOTDATA("TIPO DE ESTUDO",CONFIGURAÇÃO!$S$2,"CONTEÚDO",B92,"TIPO DE ESTUDO", $E$3), "0")+IFERROR(GETPIVOTDATA("TIPO DE ESTUDO",CONFIGURAÇÃO!$S$2,"CONTEÚDO",B92,"TIPO DE ESTUDO", "Estudo e Exercícios"), "0")+IFERROR(GETPIVOTDATA("TIPO DE ESTUDO",CONFIGURAÇÃO!$S$2,"CONTEÚDO",B92,"TIPO DE ESTUDO", "Revisão e Exercícios"), "0")</f>
        <v>0</v>
      </c>
      <c r="F92" s="12">
        <f>IFERROR(GETPIVOTDATA("TIPO DE ESTUDO",CONFIGURAÇÃO!$S$2,"CONTEÚDO",B92,"TIPO DE ESTUDO", $F$3),"0")+IFERROR(GETPIVOTDATA("TIPO DE ESTUDO",CONFIGURAÇÃO!$S$2,"CONTEÚDO",B92,"TIPO DE ESTUDO", "Revisão e Exercícios"), "0")</f>
        <v>0</v>
      </c>
      <c r="G92" s="18">
        <f>IFERROR(GETPIVOTDATA("ACERTOS", CONFIGURAÇÃO!$AI$2,"CONTEÚDO",$B92,"Valores","ACERTOS"),0)</f>
        <v>0</v>
      </c>
      <c r="H92" s="19">
        <f>IFERROR(GETPIVOTDATA("ERROS", CONFIGURAÇÃO!$AI$2,"CONTEÚDO",$B92,"Valores","ERROS"),0)</f>
        <v>0</v>
      </c>
      <c r="I92" s="21">
        <f>IFERROR(GETPIVOTDATA("NºQUEST", CONFIGURAÇÃO!$AI$2,"CONTEÚDO",$B92,"Valores","NºQUEST"),0)</f>
        <v>0</v>
      </c>
      <c r="J92" s="15" t="str">
        <f>IFERROR(GETPIVOTDATA("TEMPO PQ", CONFIGURAÇÃO!$AI$2,"CONTEÚDO",$B92,"Valores","TEMPO PQ"), "00:00:00")</f>
        <v>00:00:00</v>
      </c>
    </row>
    <row r="93" spans="1:10" ht="28.15" customHeight="1" x14ac:dyDescent="0.25">
      <c r="A93" s="11">
        <v>89</v>
      </c>
      <c r="B93" s="13" t="s">
        <v>255</v>
      </c>
      <c r="C93" s="20" t="str">
        <f>IFERROR(GETPIVOTDATA("LÍQUIDO", CONFIGURAÇÃO!$AI$2,"CONTEÚDO",$B93,"Valores","LÍQUIDO"),"00:00:00")</f>
        <v>00:00:00</v>
      </c>
      <c r="D93" s="12">
        <f>IFERROR(GETPIVOTDATA("TIPO DE ESTUDO",CONFIGURAÇÃO!$S$2,"CONTEÚDO",B93,"TIPO DE ESTUDO", $D$3), "0")+IFERROR(GETPIVOTDATA("TIPO DE ESTUDO",CONFIGURAÇÃO!$S$2,"CONTEÚDO",B93,"TIPO DE ESTUDO", "Estudo e Exercícios"), "0")</f>
        <v>0</v>
      </c>
      <c r="E93" s="12">
        <f>IFERROR(GETPIVOTDATA("TIPO DE ESTUDO",CONFIGURAÇÃO!$S$2,"CONTEÚDO",B93,"TIPO DE ESTUDO", $E$3), "0")+IFERROR(GETPIVOTDATA("TIPO DE ESTUDO",CONFIGURAÇÃO!$S$2,"CONTEÚDO",B93,"TIPO DE ESTUDO", "Estudo e Exercícios"), "0")+IFERROR(GETPIVOTDATA("TIPO DE ESTUDO",CONFIGURAÇÃO!$S$2,"CONTEÚDO",B93,"TIPO DE ESTUDO", "Revisão e Exercícios"), "0")</f>
        <v>0</v>
      </c>
      <c r="F93" s="12">
        <f>IFERROR(GETPIVOTDATA("TIPO DE ESTUDO",CONFIGURAÇÃO!$S$2,"CONTEÚDO",B93,"TIPO DE ESTUDO", $F$3),"0")+IFERROR(GETPIVOTDATA("TIPO DE ESTUDO",CONFIGURAÇÃO!$S$2,"CONTEÚDO",B93,"TIPO DE ESTUDO", "Revisão e Exercícios"), "0")</f>
        <v>0</v>
      </c>
      <c r="G93" s="18">
        <f>IFERROR(GETPIVOTDATA("ACERTOS", CONFIGURAÇÃO!$AI$2,"CONTEÚDO",$B93,"Valores","ACERTOS"),0)</f>
        <v>0</v>
      </c>
      <c r="H93" s="19">
        <f>IFERROR(GETPIVOTDATA("ERROS", CONFIGURAÇÃO!$AI$2,"CONTEÚDO",$B93,"Valores","ERROS"),0)</f>
        <v>0</v>
      </c>
      <c r="I93" s="21">
        <f>IFERROR(GETPIVOTDATA("NºQUEST", CONFIGURAÇÃO!$AI$2,"CONTEÚDO",$B93,"Valores","NºQUEST"),0)</f>
        <v>0</v>
      </c>
      <c r="J93" s="15" t="str">
        <f>IFERROR(GETPIVOTDATA("TEMPO PQ", CONFIGURAÇÃO!$AI$2,"CONTEÚDO",$B93,"Valores","TEMPO PQ"), "00:00:00")</f>
        <v>00:00:00</v>
      </c>
    </row>
    <row r="94" spans="1:10" ht="28.15" customHeight="1" x14ac:dyDescent="0.25">
      <c r="A94" s="11">
        <v>90</v>
      </c>
      <c r="B94" s="22" t="s">
        <v>256</v>
      </c>
      <c r="C94" s="20" t="str">
        <f>IFERROR(GETPIVOTDATA("LÍQUIDO", CONFIGURAÇÃO!$AI$2,"CONTEÚDO",$B94,"Valores","LÍQUIDO"),"00:00:00")</f>
        <v>00:00:00</v>
      </c>
      <c r="D94" s="12">
        <f>IFERROR(GETPIVOTDATA("TIPO DE ESTUDO",CONFIGURAÇÃO!$S$2,"CONTEÚDO",B94,"TIPO DE ESTUDO", $D$3), "0")+IFERROR(GETPIVOTDATA("TIPO DE ESTUDO",CONFIGURAÇÃO!$S$2,"CONTEÚDO",B94,"TIPO DE ESTUDO", "Estudo e Exercícios"), "0")</f>
        <v>0</v>
      </c>
      <c r="E94" s="12">
        <f>IFERROR(GETPIVOTDATA("TIPO DE ESTUDO",CONFIGURAÇÃO!$S$2,"CONTEÚDO",B94,"TIPO DE ESTUDO", $E$3), "0")+IFERROR(GETPIVOTDATA("TIPO DE ESTUDO",CONFIGURAÇÃO!$S$2,"CONTEÚDO",B94,"TIPO DE ESTUDO", "Estudo e Exercícios"), "0")+IFERROR(GETPIVOTDATA("TIPO DE ESTUDO",CONFIGURAÇÃO!$S$2,"CONTEÚDO",B94,"TIPO DE ESTUDO", "Revisão e Exercícios"), "0")</f>
        <v>0</v>
      </c>
      <c r="F94" s="12">
        <f>IFERROR(GETPIVOTDATA("TIPO DE ESTUDO",CONFIGURAÇÃO!$S$2,"CONTEÚDO",B94,"TIPO DE ESTUDO", $F$3),"0")+IFERROR(GETPIVOTDATA("TIPO DE ESTUDO",CONFIGURAÇÃO!$S$2,"CONTEÚDO",B94,"TIPO DE ESTUDO", "Revisão e Exercícios"), "0")</f>
        <v>0</v>
      </c>
      <c r="G94" s="18">
        <f>IFERROR(GETPIVOTDATA("ACERTOS", CONFIGURAÇÃO!$AI$2,"CONTEÚDO",$B94,"Valores","ACERTOS"),0)</f>
        <v>0</v>
      </c>
      <c r="H94" s="19">
        <f>IFERROR(GETPIVOTDATA("ERROS", CONFIGURAÇÃO!$AI$2,"CONTEÚDO",$B94,"Valores","ERROS"),0)</f>
        <v>0</v>
      </c>
      <c r="I94" s="21">
        <f>IFERROR(GETPIVOTDATA("NºQUEST", CONFIGURAÇÃO!$AI$2,"CONTEÚDO",$B94,"Valores","NºQUEST"),0)</f>
        <v>0</v>
      </c>
      <c r="J94" s="15" t="str">
        <f>IFERROR(GETPIVOTDATA("TEMPO PQ", CONFIGURAÇÃO!$AI$2,"CONTEÚDO",$B94,"Valores","TEMPO PQ"), "00:00:00")</f>
        <v>00:00:00</v>
      </c>
    </row>
    <row r="95" spans="1:10" ht="28.15" customHeight="1" x14ac:dyDescent="0.25">
      <c r="A95" s="11">
        <v>91</v>
      </c>
      <c r="B95" s="13" t="s">
        <v>257</v>
      </c>
      <c r="C95" s="20" t="str">
        <f>IFERROR(GETPIVOTDATA("LÍQUIDO", CONFIGURAÇÃO!$AI$2,"CONTEÚDO",$B95,"Valores","LÍQUIDO"),"00:00:00")</f>
        <v>00:00:00</v>
      </c>
      <c r="D95" s="12">
        <f>IFERROR(GETPIVOTDATA("TIPO DE ESTUDO",CONFIGURAÇÃO!$S$2,"CONTEÚDO",B95,"TIPO DE ESTUDO", $D$3), "0")+IFERROR(GETPIVOTDATA("TIPO DE ESTUDO",CONFIGURAÇÃO!$S$2,"CONTEÚDO",B95,"TIPO DE ESTUDO", "Estudo e Exercícios"), "0")</f>
        <v>0</v>
      </c>
      <c r="E95" s="12">
        <f>IFERROR(GETPIVOTDATA("TIPO DE ESTUDO",CONFIGURAÇÃO!$S$2,"CONTEÚDO",B95,"TIPO DE ESTUDO", $E$3), "0")+IFERROR(GETPIVOTDATA("TIPO DE ESTUDO",CONFIGURAÇÃO!$S$2,"CONTEÚDO",B95,"TIPO DE ESTUDO", "Estudo e Exercícios"), "0")+IFERROR(GETPIVOTDATA("TIPO DE ESTUDO",CONFIGURAÇÃO!$S$2,"CONTEÚDO",B95,"TIPO DE ESTUDO", "Revisão e Exercícios"), "0")</f>
        <v>0</v>
      </c>
      <c r="F95" s="12">
        <f>IFERROR(GETPIVOTDATA("TIPO DE ESTUDO",CONFIGURAÇÃO!$S$2,"CONTEÚDO",B95,"TIPO DE ESTUDO", $F$3),"0")+IFERROR(GETPIVOTDATA("TIPO DE ESTUDO",CONFIGURAÇÃO!$S$2,"CONTEÚDO",B95,"TIPO DE ESTUDO", "Revisão e Exercícios"), "0")</f>
        <v>0</v>
      </c>
      <c r="G95" s="18">
        <f>IFERROR(GETPIVOTDATA("ACERTOS", CONFIGURAÇÃO!$AI$2,"CONTEÚDO",$B95,"Valores","ACERTOS"),0)</f>
        <v>0</v>
      </c>
      <c r="H95" s="19">
        <f>IFERROR(GETPIVOTDATA("ERROS", CONFIGURAÇÃO!$AI$2,"CONTEÚDO",$B95,"Valores","ERROS"),0)</f>
        <v>0</v>
      </c>
      <c r="I95" s="21">
        <f>IFERROR(GETPIVOTDATA("NºQUEST", CONFIGURAÇÃO!$AI$2,"CONTEÚDO",$B95,"Valores","NºQUEST"),0)</f>
        <v>0</v>
      </c>
      <c r="J95" s="15" t="str">
        <f>IFERROR(GETPIVOTDATA("TEMPO PQ", CONFIGURAÇÃO!$AI$2,"CONTEÚDO",$B95,"Valores","TEMPO PQ"), "00:00:00")</f>
        <v>00:00:00</v>
      </c>
    </row>
    <row r="96" spans="1:10" ht="28.15" customHeight="1" x14ac:dyDescent="0.25">
      <c r="A96" s="11">
        <v>92</v>
      </c>
      <c r="B96" s="13" t="s">
        <v>258</v>
      </c>
      <c r="C96" s="20" t="str">
        <f>IFERROR(GETPIVOTDATA("LÍQUIDO", CONFIGURAÇÃO!$AI$2,"CONTEÚDO",$B96,"Valores","LÍQUIDO"),"00:00:00")</f>
        <v>00:00:00</v>
      </c>
      <c r="D96" s="12">
        <f>IFERROR(GETPIVOTDATA("TIPO DE ESTUDO",CONFIGURAÇÃO!$S$2,"CONTEÚDO",B96,"TIPO DE ESTUDO", $D$3), "0")+IFERROR(GETPIVOTDATA("TIPO DE ESTUDO",CONFIGURAÇÃO!$S$2,"CONTEÚDO",B96,"TIPO DE ESTUDO", "Estudo e Exercícios"), "0")</f>
        <v>0</v>
      </c>
      <c r="E96" s="12">
        <f>IFERROR(GETPIVOTDATA("TIPO DE ESTUDO",CONFIGURAÇÃO!$S$2,"CONTEÚDO",B96,"TIPO DE ESTUDO", $E$3), "0")+IFERROR(GETPIVOTDATA("TIPO DE ESTUDO",CONFIGURAÇÃO!$S$2,"CONTEÚDO",B96,"TIPO DE ESTUDO", "Estudo e Exercícios"), "0")+IFERROR(GETPIVOTDATA("TIPO DE ESTUDO",CONFIGURAÇÃO!$S$2,"CONTEÚDO",B96,"TIPO DE ESTUDO", "Revisão e Exercícios"), "0")</f>
        <v>0</v>
      </c>
      <c r="F96" s="12">
        <f>IFERROR(GETPIVOTDATA("TIPO DE ESTUDO",CONFIGURAÇÃO!$S$2,"CONTEÚDO",B96,"TIPO DE ESTUDO", $F$3),"0")+IFERROR(GETPIVOTDATA("TIPO DE ESTUDO",CONFIGURAÇÃO!$S$2,"CONTEÚDO",B96,"TIPO DE ESTUDO", "Revisão e Exercícios"), "0")</f>
        <v>0</v>
      </c>
      <c r="G96" s="18">
        <f>IFERROR(GETPIVOTDATA("ACERTOS", CONFIGURAÇÃO!$AI$2,"CONTEÚDO",$B96,"Valores","ACERTOS"),0)</f>
        <v>0</v>
      </c>
      <c r="H96" s="19">
        <f>IFERROR(GETPIVOTDATA("ERROS", CONFIGURAÇÃO!$AI$2,"CONTEÚDO",$B96,"Valores","ERROS"),0)</f>
        <v>0</v>
      </c>
      <c r="I96" s="21">
        <f>IFERROR(GETPIVOTDATA("NºQUEST", CONFIGURAÇÃO!$AI$2,"CONTEÚDO",$B96,"Valores","NºQUEST"),0)</f>
        <v>0</v>
      </c>
      <c r="J96" s="15" t="str">
        <f>IFERROR(GETPIVOTDATA("TEMPO PQ", CONFIGURAÇÃO!$AI$2,"CONTEÚDO",$B96,"Valores","TEMPO PQ"), "00:00:00")</f>
        <v>00:00:00</v>
      </c>
    </row>
    <row r="97" spans="1:10" ht="28.15" customHeight="1" x14ac:dyDescent="0.25">
      <c r="A97" s="11">
        <v>93</v>
      </c>
      <c r="B97" s="13" t="s">
        <v>259</v>
      </c>
      <c r="C97" s="20" t="str">
        <f>IFERROR(GETPIVOTDATA("LÍQUIDO", CONFIGURAÇÃO!$AI$2,"CONTEÚDO",$B97,"Valores","LÍQUIDO"),"00:00:00")</f>
        <v>00:00:00</v>
      </c>
      <c r="D97" s="12">
        <f>IFERROR(GETPIVOTDATA("TIPO DE ESTUDO",CONFIGURAÇÃO!$S$2,"CONTEÚDO",B97,"TIPO DE ESTUDO", $D$3), "0")+IFERROR(GETPIVOTDATA("TIPO DE ESTUDO",CONFIGURAÇÃO!$S$2,"CONTEÚDO",B97,"TIPO DE ESTUDO", "Estudo e Exercícios"), "0")</f>
        <v>0</v>
      </c>
      <c r="E97" s="12">
        <f>IFERROR(GETPIVOTDATA("TIPO DE ESTUDO",CONFIGURAÇÃO!$S$2,"CONTEÚDO",B97,"TIPO DE ESTUDO", $E$3), "0")+IFERROR(GETPIVOTDATA("TIPO DE ESTUDO",CONFIGURAÇÃO!$S$2,"CONTEÚDO",B97,"TIPO DE ESTUDO", "Estudo e Exercícios"), "0")+IFERROR(GETPIVOTDATA("TIPO DE ESTUDO",CONFIGURAÇÃO!$S$2,"CONTEÚDO",B97,"TIPO DE ESTUDO", "Revisão e Exercícios"), "0")</f>
        <v>0</v>
      </c>
      <c r="F97" s="12">
        <f>IFERROR(GETPIVOTDATA("TIPO DE ESTUDO",CONFIGURAÇÃO!$S$2,"CONTEÚDO",B97,"TIPO DE ESTUDO", $F$3),"0")+IFERROR(GETPIVOTDATA("TIPO DE ESTUDO",CONFIGURAÇÃO!$S$2,"CONTEÚDO",B97,"TIPO DE ESTUDO", "Revisão e Exercícios"), "0")</f>
        <v>0</v>
      </c>
      <c r="G97" s="18">
        <f>IFERROR(GETPIVOTDATA("ACERTOS", CONFIGURAÇÃO!$AI$2,"CONTEÚDO",$B97,"Valores","ACERTOS"),0)</f>
        <v>0</v>
      </c>
      <c r="H97" s="19">
        <f>IFERROR(GETPIVOTDATA("ERROS", CONFIGURAÇÃO!$AI$2,"CONTEÚDO",$B97,"Valores","ERROS"),0)</f>
        <v>0</v>
      </c>
      <c r="I97" s="21">
        <f>IFERROR(GETPIVOTDATA("NºQUEST", CONFIGURAÇÃO!$AI$2,"CONTEÚDO",$B97,"Valores","NºQUEST"),0)</f>
        <v>0</v>
      </c>
      <c r="J97" s="15" t="str">
        <f>IFERROR(GETPIVOTDATA("TEMPO PQ", CONFIGURAÇÃO!$AI$2,"CONTEÚDO",$B97,"Valores","TEMPO PQ"), "00:00:00")</f>
        <v>00:00:00</v>
      </c>
    </row>
    <row r="98" spans="1:10" ht="28.15" customHeight="1" x14ac:dyDescent="0.25">
      <c r="A98" s="11">
        <v>94</v>
      </c>
      <c r="B98" s="13" t="s">
        <v>260</v>
      </c>
      <c r="C98" s="20" t="str">
        <f>IFERROR(GETPIVOTDATA("LÍQUIDO", CONFIGURAÇÃO!$AI$2,"CONTEÚDO",$B98,"Valores","LÍQUIDO"),"00:00:00")</f>
        <v>00:00:00</v>
      </c>
      <c r="D98" s="12">
        <f>IFERROR(GETPIVOTDATA("TIPO DE ESTUDO",CONFIGURAÇÃO!$S$2,"CONTEÚDO",B98,"TIPO DE ESTUDO", $D$3), "0")+IFERROR(GETPIVOTDATA("TIPO DE ESTUDO",CONFIGURAÇÃO!$S$2,"CONTEÚDO",B98,"TIPO DE ESTUDO", "Estudo e Exercícios"), "0")</f>
        <v>0</v>
      </c>
      <c r="E98" s="12">
        <f>IFERROR(GETPIVOTDATA("TIPO DE ESTUDO",CONFIGURAÇÃO!$S$2,"CONTEÚDO",B98,"TIPO DE ESTUDO", $E$3), "0")+IFERROR(GETPIVOTDATA("TIPO DE ESTUDO",CONFIGURAÇÃO!$S$2,"CONTEÚDO",B98,"TIPO DE ESTUDO", "Estudo e Exercícios"), "0")+IFERROR(GETPIVOTDATA("TIPO DE ESTUDO",CONFIGURAÇÃO!$S$2,"CONTEÚDO",B98,"TIPO DE ESTUDO", "Revisão e Exercícios"), "0")</f>
        <v>0</v>
      </c>
      <c r="F98" s="12">
        <f>IFERROR(GETPIVOTDATA("TIPO DE ESTUDO",CONFIGURAÇÃO!$S$2,"CONTEÚDO",B98,"TIPO DE ESTUDO", $F$3),"0")+IFERROR(GETPIVOTDATA("TIPO DE ESTUDO",CONFIGURAÇÃO!$S$2,"CONTEÚDO",B98,"TIPO DE ESTUDO", "Revisão e Exercícios"), "0")</f>
        <v>0</v>
      </c>
      <c r="G98" s="18">
        <f>IFERROR(GETPIVOTDATA("ACERTOS", CONFIGURAÇÃO!$AI$2,"CONTEÚDO",$B98,"Valores","ACERTOS"),0)</f>
        <v>0</v>
      </c>
      <c r="H98" s="19">
        <f>IFERROR(GETPIVOTDATA("ERROS", CONFIGURAÇÃO!$AI$2,"CONTEÚDO",$B98,"Valores","ERROS"),0)</f>
        <v>0</v>
      </c>
      <c r="I98" s="21">
        <f>IFERROR(GETPIVOTDATA("NºQUEST", CONFIGURAÇÃO!$AI$2,"CONTEÚDO",$B98,"Valores","NºQUEST"),0)</f>
        <v>0</v>
      </c>
      <c r="J98" s="15" t="str">
        <f>IFERROR(GETPIVOTDATA("TEMPO PQ", CONFIGURAÇÃO!$AI$2,"CONTEÚDO",$B98,"Valores","TEMPO PQ"), "00:00:00")</f>
        <v>00:00:00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8C4F-4093-4F90-90A3-2978C5AE99F2}">
  <sheetPr codeName="Planilha6"/>
  <dimension ref="A1:N78"/>
  <sheetViews>
    <sheetView showGridLines="0" showRowColHeaders="0" workbookViewId="0">
      <selection activeCell="B8" sqref="A4:B8"/>
    </sheetView>
  </sheetViews>
  <sheetFormatPr defaultColWidth="6" defaultRowHeight="28.15" customHeight="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346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347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348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350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351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349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352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353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354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355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356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357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358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359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78" t="s">
        <v>360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361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362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363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364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365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366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367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368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369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370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371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372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373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374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375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376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377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79" t="s">
        <v>378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64" t="s">
        <v>379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380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s="23" customFormat="1" ht="28.15" customHeight="1" x14ac:dyDescent="0.35">
      <c r="A38" s="276"/>
      <c r="B38" s="276" t="s">
        <v>381</v>
      </c>
      <c r="C38" s="277" t="s">
        <v>56</v>
      </c>
      <c r="D38" s="270" t="s">
        <v>24</v>
      </c>
      <c r="E38" s="270" t="s">
        <v>0</v>
      </c>
      <c r="F38" s="270" t="s">
        <v>1</v>
      </c>
      <c r="G38" s="276" t="s">
        <v>54</v>
      </c>
      <c r="H38" s="276" t="s">
        <v>55</v>
      </c>
      <c r="I38" s="276" t="s">
        <v>58</v>
      </c>
      <c r="J38" s="277" t="s">
        <v>163</v>
      </c>
    </row>
    <row r="39" spans="1:10" ht="28.15" customHeight="1" x14ac:dyDescent="0.25">
      <c r="A39" s="263">
        <v>35</v>
      </c>
      <c r="B39" s="264" t="s">
        <v>382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36</v>
      </c>
      <c r="B40" s="264" t="s">
        <v>27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37</v>
      </c>
      <c r="B41" s="264" t="s">
        <v>383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38</v>
      </c>
      <c r="B42" s="264" t="s">
        <v>384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39</v>
      </c>
      <c r="B43" s="264" t="s">
        <v>385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40</v>
      </c>
      <c r="B44" s="264" t="s">
        <v>386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41</v>
      </c>
      <c r="B45" s="264" t="s">
        <v>387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42</v>
      </c>
      <c r="B46" s="264" t="s">
        <v>388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43</v>
      </c>
      <c r="B47" s="264" t="s">
        <v>389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44</v>
      </c>
      <c r="B48" s="264" t="s">
        <v>390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45</v>
      </c>
      <c r="B49" s="264" t="s">
        <v>391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46</v>
      </c>
      <c r="B50" s="264" t="s">
        <v>392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47</v>
      </c>
      <c r="B51" s="264" t="s">
        <v>393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48</v>
      </c>
      <c r="B52" s="264" t="s">
        <v>394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49</v>
      </c>
      <c r="B53" s="264" t="s">
        <v>395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>
      <c r="A54" s="263">
        <v>50</v>
      </c>
      <c r="B54" s="264" t="s">
        <v>396</v>
      </c>
      <c r="C54" s="265" t="str">
        <f>IFERROR(GETPIVOTDATA("LÍQUIDO", CONFIGURAÇÃO!$AI$2,"CONTEÚDO",$B54,"Valores","LÍQUIDO"),"00:00:00")</f>
        <v>00:00:00</v>
      </c>
      <c r="D54" s="246">
        <f>IFERROR(GETPIVOTDATA("TIPO DE ESTUDO",CONFIGURAÇÃO!$S$2,"CONTEÚDO",B54,"TIPO DE ESTUDO", $D$3), "0")+IFERROR(GETPIVOTDATA("TIPO DE ESTUDO",CONFIGURAÇÃO!$S$2,"CONTEÚDO",B54,"TIPO DE ESTUDO", "Estudo e Exercícios"), "0")</f>
        <v>0</v>
      </c>
      <c r="E54" s="246">
        <f>IFERROR(GETPIVOTDATA("TIPO DE ESTUDO",CONFIGURAÇÃO!$S$2,"CONTEÚDO",B54,"TIPO DE ESTUDO", $E$3), "0")+IFERROR(GETPIVOTDATA("TIPO DE ESTUDO",CONFIGURAÇÃO!$S$2,"CONTEÚDO",B54,"TIPO DE ESTUDO", "Estudo e Exercícios"), "0")+IFERROR(GETPIVOTDATA("TIPO DE ESTUDO",CONFIGURAÇÃO!$S$2,"CONTEÚDO",B54,"TIPO DE ESTUDO", "Revisão e Exercícios"), "0")</f>
        <v>0</v>
      </c>
      <c r="F54" s="246">
        <f>IFERROR(GETPIVOTDATA("TIPO DE ESTUDO",CONFIGURAÇÃO!$S$2,"CONTEÚDO",B54,"TIPO DE ESTUDO", $F$3),"0")+IFERROR(GETPIVOTDATA("TIPO DE ESTUDO",CONFIGURAÇÃO!$S$2,"CONTEÚDO",B54,"TIPO DE ESTUDO", "Revisão e Exercícios"), "0")</f>
        <v>0</v>
      </c>
      <c r="G54" s="266">
        <f>IFERROR(GETPIVOTDATA("ACERTOS", CONFIGURAÇÃO!$AI$2,"CONTEÚDO",$B54,"Valores","ACERTOS"),0)</f>
        <v>0</v>
      </c>
      <c r="H54" s="267">
        <f>IFERROR(GETPIVOTDATA("ERROS", CONFIGURAÇÃO!$AI$2,"CONTEÚDO",$B54,"Valores","ERROS"),0)</f>
        <v>0</v>
      </c>
      <c r="I54" s="268">
        <f>IFERROR(GETPIVOTDATA("NºQUEST", CONFIGURAÇÃO!$AI$2,"CONTEÚDO",$B54,"Valores","NºQUEST"),0)</f>
        <v>0</v>
      </c>
      <c r="J54" s="269" t="str">
        <f>IFERROR(GETPIVOTDATA("TEMPO PQ", CONFIGURAÇÃO!$AI$2,"CONTEÚDO",$B54,"Valores","TEMPO PQ"), "00:00:00")</f>
        <v>00:00:00</v>
      </c>
    </row>
    <row r="55" spans="1:10" ht="28.15" customHeight="1" x14ac:dyDescent="0.25">
      <c r="A55" s="263">
        <v>51</v>
      </c>
      <c r="B55" s="264" t="s">
        <v>397</v>
      </c>
      <c r="C55" s="265" t="str">
        <f>IFERROR(GETPIVOTDATA("LÍQUIDO", CONFIGURAÇÃO!$AI$2,"CONTEÚDO",$B55,"Valores","LÍQUIDO"),"00:00:00")</f>
        <v>00:00:00</v>
      </c>
      <c r="D55" s="246">
        <f>IFERROR(GETPIVOTDATA("TIPO DE ESTUDO",CONFIGURAÇÃO!$S$2,"CONTEÚDO",B55,"TIPO DE ESTUDO", $D$3), "0")+IFERROR(GETPIVOTDATA("TIPO DE ESTUDO",CONFIGURAÇÃO!$S$2,"CONTEÚDO",B55,"TIPO DE ESTUDO", "Estudo e Exercícios"), "0")</f>
        <v>0</v>
      </c>
      <c r="E55" s="246">
        <f>IFERROR(GETPIVOTDATA("TIPO DE ESTUDO",CONFIGURAÇÃO!$S$2,"CONTEÚDO",B55,"TIPO DE ESTUDO", $E$3), "0")+IFERROR(GETPIVOTDATA("TIPO DE ESTUDO",CONFIGURAÇÃO!$S$2,"CONTEÚDO",B55,"TIPO DE ESTUDO", "Estudo e Exercícios"), "0")+IFERROR(GETPIVOTDATA("TIPO DE ESTUDO",CONFIGURAÇÃO!$S$2,"CONTEÚDO",B55,"TIPO DE ESTUDO", "Revisão e Exercícios"), "0")</f>
        <v>0</v>
      </c>
      <c r="F55" s="246">
        <f>IFERROR(GETPIVOTDATA("TIPO DE ESTUDO",CONFIGURAÇÃO!$S$2,"CONTEÚDO",B55,"TIPO DE ESTUDO", $F$3),"0")+IFERROR(GETPIVOTDATA("TIPO DE ESTUDO",CONFIGURAÇÃO!$S$2,"CONTEÚDO",B55,"TIPO DE ESTUDO", "Revisão e Exercícios"), "0")</f>
        <v>0</v>
      </c>
      <c r="G55" s="266">
        <f>IFERROR(GETPIVOTDATA("ACERTOS", CONFIGURAÇÃO!$AI$2,"CONTEÚDO",$B55,"Valores","ACERTOS"),0)</f>
        <v>0</v>
      </c>
      <c r="H55" s="267">
        <f>IFERROR(GETPIVOTDATA("ERROS", CONFIGURAÇÃO!$AI$2,"CONTEÚDO",$B55,"Valores","ERROS"),0)</f>
        <v>0</v>
      </c>
      <c r="I55" s="268">
        <f>IFERROR(GETPIVOTDATA("NºQUEST", CONFIGURAÇÃO!$AI$2,"CONTEÚDO",$B55,"Valores","NºQUEST"),0)</f>
        <v>0</v>
      </c>
      <c r="J55" s="269" t="str">
        <f>IFERROR(GETPIVOTDATA("TEMPO PQ", CONFIGURAÇÃO!$AI$2,"CONTEÚDO",$B55,"Valores","TEMPO PQ"), "00:00:00")</f>
        <v>00:00:00</v>
      </c>
    </row>
    <row r="56" spans="1:10" ht="28.15" customHeight="1" x14ac:dyDescent="0.25">
      <c r="A56" s="263">
        <v>52</v>
      </c>
      <c r="B56" s="264" t="s">
        <v>398</v>
      </c>
      <c r="C56" s="265" t="str">
        <f>IFERROR(GETPIVOTDATA("LÍQUIDO", CONFIGURAÇÃO!$AI$2,"CONTEÚDO",$B56,"Valores","LÍQUIDO"),"00:00:00")</f>
        <v>00:00:00</v>
      </c>
      <c r="D56" s="246">
        <f>IFERROR(GETPIVOTDATA("TIPO DE ESTUDO",CONFIGURAÇÃO!$S$2,"CONTEÚDO",B56,"TIPO DE ESTUDO", $D$3), "0")+IFERROR(GETPIVOTDATA("TIPO DE ESTUDO",CONFIGURAÇÃO!$S$2,"CONTEÚDO",B56,"TIPO DE ESTUDO", "Estudo e Exercícios"), "0")</f>
        <v>0</v>
      </c>
      <c r="E56" s="246">
        <f>IFERROR(GETPIVOTDATA("TIPO DE ESTUDO",CONFIGURAÇÃO!$S$2,"CONTEÚDO",B56,"TIPO DE ESTUDO", $E$3), "0")+IFERROR(GETPIVOTDATA("TIPO DE ESTUDO",CONFIGURAÇÃO!$S$2,"CONTEÚDO",B56,"TIPO DE ESTUDO", "Estudo e Exercícios"), "0")+IFERROR(GETPIVOTDATA("TIPO DE ESTUDO",CONFIGURAÇÃO!$S$2,"CONTEÚDO",B56,"TIPO DE ESTUDO", "Revisão e Exercícios"), "0")</f>
        <v>0</v>
      </c>
      <c r="F56" s="246">
        <f>IFERROR(GETPIVOTDATA("TIPO DE ESTUDO",CONFIGURAÇÃO!$S$2,"CONTEÚDO",B56,"TIPO DE ESTUDO", $F$3),"0")+IFERROR(GETPIVOTDATA("TIPO DE ESTUDO",CONFIGURAÇÃO!$S$2,"CONTEÚDO",B56,"TIPO DE ESTUDO", "Revisão e Exercícios"), "0")</f>
        <v>0</v>
      </c>
      <c r="G56" s="266">
        <f>IFERROR(GETPIVOTDATA("ACERTOS", CONFIGURAÇÃO!$AI$2,"CONTEÚDO",$B56,"Valores","ACERTOS"),0)</f>
        <v>0</v>
      </c>
      <c r="H56" s="267">
        <f>IFERROR(GETPIVOTDATA("ERROS", CONFIGURAÇÃO!$AI$2,"CONTEÚDO",$B56,"Valores","ERROS"),0)</f>
        <v>0</v>
      </c>
      <c r="I56" s="268">
        <f>IFERROR(GETPIVOTDATA("NºQUEST", CONFIGURAÇÃO!$AI$2,"CONTEÚDO",$B56,"Valores","NºQUEST"),0)</f>
        <v>0</v>
      </c>
      <c r="J56" s="269" t="str">
        <f>IFERROR(GETPIVOTDATA("TEMPO PQ", CONFIGURAÇÃO!$AI$2,"CONTEÚDO",$B56,"Valores","TEMPO PQ"), "00:00:00")</f>
        <v>00:00:00</v>
      </c>
    </row>
    <row r="57" spans="1:10" ht="28.15" customHeight="1" x14ac:dyDescent="0.25">
      <c r="A57" s="263">
        <v>53</v>
      </c>
      <c r="B57" s="264" t="s">
        <v>399</v>
      </c>
      <c r="C57" s="265" t="str">
        <f>IFERROR(GETPIVOTDATA("LÍQUIDO", CONFIGURAÇÃO!$AI$2,"CONTEÚDO",$B57,"Valores","LÍQUIDO"),"00:00:00")</f>
        <v>00:00:00</v>
      </c>
      <c r="D57" s="246">
        <f>IFERROR(GETPIVOTDATA("TIPO DE ESTUDO",CONFIGURAÇÃO!$S$2,"CONTEÚDO",B57,"TIPO DE ESTUDO", $D$3), "0")+IFERROR(GETPIVOTDATA("TIPO DE ESTUDO",CONFIGURAÇÃO!$S$2,"CONTEÚDO",B57,"TIPO DE ESTUDO", "Estudo e Exercícios"), "0")</f>
        <v>0</v>
      </c>
      <c r="E57" s="246">
        <f>IFERROR(GETPIVOTDATA("TIPO DE ESTUDO",CONFIGURAÇÃO!$S$2,"CONTEÚDO",B57,"TIPO DE ESTUDO", $E$3), "0")+IFERROR(GETPIVOTDATA("TIPO DE ESTUDO",CONFIGURAÇÃO!$S$2,"CONTEÚDO",B57,"TIPO DE ESTUDO", "Estudo e Exercícios"), "0")+IFERROR(GETPIVOTDATA("TIPO DE ESTUDO",CONFIGURAÇÃO!$S$2,"CONTEÚDO",B57,"TIPO DE ESTUDO", "Revisão e Exercícios"), "0")</f>
        <v>0</v>
      </c>
      <c r="F57" s="246">
        <f>IFERROR(GETPIVOTDATA("TIPO DE ESTUDO",CONFIGURAÇÃO!$S$2,"CONTEÚDO",B57,"TIPO DE ESTUDO", $F$3),"0")+IFERROR(GETPIVOTDATA("TIPO DE ESTUDO",CONFIGURAÇÃO!$S$2,"CONTEÚDO",B57,"TIPO DE ESTUDO", "Revisão e Exercícios"), "0")</f>
        <v>0</v>
      </c>
      <c r="G57" s="266">
        <f>IFERROR(GETPIVOTDATA("ACERTOS", CONFIGURAÇÃO!$AI$2,"CONTEÚDO",$B57,"Valores","ACERTOS"),0)</f>
        <v>0</v>
      </c>
      <c r="H57" s="267">
        <f>IFERROR(GETPIVOTDATA("ERROS", CONFIGURAÇÃO!$AI$2,"CONTEÚDO",$B57,"Valores","ERROS"),0)</f>
        <v>0</v>
      </c>
      <c r="I57" s="268">
        <f>IFERROR(GETPIVOTDATA("NºQUEST", CONFIGURAÇÃO!$AI$2,"CONTEÚDO",$B57,"Valores","NºQUEST"),0)</f>
        <v>0</v>
      </c>
      <c r="J57" s="269" t="str">
        <f>IFERROR(GETPIVOTDATA("TEMPO PQ", CONFIGURAÇÃO!$AI$2,"CONTEÚDO",$B57,"Valores","TEMPO PQ"), "00:00:00")</f>
        <v>00:00:00</v>
      </c>
    </row>
    <row r="58" spans="1:10" ht="28.15" customHeight="1" x14ac:dyDescent="0.25">
      <c r="A58" s="263">
        <v>54</v>
      </c>
      <c r="B58" s="264" t="s">
        <v>400</v>
      </c>
      <c r="C58" s="265" t="str">
        <f>IFERROR(GETPIVOTDATA("LÍQUIDO", CONFIGURAÇÃO!$AI$2,"CONTEÚDO",$B58,"Valores","LÍQUIDO"),"00:00:00")</f>
        <v>00:00:00</v>
      </c>
      <c r="D58" s="246">
        <f>IFERROR(GETPIVOTDATA("TIPO DE ESTUDO",CONFIGURAÇÃO!$S$2,"CONTEÚDO",B58,"TIPO DE ESTUDO", $D$3), "0")+IFERROR(GETPIVOTDATA("TIPO DE ESTUDO",CONFIGURAÇÃO!$S$2,"CONTEÚDO",B58,"TIPO DE ESTUDO", "Estudo e Exercícios"), "0")</f>
        <v>0</v>
      </c>
      <c r="E58" s="246">
        <f>IFERROR(GETPIVOTDATA("TIPO DE ESTUDO",CONFIGURAÇÃO!$S$2,"CONTEÚDO",B58,"TIPO DE ESTUDO", $E$3), "0")+IFERROR(GETPIVOTDATA("TIPO DE ESTUDO",CONFIGURAÇÃO!$S$2,"CONTEÚDO",B58,"TIPO DE ESTUDO", "Estudo e Exercícios"), "0")+IFERROR(GETPIVOTDATA("TIPO DE ESTUDO",CONFIGURAÇÃO!$S$2,"CONTEÚDO",B58,"TIPO DE ESTUDO", "Revisão e Exercícios"), "0")</f>
        <v>0</v>
      </c>
      <c r="F58" s="246">
        <f>IFERROR(GETPIVOTDATA("TIPO DE ESTUDO",CONFIGURAÇÃO!$S$2,"CONTEÚDO",B58,"TIPO DE ESTUDO", $F$3),"0")+IFERROR(GETPIVOTDATA("TIPO DE ESTUDO",CONFIGURAÇÃO!$S$2,"CONTEÚDO",B58,"TIPO DE ESTUDO", "Revisão e Exercícios"), "0")</f>
        <v>0</v>
      </c>
      <c r="G58" s="266">
        <f>IFERROR(GETPIVOTDATA("ACERTOS", CONFIGURAÇÃO!$AI$2,"CONTEÚDO",$B58,"Valores","ACERTOS"),0)</f>
        <v>0</v>
      </c>
      <c r="H58" s="267">
        <f>IFERROR(GETPIVOTDATA("ERROS", CONFIGURAÇÃO!$AI$2,"CONTEÚDO",$B58,"Valores","ERROS"),0)</f>
        <v>0</v>
      </c>
      <c r="I58" s="268">
        <f>IFERROR(GETPIVOTDATA("NºQUEST", CONFIGURAÇÃO!$AI$2,"CONTEÚDO",$B58,"Valores","NºQUEST"),0)</f>
        <v>0</v>
      </c>
      <c r="J58" s="269" t="str">
        <f>IFERROR(GETPIVOTDATA("TEMPO PQ", CONFIGURAÇÃO!$AI$2,"CONTEÚDO",$B58,"Valores","TEMPO PQ"), "00:00:00")</f>
        <v>00:00:00</v>
      </c>
    </row>
    <row r="59" spans="1:10" ht="28.15" customHeight="1" x14ac:dyDescent="0.25">
      <c r="A59" s="263">
        <v>55</v>
      </c>
      <c r="B59" s="264" t="s">
        <v>401</v>
      </c>
      <c r="C59" s="265" t="str">
        <f>IFERROR(GETPIVOTDATA("LÍQUIDO", CONFIGURAÇÃO!$AI$2,"CONTEÚDO",$B59,"Valores","LÍQUIDO"),"00:00:00")</f>
        <v>00:00:00</v>
      </c>
      <c r="D59" s="246">
        <f>IFERROR(GETPIVOTDATA("TIPO DE ESTUDO",CONFIGURAÇÃO!$S$2,"CONTEÚDO",B59,"TIPO DE ESTUDO", $D$3), "0")+IFERROR(GETPIVOTDATA("TIPO DE ESTUDO",CONFIGURAÇÃO!$S$2,"CONTEÚDO",B59,"TIPO DE ESTUDO", "Estudo e Exercícios"), "0")</f>
        <v>0</v>
      </c>
      <c r="E59" s="246">
        <f>IFERROR(GETPIVOTDATA("TIPO DE ESTUDO",CONFIGURAÇÃO!$S$2,"CONTEÚDO",B59,"TIPO DE ESTUDO", $E$3), "0")+IFERROR(GETPIVOTDATA("TIPO DE ESTUDO",CONFIGURAÇÃO!$S$2,"CONTEÚDO",B59,"TIPO DE ESTUDO", "Estudo e Exercícios"), "0")+IFERROR(GETPIVOTDATA("TIPO DE ESTUDO",CONFIGURAÇÃO!$S$2,"CONTEÚDO",B59,"TIPO DE ESTUDO", "Revisão e Exercícios"), "0")</f>
        <v>0</v>
      </c>
      <c r="F59" s="246">
        <f>IFERROR(GETPIVOTDATA("TIPO DE ESTUDO",CONFIGURAÇÃO!$S$2,"CONTEÚDO",B59,"TIPO DE ESTUDO", $F$3),"0")+IFERROR(GETPIVOTDATA("TIPO DE ESTUDO",CONFIGURAÇÃO!$S$2,"CONTEÚDO",B59,"TIPO DE ESTUDO", "Revisão e Exercícios"), "0")</f>
        <v>0</v>
      </c>
      <c r="G59" s="266">
        <f>IFERROR(GETPIVOTDATA("ACERTOS", CONFIGURAÇÃO!$AI$2,"CONTEÚDO",$B59,"Valores","ACERTOS"),0)</f>
        <v>0</v>
      </c>
      <c r="H59" s="267">
        <f>IFERROR(GETPIVOTDATA("ERROS", CONFIGURAÇÃO!$AI$2,"CONTEÚDO",$B59,"Valores","ERROS"),0)</f>
        <v>0</v>
      </c>
      <c r="I59" s="268">
        <f>IFERROR(GETPIVOTDATA("NºQUEST", CONFIGURAÇÃO!$AI$2,"CONTEÚDO",$B59,"Valores","NºQUEST"),0)</f>
        <v>0</v>
      </c>
      <c r="J59" s="269" t="str">
        <f>IFERROR(GETPIVOTDATA("TEMPO PQ", CONFIGURAÇÃO!$AI$2,"CONTEÚDO",$B59,"Valores","TEMPO PQ"), "00:00:00")</f>
        <v>00:00:00</v>
      </c>
    </row>
    <row r="60" spans="1:10" ht="28.15" customHeight="1" x14ac:dyDescent="0.25">
      <c r="A60" s="263">
        <v>56</v>
      </c>
      <c r="B60" s="264" t="s">
        <v>402</v>
      </c>
      <c r="C60" s="265" t="str">
        <f>IFERROR(GETPIVOTDATA("LÍQUIDO", CONFIGURAÇÃO!$AI$2,"CONTEÚDO",$B60,"Valores","LÍQUIDO"),"00:00:00")</f>
        <v>00:00:00</v>
      </c>
      <c r="D60" s="246">
        <f>IFERROR(GETPIVOTDATA("TIPO DE ESTUDO",CONFIGURAÇÃO!$S$2,"CONTEÚDO",B60,"TIPO DE ESTUDO", $D$3), "0")+IFERROR(GETPIVOTDATA("TIPO DE ESTUDO",CONFIGURAÇÃO!$S$2,"CONTEÚDO",B60,"TIPO DE ESTUDO", "Estudo e Exercícios"), "0")</f>
        <v>0</v>
      </c>
      <c r="E60" s="246">
        <f>IFERROR(GETPIVOTDATA("TIPO DE ESTUDO",CONFIGURAÇÃO!$S$2,"CONTEÚDO",B60,"TIPO DE ESTUDO", $E$3), "0")+IFERROR(GETPIVOTDATA("TIPO DE ESTUDO",CONFIGURAÇÃO!$S$2,"CONTEÚDO",B60,"TIPO DE ESTUDO", "Estudo e Exercícios"), "0")+IFERROR(GETPIVOTDATA("TIPO DE ESTUDO",CONFIGURAÇÃO!$S$2,"CONTEÚDO",B60,"TIPO DE ESTUDO", "Revisão e Exercícios"), "0")</f>
        <v>0</v>
      </c>
      <c r="F60" s="246">
        <f>IFERROR(GETPIVOTDATA("TIPO DE ESTUDO",CONFIGURAÇÃO!$S$2,"CONTEÚDO",B60,"TIPO DE ESTUDO", $F$3),"0")+IFERROR(GETPIVOTDATA("TIPO DE ESTUDO",CONFIGURAÇÃO!$S$2,"CONTEÚDO",B60,"TIPO DE ESTUDO", "Revisão e Exercícios"), "0")</f>
        <v>0</v>
      </c>
      <c r="G60" s="266">
        <f>IFERROR(GETPIVOTDATA("ACERTOS", CONFIGURAÇÃO!$AI$2,"CONTEÚDO",$B60,"Valores","ACERTOS"),0)</f>
        <v>0</v>
      </c>
      <c r="H60" s="267">
        <f>IFERROR(GETPIVOTDATA("ERROS", CONFIGURAÇÃO!$AI$2,"CONTEÚDO",$B60,"Valores","ERROS"),0)</f>
        <v>0</v>
      </c>
      <c r="I60" s="268">
        <f>IFERROR(GETPIVOTDATA("NºQUEST", CONFIGURAÇÃO!$AI$2,"CONTEÚDO",$B60,"Valores","NºQUEST"),0)</f>
        <v>0</v>
      </c>
      <c r="J60" s="269" t="str">
        <f>IFERROR(GETPIVOTDATA("TEMPO PQ", CONFIGURAÇÃO!$AI$2,"CONTEÚDO",$B60,"Valores","TEMPO PQ"), "00:00:00")</f>
        <v>00:00:00</v>
      </c>
    </row>
    <row r="61" spans="1:10" ht="28.15" customHeight="1" x14ac:dyDescent="0.25">
      <c r="A61" s="263">
        <v>57</v>
      </c>
      <c r="B61" s="264" t="s">
        <v>403</v>
      </c>
      <c r="C61" s="265" t="str">
        <f>IFERROR(GETPIVOTDATA("LÍQUIDO", CONFIGURAÇÃO!$AI$2,"CONTEÚDO",$B61,"Valores","LÍQUIDO"),"00:00:00")</f>
        <v>00:00:00</v>
      </c>
      <c r="D61" s="246">
        <f>IFERROR(GETPIVOTDATA("TIPO DE ESTUDO",CONFIGURAÇÃO!$S$2,"CONTEÚDO",B61,"TIPO DE ESTUDO", $D$3), "0")+IFERROR(GETPIVOTDATA("TIPO DE ESTUDO",CONFIGURAÇÃO!$S$2,"CONTEÚDO",B61,"TIPO DE ESTUDO", "Estudo e Exercícios"), "0")</f>
        <v>0</v>
      </c>
      <c r="E61" s="246">
        <f>IFERROR(GETPIVOTDATA("TIPO DE ESTUDO",CONFIGURAÇÃO!$S$2,"CONTEÚDO",B61,"TIPO DE ESTUDO", $E$3), "0")+IFERROR(GETPIVOTDATA("TIPO DE ESTUDO",CONFIGURAÇÃO!$S$2,"CONTEÚDO",B61,"TIPO DE ESTUDO", "Estudo e Exercícios"), "0")+IFERROR(GETPIVOTDATA("TIPO DE ESTUDO",CONFIGURAÇÃO!$S$2,"CONTEÚDO",B61,"TIPO DE ESTUDO", "Revisão e Exercícios"), "0")</f>
        <v>0</v>
      </c>
      <c r="F61" s="246">
        <f>IFERROR(GETPIVOTDATA("TIPO DE ESTUDO",CONFIGURAÇÃO!$S$2,"CONTEÚDO",B61,"TIPO DE ESTUDO", $F$3),"0")+IFERROR(GETPIVOTDATA("TIPO DE ESTUDO",CONFIGURAÇÃO!$S$2,"CONTEÚDO",B61,"TIPO DE ESTUDO", "Revisão e Exercícios"), "0")</f>
        <v>0</v>
      </c>
      <c r="G61" s="266">
        <f>IFERROR(GETPIVOTDATA("ACERTOS", CONFIGURAÇÃO!$AI$2,"CONTEÚDO",$B61,"Valores","ACERTOS"),0)</f>
        <v>0</v>
      </c>
      <c r="H61" s="267">
        <f>IFERROR(GETPIVOTDATA("ERROS", CONFIGURAÇÃO!$AI$2,"CONTEÚDO",$B61,"Valores","ERROS"),0)</f>
        <v>0</v>
      </c>
      <c r="I61" s="268">
        <f>IFERROR(GETPIVOTDATA("NºQUEST", CONFIGURAÇÃO!$AI$2,"CONTEÚDO",$B61,"Valores","NºQUEST"),0)</f>
        <v>0</v>
      </c>
      <c r="J61" s="269" t="str">
        <f>IFERROR(GETPIVOTDATA("TEMPO PQ", CONFIGURAÇÃO!$AI$2,"CONTEÚDO",$B61,"Valores","TEMPO PQ"), "00:00:00")</f>
        <v>00:00:00</v>
      </c>
    </row>
    <row r="62" spans="1:10" ht="28.15" customHeight="1" x14ac:dyDescent="0.25">
      <c r="A62" s="263">
        <v>58</v>
      </c>
      <c r="B62" s="264" t="s">
        <v>404</v>
      </c>
      <c r="C62" s="265" t="str">
        <f>IFERROR(GETPIVOTDATA("LÍQUIDO", CONFIGURAÇÃO!$AI$2,"CONTEÚDO",$B62,"Valores","LÍQUIDO"),"00:00:00")</f>
        <v>00:00:00</v>
      </c>
      <c r="D62" s="246">
        <f>IFERROR(GETPIVOTDATA("TIPO DE ESTUDO",CONFIGURAÇÃO!$S$2,"CONTEÚDO",B62,"TIPO DE ESTUDO", $D$3), "0")+IFERROR(GETPIVOTDATA("TIPO DE ESTUDO",CONFIGURAÇÃO!$S$2,"CONTEÚDO",B62,"TIPO DE ESTUDO", "Estudo e Exercícios"), "0")</f>
        <v>0</v>
      </c>
      <c r="E62" s="246">
        <f>IFERROR(GETPIVOTDATA("TIPO DE ESTUDO",CONFIGURAÇÃO!$S$2,"CONTEÚDO",B62,"TIPO DE ESTUDO", $E$3), "0")+IFERROR(GETPIVOTDATA("TIPO DE ESTUDO",CONFIGURAÇÃO!$S$2,"CONTEÚDO",B62,"TIPO DE ESTUDO", "Estudo e Exercícios"), "0")+IFERROR(GETPIVOTDATA("TIPO DE ESTUDO",CONFIGURAÇÃO!$S$2,"CONTEÚDO",B62,"TIPO DE ESTUDO", "Revisão e Exercícios"), "0")</f>
        <v>0</v>
      </c>
      <c r="F62" s="246">
        <f>IFERROR(GETPIVOTDATA("TIPO DE ESTUDO",CONFIGURAÇÃO!$S$2,"CONTEÚDO",B62,"TIPO DE ESTUDO", $F$3),"0")+IFERROR(GETPIVOTDATA("TIPO DE ESTUDO",CONFIGURAÇÃO!$S$2,"CONTEÚDO",B62,"TIPO DE ESTUDO", "Revisão e Exercícios"), "0")</f>
        <v>0</v>
      </c>
      <c r="G62" s="266">
        <f>IFERROR(GETPIVOTDATA("ACERTOS", CONFIGURAÇÃO!$AI$2,"CONTEÚDO",$B62,"Valores","ACERTOS"),0)</f>
        <v>0</v>
      </c>
      <c r="H62" s="267">
        <f>IFERROR(GETPIVOTDATA("ERROS", CONFIGURAÇÃO!$AI$2,"CONTEÚDO",$B62,"Valores","ERROS"),0)</f>
        <v>0</v>
      </c>
      <c r="I62" s="268">
        <f>IFERROR(GETPIVOTDATA("NºQUEST", CONFIGURAÇÃO!$AI$2,"CONTEÚDO",$B62,"Valores","NºQUEST"),0)</f>
        <v>0</v>
      </c>
      <c r="J62" s="269" t="str">
        <f>IFERROR(GETPIVOTDATA("TEMPO PQ", CONFIGURAÇÃO!$AI$2,"CONTEÚDO",$B62,"Valores","TEMPO PQ"), "00:00:00")</f>
        <v>00:00:00</v>
      </c>
    </row>
    <row r="63" spans="1:10" ht="28.15" customHeight="1" x14ac:dyDescent="0.25">
      <c r="A63" s="263">
        <v>59</v>
      </c>
      <c r="B63" s="264" t="s">
        <v>405</v>
      </c>
      <c r="C63" s="265" t="str">
        <f>IFERROR(GETPIVOTDATA("LÍQUIDO", CONFIGURAÇÃO!$AI$2,"CONTEÚDO",$B63,"Valores","LÍQUIDO"),"00:00:00")</f>
        <v>00:00:00</v>
      </c>
      <c r="D63" s="246">
        <f>IFERROR(GETPIVOTDATA("TIPO DE ESTUDO",CONFIGURAÇÃO!$S$2,"CONTEÚDO",B63,"TIPO DE ESTUDO", $D$3), "0")+IFERROR(GETPIVOTDATA("TIPO DE ESTUDO",CONFIGURAÇÃO!$S$2,"CONTEÚDO",B63,"TIPO DE ESTUDO", "Estudo e Exercícios"), "0")</f>
        <v>0</v>
      </c>
      <c r="E63" s="246">
        <f>IFERROR(GETPIVOTDATA("TIPO DE ESTUDO",CONFIGURAÇÃO!$S$2,"CONTEÚDO",B63,"TIPO DE ESTUDO", $E$3), "0")+IFERROR(GETPIVOTDATA("TIPO DE ESTUDO",CONFIGURAÇÃO!$S$2,"CONTEÚDO",B63,"TIPO DE ESTUDO", "Estudo e Exercícios"), "0")+IFERROR(GETPIVOTDATA("TIPO DE ESTUDO",CONFIGURAÇÃO!$S$2,"CONTEÚDO",B63,"TIPO DE ESTUDO", "Revisão e Exercícios"), "0")</f>
        <v>0</v>
      </c>
      <c r="F63" s="246">
        <f>IFERROR(GETPIVOTDATA("TIPO DE ESTUDO",CONFIGURAÇÃO!$S$2,"CONTEÚDO",B63,"TIPO DE ESTUDO", $F$3),"0")+IFERROR(GETPIVOTDATA("TIPO DE ESTUDO",CONFIGURAÇÃO!$S$2,"CONTEÚDO",B63,"TIPO DE ESTUDO", "Revisão e Exercícios"), "0")</f>
        <v>0</v>
      </c>
      <c r="G63" s="266">
        <f>IFERROR(GETPIVOTDATA("ACERTOS", CONFIGURAÇÃO!$AI$2,"CONTEÚDO",$B63,"Valores","ACERTOS"),0)</f>
        <v>0</v>
      </c>
      <c r="H63" s="267">
        <f>IFERROR(GETPIVOTDATA("ERROS", CONFIGURAÇÃO!$AI$2,"CONTEÚDO",$B63,"Valores","ERROS"),0)</f>
        <v>0</v>
      </c>
      <c r="I63" s="268">
        <f>IFERROR(GETPIVOTDATA("NºQUEST", CONFIGURAÇÃO!$AI$2,"CONTEÚDO",$B63,"Valores","NºQUEST"),0)</f>
        <v>0</v>
      </c>
      <c r="J63" s="269" t="str">
        <f>IFERROR(GETPIVOTDATA("TEMPO PQ", CONFIGURAÇÃO!$AI$2,"CONTEÚDO",$B63,"Valores","TEMPO PQ"), "00:00:00")</f>
        <v>00:00:00</v>
      </c>
    </row>
    <row r="64" spans="1:10" ht="28.15" customHeight="1" x14ac:dyDescent="0.25">
      <c r="A64" s="263">
        <v>60</v>
      </c>
      <c r="B64" s="264" t="s">
        <v>406</v>
      </c>
      <c r="C64" s="265" t="str">
        <f>IFERROR(GETPIVOTDATA("LÍQUIDO", CONFIGURAÇÃO!$AI$2,"CONTEÚDO",$B64,"Valores","LÍQUIDO"),"00:00:00")</f>
        <v>00:00:00</v>
      </c>
      <c r="D64" s="246">
        <f>IFERROR(GETPIVOTDATA("TIPO DE ESTUDO",CONFIGURAÇÃO!$S$2,"CONTEÚDO",B64,"TIPO DE ESTUDO", $D$3), "0")+IFERROR(GETPIVOTDATA("TIPO DE ESTUDO",CONFIGURAÇÃO!$S$2,"CONTEÚDO",B64,"TIPO DE ESTUDO", "Estudo e Exercícios"), "0")</f>
        <v>0</v>
      </c>
      <c r="E64" s="246">
        <f>IFERROR(GETPIVOTDATA("TIPO DE ESTUDO",CONFIGURAÇÃO!$S$2,"CONTEÚDO",B64,"TIPO DE ESTUDO", $E$3), "0")+IFERROR(GETPIVOTDATA("TIPO DE ESTUDO",CONFIGURAÇÃO!$S$2,"CONTEÚDO",B64,"TIPO DE ESTUDO", "Estudo e Exercícios"), "0")+IFERROR(GETPIVOTDATA("TIPO DE ESTUDO",CONFIGURAÇÃO!$S$2,"CONTEÚDO",B64,"TIPO DE ESTUDO", "Revisão e Exercícios"), "0")</f>
        <v>0</v>
      </c>
      <c r="F64" s="246">
        <f>IFERROR(GETPIVOTDATA("TIPO DE ESTUDO",CONFIGURAÇÃO!$S$2,"CONTEÚDO",B64,"TIPO DE ESTUDO", $F$3),"0")+IFERROR(GETPIVOTDATA("TIPO DE ESTUDO",CONFIGURAÇÃO!$S$2,"CONTEÚDO",B64,"TIPO DE ESTUDO", "Revisão e Exercícios"), "0")</f>
        <v>0</v>
      </c>
      <c r="G64" s="266">
        <f>IFERROR(GETPIVOTDATA("ACERTOS", CONFIGURAÇÃO!$AI$2,"CONTEÚDO",$B64,"Valores","ACERTOS"),0)</f>
        <v>0</v>
      </c>
      <c r="H64" s="267">
        <f>IFERROR(GETPIVOTDATA("ERROS", CONFIGURAÇÃO!$AI$2,"CONTEÚDO",$B64,"Valores","ERROS"),0)</f>
        <v>0</v>
      </c>
      <c r="I64" s="268">
        <f>IFERROR(GETPIVOTDATA("NºQUEST", CONFIGURAÇÃO!$AI$2,"CONTEÚDO",$B64,"Valores","NºQUEST"),0)</f>
        <v>0</v>
      </c>
      <c r="J64" s="269" t="str">
        <f>IFERROR(GETPIVOTDATA("TEMPO PQ", CONFIGURAÇÃO!$AI$2,"CONTEÚDO",$B64,"Valores","TEMPO PQ"), "00:00:00")</f>
        <v>00:00:00</v>
      </c>
    </row>
    <row r="65" spans="1:10" ht="28.15" customHeight="1" x14ac:dyDescent="0.25">
      <c r="A65" s="263">
        <v>61</v>
      </c>
      <c r="B65" s="264" t="s">
        <v>407</v>
      </c>
      <c r="C65" s="265" t="str">
        <f>IFERROR(GETPIVOTDATA("LÍQUIDO", CONFIGURAÇÃO!$AI$2,"CONTEÚDO",$B65,"Valores","LÍQUIDO"),"00:00:00")</f>
        <v>00:00:00</v>
      </c>
      <c r="D65" s="246">
        <f>IFERROR(GETPIVOTDATA("TIPO DE ESTUDO",CONFIGURAÇÃO!$S$2,"CONTEÚDO",B65,"TIPO DE ESTUDO", $D$3), "0")+IFERROR(GETPIVOTDATA("TIPO DE ESTUDO",CONFIGURAÇÃO!$S$2,"CONTEÚDO",B65,"TIPO DE ESTUDO", "Estudo e Exercícios"), "0")</f>
        <v>0</v>
      </c>
      <c r="E65" s="246">
        <f>IFERROR(GETPIVOTDATA("TIPO DE ESTUDO",CONFIGURAÇÃO!$S$2,"CONTEÚDO",B65,"TIPO DE ESTUDO", $E$3), "0")+IFERROR(GETPIVOTDATA("TIPO DE ESTUDO",CONFIGURAÇÃO!$S$2,"CONTEÚDO",B65,"TIPO DE ESTUDO", "Estudo e Exercícios"), "0")+IFERROR(GETPIVOTDATA("TIPO DE ESTUDO",CONFIGURAÇÃO!$S$2,"CONTEÚDO",B65,"TIPO DE ESTUDO", "Revisão e Exercícios"), "0")</f>
        <v>0</v>
      </c>
      <c r="F65" s="246">
        <f>IFERROR(GETPIVOTDATA("TIPO DE ESTUDO",CONFIGURAÇÃO!$S$2,"CONTEÚDO",B65,"TIPO DE ESTUDO", $F$3),"0")+IFERROR(GETPIVOTDATA("TIPO DE ESTUDO",CONFIGURAÇÃO!$S$2,"CONTEÚDO",B65,"TIPO DE ESTUDO", "Revisão e Exercícios"), "0")</f>
        <v>0</v>
      </c>
      <c r="G65" s="266">
        <f>IFERROR(GETPIVOTDATA("ACERTOS", CONFIGURAÇÃO!$AI$2,"CONTEÚDO",$B65,"Valores","ACERTOS"),0)</f>
        <v>0</v>
      </c>
      <c r="H65" s="267">
        <f>IFERROR(GETPIVOTDATA("ERROS", CONFIGURAÇÃO!$AI$2,"CONTEÚDO",$B65,"Valores","ERROS"),0)</f>
        <v>0</v>
      </c>
      <c r="I65" s="268">
        <f>IFERROR(GETPIVOTDATA("NºQUEST", CONFIGURAÇÃO!$AI$2,"CONTEÚDO",$B65,"Valores","NºQUEST"),0)</f>
        <v>0</v>
      </c>
      <c r="J65" s="269" t="str">
        <f>IFERROR(GETPIVOTDATA("TEMPO PQ", CONFIGURAÇÃO!$AI$2,"CONTEÚDO",$B65,"Valores","TEMPO PQ"), "00:00:00")</f>
        <v>00:00:00</v>
      </c>
    </row>
    <row r="66" spans="1:10" ht="28.15" customHeight="1" x14ac:dyDescent="0.25">
      <c r="A66" s="263">
        <v>62</v>
      </c>
      <c r="B66" s="264" t="s">
        <v>408</v>
      </c>
      <c r="C66" s="265" t="str">
        <f>IFERROR(GETPIVOTDATA("LÍQUIDO", CONFIGURAÇÃO!$AI$2,"CONTEÚDO",$B66,"Valores","LÍQUIDO"),"00:00:00")</f>
        <v>00:00:00</v>
      </c>
      <c r="D66" s="246">
        <f>IFERROR(GETPIVOTDATA("TIPO DE ESTUDO",CONFIGURAÇÃO!$S$2,"CONTEÚDO",B66,"TIPO DE ESTUDO", $D$3), "0")+IFERROR(GETPIVOTDATA("TIPO DE ESTUDO",CONFIGURAÇÃO!$S$2,"CONTEÚDO",B66,"TIPO DE ESTUDO", "Estudo e Exercícios"), "0")</f>
        <v>0</v>
      </c>
      <c r="E66" s="246">
        <f>IFERROR(GETPIVOTDATA("TIPO DE ESTUDO",CONFIGURAÇÃO!$S$2,"CONTEÚDO",B66,"TIPO DE ESTUDO", $E$3), "0")+IFERROR(GETPIVOTDATA("TIPO DE ESTUDO",CONFIGURAÇÃO!$S$2,"CONTEÚDO",B66,"TIPO DE ESTUDO", "Estudo e Exercícios"), "0")+IFERROR(GETPIVOTDATA("TIPO DE ESTUDO",CONFIGURAÇÃO!$S$2,"CONTEÚDO",B66,"TIPO DE ESTUDO", "Revisão e Exercícios"), "0")</f>
        <v>0</v>
      </c>
      <c r="F66" s="246">
        <f>IFERROR(GETPIVOTDATA("TIPO DE ESTUDO",CONFIGURAÇÃO!$S$2,"CONTEÚDO",B66,"TIPO DE ESTUDO", $F$3),"0")+IFERROR(GETPIVOTDATA("TIPO DE ESTUDO",CONFIGURAÇÃO!$S$2,"CONTEÚDO",B66,"TIPO DE ESTUDO", "Revisão e Exercícios"), "0")</f>
        <v>0</v>
      </c>
      <c r="G66" s="266">
        <f>IFERROR(GETPIVOTDATA("ACERTOS", CONFIGURAÇÃO!$AI$2,"CONTEÚDO",$B66,"Valores","ACERTOS"),0)</f>
        <v>0</v>
      </c>
      <c r="H66" s="267">
        <f>IFERROR(GETPIVOTDATA("ERROS", CONFIGURAÇÃO!$AI$2,"CONTEÚDO",$B66,"Valores","ERROS"),0)</f>
        <v>0</v>
      </c>
      <c r="I66" s="268">
        <f>IFERROR(GETPIVOTDATA("NºQUEST", CONFIGURAÇÃO!$AI$2,"CONTEÚDO",$B66,"Valores","NºQUEST"),0)</f>
        <v>0</v>
      </c>
      <c r="J66" s="269" t="str">
        <f>IFERROR(GETPIVOTDATA("TEMPO PQ", CONFIGURAÇÃO!$AI$2,"CONTEÚDO",$B66,"Valores","TEMPO PQ"), "00:00:00")</f>
        <v>00:00:00</v>
      </c>
    </row>
    <row r="67" spans="1:10" ht="28.15" customHeight="1" x14ac:dyDescent="0.25">
      <c r="A67" s="263">
        <v>63</v>
      </c>
      <c r="B67" s="264" t="s">
        <v>409</v>
      </c>
      <c r="C67" s="265" t="str">
        <f>IFERROR(GETPIVOTDATA("LÍQUIDO", CONFIGURAÇÃO!$AI$2,"CONTEÚDO",$B67,"Valores","LÍQUIDO"),"00:00:00")</f>
        <v>00:00:00</v>
      </c>
      <c r="D67" s="246">
        <f>IFERROR(GETPIVOTDATA("TIPO DE ESTUDO",CONFIGURAÇÃO!$S$2,"CONTEÚDO",B67,"TIPO DE ESTUDO", $D$3), "0")+IFERROR(GETPIVOTDATA("TIPO DE ESTUDO",CONFIGURAÇÃO!$S$2,"CONTEÚDO",B67,"TIPO DE ESTUDO", "Estudo e Exercícios"), "0")</f>
        <v>0</v>
      </c>
      <c r="E67" s="246">
        <f>IFERROR(GETPIVOTDATA("TIPO DE ESTUDO",CONFIGURAÇÃO!$S$2,"CONTEÚDO",B67,"TIPO DE ESTUDO", $E$3), "0")+IFERROR(GETPIVOTDATA("TIPO DE ESTUDO",CONFIGURAÇÃO!$S$2,"CONTEÚDO",B67,"TIPO DE ESTUDO", "Estudo e Exercícios"), "0")+IFERROR(GETPIVOTDATA("TIPO DE ESTUDO",CONFIGURAÇÃO!$S$2,"CONTEÚDO",B67,"TIPO DE ESTUDO", "Revisão e Exercícios"), "0")</f>
        <v>0</v>
      </c>
      <c r="F67" s="246">
        <f>IFERROR(GETPIVOTDATA("TIPO DE ESTUDO",CONFIGURAÇÃO!$S$2,"CONTEÚDO",B67,"TIPO DE ESTUDO", $F$3),"0")+IFERROR(GETPIVOTDATA("TIPO DE ESTUDO",CONFIGURAÇÃO!$S$2,"CONTEÚDO",B67,"TIPO DE ESTUDO", "Revisão e Exercícios"), "0")</f>
        <v>0</v>
      </c>
      <c r="G67" s="266">
        <f>IFERROR(GETPIVOTDATA("ACERTOS", CONFIGURAÇÃO!$AI$2,"CONTEÚDO",$B67,"Valores","ACERTOS"),0)</f>
        <v>0</v>
      </c>
      <c r="H67" s="267">
        <f>IFERROR(GETPIVOTDATA("ERROS", CONFIGURAÇÃO!$AI$2,"CONTEÚDO",$B67,"Valores","ERROS"),0)</f>
        <v>0</v>
      </c>
      <c r="I67" s="268">
        <f>IFERROR(GETPIVOTDATA("NºQUEST", CONFIGURAÇÃO!$AI$2,"CONTEÚDO",$B67,"Valores","NºQUEST"),0)</f>
        <v>0</v>
      </c>
      <c r="J67" s="269" t="str">
        <f>IFERROR(GETPIVOTDATA("TEMPO PQ", CONFIGURAÇÃO!$AI$2,"CONTEÚDO",$B67,"Valores","TEMPO PQ"), "00:00:00")</f>
        <v>00:00:00</v>
      </c>
    </row>
    <row r="68" spans="1:10" ht="28.15" customHeight="1" x14ac:dyDescent="0.25">
      <c r="A68" s="263">
        <v>64</v>
      </c>
      <c r="B68" s="264" t="s">
        <v>410</v>
      </c>
      <c r="C68" s="265" t="str">
        <f>IFERROR(GETPIVOTDATA("LÍQUIDO", CONFIGURAÇÃO!$AI$2,"CONTEÚDO",$B68,"Valores","LÍQUIDO"),"00:00:00")</f>
        <v>00:00:00</v>
      </c>
      <c r="D68" s="246">
        <f>IFERROR(GETPIVOTDATA("TIPO DE ESTUDO",CONFIGURAÇÃO!$S$2,"CONTEÚDO",B68,"TIPO DE ESTUDO", $D$3), "0")+IFERROR(GETPIVOTDATA("TIPO DE ESTUDO",CONFIGURAÇÃO!$S$2,"CONTEÚDO",B68,"TIPO DE ESTUDO", "Estudo e Exercícios"), "0")</f>
        <v>0</v>
      </c>
      <c r="E68" s="246">
        <f>IFERROR(GETPIVOTDATA("TIPO DE ESTUDO",CONFIGURAÇÃO!$S$2,"CONTEÚDO",B68,"TIPO DE ESTUDO", $E$3), "0")+IFERROR(GETPIVOTDATA("TIPO DE ESTUDO",CONFIGURAÇÃO!$S$2,"CONTEÚDO",B68,"TIPO DE ESTUDO", "Estudo e Exercícios"), "0")+IFERROR(GETPIVOTDATA("TIPO DE ESTUDO",CONFIGURAÇÃO!$S$2,"CONTEÚDO",B68,"TIPO DE ESTUDO", "Revisão e Exercícios"), "0")</f>
        <v>0</v>
      </c>
      <c r="F68" s="246">
        <f>IFERROR(GETPIVOTDATA("TIPO DE ESTUDO",CONFIGURAÇÃO!$S$2,"CONTEÚDO",B68,"TIPO DE ESTUDO", $F$3),"0")+IFERROR(GETPIVOTDATA("TIPO DE ESTUDO",CONFIGURAÇÃO!$S$2,"CONTEÚDO",B68,"TIPO DE ESTUDO", "Revisão e Exercícios"), "0")</f>
        <v>0</v>
      </c>
      <c r="G68" s="266">
        <f>IFERROR(GETPIVOTDATA("ACERTOS", CONFIGURAÇÃO!$AI$2,"CONTEÚDO",$B68,"Valores","ACERTOS"),0)</f>
        <v>0</v>
      </c>
      <c r="H68" s="267">
        <f>IFERROR(GETPIVOTDATA("ERROS", CONFIGURAÇÃO!$AI$2,"CONTEÚDO",$B68,"Valores","ERROS"),0)</f>
        <v>0</v>
      </c>
      <c r="I68" s="268">
        <f>IFERROR(GETPIVOTDATA("NºQUEST", CONFIGURAÇÃO!$AI$2,"CONTEÚDO",$B68,"Valores","NºQUEST"),0)</f>
        <v>0</v>
      </c>
      <c r="J68" s="269" t="str">
        <f>IFERROR(GETPIVOTDATA("TEMPO PQ", CONFIGURAÇÃO!$AI$2,"CONTEÚDO",$B68,"Valores","TEMPO PQ"), "00:00:00")</f>
        <v>00:00:00</v>
      </c>
    </row>
    <row r="69" spans="1:10" ht="28.15" customHeight="1" x14ac:dyDescent="0.25">
      <c r="A69" s="263">
        <v>65</v>
      </c>
      <c r="B69" s="264" t="s">
        <v>411</v>
      </c>
      <c r="C69" s="265" t="str">
        <f>IFERROR(GETPIVOTDATA("LÍQUIDO", CONFIGURAÇÃO!$AI$2,"CONTEÚDO",$B69,"Valores","LÍQUIDO"),"00:00:00")</f>
        <v>00:00:00</v>
      </c>
      <c r="D69" s="246">
        <f>IFERROR(GETPIVOTDATA("TIPO DE ESTUDO",CONFIGURAÇÃO!$S$2,"CONTEÚDO",B69,"TIPO DE ESTUDO", $D$3), "0")+IFERROR(GETPIVOTDATA("TIPO DE ESTUDO",CONFIGURAÇÃO!$S$2,"CONTEÚDO",B69,"TIPO DE ESTUDO", "Estudo e Exercícios"), "0")</f>
        <v>0</v>
      </c>
      <c r="E69" s="246">
        <f>IFERROR(GETPIVOTDATA("TIPO DE ESTUDO",CONFIGURAÇÃO!$S$2,"CONTEÚDO",B69,"TIPO DE ESTUDO", $E$3), "0")+IFERROR(GETPIVOTDATA("TIPO DE ESTUDO",CONFIGURAÇÃO!$S$2,"CONTEÚDO",B69,"TIPO DE ESTUDO", "Estudo e Exercícios"), "0")+IFERROR(GETPIVOTDATA("TIPO DE ESTUDO",CONFIGURAÇÃO!$S$2,"CONTEÚDO",B69,"TIPO DE ESTUDO", "Revisão e Exercícios"), "0")</f>
        <v>0</v>
      </c>
      <c r="F69" s="246">
        <f>IFERROR(GETPIVOTDATA("TIPO DE ESTUDO",CONFIGURAÇÃO!$S$2,"CONTEÚDO",B69,"TIPO DE ESTUDO", $F$3),"0")+IFERROR(GETPIVOTDATA("TIPO DE ESTUDO",CONFIGURAÇÃO!$S$2,"CONTEÚDO",B69,"TIPO DE ESTUDO", "Revisão e Exercícios"), "0")</f>
        <v>0</v>
      </c>
      <c r="G69" s="266">
        <f>IFERROR(GETPIVOTDATA("ACERTOS", CONFIGURAÇÃO!$AI$2,"CONTEÚDO",$B69,"Valores","ACERTOS"),0)</f>
        <v>0</v>
      </c>
      <c r="H69" s="267">
        <f>IFERROR(GETPIVOTDATA("ERROS", CONFIGURAÇÃO!$AI$2,"CONTEÚDO",$B69,"Valores","ERROS"),0)</f>
        <v>0</v>
      </c>
      <c r="I69" s="268">
        <f>IFERROR(GETPIVOTDATA("NºQUEST", CONFIGURAÇÃO!$AI$2,"CONTEÚDO",$B69,"Valores","NºQUEST"),0)</f>
        <v>0</v>
      </c>
      <c r="J69" s="269" t="str">
        <f>IFERROR(GETPIVOTDATA("TEMPO PQ", CONFIGURAÇÃO!$AI$2,"CONTEÚDO",$B69,"Valores","TEMPO PQ"), "00:00:00")</f>
        <v>00:00:00</v>
      </c>
    </row>
    <row r="70" spans="1:10" ht="28.15" customHeight="1" x14ac:dyDescent="0.25">
      <c r="A70" s="263">
        <v>66</v>
      </c>
      <c r="B70" s="264" t="s">
        <v>412</v>
      </c>
      <c r="C70" s="265" t="str">
        <f>IFERROR(GETPIVOTDATA("LÍQUIDO", CONFIGURAÇÃO!$AI$2,"CONTEÚDO",$B70,"Valores","LÍQUIDO"),"00:00:00")</f>
        <v>00:00:00</v>
      </c>
      <c r="D70" s="246">
        <f>IFERROR(GETPIVOTDATA("TIPO DE ESTUDO",CONFIGURAÇÃO!$S$2,"CONTEÚDO",B70,"TIPO DE ESTUDO", $D$3), "0")+IFERROR(GETPIVOTDATA("TIPO DE ESTUDO",CONFIGURAÇÃO!$S$2,"CONTEÚDO",B70,"TIPO DE ESTUDO", "Estudo e Exercícios"), "0")</f>
        <v>0</v>
      </c>
      <c r="E70" s="246">
        <f>IFERROR(GETPIVOTDATA("TIPO DE ESTUDO",CONFIGURAÇÃO!$S$2,"CONTEÚDO",B70,"TIPO DE ESTUDO", $E$3), "0")+IFERROR(GETPIVOTDATA("TIPO DE ESTUDO",CONFIGURAÇÃO!$S$2,"CONTEÚDO",B70,"TIPO DE ESTUDO", "Estudo e Exercícios"), "0")+IFERROR(GETPIVOTDATA("TIPO DE ESTUDO",CONFIGURAÇÃO!$S$2,"CONTEÚDO",B70,"TIPO DE ESTUDO", "Revisão e Exercícios"), "0")</f>
        <v>0</v>
      </c>
      <c r="F70" s="246">
        <f>IFERROR(GETPIVOTDATA("TIPO DE ESTUDO",CONFIGURAÇÃO!$S$2,"CONTEÚDO",B70,"TIPO DE ESTUDO", $F$3),"0")+IFERROR(GETPIVOTDATA("TIPO DE ESTUDO",CONFIGURAÇÃO!$S$2,"CONTEÚDO",B70,"TIPO DE ESTUDO", "Revisão e Exercícios"), "0")</f>
        <v>0</v>
      </c>
      <c r="G70" s="266">
        <f>IFERROR(GETPIVOTDATA("ACERTOS", CONFIGURAÇÃO!$AI$2,"CONTEÚDO",$B70,"Valores","ACERTOS"),0)</f>
        <v>0</v>
      </c>
      <c r="H70" s="267">
        <f>IFERROR(GETPIVOTDATA("ERROS", CONFIGURAÇÃO!$AI$2,"CONTEÚDO",$B70,"Valores","ERROS"),0)</f>
        <v>0</v>
      </c>
      <c r="I70" s="268">
        <f>IFERROR(GETPIVOTDATA("NºQUEST", CONFIGURAÇÃO!$AI$2,"CONTEÚDO",$B70,"Valores","NºQUEST"),0)</f>
        <v>0</v>
      </c>
      <c r="J70" s="269" t="str">
        <f>IFERROR(GETPIVOTDATA("TEMPO PQ", CONFIGURAÇÃO!$AI$2,"CONTEÚDO",$B70,"Valores","TEMPO PQ"), "00:00:00")</f>
        <v>00:00:00</v>
      </c>
    </row>
    <row r="71" spans="1:10" ht="28.15" customHeight="1" x14ac:dyDescent="0.25">
      <c r="A71" s="263">
        <v>67</v>
      </c>
      <c r="B71" s="264" t="s">
        <v>413</v>
      </c>
      <c r="C71" s="265" t="str">
        <f>IFERROR(GETPIVOTDATA("LÍQUIDO", CONFIGURAÇÃO!$AI$2,"CONTEÚDO",$B71,"Valores","LÍQUIDO"),"00:00:00")</f>
        <v>00:00:00</v>
      </c>
      <c r="D71" s="246">
        <f>IFERROR(GETPIVOTDATA("TIPO DE ESTUDO",CONFIGURAÇÃO!$S$2,"CONTEÚDO",B71,"TIPO DE ESTUDO", $D$3), "0")+IFERROR(GETPIVOTDATA("TIPO DE ESTUDO",CONFIGURAÇÃO!$S$2,"CONTEÚDO",B71,"TIPO DE ESTUDO", "Estudo e Exercícios"), "0")</f>
        <v>0</v>
      </c>
      <c r="E71" s="246">
        <f>IFERROR(GETPIVOTDATA("TIPO DE ESTUDO",CONFIGURAÇÃO!$S$2,"CONTEÚDO",B71,"TIPO DE ESTUDO", $E$3), "0")+IFERROR(GETPIVOTDATA("TIPO DE ESTUDO",CONFIGURAÇÃO!$S$2,"CONTEÚDO",B71,"TIPO DE ESTUDO", "Estudo e Exercícios"), "0")+IFERROR(GETPIVOTDATA("TIPO DE ESTUDO",CONFIGURAÇÃO!$S$2,"CONTEÚDO",B71,"TIPO DE ESTUDO", "Revisão e Exercícios"), "0")</f>
        <v>0</v>
      </c>
      <c r="F71" s="246">
        <f>IFERROR(GETPIVOTDATA("TIPO DE ESTUDO",CONFIGURAÇÃO!$S$2,"CONTEÚDO",B71,"TIPO DE ESTUDO", $F$3),"0")+IFERROR(GETPIVOTDATA("TIPO DE ESTUDO",CONFIGURAÇÃO!$S$2,"CONTEÚDO",B71,"TIPO DE ESTUDO", "Revisão e Exercícios"), "0")</f>
        <v>0</v>
      </c>
      <c r="G71" s="266">
        <f>IFERROR(GETPIVOTDATA("ACERTOS", CONFIGURAÇÃO!$AI$2,"CONTEÚDO",$B71,"Valores","ACERTOS"),0)</f>
        <v>0</v>
      </c>
      <c r="H71" s="267">
        <f>IFERROR(GETPIVOTDATA("ERROS", CONFIGURAÇÃO!$AI$2,"CONTEÚDO",$B71,"Valores","ERROS"),0)</f>
        <v>0</v>
      </c>
      <c r="I71" s="268">
        <f>IFERROR(GETPIVOTDATA("NºQUEST", CONFIGURAÇÃO!$AI$2,"CONTEÚDO",$B71,"Valores","NºQUEST"),0)</f>
        <v>0</v>
      </c>
      <c r="J71" s="269" t="str">
        <f>IFERROR(GETPIVOTDATA("TEMPO PQ", CONFIGURAÇÃO!$AI$2,"CONTEÚDO",$B71,"Valores","TEMPO PQ"), "00:00:00")</f>
        <v>00:00:00</v>
      </c>
    </row>
    <row r="72" spans="1:10" ht="28.15" customHeight="1" x14ac:dyDescent="0.25">
      <c r="A72" s="263">
        <v>68</v>
      </c>
      <c r="B72" s="264" t="s">
        <v>414</v>
      </c>
      <c r="C72" s="265" t="str">
        <f>IFERROR(GETPIVOTDATA("LÍQUIDO", CONFIGURAÇÃO!$AI$2,"CONTEÚDO",$B72,"Valores","LÍQUIDO"),"00:00:00")</f>
        <v>00:00:00</v>
      </c>
      <c r="D72" s="246">
        <f>IFERROR(GETPIVOTDATA("TIPO DE ESTUDO",CONFIGURAÇÃO!$S$2,"CONTEÚDO",B72,"TIPO DE ESTUDO", $D$3), "0")+IFERROR(GETPIVOTDATA("TIPO DE ESTUDO",CONFIGURAÇÃO!$S$2,"CONTEÚDO",B72,"TIPO DE ESTUDO", "Estudo e Exercícios"), "0")</f>
        <v>0</v>
      </c>
      <c r="E72" s="246">
        <f>IFERROR(GETPIVOTDATA("TIPO DE ESTUDO",CONFIGURAÇÃO!$S$2,"CONTEÚDO",B72,"TIPO DE ESTUDO", $E$3), "0")+IFERROR(GETPIVOTDATA("TIPO DE ESTUDO",CONFIGURAÇÃO!$S$2,"CONTEÚDO",B72,"TIPO DE ESTUDO", "Estudo e Exercícios"), "0")+IFERROR(GETPIVOTDATA("TIPO DE ESTUDO",CONFIGURAÇÃO!$S$2,"CONTEÚDO",B72,"TIPO DE ESTUDO", "Revisão e Exercícios"), "0")</f>
        <v>0</v>
      </c>
      <c r="F72" s="246">
        <f>IFERROR(GETPIVOTDATA("TIPO DE ESTUDO",CONFIGURAÇÃO!$S$2,"CONTEÚDO",B72,"TIPO DE ESTUDO", $F$3),"0")+IFERROR(GETPIVOTDATA("TIPO DE ESTUDO",CONFIGURAÇÃO!$S$2,"CONTEÚDO",B72,"TIPO DE ESTUDO", "Revisão e Exercícios"), "0")</f>
        <v>0</v>
      </c>
      <c r="G72" s="266">
        <f>IFERROR(GETPIVOTDATA("ACERTOS", CONFIGURAÇÃO!$AI$2,"CONTEÚDO",$B72,"Valores","ACERTOS"),0)</f>
        <v>0</v>
      </c>
      <c r="H72" s="267">
        <f>IFERROR(GETPIVOTDATA("ERROS", CONFIGURAÇÃO!$AI$2,"CONTEÚDO",$B72,"Valores","ERROS"),0)</f>
        <v>0</v>
      </c>
      <c r="I72" s="268">
        <f>IFERROR(GETPIVOTDATA("NºQUEST", CONFIGURAÇÃO!$AI$2,"CONTEÚDO",$B72,"Valores","NºQUEST"),0)</f>
        <v>0</v>
      </c>
      <c r="J72" s="269" t="str">
        <f>IFERROR(GETPIVOTDATA("TEMPO PQ", CONFIGURAÇÃO!$AI$2,"CONTEÚDO",$B72,"Valores","TEMPO PQ"), "00:00:00")</f>
        <v>00:00:00</v>
      </c>
    </row>
    <row r="73" spans="1:10" ht="28.15" customHeight="1" x14ac:dyDescent="0.25">
      <c r="A73" s="263">
        <v>69</v>
      </c>
      <c r="B73" s="264" t="s">
        <v>415</v>
      </c>
      <c r="C73" s="265" t="str">
        <f>IFERROR(GETPIVOTDATA("LÍQUIDO", CONFIGURAÇÃO!$AI$2,"CONTEÚDO",$B73,"Valores","LÍQUIDO"),"00:00:00")</f>
        <v>00:00:00</v>
      </c>
      <c r="D73" s="246">
        <f>IFERROR(GETPIVOTDATA("TIPO DE ESTUDO",CONFIGURAÇÃO!$S$2,"CONTEÚDO",B73,"TIPO DE ESTUDO", $D$3), "0")+IFERROR(GETPIVOTDATA("TIPO DE ESTUDO",CONFIGURAÇÃO!$S$2,"CONTEÚDO",B73,"TIPO DE ESTUDO", "Estudo e Exercícios"), "0")</f>
        <v>0</v>
      </c>
      <c r="E73" s="246">
        <f>IFERROR(GETPIVOTDATA("TIPO DE ESTUDO",CONFIGURAÇÃO!$S$2,"CONTEÚDO",B73,"TIPO DE ESTUDO", $E$3), "0")+IFERROR(GETPIVOTDATA("TIPO DE ESTUDO",CONFIGURAÇÃO!$S$2,"CONTEÚDO",B73,"TIPO DE ESTUDO", "Estudo e Exercícios"), "0")+IFERROR(GETPIVOTDATA("TIPO DE ESTUDO",CONFIGURAÇÃO!$S$2,"CONTEÚDO",B73,"TIPO DE ESTUDO", "Revisão e Exercícios"), "0")</f>
        <v>0</v>
      </c>
      <c r="F73" s="246">
        <f>IFERROR(GETPIVOTDATA("TIPO DE ESTUDO",CONFIGURAÇÃO!$S$2,"CONTEÚDO",B73,"TIPO DE ESTUDO", $F$3),"0")+IFERROR(GETPIVOTDATA("TIPO DE ESTUDO",CONFIGURAÇÃO!$S$2,"CONTEÚDO",B73,"TIPO DE ESTUDO", "Revisão e Exercícios"), "0")</f>
        <v>0</v>
      </c>
      <c r="G73" s="266">
        <f>IFERROR(GETPIVOTDATA("ACERTOS", CONFIGURAÇÃO!$AI$2,"CONTEÚDO",$B73,"Valores","ACERTOS"),0)</f>
        <v>0</v>
      </c>
      <c r="H73" s="267">
        <f>IFERROR(GETPIVOTDATA("ERROS", CONFIGURAÇÃO!$AI$2,"CONTEÚDO",$B73,"Valores","ERROS"),0)</f>
        <v>0</v>
      </c>
      <c r="I73" s="268">
        <f>IFERROR(GETPIVOTDATA("NºQUEST", CONFIGURAÇÃO!$AI$2,"CONTEÚDO",$B73,"Valores","NºQUEST"),0)</f>
        <v>0</v>
      </c>
      <c r="J73" s="269" t="str">
        <f>IFERROR(GETPIVOTDATA("TEMPO PQ", CONFIGURAÇÃO!$AI$2,"CONTEÚDO",$B73,"Valores","TEMPO PQ"), "00:00:00")</f>
        <v>00:00:00</v>
      </c>
    </row>
    <row r="74" spans="1:10" ht="28.15" customHeight="1" x14ac:dyDescent="0.25">
      <c r="A74" s="263">
        <v>70</v>
      </c>
      <c r="B74" s="264" t="s">
        <v>416</v>
      </c>
      <c r="C74" s="265" t="str">
        <f>IFERROR(GETPIVOTDATA("LÍQUIDO", CONFIGURAÇÃO!$AI$2,"CONTEÚDO",$B74,"Valores","LÍQUIDO"),"00:00:00")</f>
        <v>00:00:00</v>
      </c>
      <c r="D74" s="246">
        <f>IFERROR(GETPIVOTDATA("TIPO DE ESTUDO",CONFIGURAÇÃO!$S$2,"CONTEÚDO",B74,"TIPO DE ESTUDO", $D$3), "0")+IFERROR(GETPIVOTDATA("TIPO DE ESTUDO",CONFIGURAÇÃO!$S$2,"CONTEÚDO",B74,"TIPO DE ESTUDO", "Estudo e Exercícios"), "0")</f>
        <v>0</v>
      </c>
      <c r="E74" s="246">
        <f>IFERROR(GETPIVOTDATA("TIPO DE ESTUDO",CONFIGURAÇÃO!$S$2,"CONTEÚDO",B74,"TIPO DE ESTUDO", $E$3), "0")+IFERROR(GETPIVOTDATA("TIPO DE ESTUDO",CONFIGURAÇÃO!$S$2,"CONTEÚDO",B74,"TIPO DE ESTUDO", "Estudo e Exercícios"), "0")+IFERROR(GETPIVOTDATA("TIPO DE ESTUDO",CONFIGURAÇÃO!$S$2,"CONTEÚDO",B74,"TIPO DE ESTUDO", "Revisão e Exercícios"), "0")</f>
        <v>0</v>
      </c>
      <c r="F74" s="246">
        <f>IFERROR(GETPIVOTDATA("TIPO DE ESTUDO",CONFIGURAÇÃO!$S$2,"CONTEÚDO",B74,"TIPO DE ESTUDO", $F$3),"0")+IFERROR(GETPIVOTDATA("TIPO DE ESTUDO",CONFIGURAÇÃO!$S$2,"CONTEÚDO",B74,"TIPO DE ESTUDO", "Revisão e Exercícios"), "0")</f>
        <v>0</v>
      </c>
      <c r="G74" s="266">
        <f>IFERROR(GETPIVOTDATA("ACERTOS", CONFIGURAÇÃO!$AI$2,"CONTEÚDO",$B74,"Valores","ACERTOS"),0)</f>
        <v>0</v>
      </c>
      <c r="H74" s="267">
        <f>IFERROR(GETPIVOTDATA("ERROS", CONFIGURAÇÃO!$AI$2,"CONTEÚDO",$B74,"Valores","ERROS"),0)</f>
        <v>0</v>
      </c>
      <c r="I74" s="268">
        <f>IFERROR(GETPIVOTDATA("NºQUEST", CONFIGURAÇÃO!$AI$2,"CONTEÚDO",$B74,"Valores","NºQUEST"),0)</f>
        <v>0</v>
      </c>
      <c r="J74" s="269" t="str">
        <f>IFERROR(GETPIVOTDATA("TEMPO PQ", CONFIGURAÇÃO!$AI$2,"CONTEÚDO",$B74,"Valores","TEMPO PQ"), "00:00:00")</f>
        <v>00:00:00</v>
      </c>
    </row>
    <row r="75" spans="1:10" ht="28.15" customHeight="1" x14ac:dyDescent="0.25">
      <c r="A75" s="263">
        <v>71</v>
      </c>
      <c r="B75" s="264" t="s">
        <v>417</v>
      </c>
      <c r="C75" s="265" t="str">
        <f>IFERROR(GETPIVOTDATA("LÍQUIDO", CONFIGURAÇÃO!$AI$2,"CONTEÚDO",$B75,"Valores","LÍQUIDO"),"00:00:00")</f>
        <v>00:00:00</v>
      </c>
      <c r="D75" s="246">
        <f>IFERROR(GETPIVOTDATA("TIPO DE ESTUDO",CONFIGURAÇÃO!$S$2,"CONTEÚDO",B75,"TIPO DE ESTUDO", $D$3), "0")+IFERROR(GETPIVOTDATA("TIPO DE ESTUDO",CONFIGURAÇÃO!$S$2,"CONTEÚDO",B75,"TIPO DE ESTUDO", "Estudo e Exercícios"), "0")</f>
        <v>0</v>
      </c>
      <c r="E75" s="246">
        <f>IFERROR(GETPIVOTDATA("TIPO DE ESTUDO",CONFIGURAÇÃO!$S$2,"CONTEÚDO",B75,"TIPO DE ESTUDO", $E$3), "0")+IFERROR(GETPIVOTDATA("TIPO DE ESTUDO",CONFIGURAÇÃO!$S$2,"CONTEÚDO",B75,"TIPO DE ESTUDO", "Estudo e Exercícios"), "0")+IFERROR(GETPIVOTDATA("TIPO DE ESTUDO",CONFIGURAÇÃO!$S$2,"CONTEÚDO",B75,"TIPO DE ESTUDO", "Revisão e Exercícios"), "0")</f>
        <v>0</v>
      </c>
      <c r="F75" s="246">
        <f>IFERROR(GETPIVOTDATA("TIPO DE ESTUDO",CONFIGURAÇÃO!$S$2,"CONTEÚDO",B75,"TIPO DE ESTUDO", $F$3),"0")+IFERROR(GETPIVOTDATA("TIPO DE ESTUDO",CONFIGURAÇÃO!$S$2,"CONTEÚDO",B75,"TIPO DE ESTUDO", "Revisão e Exercícios"), "0")</f>
        <v>0</v>
      </c>
      <c r="G75" s="266">
        <f>IFERROR(GETPIVOTDATA("ACERTOS", CONFIGURAÇÃO!$AI$2,"CONTEÚDO",$B75,"Valores","ACERTOS"),0)</f>
        <v>0</v>
      </c>
      <c r="H75" s="267">
        <f>IFERROR(GETPIVOTDATA("ERROS", CONFIGURAÇÃO!$AI$2,"CONTEÚDO",$B75,"Valores","ERROS"),0)</f>
        <v>0</v>
      </c>
      <c r="I75" s="268">
        <f>IFERROR(GETPIVOTDATA("NºQUEST", CONFIGURAÇÃO!$AI$2,"CONTEÚDO",$B75,"Valores","NºQUEST"),0)</f>
        <v>0</v>
      </c>
      <c r="J75" s="269" t="str">
        <f>IFERROR(GETPIVOTDATA("TEMPO PQ", CONFIGURAÇÃO!$AI$2,"CONTEÚDO",$B75,"Valores","TEMPO PQ"), "00:00:00")</f>
        <v>00:00:00</v>
      </c>
    </row>
    <row r="76" spans="1:10" ht="28.15" customHeight="1" x14ac:dyDescent="0.25">
      <c r="A76" s="263">
        <v>72</v>
      </c>
      <c r="B76" s="264" t="s">
        <v>418</v>
      </c>
      <c r="C76" s="265" t="str">
        <f>IFERROR(GETPIVOTDATA("LÍQUIDO", CONFIGURAÇÃO!$AI$2,"CONTEÚDO",$B76,"Valores","LÍQUIDO"),"00:00:00")</f>
        <v>00:00:00</v>
      </c>
      <c r="D76" s="246">
        <f>IFERROR(GETPIVOTDATA("TIPO DE ESTUDO",CONFIGURAÇÃO!$S$2,"CONTEÚDO",B76,"TIPO DE ESTUDO", $D$3), "0")+IFERROR(GETPIVOTDATA("TIPO DE ESTUDO",CONFIGURAÇÃO!$S$2,"CONTEÚDO",B76,"TIPO DE ESTUDO", "Estudo e Exercícios"), "0")</f>
        <v>0</v>
      </c>
      <c r="E76" s="246">
        <f>IFERROR(GETPIVOTDATA("TIPO DE ESTUDO",CONFIGURAÇÃO!$S$2,"CONTEÚDO",B76,"TIPO DE ESTUDO", $E$3), "0")+IFERROR(GETPIVOTDATA("TIPO DE ESTUDO",CONFIGURAÇÃO!$S$2,"CONTEÚDO",B76,"TIPO DE ESTUDO", "Estudo e Exercícios"), "0")+IFERROR(GETPIVOTDATA("TIPO DE ESTUDO",CONFIGURAÇÃO!$S$2,"CONTEÚDO",B76,"TIPO DE ESTUDO", "Revisão e Exercícios"), "0")</f>
        <v>0</v>
      </c>
      <c r="F76" s="246">
        <f>IFERROR(GETPIVOTDATA("TIPO DE ESTUDO",CONFIGURAÇÃO!$S$2,"CONTEÚDO",B76,"TIPO DE ESTUDO", $F$3),"0")+IFERROR(GETPIVOTDATA("TIPO DE ESTUDO",CONFIGURAÇÃO!$S$2,"CONTEÚDO",B76,"TIPO DE ESTUDO", "Revisão e Exercícios"), "0")</f>
        <v>0</v>
      </c>
      <c r="G76" s="266">
        <f>IFERROR(GETPIVOTDATA("ACERTOS", CONFIGURAÇÃO!$AI$2,"CONTEÚDO",$B76,"Valores","ACERTOS"),0)</f>
        <v>0</v>
      </c>
      <c r="H76" s="267">
        <f>IFERROR(GETPIVOTDATA("ERROS", CONFIGURAÇÃO!$AI$2,"CONTEÚDO",$B76,"Valores","ERROS"),0)</f>
        <v>0</v>
      </c>
      <c r="I76" s="268">
        <f>IFERROR(GETPIVOTDATA("NºQUEST", CONFIGURAÇÃO!$AI$2,"CONTEÚDO",$B76,"Valores","NºQUEST"),0)</f>
        <v>0</v>
      </c>
      <c r="J76" s="269" t="str">
        <f>IFERROR(GETPIVOTDATA("TEMPO PQ", CONFIGURAÇÃO!$AI$2,"CONTEÚDO",$B76,"Valores","TEMPO PQ"), "00:00:00")</f>
        <v>00:00:00</v>
      </c>
    </row>
    <row r="77" spans="1:10" ht="28.15" customHeight="1" x14ac:dyDescent="0.25">
      <c r="A77" s="263">
        <v>73</v>
      </c>
      <c r="B77" s="264" t="s">
        <v>419</v>
      </c>
      <c r="C77" s="265" t="str">
        <f>IFERROR(GETPIVOTDATA("LÍQUIDO", CONFIGURAÇÃO!$AI$2,"CONTEÚDO",$B77,"Valores","LÍQUIDO"),"00:00:00")</f>
        <v>00:00:00</v>
      </c>
      <c r="D77" s="246">
        <f>IFERROR(GETPIVOTDATA("TIPO DE ESTUDO",CONFIGURAÇÃO!$S$2,"CONTEÚDO",B77,"TIPO DE ESTUDO", $D$3), "0")+IFERROR(GETPIVOTDATA("TIPO DE ESTUDO",CONFIGURAÇÃO!$S$2,"CONTEÚDO",B77,"TIPO DE ESTUDO", "Estudo e Exercícios"), "0")</f>
        <v>0</v>
      </c>
      <c r="E77" s="246">
        <f>IFERROR(GETPIVOTDATA("TIPO DE ESTUDO",CONFIGURAÇÃO!$S$2,"CONTEÚDO",B77,"TIPO DE ESTUDO", $E$3), "0")+IFERROR(GETPIVOTDATA("TIPO DE ESTUDO",CONFIGURAÇÃO!$S$2,"CONTEÚDO",B77,"TIPO DE ESTUDO", "Estudo e Exercícios"), "0")+IFERROR(GETPIVOTDATA("TIPO DE ESTUDO",CONFIGURAÇÃO!$S$2,"CONTEÚDO",B77,"TIPO DE ESTUDO", "Revisão e Exercícios"), "0")</f>
        <v>0</v>
      </c>
      <c r="F77" s="246">
        <f>IFERROR(GETPIVOTDATA("TIPO DE ESTUDO",CONFIGURAÇÃO!$S$2,"CONTEÚDO",B77,"TIPO DE ESTUDO", $F$3),"0")+IFERROR(GETPIVOTDATA("TIPO DE ESTUDO",CONFIGURAÇÃO!$S$2,"CONTEÚDO",B77,"TIPO DE ESTUDO", "Revisão e Exercícios"), "0")</f>
        <v>0</v>
      </c>
      <c r="G77" s="266">
        <f>IFERROR(GETPIVOTDATA("ACERTOS", CONFIGURAÇÃO!$AI$2,"CONTEÚDO",$B77,"Valores","ACERTOS"),0)</f>
        <v>0</v>
      </c>
      <c r="H77" s="267">
        <f>IFERROR(GETPIVOTDATA("ERROS", CONFIGURAÇÃO!$AI$2,"CONTEÚDO",$B77,"Valores","ERROS"),0)</f>
        <v>0</v>
      </c>
      <c r="I77" s="268">
        <f>IFERROR(GETPIVOTDATA("NºQUEST", CONFIGURAÇÃO!$AI$2,"CONTEÚDO",$B77,"Valores","NºQUEST"),0)</f>
        <v>0</v>
      </c>
      <c r="J77" s="269" t="str">
        <f>IFERROR(GETPIVOTDATA("TEMPO PQ", CONFIGURAÇÃO!$AI$2,"CONTEÚDO",$B77,"Valores","TEMPO PQ"), "00:00:00")</f>
        <v>00:00:00</v>
      </c>
    </row>
    <row r="78" spans="1:10" ht="28.15" customHeight="1" x14ac:dyDescent="0.25">
      <c r="A78" s="263">
        <v>74</v>
      </c>
      <c r="B78" s="264" t="s">
        <v>420</v>
      </c>
      <c r="C78" s="265" t="str">
        <f>IFERROR(GETPIVOTDATA("LÍQUIDO", CONFIGURAÇÃO!$AI$2,"CONTEÚDO",$B78,"Valores","LÍQUIDO"),"00:00:00")</f>
        <v>00:00:00</v>
      </c>
      <c r="D78" s="246">
        <f>IFERROR(GETPIVOTDATA("TIPO DE ESTUDO",CONFIGURAÇÃO!$S$2,"CONTEÚDO",B78,"TIPO DE ESTUDO", $D$3), "0")+IFERROR(GETPIVOTDATA("TIPO DE ESTUDO",CONFIGURAÇÃO!$S$2,"CONTEÚDO",B78,"TIPO DE ESTUDO", "Estudo e Exercícios"), "0")</f>
        <v>0</v>
      </c>
      <c r="E78" s="246">
        <f>IFERROR(GETPIVOTDATA("TIPO DE ESTUDO",CONFIGURAÇÃO!$S$2,"CONTEÚDO",B78,"TIPO DE ESTUDO", $E$3), "0")+IFERROR(GETPIVOTDATA("TIPO DE ESTUDO",CONFIGURAÇÃO!$S$2,"CONTEÚDO",B78,"TIPO DE ESTUDO", "Estudo e Exercícios"), "0")+IFERROR(GETPIVOTDATA("TIPO DE ESTUDO",CONFIGURAÇÃO!$S$2,"CONTEÚDO",B78,"TIPO DE ESTUDO", "Revisão e Exercícios"), "0")</f>
        <v>0</v>
      </c>
      <c r="F78" s="246">
        <f>IFERROR(GETPIVOTDATA("TIPO DE ESTUDO",CONFIGURAÇÃO!$S$2,"CONTEÚDO",B78,"TIPO DE ESTUDO", $F$3),"0")+IFERROR(GETPIVOTDATA("TIPO DE ESTUDO",CONFIGURAÇÃO!$S$2,"CONTEÚDO",B78,"TIPO DE ESTUDO", "Revisão e Exercícios"), "0")</f>
        <v>0</v>
      </c>
      <c r="G78" s="266">
        <f>IFERROR(GETPIVOTDATA("ACERTOS", CONFIGURAÇÃO!$AI$2,"CONTEÚDO",$B78,"Valores","ACERTOS"),0)</f>
        <v>0</v>
      </c>
      <c r="H78" s="267">
        <f>IFERROR(GETPIVOTDATA("ERROS", CONFIGURAÇÃO!$AI$2,"CONTEÚDO",$B78,"Valores","ERROS"),0)</f>
        <v>0</v>
      </c>
      <c r="I78" s="268">
        <f>IFERROR(GETPIVOTDATA("NºQUEST", CONFIGURAÇÃO!$AI$2,"CONTEÚDO",$B78,"Valores","NºQUEST"),0)</f>
        <v>0</v>
      </c>
      <c r="J78" s="269" t="str">
        <f>IFERROR(GETPIVOTDATA("TEMPO PQ", CONFIGURAÇÃO!$AI$2,"CONTEÚDO",$B78,"Valores","TEMPO PQ"), "00:00:00")</f>
        <v>00:00:00</v>
      </c>
    </row>
  </sheetData>
  <sheetProtection algorithmName="SHA-512" hashValue="W6hpv5UOZPNw7jqEp+fvmBZG/bbPX/lrteKnvID9fv16Po8YgtxEF4f8k8YMzX1xjmdbB4jFgw7FUiGmqHrB7g==" saltValue="Ys9zKoIrD/asWKANqxUNqA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8C4D-3FD2-4D5B-8A68-CE972FFB2976}">
  <sheetPr codeName="Planilha7"/>
  <dimension ref="A1:N86"/>
  <sheetViews>
    <sheetView showGridLines="0" showRowColHeaders="0" workbookViewId="0">
      <selection activeCell="B5" sqref="B5"/>
    </sheetView>
  </sheetViews>
  <sheetFormatPr defaultColWidth="6" defaultRowHeight="28.15" customHeight="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790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263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264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265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5</v>
      </c>
      <c r="B7" s="264" t="s">
        <v>266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6</v>
      </c>
      <c r="B8" s="264" t="s">
        <v>267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7</v>
      </c>
      <c r="B9" s="264" t="s">
        <v>268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8</v>
      </c>
      <c r="B10" s="264" t="s">
        <v>269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9</v>
      </c>
      <c r="B11" s="264" t="s">
        <v>270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10</v>
      </c>
      <c r="B12" s="264" t="s">
        <v>271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11</v>
      </c>
      <c r="B13" s="264" t="s">
        <v>273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12</v>
      </c>
      <c r="B14" s="264" t="s">
        <v>272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13</v>
      </c>
      <c r="B15" s="264" t="s">
        <v>276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14</v>
      </c>
      <c r="B16" s="264" t="s">
        <v>274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15</v>
      </c>
      <c r="B17" s="264" t="s">
        <v>275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16</v>
      </c>
      <c r="B18" s="264" t="s">
        <v>279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17</v>
      </c>
      <c r="B19" s="264" t="s">
        <v>277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18</v>
      </c>
      <c r="B20" s="264" t="s">
        <v>278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19</v>
      </c>
      <c r="B21" s="264" t="s">
        <v>280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20</v>
      </c>
      <c r="B22" s="264" t="s">
        <v>281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21</v>
      </c>
      <c r="B23" s="264" t="s">
        <v>282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22</v>
      </c>
      <c r="B24" s="264" t="s">
        <v>283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23</v>
      </c>
      <c r="B25" s="264" t="s">
        <v>284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24</v>
      </c>
      <c r="B26" s="264" t="s">
        <v>285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25</v>
      </c>
      <c r="B27" s="264" t="s">
        <v>286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26</v>
      </c>
      <c r="B28" s="264" t="s">
        <v>287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27</v>
      </c>
      <c r="B29" s="264" t="s">
        <v>288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28</v>
      </c>
      <c r="B30" s="264" t="s">
        <v>290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29</v>
      </c>
      <c r="B31" s="264" t="s">
        <v>289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30</v>
      </c>
      <c r="B32" s="264" t="s">
        <v>291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31</v>
      </c>
      <c r="B33" s="264" t="s">
        <v>292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32</v>
      </c>
      <c r="B34" s="264" t="s">
        <v>293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33</v>
      </c>
      <c r="B35" s="264" t="s">
        <v>294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34</v>
      </c>
      <c r="B36" s="264" t="s">
        <v>295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35</v>
      </c>
      <c r="B37" s="264" t="s">
        <v>296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36</v>
      </c>
      <c r="B38" s="264" t="s">
        <v>297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37</v>
      </c>
      <c r="B39" s="264" t="s">
        <v>298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38</v>
      </c>
      <c r="B40" s="264" t="s">
        <v>299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s="23" customFormat="1" ht="28.15" customHeight="1" x14ac:dyDescent="0.35">
      <c r="A41" s="276"/>
      <c r="B41" s="276" t="s">
        <v>300</v>
      </c>
      <c r="C41" s="277" t="s">
        <v>56</v>
      </c>
      <c r="D41" s="270" t="s">
        <v>24</v>
      </c>
      <c r="E41" s="270" t="s">
        <v>0</v>
      </c>
      <c r="F41" s="270" t="s">
        <v>1</v>
      </c>
      <c r="G41" s="276" t="s">
        <v>54</v>
      </c>
      <c r="H41" s="276" t="s">
        <v>55</v>
      </c>
      <c r="I41" s="276" t="s">
        <v>58</v>
      </c>
      <c r="J41" s="277" t="s">
        <v>163</v>
      </c>
    </row>
    <row r="42" spans="1:10" ht="28.15" customHeight="1" x14ac:dyDescent="0.25">
      <c r="A42" s="263">
        <v>38</v>
      </c>
      <c r="B42" s="264" t="s">
        <v>301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39</v>
      </c>
      <c r="B43" s="264" t="s">
        <v>302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40</v>
      </c>
      <c r="B44" s="264" t="s">
        <v>303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41</v>
      </c>
      <c r="B45" s="264" t="s">
        <v>304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42</v>
      </c>
      <c r="B46" s="264" t="s">
        <v>305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43</v>
      </c>
      <c r="B47" s="264" t="s">
        <v>306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44</v>
      </c>
      <c r="B48" s="264" t="s">
        <v>307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45</v>
      </c>
      <c r="B49" s="264" t="s">
        <v>308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46</v>
      </c>
      <c r="B50" s="264" t="s">
        <v>309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47</v>
      </c>
      <c r="B51" s="264" t="s">
        <v>310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48</v>
      </c>
      <c r="B52" s="264" t="s">
        <v>311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49</v>
      </c>
      <c r="B53" s="264" t="s">
        <v>312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>
      <c r="A54" s="263">
        <v>50</v>
      </c>
      <c r="B54" s="264" t="s">
        <v>313</v>
      </c>
      <c r="C54" s="265" t="str">
        <f>IFERROR(GETPIVOTDATA("LÍQUIDO", CONFIGURAÇÃO!$AI$2,"CONTEÚDO",$B54,"Valores","LÍQUIDO"),"00:00:00")</f>
        <v>00:00:00</v>
      </c>
      <c r="D54" s="246">
        <f>IFERROR(GETPIVOTDATA("TIPO DE ESTUDO",CONFIGURAÇÃO!$S$2,"CONTEÚDO",B54,"TIPO DE ESTUDO", $D$3), "0")+IFERROR(GETPIVOTDATA("TIPO DE ESTUDO",CONFIGURAÇÃO!$S$2,"CONTEÚDO",B54,"TIPO DE ESTUDO", "Estudo e Exercícios"), "0")</f>
        <v>0</v>
      </c>
      <c r="E54" s="246">
        <f>IFERROR(GETPIVOTDATA("TIPO DE ESTUDO",CONFIGURAÇÃO!$S$2,"CONTEÚDO",B54,"TIPO DE ESTUDO", $E$3), "0")+IFERROR(GETPIVOTDATA("TIPO DE ESTUDO",CONFIGURAÇÃO!$S$2,"CONTEÚDO",B54,"TIPO DE ESTUDO", "Estudo e Exercícios"), "0")+IFERROR(GETPIVOTDATA("TIPO DE ESTUDO",CONFIGURAÇÃO!$S$2,"CONTEÚDO",B54,"TIPO DE ESTUDO", "Revisão e Exercícios"), "0")</f>
        <v>0</v>
      </c>
      <c r="F54" s="246">
        <f>IFERROR(GETPIVOTDATA("TIPO DE ESTUDO",CONFIGURAÇÃO!$S$2,"CONTEÚDO",B54,"TIPO DE ESTUDO", $F$3),"0")+IFERROR(GETPIVOTDATA("TIPO DE ESTUDO",CONFIGURAÇÃO!$S$2,"CONTEÚDO",B54,"TIPO DE ESTUDO", "Revisão e Exercícios"), "0")</f>
        <v>0</v>
      </c>
      <c r="G54" s="266">
        <f>IFERROR(GETPIVOTDATA("ACERTOS", CONFIGURAÇÃO!$AI$2,"CONTEÚDO",$B54,"Valores","ACERTOS"),0)</f>
        <v>0</v>
      </c>
      <c r="H54" s="267">
        <f>IFERROR(GETPIVOTDATA("ERROS", CONFIGURAÇÃO!$AI$2,"CONTEÚDO",$B54,"Valores","ERROS"),0)</f>
        <v>0</v>
      </c>
      <c r="I54" s="268">
        <f>IFERROR(GETPIVOTDATA("NºQUEST", CONFIGURAÇÃO!$AI$2,"CONTEÚDO",$B54,"Valores","NºQUEST"),0)</f>
        <v>0</v>
      </c>
      <c r="J54" s="269" t="str">
        <f>IFERROR(GETPIVOTDATA("TEMPO PQ", CONFIGURAÇÃO!$AI$2,"CONTEÚDO",$B54,"Valores","TEMPO PQ"), "00:00:00")</f>
        <v>00:00:00</v>
      </c>
    </row>
    <row r="55" spans="1:10" ht="28.15" customHeight="1" x14ac:dyDescent="0.25">
      <c r="A55" s="263">
        <v>51</v>
      </c>
      <c r="B55" s="264" t="s">
        <v>314</v>
      </c>
      <c r="C55" s="265" t="str">
        <f>IFERROR(GETPIVOTDATA("LÍQUIDO", CONFIGURAÇÃO!$AI$2,"CONTEÚDO",$B55,"Valores","LÍQUIDO"),"00:00:00")</f>
        <v>00:00:00</v>
      </c>
      <c r="D55" s="246">
        <f>IFERROR(GETPIVOTDATA("TIPO DE ESTUDO",CONFIGURAÇÃO!$S$2,"CONTEÚDO",B55,"TIPO DE ESTUDO", $D$3), "0")+IFERROR(GETPIVOTDATA("TIPO DE ESTUDO",CONFIGURAÇÃO!$S$2,"CONTEÚDO",B55,"TIPO DE ESTUDO", "Estudo e Exercícios"), "0")</f>
        <v>0</v>
      </c>
      <c r="E55" s="246">
        <f>IFERROR(GETPIVOTDATA("TIPO DE ESTUDO",CONFIGURAÇÃO!$S$2,"CONTEÚDO",B55,"TIPO DE ESTUDO", $E$3), "0")+IFERROR(GETPIVOTDATA("TIPO DE ESTUDO",CONFIGURAÇÃO!$S$2,"CONTEÚDO",B55,"TIPO DE ESTUDO", "Estudo e Exercícios"), "0")+IFERROR(GETPIVOTDATA("TIPO DE ESTUDO",CONFIGURAÇÃO!$S$2,"CONTEÚDO",B55,"TIPO DE ESTUDO", "Revisão e Exercícios"), "0")</f>
        <v>0</v>
      </c>
      <c r="F55" s="246">
        <f>IFERROR(GETPIVOTDATA("TIPO DE ESTUDO",CONFIGURAÇÃO!$S$2,"CONTEÚDO",B55,"TIPO DE ESTUDO", $F$3),"0")+IFERROR(GETPIVOTDATA("TIPO DE ESTUDO",CONFIGURAÇÃO!$S$2,"CONTEÚDO",B55,"TIPO DE ESTUDO", "Revisão e Exercícios"), "0")</f>
        <v>0</v>
      </c>
      <c r="G55" s="266">
        <f>IFERROR(GETPIVOTDATA("ACERTOS", CONFIGURAÇÃO!$AI$2,"CONTEÚDO",$B55,"Valores","ACERTOS"),0)</f>
        <v>0</v>
      </c>
      <c r="H55" s="267">
        <f>IFERROR(GETPIVOTDATA("ERROS", CONFIGURAÇÃO!$AI$2,"CONTEÚDO",$B55,"Valores","ERROS"),0)</f>
        <v>0</v>
      </c>
      <c r="I55" s="268">
        <f>IFERROR(GETPIVOTDATA("NºQUEST", CONFIGURAÇÃO!$AI$2,"CONTEÚDO",$B55,"Valores","NºQUEST"),0)</f>
        <v>0</v>
      </c>
      <c r="J55" s="269" t="str">
        <f>IFERROR(GETPIVOTDATA("TEMPO PQ", CONFIGURAÇÃO!$AI$2,"CONTEÚDO",$B55,"Valores","TEMPO PQ"), "00:00:00")</f>
        <v>00:00:00</v>
      </c>
    </row>
    <row r="56" spans="1:10" ht="28.15" customHeight="1" x14ac:dyDescent="0.25">
      <c r="A56" s="263">
        <v>52</v>
      </c>
      <c r="B56" s="264" t="s">
        <v>315</v>
      </c>
      <c r="C56" s="265" t="str">
        <f>IFERROR(GETPIVOTDATA("LÍQUIDO", CONFIGURAÇÃO!$AI$2,"CONTEÚDO",$B56,"Valores","LÍQUIDO"),"00:00:00")</f>
        <v>00:00:00</v>
      </c>
      <c r="D56" s="246">
        <f>IFERROR(GETPIVOTDATA("TIPO DE ESTUDO",CONFIGURAÇÃO!$S$2,"CONTEÚDO",B56,"TIPO DE ESTUDO", $D$3), "0")+IFERROR(GETPIVOTDATA("TIPO DE ESTUDO",CONFIGURAÇÃO!$S$2,"CONTEÚDO",B56,"TIPO DE ESTUDO", "Estudo e Exercícios"), "0")</f>
        <v>0</v>
      </c>
      <c r="E56" s="246">
        <f>IFERROR(GETPIVOTDATA("TIPO DE ESTUDO",CONFIGURAÇÃO!$S$2,"CONTEÚDO",B56,"TIPO DE ESTUDO", $E$3), "0")+IFERROR(GETPIVOTDATA("TIPO DE ESTUDO",CONFIGURAÇÃO!$S$2,"CONTEÚDO",B56,"TIPO DE ESTUDO", "Estudo e Exercícios"), "0")+IFERROR(GETPIVOTDATA("TIPO DE ESTUDO",CONFIGURAÇÃO!$S$2,"CONTEÚDO",B56,"TIPO DE ESTUDO", "Revisão e Exercícios"), "0")</f>
        <v>0</v>
      </c>
      <c r="F56" s="246">
        <f>IFERROR(GETPIVOTDATA("TIPO DE ESTUDO",CONFIGURAÇÃO!$S$2,"CONTEÚDO",B56,"TIPO DE ESTUDO", $F$3),"0")+IFERROR(GETPIVOTDATA("TIPO DE ESTUDO",CONFIGURAÇÃO!$S$2,"CONTEÚDO",B56,"TIPO DE ESTUDO", "Revisão e Exercícios"), "0")</f>
        <v>0</v>
      </c>
      <c r="G56" s="266">
        <f>IFERROR(GETPIVOTDATA("ACERTOS", CONFIGURAÇÃO!$AI$2,"CONTEÚDO",$B56,"Valores","ACERTOS"),0)</f>
        <v>0</v>
      </c>
      <c r="H56" s="267">
        <f>IFERROR(GETPIVOTDATA("ERROS", CONFIGURAÇÃO!$AI$2,"CONTEÚDO",$B56,"Valores","ERROS"),0)</f>
        <v>0</v>
      </c>
      <c r="I56" s="268">
        <f>IFERROR(GETPIVOTDATA("NºQUEST", CONFIGURAÇÃO!$AI$2,"CONTEÚDO",$B56,"Valores","NºQUEST"),0)</f>
        <v>0</v>
      </c>
      <c r="J56" s="269" t="str">
        <f>IFERROR(GETPIVOTDATA("TEMPO PQ", CONFIGURAÇÃO!$AI$2,"CONTEÚDO",$B56,"Valores","TEMPO PQ"), "00:00:00")</f>
        <v>00:00:00</v>
      </c>
    </row>
    <row r="57" spans="1:10" ht="28.15" customHeight="1" x14ac:dyDescent="0.25">
      <c r="A57" s="263">
        <v>53</v>
      </c>
      <c r="B57" s="264" t="s">
        <v>316</v>
      </c>
      <c r="C57" s="265" t="str">
        <f>IFERROR(GETPIVOTDATA("LÍQUIDO", CONFIGURAÇÃO!$AI$2,"CONTEÚDO",$B57,"Valores","LÍQUIDO"),"00:00:00")</f>
        <v>00:00:00</v>
      </c>
      <c r="D57" s="246">
        <f>IFERROR(GETPIVOTDATA("TIPO DE ESTUDO",CONFIGURAÇÃO!$S$2,"CONTEÚDO",B57,"TIPO DE ESTUDO", $D$3), "0")+IFERROR(GETPIVOTDATA("TIPO DE ESTUDO",CONFIGURAÇÃO!$S$2,"CONTEÚDO",B57,"TIPO DE ESTUDO", "Estudo e Exercícios"), "0")</f>
        <v>0</v>
      </c>
      <c r="E57" s="246">
        <f>IFERROR(GETPIVOTDATA("TIPO DE ESTUDO",CONFIGURAÇÃO!$S$2,"CONTEÚDO",B57,"TIPO DE ESTUDO", $E$3), "0")+IFERROR(GETPIVOTDATA("TIPO DE ESTUDO",CONFIGURAÇÃO!$S$2,"CONTEÚDO",B57,"TIPO DE ESTUDO", "Estudo e Exercícios"), "0")+IFERROR(GETPIVOTDATA("TIPO DE ESTUDO",CONFIGURAÇÃO!$S$2,"CONTEÚDO",B57,"TIPO DE ESTUDO", "Revisão e Exercícios"), "0")</f>
        <v>0</v>
      </c>
      <c r="F57" s="246">
        <f>IFERROR(GETPIVOTDATA("TIPO DE ESTUDO",CONFIGURAÇÃO!$S$2,"CONTEÚDO",B57,"TIPO DE ESTUDO", $F$3),"0")+IFERROR(GETPIVOTDATA("TIPO DE ESTUDO",CONFIGURAÇÃO!$S$2,"CONTEÚDO",B57,"TIPO DE ESTUDO", "Revisão e Exercícios"), "0")</f>
        <v>0</v>
      </c>
      <c r="G57" s="266">
        <f>IFERROR(GETPIVOTDATA("ACERTOS", CONFIGURAÇÃO!$AI$2,"CONTEÚDO",$B57,"Valores","ACERTOS"),0)</f>
        <v>0</v>
      </c>
      <c r="H57" s="267">
        <f>IFERROR(GETPIVOTDATA("ERROS", CONFIGURAÇÃO!$AI$2,"CONTEÚDO",$B57,"Valores","ERROS"),0)</f>
        <v>0</v>
      </c>
      <c r="I57" s="268">
        <f>IFERROR(GETPIVOTDATA("NºQUEST", CONFIGURAÇÃO!$AI$2,"CONTEÚDO",$B57,"Valores","NºQUEST"),0)</f>
        <v>0</v>
      </c>
      <c r="J57" s="269" t="str">
        <f>IFERROR(GETPIVOTDATA("TEMPO PQ", CONFIGURAÇÃO!$AI$2,"CONTEÚDO",$B57,"Valores","TEMPO PQ"), "00:00:00")</f>
        <v>00:00:00</v>
      </c>
    </row>
    <row r="58" spans="1:10" ht="28.15" customHeight="1" x14ac:dyDescent="0.25">
      <c r="A58" s="263">
        <v>54</v>
      </c>
      <c r="B58" s="264" t="s">
        <v>317</v>
      </c>
      <c r="C58" s="265" t="str">
        <f>IFERROR(GETPIVOTDATA("LÍQUIDO", CONFIGURAÇÃO!$AI$2,"CONTEÚDO",$B58,"Valores","LÍQUIDO"),"00:00:00")</f>
        <v>00:00:00</v>
      </c>
      <c r="D58" s="246">
        <f>IFERROR(GETPIVOTDATA("TIPO DE ESTUDO",CONFIGURAÇÃO!$S$2,"CONTEÚDO",B58,"TIPO DE ESTUDO", $D$3), "0")+IFERROR(GETPIVOTDATA("TIPO DE ESTUDO",CONFIGURAÇÃO!$S$2,"CONTEÚDO",B58,"TIPO DE ESTUDO", "Estudo e Exercícios"), "0")</f>
        <v>0</v>
      </c>
      <c r="E58" s="246">
        <f>IFERROR(GETPIVOTDATA("TIPO DE ESTUDO",CONFIGURAÇÃO!$S$2,"CONTEÚDO",B58,"TIPO DE ESTUDO", $E$3), "0")+IFERROR(GETPIVOTDATA("TIPO DE ESTUDO",CONFIGURAÇÃO!$S$2,"CONTEÚDO",B58,"TIPO DE ESTUDO", "Estudo e Exercícios"), "0")+IFERROR(GETPIVOTDATA("TIPO DE ESTUDO",CONFIGURAÇÃO!$S$2,"CONTEÚDO",B58,"TIPO DE ESTUDO", "Revisão e Exercícios"), "0")</f>
        <v>0</v>
      </c>
      <c r="F58" s="246">
        <f>IFERROR(GETPIVOTDATA("TIPO DE ESTUDO",CONFIGURAÇÃO!$S$2,"CONTEÚDO",B58,"TIPO DE ESTUDO", $F$3),"0")+IFERROR(GETPIVOTDATA("TIPO DE ESTUDO",CONFIGURAÇÃO!$S$2,"CONTEÚDO",B58,"TIPO DE ESTUDO", "Revisão e Exercícios"), "0")</f>
        <v>0</v>
      </c>
      <c r="G58" s="266">
        <f>IFERROR(GETPIVOTDATA("ACERTOS", CONFIGURAÇÃO!$AI$2,"CONTEÚDO",$B58,"Valores","ACERTOS"),0)</f>
        <v>0</v>
      </c>
      <c r="H58" s="267">
        <f>IFERROR(GETPIVOTDATA("ERROS", CONFIGURAÇÃO!$AI$2,"CONTEÚDO",$B58,"Valores","ERROS"),0)</f>
        <v>0</v>
      </c>
      <c r="I58" s="268">
        <f>IFERROR(GETPIVOTDATA("NºQUEST", CONFIGURAÇÃO!$AI$2,"CONTEÚDO",$B58,"Valores","NºQUEST"),0)</f>
        <v>0</v>
      </c>
      <c r="J58" s="269" t="str">
        <f>IFERROR(GETPIVOTDATA("TEMPO PQ", CONFIGURAÇÃO!$AI$2,"CONTEÚDO",$B58,"Valores","TEMPO PQ"), "00:00:00")</f>
        <v>00:00:00</v>
      </c>
    </row>
    <row r="59" spans="1:10" ht="28.15" customHeight="1" x14ac:dyDescent="0.25">
      <c r="A59" s="263">
        <v>55</v>
      </c>
      <c r="B59" s="264" t="s">
        <v>318</v>
      </c>
      <c r="C59" s="265" t="str">
        <f>IFERROR(GETPIVOTDATA("LÍQUIDO", CONFIGURAÇÃO!$AI$2,"CONTEÚDO",$B59,"Valores","LÍQUIDO"),"00:00:00")</f>
        <v>00:00:00</v>
      </c>
      <c r="D59" s="246">
        <f>IFERROR(GETPIVOTDATA("TIPO DE ESTUDO",CONFIGURAÇÃO!$S$2,"CONTEÚDO",B59,"TIPO DE ESTUDO", $D$3), "0")+IFERROR(GETPIVOTDATA("TIPO DE ESTUDO",CONFIGURAÇÃO!$S$2,"CONTEÚDO",B59,"TIPO DE ESTUDO", "Estudo e Exercícios"), "0")</f>
        <v>0</v>
      </c>
      <c r="E59" s="246">
        <f>IFERROR(GETPIVOTDATA("TIPO DE ESTUDO",CONFIGURAÇÃO!$S$2,"CONTEÚDO",B59,"TIPO DE ESTUDO", $E$3), "0")+IFERROR(GETPIVOTDATA("TIPO DE ESTUDO",CONFIGURAÇÃO!$S$2,"CONTEÚDO",B59,"TIPO DE ESTUDO", "Estudo e Exercícios"), "0")+IFERROR(GETPIVOTDATA("TIPO DE ESTUDO",CONFIGURAÇÃO!$S$2,"CONTEÚDO",B59,"TIPO DE ESTUDO", "Revisão e Exercícios"), "0")</f>
        <v>0</v>
      </c>
      <c r="F59" s="246">
        <f>IFERROR(GETPIVOTDATA("TIPO DE ESTUDO",CONFIGURAÇÃO!$S$2,"CONTEÚDO",B59,"TIPO DE ESTUDO", $F$3),"0")+IFERROR(GETPIVOTDATA("TIPO DE ESTUDO",CONFIGURAÇÃO!$S$2,"CONTEÚDO",B59,"TIPO DE ESTUDO", "Revisão e Exercícios"), "0")</f>
        <v>0</v>
      </c>
      <c r="G59" s="266">
        <f>IFERROR(GETPIVOTDATA("ACERTOS", CONFIGURAÇÃO!$AI$2,"CONTEÚDO",$B59,"Valores","ACERTOS"),0)</f>
        <v>0</v>
      </c>
      <c r="H59" s="267">
        <f>IFERROR(GETPIVOTDATA("ERROS", CONFIGURAÇÃO!$AI$2,"CONTEÚDO",$B59,"Valores","ERROS"),0)</f>
        <v>0</v>
      </c>
      <c r="I59" s="268">
        <f>IFERROR(GETPIVOTDATA("NºQUEST", CONFIGURAÇÃO!$AI$2,"CONTEÚDO",$B59,"Valores","NºQUEST"),0)</f>
        <v>0</v>
      </c>
      <c r="J59" s="269" t="str">
        <f>IFERROR(GETPIVOTDATA("TEMPO PQ", CONFIGURAÇÃO!$AI$2,"CONTEÚDO",$B59,"Valores","TEMPO PQ"), "00:00:00")</f>
        <v>00:00:00</v>
      </c>
    </row>
    <row r="60" spans="1:10" ht="28.15" customHeight="1" x14ac:dyDescent="0.25">
      <c r="A60" s="263">
        <v>56</v>
      </c>
      <c r="B60" s="264" t="s">
        <v>319</v>
      </c>
      <c r="C60" s="265" t="str">
        <f>IFERROR(GETPIVOTDATA("LÍQUIDO", CONFIGURAÇÃO!$AI$2,"CONTEÚDO",$B60,"Valores","LÍQUIDO"),"00:00:00")</f>
        <v>00:00:00</v>
      </c>
      <c r="D60" s="246">
        <f>IFERROR(GETPIVOTDATA("TIPO DE ESTUDO",CONFIGURAÇÃO!$S$2,"CONTEÚDO",B60,"TIPO DE ESTUDO", $D$3), "0")+IFERROR(GETPIVOTDATA("TIPO DE ESTUDO",CONFIGURAÇÃO!$S$2,"CONTEÚDO",B60,"TIPO DE ESTUDO", "Estudo e Exercícios"), "0")</f>
        <v>0</v>
      </c>
      <c r="E60" s="246">
        <f>IFERROR(GETPIVOTDATA("TIPO DE ESTUDO",CONFIGURAÇÃO!$S$2,"CONTEÚDO",B60,"TIPO DE ESTUDO", $E$3), "0")+IFERROR(GETPIVOTDATA("TIPO DE ESTUDO",CONFIGURAÇÃO!$S$2,"CONTEÚDO",B60,"TIPO DE ESTUDO", "Estudo e Exercícios"), "0")+IFERROR(GETPIVOTDATA("TIPO DE ESTUDO",CONFIGURAÇÃO!$S$2,"CONTEÚDO",B60,"TIPO DE ESTUDO", "Revisão e Exercícios"), "0")</f>
        <v>0</v>
      </c>
      <c r="F60" s="246">
        <f>IFERROR(GETPIVOTDATA("TIPO DE ESTUDO",CONFIGURAÇÃO!$S$2,"CONTEÚDO",B60,"TIPO DE ESTUDO", $F$3),"0")+IFERROR(GETPIVOTDATA("TIPO DE ESTUDO",CONFIGURAÇÃO!$S$2,"CONTEÚDO",B60,"TIPO DE ESTUDO", "Revisão e Exercícios"), "0")</f>
        <v>0</v>
      </c>
      <c r="G60" s="266">
        <f>IFERROR(GETPIVOTDATA("ACERTOS", CONFIGURAÇÃO!$AI$2,"CONTEÚDO",$B60,"Valores","ACERTOS"),0)</f>
        <v>0</v>
      </c>
      <c r="H60" s="267">
        <f>IFERROR(GETPIVOTDATA("ERROS", CONFIGURAÇÃO!$AI$2,"CONTEÚDO",$B60,"Valores","ERROS"),0)</f>
        <v>0</v>
      </c>
      <c r="I60" s="268">
        <f>IFERROR(GETPIVOTDATA("NºQUEST", CONFIGURAÇÃO!$AI$2,"CONTEÚDO",$B60,"Valores","NºQUEST"),0)</f>
        <v>0</v>
      </c>
      <c r="J60" s="269" t="str">
        <f>IFERROR(GETPIVOTDATA("TEMPO PQ", CONFIGURAÇÃO!$AI$2,"CONTEÚDO",$B60,"Valores","TEMPO PQ"), "00:00:00")</f>
        <v>00:00:00</v>
      </c>
    </row>
    <row r="61" spans="1:10" ht="28.15" customHeight="1" x14ac:dyDescent="0.25">
      <c r="A61" s="263">
        <v>57</v>
      </c>
      <c r="B61" s="264" t="s">
        <v>320</v>
      </c>
      <c r="C61" s="265" t="str">
        <f>IFERROR(GETPIVOTDATA("LÍQUIDO", CONFIGURAÇÃO!$AI$2,"CONTEÚDO",$B61,"Valores","LÍQUIDO"),"00:00:00")</f>
        <v>00:00:00</v>
      </c>
      <c r="D61" s="246">
        <f>IFERROR(GETPIVOTDATA("TIPO DE ESTUDO",CONFIGURAÇÃO!$S$2,"CONTEÚDO",B61,"TIPO DE ESTUDO", $D$3), "0")+IFERROR(GETPIVOTDATA("TIPO DE ESTUDO",CONFIGURAÇÃO!$S$2,"CONTEÚDO",B61,"TIPO DE ESTUDO", "Estudo e Exercícios"), "0")</f>
        <v>0</v>
      </c>
      <c r="E61" s="246">
        <f>IFERROR(GETPIVOTDATA("TIPO DE ESTUDO",CONFIGURAÇÃO!$S$2,"CONTEÚDO",B61,"TIPO DE ESTUDO", $E$3), "0")+IFERROR(GETPIVOTDATA("TIPO DE ESTUDO",CONFIGURAÇÃO!$S$2,"CONTEÚDO",B61,"TIPO DE ESTUDO", "Estudo e Exercícios"), "0")+IFERROR(GETPIVOTDATA("TIPO DE ESTUDO",CONFIGURAÇÃO!$S$2,"CONTEÚDO",B61,"TIPO DE ESTUDO", "Revisão e Exercícios"), "0")</f>
        <v>0</v>
      </c>
      <c r="F61" s="246">
        <f>IFERROR(GETPIVOTDATA("TIPO DE ESTUDO",CONFIGURAÇÃO!$S$2,"CONTEÚDO",B61,"TIPO DE ESTUDO", $F$3),"0")+IFERROR(GETPIVOTDATA("TIPO DE ESTUDO",CONFIGURAÇÃO!$S$2,"CONTEÚDO",B61,"TIPO DE ESTUDO", "Revisão e Exercícios"), "0")</f>
        <v>0</v>
      </c>
      <c r="G61" s="266">
        <f>IFERROR(GETPIVOTDATA("ACERTOS", CONFIGURAÇÃO!$AI$2,"CONTEÚDO",$B61,"Valores","ACERTOS"),0)</f>
        <v>0</v>
      </c>
      <c r="H61" s="267">
        <f>IFERROR(GETPIVOTDATA("ERROS", CONFIGURAÇÃO!$AI$2,"CONTEÚDO",$B61,"Valores","ERROS"),0)</f>
        <v>0</v>
      </c>
      <c r="I61" s="268">
        <f>IFERROR(GETPIVOTDATA("NºQUEST", CONFIGURAÇÃO!$AI$2,"CONTEÚDO",$B61,"Valores","NºQUEST"),0)</f>
        <v>0</v>
      </c>
      <c r="J61" s="269" t="str">
        <f>IFERROR(GETPIVOTDATA("TEMPO PQ", CONFIGURAÇÃO!$AI$2,"CONTEÚDO",$B61,"Valores","TEMPO PQ"), "00:00:00")</f>
        <v>00:00:00</v>
      </c>
    </row>
    <row r="62" spans="1:10" ht="28.15" customHeight="1" x14ac:dyDescent="0.25">
      <c r="A62" s="263">
        <v>58</v>
      </c>
      <c r="B62" s="264" t="s">
        <v>321</v>
      </c>
      <c r="C62" s="265" t="str">
        <f>IFERROR(GETPIVOTDATA("LÍQUIDO", CONFIGURAÇÃO!$AI$2,"CONTEÚDO",$B62,"Valores","LÍQUIDO"),"00:00:00")</f>
        <v>00:00:00</v>
      </c>
      <c r="D62" s="246">
        <f>IFERROR(GETPIVOTDATA("TIPO DE ESTUDO",CONFIGURAÇÃO!$S$2,"CONTEÚDO",B62,"TIPO DE ESTUDO", $D$3), "0")+IFERROR(GETPIVOTDATA("TIPO DE ESTUDO",CONFIGURAÇÃO!$S$2,"CONTEÚDO",B62,"TIPO DE ESTUDO", "Estudo e Exercícios"), "0")</f>
        <v>0</v>
      </c>
      <c r="E62" s="246">
        <f>IFERROR(GETPIVOTDATA("TIPO DE ESTUDO",CONFIGURAÇÃO!$S$2,"CONTEÚDO",B62,"TIPO DE ESTUDO", $E$3), "0")+IFERROR(GETPIVOTDATA("TIPO DE ESTUDO",CONFIGURAÇÃO!$S$2,"CONTEÚDO",B62,"TIPO DE ESTUDO", "Estudo e Exercícios"), "0")+IFERROR(GETPIVOTDATA("TIPO DE ESTUDO",CONFIGURAÇÃO!$S$2,"CONTEÚDO",B62,"TIPO DE ESTUDO", "Revisão e Exercícios"), "0")</f>
        <v>0</v>
      </c>
      <c r="F62" s="246">
        <f>IFERROR(GETPIVOTDATA("TIPO DE ESTUDO",CONFIGURAÇÃO!$S$2,"CONTEÚDO",B62,"TIPO DE ESTUDO", $F$3),"0")+IFERROR(GETPIVOTDATA("TIPO DE ESTUDO",CONFIGURAÇÃO!$S$2,"CONTEÚDO",B62,"TIPO DE ESTUDO", "Revisão e Exercícios"), "0")</f>
        <v>0</v>
      </c>
      <c r="G62" s="266">
        <f>IFERROR(GETPIVOTDATA("ACERTOS", CONFIGURAÇÃO!$AI$2,"CONTEÚDO",$B62,"Valores","ACERTOS"),0)</f>
        <v>0</v>
      </c>
      <c r="H62" s="267">
        <f>IFERROR(GETPIVOTDATA("ERROS", CONFIGURAÇÃO!$AI$2,"CONTEÚDO",$B62,"Valores","ERROS"),0)</f>
        <v>0</v>
      </c>
      <c r="I62" s="268">
        <f>IFERROR(GETPIVOTDATA("NºQUEST", CONFIGURAÇÃO!$AI$2,"CONTEÚDO",$B62,"Valores","NºQUEST"),0)</f>
        <v>0</v>
      </c>
      <c r="J62" s="269" t="str">
        <f>IFERROR(GETPIVOTDATA("TEMPO PQ", CONFIGURAÇÃO!$AI$2,"CONTEÚDO",$B62,"Valores","TEMPO PQ"), "00:00:00")</f>
        <v>00:00:00</v>
      </c>
    </row>
    <row r="63" spans="1:10" ht="28.15" customHeight="1" x14ac:dyDescent="0.25">
      <c r="A63" s="263">
        <v>59</v>
      </c>
      <c r="B63" s="264" t="s">
        <v>322</v>
      </c>
      <c r="C63" s="265" t="str">
        <f>IFERROR(GETPIVOTDATA("LÍQUIDO", CONFIGURAÇÃO!$AI$2,"CONTEÚDO",$B63,"Valores","LÍQUIDO"),"00:00:00")</f>
        <v>00:00:00</v>
      </c>
      <c r="D63" s="246">
        <f>IFERROR(GETPIVOTDATA("TIPO DE ESTUDO",CONFIGURAÇÃO!$S$2,"CONTEÚDO",B63,"TIPO DE ESTUDO", $D$3), "0")+IFERROR(GETPIVOTDATA("TIPO DE ESTUDO",CONFIGURAÇÃO!$S$2,"CONTEÚDO",B63,"TIPO DE ESTUDO", "Estudo e Exercícios"), "0")</f>
        <v>0</v>
      </c>
      <c r="E63" s="246">
        <f>IFERROR(GETPIVOTDATA("TIPO DE ESTUDO",CONFIGURAÇÃO!$S$2,"CONTEÚDO",B63,"TIPO DE ESTUDO", $E$3), "0")+IFERROR(GETPIVOTDATA("TIPO DE ESTUDO",CONFIGURAÇÃO!$S$2,"CONTEÚDO",B63,"TIPO DE ESTUDO", "Estudo e Exercícios"), "0")+IFERROR(GETPIVOTDATA("TIPO DE ESTUDO",CONFIGURAÇÃO!$S$2,"CONTEÚDO",B63,"TIPO DE ESTUDO", "Revisão e Exercícios"), "0")</f>
        <v>0</v>
      </c>
      <c r="F63" s="246">
        <f>IFERROR(GETPIVOTDATA("TIPO DE ESTUDO",CONFIGURAÇÃO!$S$2,"CONTEÚDO",B63,"TIPO DE ESTUDO", $F$3),"0")+IFERROR(GETPIVOTDATA("TIPO DE ESTUDO",CONFIGURAÇÃO!$S$2,"CONTEÚDO",B63,"TIPO DE ESTUDO", "Revisão e Exercícios"), "0")</f>
        <v>0</v>
      </c>
      <c r="G63" s="266">
        <f>IFERROR(GETPIVOTDATA("ACERTOS", CONFIGURAÇÃO!$AI$2,"CONTEÚDO",$B63,"Valores","ACERTOS"),0)</f>
        <v>0</v>
      </c>
      <c r="H63" s="267">
        <f>IFERROR(GETPIVOTDATA("ERROS", CONFIGURAÇÃO!$AI$2,"CONTEÚDO",$B63,"Valores","ERROS"),0)</f>
        <v>0</v>
      </c>
      <c r="I63" s="268">
        <f>IFERROR(GETPIVOTDATA("NºQUEST", CONFIGURAÇÃO!$AI$2,"CONTEÚDO",$B63,"Valores","NºQUEST"),0)</f>
        <v>0</v>
      </c>
      <c r="J63" s="269" t="str">
        <f>IFERROR(GETPIVOTDATA("TEMPO PQ", CONFIGURAÇÃO!$AI$2,"CONTEÚDO",$B63,"Valores","TEMPO PQ"), "00:00:00")</f>
        <v>00:00:00</v>
      </c>
    </row>
    <row r="64" spans="1:10" ht="28.15" customHeight="1" x14ac:dyDescent="0.25">
      <c r="A64" s="263">
        <v>60</v>
      </c>
      <c r="B64" s="264" t="s">
        <v>323</v>
      </c>
      <c r="C64" s="265" t="str">
        <f>IFERROR(GETPIVOTDATA("LÍQUIDO", CONFIGURAÇÃO!$AI$2,"CONTEÚDO",$B64,"Valores","LÍQUIDO"),"00:00:00")</f>
        <v>00:00:00</v>
      </c>
      <c r="D64" s="246">
        <f>IFERROR(GETPIVOTDATA("TIPO DE ESTUDO",CONFIGURAÇÃO!$S$2,"CONTEÚDO",B64,"TIPO DE ESTUDO", $D$3), "0")+IFERROR(GETPIVOTDATA("TIPO DE ESTUDO",CONFIGURAÇÃO!$S$2,"CONTEÚDO",B64,"TIPO DE ESTUDO", "Estudo e Exercícios"), "0")</f>
        <v>0</v>
      </c>
      <c r="E64" s="246">
        <f>IFERROR(GETPIVOTDATA("TIPO DE ESTUDO",CONFIGURAÇÃO!$S$2,"CONTEÚDO",B64,"TIPO DE ESTUDO", $E$3), "0")+IFERROR(GETPIVOTDATA("TIPO DE ESTUDO",CONFIGURAÇÃO!$S$2,"CONTEÚDO",B64,"TIPO DE ESTUDO", "Estudo e Exercícios"), "0")+IFERROR(GETPIVOTDATA("TIPO DE ESTUDO",CONFIGURAÇÃO!$S$2,"CONTEÚDO",B64,"TIPO DE ESTUDO", "Revisão e Exercícios"), "0")</f>
        <v>0</v>
      </c>
      <c r="F64" s="246">
        <f>IFERROR(GETPIVOTDATA("TIPO DE ESTUDO",CONFIGURAÇÃO!$S$2,"CONTEÚDO",B64,"TIPO DE ESTUDO", $F$3),"0")+IFERROR(GETPIVOTDATA("TIPO DE ESTUDO",CONFIGURAÇÃO!$S$2,"CONTEÚDO",B64,"TIPO DE ESTUDO", "Revisão e Exercícios"), "0")</f>
        <v>0</v>
      </c>
      <c r="G64" s="266">
        <f>IFERROR(GETPIVOTDATA("ACERTOS", CONFIGURAÇÃO!$AI$2,"CONTEÚDO",$B64,"Valores","ACERTOS"),0)</f>
        <v>0</v>
      </c>
      <c r="H64" s="267">
        <f>IFERROR(GETPIVOTDATA("ERROS", CONFIGURAÇÃO!$AI$2,"CONTEÚDO",$B64,"Valores","ERROS"),0)</f>
        <v>0</v>
      </c>
      <c r="I64" s="268">
        <f>IFERROR(GETPIVOTDATA("NºQUEST", CONFIGURAÇÃO!$AI$2,"CONTEÚDO",$B64,"Valores","NºQUEST"),0)</f>
        <v>0</v>
      </c>
      <c r="J64" s="269" t="str">
        <f>IFERROR(GETPIVOTDATA("TEMPO PQ", CONFIGURAÇÃO!$AI$2,"CONTEÚDO",$B64,"Valores","TEMPO PQ"), "00:00:00")</f>
        <v>00:00:00</v>
      </c>
    </row>
    <row r="65" spans="1:10" ht="28.15" customHeight="1" x14ac:dyDescent="0.25">
      <c r="A65" s="263">
        <v>61</v>
      </c>
      <c r="B65" s="264" t="s">
        <v>324</v>
      </c>
      <c r="C65" s="265" t="str">
        <f>IFERROR(GETPIVOTDATA("LÍQUIDO", CONFIGURAÇÃO!$AI$2,"CONTEÚDO",$B65,"Valores","LÍQUIDO"),"00:00:00")</f>
        <v>00:00:00</v>
      </c>
      <c r="D65" s="246">
        <f>IFERROR(GETPIVOTDATA("TIPO DE ESTUDO",CONFIGURAÇÃO!$S$2,"CONTEÚDO",B65,"TIPO DE ESTUDO", $D$3), "0")+IFERROR(GETPIVOTDATA("TIPO DE ESTUDO",CONFIGURAÇÃO!$S$2,"CONTEÚDO",B65,"TIPO DE ESTUDO", "Estudo e Exercícios"), "0")</f>
        <v>0</v>
      </c>
      <c r="E65" s="246">
        <f>IFERROR(GETPIVOTDATA("TIPO DE ESTUDO",CONFIGURAÇÃO!$S$2,"CONTEÚDO",B65,"TIPO DE ESTUDO", $E$3), "0")+IFERROR(GETPIVOTDATA("TIPO DE ESTUDO",CONFIGURAÇÃO!$S$2,"CONTEÚDO",B65,"TIPO DE ESTUDO", "Estudo e Exercícios"), "0")+IFERROR(GETPIVOTDATA("TIPO DE ESTUDO",CONFIGURAÇÃO!$S$2,"CONTEÚDO",B65,"TIPO DE ESTUDO", "Revisão e Exercícios"), "0")</f>
        <v>0</v>
      </c>
      <c r="F65" s="246">
        <f>IFERROR(GETPIVOTDATA("TIPO DE ESTUDO",CONFIGURAÇÃO!$S$2,"CONTEÚDO",B65,"TIPO DE ESTUDO", $F$3),"0")+IFERROR(GETPIVOTDATA("TIPO DE ESTUDO",CONFIGURAÇÃO!$S$2,"CONTEÚDO",B65,"TIPO DE ESTUDO", "Revisão e Exercícios"), "0")</f>
        <v>0</v>
      </c>
      <c r="G65" s="266">
        <f>IFERROR(GETPIVOTDATA("ACERTOS", CONFIGURAÇÃO!$AI$2,"CONTEÚDO",$B65,"Valores","ACERTOS"),0)</f>
        <v>0</v>
      </c>
      <c r="H65" s="267">
        <f>IFERROR(GETPIVOTDATA("ERROS", CONFIGURAÇÃO!$AI$2,"CONTEÚDO",$B65,"Valores","ERROS"),0)</f>
        <v>0</v>
      </c>
      <c r="I65" s="268">
        <f>IFERROR(GETPIVOTDATA("NºQUEST", CONFIGURAÇÃO!$AI$2,"CONTEÚDO",$B65,"Valores","NºQUEST"),0)</f>
        <v>0</v>
      </c>
      <c r="J65" s="269" t="str">
        <f>IFERROR(GETPIVOTDATA("TEMPO PQ", CONFIGURAÇÃO!$AI$2,"CONTEÚDO",$B65,"Valores","TEMPO PQ"), "00:00:00")</f>
        <v>00:00:00</v>
      </c>
    </row>
    <row r="66" spans="1:10" ht="28.15" customHeight="1" x14ac:dyDescent="0.25">
      <c r="A66" s="263">
        <v>62</v>
      </c>
      <c r="B66" s="264" t="s">
        <v>325</v>
      </c>
      <c r="C66" s="265" t="str">
        <f>IFERROR(GETPIVOTDATA("LÍQUIDO", CONFIGURAÇÃO!$AI$2,"CONTEÚDO",$B66,"Valores","LÍQUIDO"),"00:00:00")</f>
        <v>00:00:00</v>
      </c>
      <c r="D66" s="246">
        <f>IFERROR(GETPIVOTDATA("TIPO DE ESTUDO",CONFIGURAÇÃO!$S$2,"CONTEÚDO",B66,"TIPO DE ESTUDO", $D$3), "0")+IFERROR(GETPIVOTDATA("TIPO DE ESTUDO",CONFIGURAÇÃO!$S$2,"CONTEÚDO",B66,"TIPO DE ESTUDO", "Estudo e Exercícios"), "0")</f>
        <v>0</v>
      </c>
      <c r="E66" s="246">
        <f>IFERROR(GETPIVOTDATA("TIPO DE ESTUDO",CONFIGURAÇÃO!$S$2,"CONTEÚDO",B66,"TIPO DE ESTUDO", $E$3), "0")+IFERROR(GETPIVOTDATA("TIPO DE ESTUDO",CONFIGURAÇÃO!$S$2,"CONTEÚDO",B66,"TIPO DE ESTUDO", "Estudo e Exercícios"), "0")+IFERROR(GETPIVOTDATA("TIPO DE ESTUDO",CONFIGURAÇÃO!$S$2,"CONTEÚDO",B66,"TIPO DE ESTUDO", "Revisão e Exercícios"), "0")</f>
        <v>0</v>
      </c>
      <c r="F66" s="246">
        <f>IFERROR(GETPIVOTDATA("TIPO DE ESTUDO",CONFIGURAÇÃO!$S$2,"CONTEÚDO",B66,"TIPO DE ESTUDO", $F$3),"0")+IFERROR(GETPIVOTDATA("TIPO DE ESTUDO",CONFIGURAÇÃO!$S$2,"CONTEÚDO",B66,"TIPO DE ESTUDO", "Revisão e Exercícios"), "0")</f>
        <v>0</v>
      </c>
      <c r="G66" s="266">
        <f>IFERROR(GETPIVOTDATA("ACERTOS", CONFIGURAÇÃO!$AI$2,"CONTEÚDO",$B66,"Valores","ACERTOS"),0)</f>
        <v>0</v>
      </c>
      <c r="H66" s="267">
        <f>IFERROR(GETPIVOTDATA("ERROS", CONFIGURAÇÃO!$AI$2,"CONTEÚDO",$B66,"Valores","ERROS"),0)</f>
        <v>0</v>
      </c>
      <c r="I66" s="268">
        <f>IFERROR(GETPIVOTDATA("NºQUEST", CONFIGURAÇÃO!$AI$2,"CONTEÚDO",$B66,"Valores","NºQUEST"),0)</f>
        <v>0</v>
      </c>
      <c r="J66" s="269" t="str">
        <f>IFERROR(GETPIVOTDATA("TEMPO PQ", CONFIGURAÇÃO!$AI$2,"CONTEÚDO",$B66,"Valores","TEMPO PQ"), "00:00:00")</f>
        <v>00:00:00</v>
      </c>
    </row>
    <row r="67" spans="1:10" ht="28.15" customHeight="1" x14ac:dyDescent="0.25">
      <c r="A67" s="263">
        <v>63</v>
      </c>
      <c r="B67" s="264" t="s">
        <v>326</v>
      </c>
      <c r="C67" s="265" t="str">
        <f>IFERROR(GETPIVOTDATA("LÍQUIDO", CONFIGURAÇÃO!$AI$2,"CONTEÚDO",$B67,"Valores","LÍQUIDO"),"00:00:00")</f>
        <v>00:00:00</v>
      </c>
      <c r="D67" s="246">
        <f>IFERROR(GETPIVOTDATA("TIPO DE ESTUDO",CONFIGURAÇÃO!$S$2,"CONTEÚDO",B67,"TIPO DE ESTUDO", $D$3), "0")+IFERROR(GETPIVOTDATA("TIPO DE ESTUDO",CONFIGURAÇÃO!$S$2,"CONTEÚDO",B67,"TIPO DE ESTUDO", "Estudo e Exercícios"), "0")</f>
        <v>0</v>
      </c>
      <c r="E67" s="246">
        <f>IFERROR(GETPIVOTDATA("TIPO DE ESTUDO",CONFIGURAÇÃO!$S$2,"CONTEÚDO",B67,"TIPO DE ESTUDO", $E$3), "0")+IFERROR(GETPIVOTDATA("TIPO DE ESTUDO",CONFIGURAÇÃO!$S$2,"CONTEÚDO",B67,"TIPO DE ESTUDO", "Estudo e Exercícios"), "0")+IFERROR(GETPIVOTDATA("TIPO DE ESTUDO",CONFIGURAÇÃO!$S$2,"CONTEÚDO",B67,"TIPO DE ESTUDO", "Revisão e Exercícios"), "0")</f>
        <v>0</v>
      </c>
      <c r="F67" s="246">
        <f>IFERROR(GETPIVOTDATA("TIPO DE ESTUDO",CONFIGURAÇÃO!$S$2,"CONTEÚDO",B67,"TIPO DE ESTUDO", $F$3),"0")+IFERROR(GETPIVOTDATA("TIPO DE ESTUDO",CONFIGURAÇÃO!$S$2,"CONTEÚDO",B67,"TIPO DE ESTUDO", "Revisão e Exercícios"), "0")</f>
        <v>0</v>
      </c>
      <c r="G67" s="266">
        <f>IFERROR(GETPIVOTDATA("ACERTOS", CONFIGURAÇÃO!$AI$2,"CONTEÚDO",$B67,"Valores","ACERTOS"),0)</f>
        <v>0</v>
      </c>
      <c r="H67" s="267">
        <f>IFERROR(GETPIVOTDATA("ERROS", CONFIGURAÇÃO!$AI$2,"CONTEÚDO",$B67,"Valores","ERROS"),0)</f>
        <v>0</v>
      </c>
      <c r="I67" s="268">
        <f>IFERROR(GETPIVOTDATA("NºQUEST", CONFIGURAÇÃO!$AI$2,"CONTEÚDO",$B67,"Valores","NºQUEST"),0)</f>
        <v>0</v>
      </c>
      <c r="J67" s="269" t="str">
        <f>IFERROR(GETPIVOTDATA("TEMPO PQ", CONFIGURAÇÃO!$AI$2,"CONTEÚDO",$B67,"Valores","TEMPO PQ"), "00:00:00")</f>
        <v>00:00:00</v>
      </c>
    </row>
    <row r="68" spans="1:10" ht="28.15" customHeight="1" x14ac:dyDescent="0.25">
      <c r="A68" s="263">
        <v>64</v>
      </c>
      <c r="B68" s="264" t="s">
        <v>327</v>
      </c>
      <c r="C68" s="265" t="str">
        <f>IFERROR(GETPIVOTDATA("LÍQUIDO", CONFIGURAÇÃO!$AI$2,"CONTEÚDO",$B68,"Valores","LÍQUIDO"),"00:00:00")</f>
        <v>00:00:00</v>
      </c>
      <c r="D68" s="246">
        <f>IFERROR(GETPIVOTDATA("TIPO DE ESTUDO",CONFIGURAÇÃO!$S$2,"CONTEÚDO",B68,"TIPO DE ESTUDO", $D$3), "0")+IFERROR(GETPIVOTDATA("TIPO DE ESTUDO",CONFIGURAÇÃO!$S$2,"CONTEÚDO",B68,"TIPO DE ESTUDO", "Estudo e Exercícios"), "0")</f>
        <v>0</v>
      </c>
      <c r="E68" s="246">
        <f>IFERROR(GETPIVOTDATA("TIPO DE ESTUDO",CONFIGURAÇÃO!$S$2,"CONTEÚDO",B68,"TIPO DE ESTUDO", $E$3), "0")+IFERROR(GETPIVOTDATA("TIPO DE ESTUDO",CONFIGURAÇÃO!$S$2,"CONTEÚDO",B68,"TIPO DE ESTUDO", "Estudo e Exercícios"), "0")+IFERROR(GETPIVOTDATA("TIPO DE ESTUDO",CONFIGURAÇÃO!$S$2,"CONTEÚDO",B68,"TIPO DE ESTUDO", "Revisão e Exercícios"), "0")</f>
        <v>0</v>
      </c>
      <c r="F68" s="246">
        <f>IFERROR(GETPIVOTDATA("TIPO DE ESTUDO",CONFIGURAÇÃO!$S$2,"CONTEÚDO",B68,"TIPO DE ESTUDO", $F$3),"0")+IFERROR(GETPIVOTDATA("TIPO DE ESTUDO",CONFIGURAÇÃO!$S$2,"CONTEÚDO",B68,"TIPO DE ESTUDO", "Revisão e Exercícios"), "0")</f>
        <v>0</v>
      </c>
      <c r="G68" s="266">
        <f>IFERROR(GETPIVOTDATA("ACERTOS", CONFIGURAÇÃO!$AI$2,"CONTEÚDO",$B68,"Valores","ACERTOS"),0)</f>
        <v>0</v>
      </c>
      <c r="H68" s="267">
        <f>IFERROR(GETPIVOTDATA("ERROS", CONFIGURAÇÃO!$AI$2,"CONTEÚDO",$B68,"Valores","ERROS"),0)</f>
        <v>0</v>
      </c>
      <c r="I68" s="268">
        <f>IFERROR(GETPIVOTDATA("NºQUEST", CONFIGURAÇÃO!$AI$2,"CONTEÚDO",$B68,"Valores","NºQUEST"),0)</f>
        <v>0</v>
      </c>
      <c r="J68" s="269" t="str">
        <f>IFERROR(GETPIVOTDATA("TEMPO PQ", CONFIGURAÇÃO!$AI$2,"CONTEÚDO",$B68,"Valores","TEMPO PQ"), "00:00:00")</f>
        <v>00:00:00</v>
      </c>
    </row>
    <row r="69" spans="1:10" ht="28.15" customHeight="1" x14ac:dyDescent="0.25">
      <c r="A69" s="263">
        <v>65</v>
      </c>
      <c r="B69" s="264" t="s">
        <v>328</v>
      </c>
      <c r="C69" s="265" t="str">
        <f>IFERROR(GETPIVOTDATA("LÍQUIDO", CONFIGURAÇÃO!$AI$2,"CONTEÚDO",$B69,"Valores","LÍQUIDO"),"00:00:00")</f>
        <v>00:00:00</v>
      </c>
      <c r="D69" s="246">
        <f>IFERROR(GETPIVOTDATA("TIPO DE ESTUDO",CONFIGURAÇÃO!$S$2,"CONTEÚDO",B69,"TIPO DE ESTUDO", $D$3), "0")+IFERROR(GETPIVOTDATA("TIPO DE ESTUDO",CONFIGURAÇÃO!$S$2,"CONTEÚDO",B69,"TIPO DE ESTUDO", "Estudo e Exercícios"), "0")</f>
        <v>0</v>
      </c>
      <c r="E69" s="246">
        <f>IFERROR(GETPIVOTDATA("TIPO DE ESTUDO",CONFIGURAÇÃO!$S$2,"CONTEÚDO",B69,"TIPO DE ESTUDO", $E$3), "0")+IFERROR(GETPIVOTDATA("TIPO DE ESTUDO",CONFIGURAÇÃO!$S$2,"CONTEÚDO",B69,"TIPO DE ESTUDO", "Estudo e Exercícios"), "0")+IFERROR(GETPIVOTDATA("TIPO DE ESTUDO",CONFIGURAÇÃO!$S$2,"CONTEÚDO",B69,"TIPO DE ESTUDO", "Revisão e Exercícios"), "0")</f>
        <v>0</v>
      </c>
      <c r="F69" s="246">
        <f>IFERROR(GETPIVOTDATA("TIPO DE ESTUDO",CONFIGURAÇÃO!$S$2,"CONTEÚDO",B69,"TIPO DE ESTUDO", $F$3),"0")+IFERROR(GETPIVOTDATA("TIPO DE ESTUDO",CONFIGURAÇÃO!$S$2,"CONTEÚDO",B69,"TIPO DE ESTUDO", "Revisão e Exercícios"), "0")</f>
        <v>0</v>
      </c>
      <c r="G69" s="266">
        <f>IFERROR(GETPIVOTDATA("ACERTOS", CONFIGURAÇÃO!$AI$2,"CONTEÚDO",$B69,"Valores","ACERTOS"),0)</f>
        <v>0</v>
      </c>
      <c r="H69" s="267">
        <f>IFERROR(GETPIVOTDATA("ERROS", CONFIGURAÇÃO!$AI$2,"CONTEÚDO",$B69,"Valores","ERROS"),0)</f>
        <v>0</v>
      </c>
      <c r="I69" s="268">
        <f>IFERROR(GETPIVOTDATA("NºQUEST", CONFIGURAÇÃO!$AI$2,"CONTEÚDO",$B69,"Valores","NºQUEST"),0)</f>
        <v>0</v>
      </c>
      <c r="J69" s="269" t="str">
        <f>IFERROR(GETPIVOTDATA("TEMPO PQ", CONFIGURAÇÃO!$AI$2,"CONTEÚDO",$B69,"Valores","TEMPO PQ"), "00:00:00")</f>
        <v>00:00:00</v>
      </c>
    </row>
    <row r="70" spans="1:10" ht="28.15" customHeight="1" x14ac:dyDescent="0.25">
      <c r="A70" s="263">
        <v>66</v>
      </c>
      <c r="B70" s="264" t="s">
        <v>329</v>
      </c>
      <c r="C70" s="265" t="str">
        <f>IFERROR(GETPIVOTDATA("LÍQUIDO", CONFIGURAÇÃO!$AI$2,"CONTEÚDO",$B70,"Valores","LÍQUIDO"),"00:00:00")</f>
        <v>00:00:00</v>
      </c>
      <c r="D70" s="246">
        <f>IFERROR(GETPIVOTDATA("TIPO DE ESTUDO",CONFIGURAÇÃO!$S$2,"CONTEÚDO",B70,"TIPO DE ESTUDO", $D$3), "0")+IFERROR(GETPIVOTDATA("TIPO DE ESTUDO",CONFIGURAÇÃO!$S$2,"CONTEÚDO",B70,"TIPO DE ESTUDO", "Estudo e Exercícios"), "0")</f>
        <v>0</v>
      </c>
      <c r="E70" s="246">
        <f>IFERROR(GETPIVOTDATA("TIPO DE ESTUDO",CONFIGURAÇÃO!$S$2,"CONTEÚDO",B70,"TIPO DE ESTUDO", $E$3), "0")+IFERROR(GETPIVOTDATA("TIPO DE ESTUDO",CONFIGURAÇÃO!$S$2,"CONTEÚDO",B70,"TIPO DE ESTUDO", "Estudo e Exercícios"), "0")+IFERROR(GETPIVOTDATA("TIPO DE ESTUDO",CONFIGURAÇÃO!$S$2,"CONTEÚDO",B70,"TIPO DE ESTUDO", "Revisão e Exercícios"), "0")</f>
        <v>0</v>
      </c>
      <c r="F70" s="246">
        <f>IFERROR(GETPIVOTDATA("TIPO DE ESTUDO",CONFIGURAÇÃO!$S$2,"CONTEÚDO",B70,"TIPO DE ESTUDO", $F$3),"0")+IFERROR(GETPIVOTDATA("TIPO DE ESTUDO",CONFIGURAÇÃO!$S$2,"CONTEÚDO",B70,"TIPO DE ESTUDO", "Revisão e Exercícios"), "0")</f>
        <v>0</v>
      </c>
      <c r="G70" s="266">
        <f>IFERROR(GETPIVOTDATA("ACERTOS", CONFIGURAÇÃO!$AI$2,"CONTEÚDO",$B70,"Valores","ACERTOS"),0)</f>
        <v>0</v>
      </c>
      <c r="H70" s="267">
        <f>IFERROR(GETPIVOTDATA("ERROS", CONFIGURAÇÃO!$AI$2,"CONTEÚDO",$B70,"Valores","ERROS"),0)</f>
        <v>0</v>
      </c>
      <c r="I70" s="268">
        <f>IFERROR(GETPIVOTDATA("NºQUEST", CONFIGURAÇÃO!$AI$2,"CONTEÚDO",$B70,"Valores","NºQUEST"),0)</f>
        <v>0</v>
      </c>
      <c r="J70" s="269" t="str">
        <f>IFERROR(GETPIVOTDATA("TEMPO PQ", CONFIGURAÇÃO!$AI$2,"CONTEÚDO",$B70,"Valores","TEMPO PQ"), "00:00:00")</f>
        <v>00:00:00</v>
      </c>
    </row>
    <row r="71" spans="1:10" ht="28.15" customHeight="1" x14ac:dyDescent="0.25">
      <c r="A71" s="263">
        <v>67</v>
      </c>
      <c r="B71" s="264" t="s">
        <v>330</v>
      </c>
      <c r="C71" s="265" t="str">
        <f>IFERROR(GETPIVOTDATA("LÍQUIDO", CONFIGURAÇÃO!$AI$2,"CONTEÚDO",$B71,"Valores","LÍQUIDO"),"00:00:00")</f>
        <v>00:00:00</v>
      </c>
      <c r="D71" s="246">
        <f>IFERROR(GETPIVOTDATA("TIPO DE ESTUDO",CONFIGURAÇÃO!$S$2,"CONTEÚDO",B71,"TIPO DE ESTUDO", $D$3), "0")+IFERROR(GETPIVOTDATA("TIPO DE ESTUDO",CONFIGURAÇÃO!$S$2,"CONTEÚDO",B71,"TIPO DE ESTUDO", "Estudo e Exercícios"), "0")</f>
        <v>0</v>
      </c>
      <c r="E71" s="246">
        <f>IFERROR(GETPIVOTDATA("TIPO DE ESTUDO",CONFIGURAÇÃO!$S$2,"CONTEÚDO",B71,"TIPO DE ESTUDO", $E$3), "0")+IFERROR(GETPIVOTDATA("TIPO DE ESTUDO",CONFIGURAÇÃO!$S$2,"CONTEÚDO",B71,"TIPO DE ESTUDO", "Estudo e Exercícios"), "0")+IFERROR(GETPIVOTDATA("TIPO DE ESTUDO",CONFIGURAÇÃO!$S$2,"CONTEÚDO",B71,"TIPO DE ESTUDO", "Revisão e Exercícios"), "0")</f>
        <v>0</v>
      </c>
      <c r="F71" s="246">
        <f>IFERROR(GETPIVOTDATA("TIPO DE ESTUDO",CONFIGURAÇÃO!$S$2,"CONTEÚDO",B71,"TIPO DE ESTUDO", $F$3),"0")+IFERROR(GETPIVOTDATA("TIPO DE ESTUDO",CONFIGURAÇÃO!$S$2,"CONTEÚDO",B71,"TIPO DE ESTUDO", "Revisão e Exercícios"), "0")</f>
        <v>0</v>
      </c>
      <c r="G71" s="266">
        <f>IFERROR(GETPIVOTDATA("ACERTOS", CONFIGURAÇÃO!$AI$2,"CONTEÚDO",$B71,"Valores","ACERTOS"),0)</f>
        <v>0</v>
      </c>
      <c r="H71" s="267">
        <f>IFERROR(GETPIVOTDATA("ERROS", CONFIGURAÇÃO!$AI$2,"CONTEÚDO",$B71,"Valores","ERROS"),0)</f>
        <v>0</v>
      </c>
      <c r="I71" s="268">
        <f>IFERROR(GETPIVOTDATA("NºQUEST", CONFIGURAÇÃO!$AI$2,"CONTEÚDO",$B71,"Valores","NºQUEST"),0)</f>
        <v>0</v>
      </c>
      <c r="J71" s="269" t="str">
        <f>IFERROR(GETPIVOTDATA("TEMPO PQ", CONFIGURAÇÃO!$AI$2,"CONTEÚDO",$B71,"Valores","TEMPO PQ"), "00:00:00")</f>
        <v>00:00:00</v>
      </c>
    </row>
    <row r="72" spans="1:10" ht="28.15" customHeight="1" x14ac:dyDescent="0.25">
      <c r="A72" s="263">
        <v>68</v>
      </c>
      <c r="B72" s="264" t="s">
        <v>331</v>
      </c>
      <c r="C72" s="265" t="str">
        <f>IFERROR(GETPIVOTDATA("LÍQUIDO", CONFIGURAÇÃO!$AI$2,"CONTEÚDO",$B72,"Valores","LÍQUIDO"),"00:00:00")</f>
        <v>00:00:00</v>
      </c>
      <c r="D72" s="246">
        <f>IFERROR(GETPIVOTDATA("TIPO DE ESTUDO",CONFIGURAÇÃO!$S$2,"CONTEÚDO",B72,"TIPO DE ESTUDO", $D$3), "0")+IFERROR(GETPIVOTDATA("TIPO DE ESTUDO",CONFIGURAÇÃO!$S$2,"CONTEÚDO",B72,"TIPO DE ESTUDO", "Estudo e Exercícios"), "0")</f>
        <v>0</v>
      </c>
      <c r="E72" s="246">
        <f>IFERROR(GETPIVOTDATA("TIPO DE ESTUDO",CONFIGURAÇÃO!$S$2,"CONTEÚDO",B72,"TIPO DE ESTUDO", $E$3), "0")+IFERROR(GETPIVOTDATA("TIPO DE ESTUDO",CONFIGURAÇÃO!$S$2,"CONTEÚDO",B72,"TIPO DE ESTUDO", "Estudo e Exercícios"), "0")+IFERROR(GETPIVOTDATA("TIPO DE ESTUDO",CONFIGURAÇÃO!$S$2,"CONTEÚDO",B72,"TIPO DE ESTUDO", "Revisão e Exercícios"), "0")</f>
        <v>0</v>
      </c>
      <c r="F72" s="246">
        <f>IFERROR(GETPIVOTDATA("TIPO DE ESTUDO",CONFIGURAÇÃO!$S$2,"CONTEÚDO",B72,"TIPO DE ESTUDO", $F$3),"0")+IFERROR(GETPIVOTDATA("TIPO DE ESTUDO",CONFIGURAÇÃO!$S$2,"CONTEÚDO",B72,"TIPO DE ESTUDO", "Revisão e Exercícios"), "0")</f>
        <v>0</v>
      </c>
      <c r="G72" s="266">
        <f>IFERROR(GETPIVOTDATA("ACERTOS", CONFIGURAÇÃO!$AI$2,"CONTEÚDO",$B72,"Valores","ACERTOS"),0)</f>
        <v>0</v>
      </c>
      <c r="H72" s="267">
        <f>IFERROR(GETPIVOTDATA("ERROS", CONFIGURAÇÃO!$AI$2,"CONTEÚDO",$B72,"Valores","ERROS"),0)</f>
        <v>0</v>
      </c>
      <c r="I72" s="268">
        <f>IFERROR(GETPIVOTDATA("NºQUEST", CONFIGURAÇÃO!$AI$2,"CONTEÚDO",$B72,"Valores","NºQUEST"),0)</f>
        <v>0</v>
      </c>
      <c r="J72" s="269" t="str">
        <f>IFERROR(GETPIVOTDATA("TEMPO PQ", CONFIGURAÇÃO!$AI$2,"CONTEÚDO",$B72,"Valores","TEMPO PQ"), "00:00:00")</f>
        <v>00:00:00</v>
      </c>
    </row>
    <row r="73" spans="1:10" ht="28.15" customHeight="1" x14ac:dyDescent="0.25">
      <c r="A73" s="263">
        <v>69</v>
      </c>
      <c r="B73" s="264" t="s">
        <v>332</v>
      </c>
      <c r="C73" s="265" t="str">
        <f>IFERROR(GETPIVOTDATA("LÍQUIDO", CONFIGURAÇÃO!$AI$2,"CONTEÚDO",$B73,"Valores","LÍQUIDO"),"00:00:00")</f>
        <v>00:00:00</v>
      </c>
      <c r="D73" s="246">
        <f>IFERROR(GETPIVOTDATA("TIPO DE ESTUDO",CONFIGURAÇÃO!$S$2,"CONTEÚDO",B73,"TIPO DE ESTUDO", $D$3), "0")+IFERROR(GETPIVOTDATA("TIPO DE ESTUDO",CONFIGURAÇÃO!$S$2,"CONTEÚDO",B73,"TIPO DE ESTUDO", "Estudo e Exercícios"), "0")</f>
        <v>0</v>
      </c>
      <c r="E73" s="246">
        <f>IFERROR(GETPIVOTDATA("TIPO DE ESTUDO",CONFIGURAÇÃO!$S$2,"CONTEÚDO",B73,"TIPO DE ESTUDO", $E$3), "0")+IFERROR(GETPIVOTDATA("TIPO DE ESTUDO",CONFIGURAÇÃO!$S$2,"CONTEÚDO",B73,"TIPO DE ESTUDO", "Estudo e Exercícios"), "0")+IFERROR(GETPIVOTDATA("TIPO DE ESTUDO",CONFIGURAÇÃO!$S$2,"CONTEÚDO",B73,"TIPO DE ESTUDO", "Revisão e Exercícios"), "0")</f>
        <v>0</v>
      </c>
      <c r="F73" s="246">
        <f>IFERROR(GETPIVOTDATA("TIPO DE ESTUDO",CONFIGURAÇÃO!$S$2,"CONTEÚDO",B73,"TIPO DE ESTUDO", $F$3),"0")+IFERROR(GETPIVOTDATA("TIPO DE ESTUDO",CONFIGURAÇÃO!$S$2,"CONTEÚDO",B73,"TIPO DE ESTUDO", "Revisão e Exercícios"), "0")</f>
        <v>0</v>
      </c>
      <c r="G73" s="266">
        <f>IFERROR(GETPIVOTDATA("ACERTOS", CONFIGURAÇÃO!$AI$2,"CONTEÚDO",$B73,"Valores","ACERTOS"),0)</f>
        <v>0</v>
      </c>
      <c r="H73" s="267">
        <f>IFERROR(GETPIVOTDATA("ERROS", CONFIGURAÇÃO!$AI$2,"CONTEÚDO",$B73,"Valores","ERROS"),0)</f>
        <v>0</v>
      </c>
      <c r="I73" s="268">
        <f>IFERROR(GETPIVOTDATA("NºQUEST", CONFIGURAÇÃO!$AI$2,"CONTEÚDO",$B73,"Valores","NºQUEST"),0)</f>
        <v>0</v>
      </c>
      <c r="J73" s="269" t="str">
        <f>IFERROR(GETPIVOTDATA("TEMPO PQ", CONFIGURAÇÃO!$AI$2,"CONTEÚDO",$B73,"Valores","TEMPO PQ"), "00:00:00")</f>
        <v>00:00:00</v>
      </c>
    </row>
    <row r="74" spans="1:10" ht="28.15" customHeight="1" x14ac:dyDescent="0.25">
      <c r="A74" s="263">
        <v>70</v>
      </c>
      <c r="B74" s="264" t="s">
        <v>333</v>
      </c>
      <c r="C74" s="265" t="str">
        <f>IFERROR(GETPIVOTDATA("LÍQUIDO", CONFIGURAÇÃO!$AI$2,"CONTEÚDO",$B74,"Valores","LÍQUIDO"),"00:00:00")</f>
        <v>00:00:00</v>
      </c>
      <c r="D74" s="246">
        <f>IFERROR(GETPIVOTDATA("TIPO DE ESTUDO",CONFIGURAÇÃO!$S$2,"CONTEÚDO",B74,"TIPO DE ESTUDO", $D$3), "0")+IFERROR(GETPIVOTDATA("TIPO DE ESTUDO",CONFIGURAÇÃO!$S$2,"CONTEÚDO",B74,"TIPO DE ESTUDO", "Estudo e Exercícios"), "0")</f>
        <v>0</v>
      </c>
      <c r="E74" s="246">
        <f>IFERROR(GETPIVOTDATA("TIPO DE ESTUDO",CONFIGURAÇÃO!$S$2,"CONTEÚDO",B74,"TIPO DE ESTUDO", $E$3), "0")+IFERROR(GETPIVOTDATA("TIPO DE ESTUDO",CONFIGURAÇÃO!$S$2,"CONTEÚDO",B74,"TIPO DE ESTUDO", "Estudo e Exercícios"), "0")+IFERROR(GETPIVOTDATA("TIPO DE ESTUDO",CONFIGURAÇÃO!$S$2,"CONTEÚDO",B74,"TIPO DE ESTUDO", "Revisão e Exercícios"), "0")</f>
        <v>0</v>
      </c>
      <c r="F74" s="246">
        <f>IFERROR(GETPIVOTDATA("TIPO DE ESTUDO",CONFIGURAÇÃO!$S$2,"CONTEÚDO",B74,"TIPO DE ESTUDO", $F$3),"0")+IFERROR(GETPIVOTDATA("TIPO DE ESTUDO",CONFIGURAÇÃO!$S$2,"CONTEÚDO",B74,"TIPO DE ESTUDO", "Revisão e Exercícios"), "0")</f>
        <v>0</v>
      </c>
      <c r="G74" s="266">
        <f>IFERROR(GETPIVOTDATA("ACERTOS", CONFIGURAÇÃO!$AI$2,"CONTEÚDO",$B74,"Valores","ACERTOS"),0)</f>
        <v>0</v>
      </c>
      <c r="H74" s="267">
        <f>IFERROR(GETPIVOTDATA("ERROS", CONFIGURAÇÃO!$AI$2,"CONTEÚDO",$B74,"Valores","ERROS"),0)</f>
        <v>0</v>
      </c>
      <c r="I74" s="268">
        <f>IFERROR(GETPIVOTDATA("NºQUEST", CONFIGURAÇÃO!$AI$2,"CONTEÚDO",$B74,"Valores","NºQUEST"),0)</f>
        <v>0</v>
      </c>
      <c r="J74" s="269" t="str">
        <f>IFERROR(GETPIVOTDATA("TEMPO PQ", CONFIGURAÇÃO!$AI$2,"CONTEÚDO",$B74,"Valores","TEMPO PQ"), "00:00:00")</f>
        <v>00:00:00</v>
      </c>
    </row>
    <row r="75" spans="1:10" ht="28.15" customHeight="1" x14ac:dyDescent="0.25">
      <c r="A75" s="263">
        <v>71</v>
      </c>
      <c r="B75" s="264" t="s">
        <v>334</v>
      </c>
      <c r="C75" s="265" t="str">
        <f>IFERROR(GETPIVOTDATA("LÍQUIDO", CONFIGURAÇÃO!$AI$2,"CONTEÚDO",$B75,"Valores","LÍQUIDO"),"00:00:00")</f>
        <v>00:00:00</v>
      </c>
      <c r="D75" s="246">
        <f>IFERROR(GETPIVOTDATA("TIPO DE ESTUDO",CONFIGURAÇÃO!$S$2,"CONTEÚDO",B75,"TIPO DE ESTUDO", $D$3), "0")+IFERROR(GETPIVOTDATA("TIPO DE ESTUDO",CONFIGURAÇÃO!$S$2,"CONTEÚDO",B75,"TIPO DE ESTUDO", "Estudo e Exercícios"), "0")</f>
        <v>0</v>
      </c>
      <c r="E75" s="246">
        <f>IFERROR(GETPIVOTDATA("TIPO DE ESTUDO",CONFIGURAÇÃO!$S$2,"CONTEÚDO",B75,"TIPO DE ESTUDO", $E$3), "0")+IFERROR(GETPIVOTDATA("TIPO DE ESTUDO",CONFIGURAÇÃO!$S$2,"CONTEÚDO",B75,"TIPO DE ESTUDO", "Estudo e Exercícios"), "0")+IFERROR(GETPIVOTDATA("TIPO DE ESTUDO",CONFIGURAÇÃO!$S$2,"CONTEÚDO",B75,"TIPO DE ESTUDO", "Revisão e Exercícios"), "0")</f>
        <v>0</v>
      </c>
      <c r="F75" s="246">
        <f>IFERROR(GETPIVOTDATA("TIPO DE ESTUDO",CONFIGURAÇÃO!$S$2,"CONTEÚDO",B75,"TIPO DE ESTUDO", $F$3),"0")+IFERROR(GETPIVOTDATA("TIPO DE ESTUDO",CONFIGURAÇÃO!$S$2,"CONTEÚDO",B75,"TIPO DE ESTUDO", "Revisão e Exercícios"), "0")</f>
        <v>0</v>
      </c>
      <c r="G75" s="266">
        <f>IFERROR(GETPIVOTDATA("ACERTOS", CONFIGURAÇÃO!$AI$2,"CONTEÚDO",$B75,"Valores","ACERTOS"),0)</f>
        <v>0</v>
      </c>
      <c r="H75" s="267">
        <f>IFERROR(GETPIVOTDATA("ERROS", CONFIGURAÇÃO!$AI$2,"CONTEÚDO",$B75,"Valores","ERROS"),0)</f>
        <v>0</v>
      </c>
      <c r="I75" s="268">
        <f>IFERROR(GETPIVOTDATA("NºQUEST", CONFIGURAÇÃO!$AI$2,"CONTEÚDO",$B75,"Valores","NºQUEST"),0)</f>
        <v>0</v>
      </c>
      <c r="J75" s="269" t="str">
        <f>IFERROR(GETPIVOTDATA("TEMPO PQ", CONFIGURAÇÃO!$AI$2,"CONTEÚDO",$B75,"Valores","TEMPO PQ"), "00:00:00")</f>
        <v>00:00:00</v>
      </c>
    </row>
    <row r="76" spans="1:10" ht="28.15" customHeight="1" x14ac:dyDescent="0.25">
      <c r="A76" s="263">
        <v>72</v>
      </c>
      <c r="B76" s="264" t="s">
        <v>335</v>
      </c>
      <c r="C76" s="265" t="str">
        <f>IFERROR(GETPIVOTDATA("LÍQUIDO", CONFIGURAÇÃO!$AI$2,"CONTEÚDO",$B76,"Valores","LÍQUIDO"),"00:00:00")</f>
        <v>00:00:00</v>
      </c>
      <c r="D76" s="246">
        <f>IFERROR(GETPIVOTDATA("TIPO DE ESTUDO",CONFIGURAÇÃO!$S$2,"CONTEÚDO",B76,"TIPO DE ESTUDO", $D$3), "0")+IFERROR(GETPIVOTDATA("TIPO DE ESTUDO",CONFIGURAÇÃO!$S$2,"CONTEÚDO",B76,"TIPO DE ESTUDO", "Estudo e Exercícios"), "0")</f>
        <v>0</v>
      </c>
      <c r="E76" s="246">
        <f>IFERROR(GETPIVOTDATA("TIPO DE ESTUDO",CONFIGURAÇÃO!$S$2,"CONTEÚDO",B76,"TIPO DE ESTUDO", $E$3), "0")+IFERROR(GETPIVOTDATA("TIPO DE ESTUDO",CONFIGURAÇÃO!$S$2,"CONTEÚDO",B76,"TIPO DE ESTUDO", "Estudo e Exercícios"), "0")+IFERROR(GETPIVOTDATA("TIPO DE ESTUDO",CONFIGURAÇÃO!$S$2,"CONTEÚDO",B76,"TIPO DE ESTUDO", "Revisão e Exercícios"), "0")</f>
        <v>0</v>
      </c>
      <c r="F76" s="246">
        <f>IFERROR(GETPIVOTDATA("TIPO DE ESTUDO",CONFIGURAÇÃO!$S$2,"CONTEÚDO",B76,"TIPO DE ESTUDO", $F$3),"0")+IFERROR(GETPIVOTDATA("TIPO DE ESTUDO",CONFIGURAÇÃO!$S$2,"CONTEÚDO",B76,"TIPO DE ESTUDO", "Revisão e Exercícios"), "0")</f>
        <v>0</v>
      </c>
      <c r="G76" s="266">
        <f>IFERROR(GETPIVOTDATA("ACERTOS", CONFIGURAÇÃO!$AI$2,"CONTEÚDO",$B76,"Valores","ACERTOS"),0)</f>
        <v>0</v>
      </c>
      <c r="H76" s="267">
        <f>IFERROR(GETPIVOTDATA("ERROS", CONFIGURAÇÃO!$AI$2,"CONTEÚDO",$B76,"Valores","ERROS"),0)</f>
        <v>0</v>
      </c>
      <c r="I76" s="268">
        <f>IFERROR(GETPIVOTDATA("NºQUEST", CONFIGURAÇÃO!$AI$2,"CONTEÚDO",$B76,"Valores","NºQUEST"),0)</f>
        <v>0</v>
      </c>
      <c r="J76" s="269" t="str">
        <f>IFERROR(GETPIVOTDATA("TEMPO PQ", CONFIGURAÇÃO!$AI$2,"CONTEÚDO",$B76,"Valores","TEMPO PQ"), "00:00:00")</f>
        <v>00:00:00</v>
      </c>
    </row>
    <row r="77" spans="1:10" ht="28.15" customHeight="1" x14ac:dyDescent="0.25">
      <c r="A77" s="263">
        <v>73</v>
      </c>
      <c r="B77" s="264" t="s">
        <v>336</v>
      </c>
      <c r="C77" s="265" t="str">
        <f>IFERROR(GETPIVOTDATA("LÍQUIDO", CONFIGURAÇÃO!$AI$2,"CONTEÚDO",$B77,"Valores","LÍQUIDO"),"00:00:00")</f>
        <v>00:00:00</v>
      </c>
      <c r="D77" s="246">
        <f>IFERROR(GETPIVOTDATA("TIPO DE ESTUDO",CONFIGURAÇÃO!$S$2,"CONTEÚDO",B77,"TIPO DE ESTUDO", $D$3), "0")+IFERROR(GETPIVOTDATA("TIPO DE ESTUDO",CONFIGURAÇÃO!$S$2,"CONTEÚDO",B77,"TIPO DE ESTUDO", "Estudo e Exercícios"), "0")</f>
        <v>0</v>
      </c>
      <c r="E77" s="246">
        <f>IFERROR(GETPIVOTDATA("TIPO DE ESTUDO",CONFIGURAÇÃO!$S$2,"CONTEÚDO",B77,"TIPO DE ESTUDO", $E$3), "0")+IFERROR(GETPIVOTDATA("TIPO DE ESTUDO",CONFIGURAÇÃO!$S$2,"CONTEÚDO",B77,"TIPO DE ESTUDO", "Estudo e Exercícios"), "0")+IFERROR(GETPIVOTDATA("TIPO DE ESTUDO",CONFIGURAÇÃO!$S$2,"CONTEÚDO",B77,"TIPO DE ESTUDO", "Revisão e Exercícios"), "0")</f>
        <v>0</v>
      </c>
      <c r="F77" s="246">
        <f>IFERROR(GETPIVOTDATA("TIPO DE ESTUDO",CONFIGURAÇÃO!$S$2,"CONTEÚDO",B77,"TIPO DE ESTUDO", $F$3),"0")+IFERROR(GETPIVOTDATA("TIPO DE ESTUDO",CONFIGURAÇÃO!$S$2,"CONTEÚDO",B77,"TIPO DE ESTUDO", "Revisão e Exercícios"), "0")</f>
        <v>0</v>
      </c>
      <c r="G77" s="266">
        <f>IFERROR(GETPIVOTDATA("ACERTOS", CONFIGURAÇÃO!$AI$2,"CONTEÚDO",$B77,"Valores","ACERTOS"),0)</f>
        <v>0</v>
      </c>
      <c r="H77" s="267">
        <f>IFERROR(GETPIVOTDATA("ERROS", CONFIGURAÇÃO!$AI$2,"CONTEÚDO",$B77,"Valores","ERROS"),0)</f>
        <v>0</v>
      </c>
      <c r="I77" s="268">
        <f>IFERROR(GETPIVOTDATA("NºQUEST", CONFIGURAÇÃO!$AI$2,"CONTEÚDO",$B77,"Valores","NºQUEST"),0)</f>
        <v>0</v>
      </c>
      <c r="J77" s="269" t="str">
        <f>IFERROR(GETPIVOTDATA("TEMPO PQ", CONFIGURAÇÃO!$AI$2,"CONTEÚDO",$B77,"Valores","TEMPO PQ"), "00:00:00")</f>
        <v>00:00:00</v>
      </c>
    </row>
    <row r="78" spans="1:10" ht="28.15" customHeight="1" x14ac:dyDescent="0.25">
      <c r="A78" s="263">
        <v>74</v>
      </c>
      <c r="B78" s="264" t="s">
        <v>337</v>
      </c>
      <c r="C78" s="265" t="str">
        <f>IFERROR(GETPIVOTDATA("LÍQUIDO", CONFIGURAÇÃO!$AI$2,"CONTEÚDO",$B78,"Valores","LÍQUIDO"),"00:00:00")</f>
        <v>00:00:00</v>
      </c>
      <c r="D78" s="246">
        <f>IFERROR(GETPIVOTDATA("TIPO DE ESTUDO",CONFIGURAÇÃO!$S$2,"CONTEÚDO",B78,"TIPO DE ESTUDO", $D$3), "0")+IFERROR(GETPIVOTDATA("TIPO DE ESTUDO",CONFIGURAÇÃO!$S$2,"CONTEÚDO",B78,"TIPO DE ESTUDO", "Estudo e Exercícios"), "0")</f>
        <v>0</v>
      </c>
      <c r="E78" s="246">
        <f>IFERROR(GETPIVOTDATA("TIPO DE ESTUDO",CONFIGURAÇÃO!$S$2,"CONTEÚDO",B78,"TIPO DE ESTUDO", $E$3), "0")+IFERROR(GETPIVOTDATA("TIPO DE ESTUDO",CONFIGURAÇÃO!$S$2,"CONTEÚDO",B78,"TIPO DE ESTUDO", "Estudo e Exercícios"), "0")+IFERROR(GETPIVOTDATA("TIPO DE ESTUDO",CONFIGURAÇÃO!$S$2,"CONTEÚDO",B78,"TIPO DE ESTUDO", "Revisão e Exercícios"), "0")</f>
        <v>0</v>
      </c>
      <c r="F78" s="246">
        <f>IFERROR(GETPIVOTDATA("TIPO DE ESTUDO",CONFIGURAÇÃO!$S$2,"CONTEÚDO",B78,"TIPO DE ESTUDO", $F$3),"0")+IFERROR(GETPIVOTDATA("TIPO DE ESTUDO",CONFIGURAÇÃO!$S$2,"CONTEÚDO",B78,"TIPO DE ESTUDO", "Revisão e Exercícios"), "0")</f>
        <v>0</v>
      </c>
      <c r="G78" s="266">
        <f>IFERROR(GETPIVOTDATA("ACERTOS", CONFIGURAÇÃO!$AI$2,"CONTEÚDO",$B78,"Valores","ACERTOS"),0)</f>
        <v>0</v>
      </c>
      <c r="H78" s="267">
        <f>IFERROR(GETPIVOTDATA("ERROS", CONFIGURAÇÃO!$AI$2,"CONTEÚDO",$B78,"Valores","ERROS"),0)</f>
        <v>0</v>
      </c>
      <c r="I78" s="268">
        <f>IFERROR(GETPIVOTDATA("NºQUEST", CONFIGURAÇÃO!$AI$2,"CONTEÚDO",$B78,"Valores","NºQUEST"),0)</f>
        <v>0</v>
      </c>
      <c r="J78" s="269" t="str">
        <f>IFERROR(GETPIVOTDATA("TEMPO PQ", CONFIGURAÇÃO!$AI$2,"CONTEÚDO",$B78,"Valores","TEMPO PQ"), "00:00:00")</f>
        <v>00:00:00</v>
      </c>
    </row>
    <row r="79" spans="1:10" ht="28.15" customHeight="1" x14ac:dyDescent="0.25">
      <c r="A79" s="263">
        <v>75</v>
      </c>
      <c r="B79" s="264" t="s">
        <v>338</v>
      </c>
      <c r="C79" s="265" t="str">
        <f>IFERROR(GETPIVOTDATA("LÍQUIDO", CONFIGURAÇÃO!$AI$2,"CONTEÚDO",$B79,"Valores","LÍQUIDO"),"00:00:00")</f>
        <v>00:00:00</v>
      </c>
      <c r="D79" s="246">
        <f>IFERROR(GETPIVOTDATA("TIPO DE ESTUDO",CONFIGURAÇÃO!$S$2,"CONTEÚDO",B79,"TIPO DE ESTUDO", $D$3), "0")+IFERROR(GETPIVOTDATA("TIPO DE ESTUDO",CONFIGURAÇÃO!$S$2,"CONTEÚDO",B79,"TIPO DE ESTUDO", "Estudo e Exercícios"), "0")</f>
        <v>0</v>
      </c>
      <c r="E79" s="246">
        <f>IFERROR(GETPIVOTDATA("TIPO DE ESTUDO",CONFIGURAÇÃO!$S$2,"CONTEÚDO",B79,"TIPO DE ESTUDO", $E$3), "0")+IFERROR(GETPIVOTDATA("TIPO DE ESTUDO",CONFIGURAÇÃO!$S$2,"CONTEÚDO",B79,"TIPO DE ESTUDO", "Estudo e Exercícios"), "0")+IFERROR(GETPIVOTDATA("TIPO DE ESTUDO",CONFIGURAÇÃO!$S$2,"CONTEÚDO",B79,"TIPO DE ESTUDO", "Revisão e Exercícios"), "0")</f>
        <v>0</v>
      </c>
      <c r="F79" s="246">
        <f>IFERROR(GETPIVOTDATA("TIPO DE ESTUDO",CONFIGURAÇÃO!$S$2,"CONTEÚDO",B79,"TIPO DE ESTUDO", $F$3),"0")+IFERROR(GETPIVOTDATA("TIPO DE ESTUDO",CONFIGURAÇÃO!$S$2,"CONTEÚDO",B79,"TIPO DE ESTUDO", "Revisão e Exercícios"), "0")</f>
        <v>0</v>
      </c>
      <c r="G79" s="266">
        <f>IFERROR(GETPIVOTDATA("ACERTOS", CONFIGURAÇÃO!$AI$2,"CONTEÚDO",$B79,"Valores","ACERTOS"),0)</f>
        <v>0</v>
      </c>
      <c r="H79" s="267">
        <f>IFERROR(GETPIVOTDATA("ERROS", CONFIGURAÇÃO!$AI$2,"CONTEÚDO",$B79,"Valores","ERROS"),0)</f>
        <v>0</v>
      </c>
      <c r="I79" s="268">
        <f>IFERROR(GETPIVOTDATA("NºQUEST", CONFIGURAÇÃO!$AI$2,"CONTEÚDO",$B79,"Valores","NºQUEST"),0)</f>
        <v>0</v>
      </c>
      <c r="J79" s="269" t="str">
        <f>IFERROR(GETPIVOTDATA("TEMPO PQ", CONFIGURAÇÃO!$AI$2,"CONTEÚDO",$B79,"Valores","TEMPO PQ"), "00:00:00")</f>
        <v>00:00:00</v>
      </c>
    </row>
    <row r="80" spans="1:10" ht="28.15" customHeight="1" x14ac:dyDescent="0.25">
      <c r="A80" s="263">
        <v>76</v>
      </c>
      <c r="B80" s="264" t="s">
        <v>339</v>
      </c>
      <c r="C80" s="265" t="str">
        <f>IFERROR(GETPIVOTDATA("LÍQUIDO", CONFIGURAÇÃO!$AI$2,"CONTEÚDO",$B80,"Valores","LÍQUIDO"),"00:00:00")</f>
        <v>00:00:00</v>
      </c>
      <c r="D80" s="246">
        <f>IFERROR(GETPIVOTDATA("TIPO DE ESTUDO",CONFIGURAÇÃO!$S$2,"CONTEÚDO",B80,"TIPO DE ESTUDO", $D$3), "0")+IFERROR(GETPIVOTDATA("TIPO DE ESTUDO",CONFIGURAÇÃO!$S$2,"CONTEÚDO",B80,"TIPO DE ESTUDO", "Estudo e Exercícios"), "0")</f>
        <v>0</v>
      </c>
      <c r="E80" s="246">
        <f>IFERROR(GETPIVOTDATA("TIPO DE ESTUDO",CONFIGURAÇÃO!$S$2,"CONTEÚDO",B80,"TIPO DE ESTUDO", $E$3), "0")+IFERROR(GETPIVOTDATA("TIPO DE ESTUDO",CONFIGURAÇÃO!$S$2,"CONTEÚDO",B80,"TIPO DE ESTUDO", "Estudo e Exercícios"), "0")+IFERROR(GETPIVOTDATA("TIPO DE ESTUDO",CONFIGURAÇÃO!$S$2,"CONTEÚDO",B80,"TIPO DE ESTUDO", "Revisão e Exercícios"), "0")</f>
        <v>0</v>
      </c>
      <c r="F80" s="246">
        <f>IFERROR(GETPIVOTDATA("TIPO DE ESTUDO",CONFIGURAÇÃO!$S$2,"CONTEÚDO",B80,"TIPO DE ESTUDO", $F$3),"0")+IFERROR(GETPIVOTDATA("TIPO DE ESTUDO",CONFIGURAÇÃO!$S$2,"CONTEÚDO",B80,"TIPO DE ESTUDO", "Revisão e Exercícios"), "0")</f>
        <v>0</v>
      </c>
      <c r="G80" s="266">
        <f>IFERROR(GETPIVOTDATA("ACERTOS", CONFIGURAÇÃO!$AI$2,"CONTEÚDO",$B80,"Valores","ACERTOS"),0)</f>
        <v>0</v>
      </c>
      <c r="H80" s="267">
        <f>IFERROR(GETPIVOTDATA("ERROS", CONFIGURAÇÃO!$AI$2,"CONTEÚDO",$B80,"Valores","ERROS"),0)</f>
        <v>0</v>
      </c>
      <c r="I80" s="268">
        <f>IFERROR(GETPIVOTDATA("NºQUEST", CONFIGURAÇÃO!$AI$2,"CONTEÚDO",$B80,"Valores","NºQUEST"),0)</f>
        <v>0</v>
      </c>
      <c r="J80" s="269" t="str">
        <f>IFERROR(GETPIVOTDATA("TEMPO PQ", CONFIGURAÇÃO!$AI$2,"CONTEÚDO",$B80,"Valores","TEMPO PQ"), "00:00:00")</f>
        <v>00:00:00</v>
      </c>
    </row>
    <row r="81" spans="1:10" ht="28.15" customHeight="1" x14ac:dyDescent="0.25">
      <c r="A81" s="263">
        <v>77</v>
      </c>
      <c r="B81" s="264" t="s">
        <v>340</v>
      </c>
      <c r="C81" s="265" t="str">
        <f>IFERROR(GETPIVOTDATA("LÍQUIDO", CONFIGURAÇÃO!$AI$2,"CONTEÚDO",$B81,"Valores","LÍQUIDO"),"00:00:00")</f>
        <v>00:00:00</v>
      </c>
      <c r="D81" s="246">
        <f>IFERROR(GETPIVOTDATA("TIPO DE ESTUDO",CONFIGURAÇÃO!$S$2,"CONTEÚDO",B81,"TIPO DE ESTUDO", $D$3), "0")+IFERROR(GETPIVOTDATA("TIPO DE ESTUDO",CONFIGURAÇÃO!$S$2,"CONTEÚDO",B81,"TIPO DE ESTUDO", "Estudo e Exercícios"), "0")</f>
        <v>0</v>
      </c>
      <c r="E81" s="246">
        <f>IFERROR(GETPIVOTDATA("TIPO DE ESTUDO",CONFIGURAÇÃO!$S$2,"CONTEÚDO",B81,"TIPO DE ESTUDO", $E$3), "0")+IFERROR(GETPIVOTDATA("TIPO DE ESTUDO",CONFIGURAÇÃO!$S$2,"CONTEÚDO",B81,"TIPO DE ESTUDO", "Estudo e Exercícios"), "0")+IFERROR(GETPIVOTDATA("TIPO DE ESTUDO",CONFIGURAÇÃO!$S$2,"CONTEÚDO",B81,"TIPO DE ESTUDO", "Revisão e Exercícios"), "0")</f>
        <v>0</v>
      </c>
      <c r="F81" s="246">
        <f>IFERROR(GETPIVOTDATA("TIPO DE ESTUDO",CONFIGURAÇÃO!$S$2,"CONTEÚDO",B81,"TIPO DE ESTUDO", $F$3),"0")+IFERROR(GETPIVOTDATA("TIPO DE ESTUDO",CONFIGURAÇÃO!$S$2,"CONTEÚDO",B81,"TIPO DE ESTUDO", "Revisão e Exercícios"), "0")</f>
        <v>0</v>
      </c>
      <c r="G81" s="266">
        <f>IFERROR(GETPIVOTDATA("ACERTOS", CONFIGURAÇÃO!$AI$2,"CONTEÚDO",$B81,"Valores","ACERTOS"),0)</f>
        <v>0</v>
      </c>
      <c r="H81" s="267">
        <f>IFERROR(GETPIVOTDATA("ERROS", CONFIGURAÇÃO!$AI$2,"CONTEÚDO",$B81,"Valores","ERROS"),0)</f>
        <v>0</v>
      </c>
      <c r="I81" s="268">
        <f>IFERROR(GETPIVOTDATA("NºQUEST", CONFIGURAÇÃO!$AI$2,"CONTEÚDO",$B81,"Valores","NºQUEST"),0)</f>
        <v>0</v>
      </c>
      <c r="J81" s="269" t="str">
        <f>IFERROR(GETPIVOTDATA("TEMPO PQ", CONFIGURAÇÃO!$AI$2,"CONTEÚDO",$B81,"Valores","TEMPO PQ"), "00:00:00")</f>
        <v>00:00:00</v>
      </c>
    </row>
    <row r="82" spans="1:10" ht="28.15" customHeight="1" x14ac:dyDescent="0.25">
      <c r="A82" s="263">
        <v>78</v>
      </c>
      <c r="B82" s="264" t="s">
        <v>341</v>
      </c>
      <c r="C82" s="265" t="str">
        <f>IFERROR(GETPIVOTDATA("LÍQUIDO", CONFIGURAÇÃO!$AI$2,"CONTEÚDO",$B82,"Valores","LÍQUIDO"),"00:00:00")</f>
        <v>00:00:00</v>
      </c>
      <c r="D82" s="246">
        <f>IFERROR(GETPIVOTDATA("TIPO DE ESTUDO",CONFIGURAÇÃO!$S$2,"CONTEÚDO",B82,"TIPO DE ESTUDO", $D$3), "0")+IFERROR(GETPIVOTDATA("TIPO DE ESTUDO",CONFIGURAÇÃO!$S$2,"CONTEÚDO",B82,"TIPO DE ESTUDO", "Estudo e Exercícios"), "0")</f>
        <v>0</v>
      </c>
      <c r="E82" s="246">
        <f>IFERROR(GETPIVOTDATA("TIPO DE ESTUDO",CONFIGURAÇÃO!$S$2,"CONTEÚDO",B82,"TIPO DE ESTUDO", $E$3), "0")+IFERROR(GETPIVOTDATA("TIPO DE ESTUDO",CONFIGURAÇÃO!$S$2,"CONTEÚDO",B82,"TIPO DE ESTUDO", "Estudo e Exercícios"), "0")+IFERROR(GETPIVOTDATA("TIPO DE ESTUDO",CONFIGURAÇÃO!$S$2,"CONTEÚDO",B82,"TIPO DE ESTUDO", "Revisão e Exercícios"), "0")</f>
        <v>0</v>
      </c>
      <c r="F82" s="246">
        <f>IFERROR(GETPIVOTDATA("TIPO DE ESTUDO",CONFIGURAÇÃO!$S$2,"CONTEÚDO",B82,"TIPO DE ESTUDO", $F$3),"0")+IFERROR(GETPIVOTDATA("TIPO DE ESTUDO",CONFIGURAÇÃO!$S$2,"CONTEÚDO",B82,"TIPO DE ESTUDO", "Revisão e Exercícios"), "0")</f>
        <v>0</v>
      </c>
      <c r="G82" s="266">
        <f>IFERROR(GETPIVOTDATA("ACERTOS", CONFIGURAÇÃO!$AI$2,"CONTEÚDO",$B82,"Valores","ACERTOS"),0)</f>
        <v>0</v>
      </c>
      <c r="H82" s="267">
        <f>IFERROR(GETPIVOTDATA("ERROS", CONFIGURAÇÃO!$AI$2,"CONTEÚDO",$B82,"Valores","ERROS"),0)</f>
        <v>0</v>
      </c>
      <c r="I82" s="268">
        <f>IFERROR(GETPIVOTDATA("NºQUEST", CONFIGURAÇÃO!$AI$2,"CONTEÚDO",$B82,"Valores","NºQUEST"),0)</f>
        <v>0</v>
      </c>
      <c r="J82" s="269" t="str">
        <f>IFERROR(GETPIVOTDATA("TEMPO PQ", CONFIGURAÇÃO!$AI$2,"CONTEÚDO",$B82,"Valores","TEMPO PQ"), "00:00:00")</f>
        <v>00:00:00</v>
      </c>
    </row>
    <row r="83" spans="1:10" ht="28.15" customHeight="1" x14ac:dyDescent="0.25">
      <c r="A83" s="263">
        <v>79</v>
      </c>
      <c r="B83" s="264" t="s">
        <v>342</v>
      </c>
      <c r="C83" s="265" t="str">
        <f>IFERROR(GETPIVOTDATA("LÍQUIDO", CONFIGURAÇÃO!$AI$2,"CONTEÚDO",$B83,"Valores","LÍQUIDO"),"00:00:00")</f>
        <v>00:00:00</v>
      </c>
      <c r="D83" s="246">
        <f>IFERROR(GETPIVOTDATA("TIPO DE ESTUDO",CONFIGURAÇÃO!$S$2,"CONTEÚDO",B83,"TIPO DE ESTUDO", $D$3), "0")+IFERROR(GETPIVOTDATA("TIPO DE ESTUDO",CONFIGURAÇÃO!$S$2,"CONTEÚDO",B83,"TIPO DE ESTUDO", "Estudo e Exercícios"), "0")</f>
        <v>0</v>
      </c>
      <c r="E83" s="246">
        <f>IFERROR(GETPIVOTDATA("TIPO DE ESTUDO",CONFIGURAÇÃO!$S$2,"CONTEÚDO",B83,"TIPO DE ESTUDO", $E$3), "0")+IFERROR(GETPIVOTDATA("TIPO DE ESTUDO",CONFIGURAÇÃO!$S$2,"CONTEÚDO",B83,"TIPO DE ESTUDO", "Estudo e Exercícios"), "0")+IFERROR(GETPIVOTDATA("TIPO DE ESTUDO",CONFIGURAÇÃO!$S$2,"CONTEÚDO",B83,"TIPO DE ESTUDO", "Revisão e Exercícios"), "0")</f>
        <v>0</v>
      </c>
      <c r="F83" s="246">
        <f>IFERROR(GETPIVOTDATA("TIPO DE ESTUDO",CONFIGURAÇÃO!$S$2,"CONTEÚDO",B83,"TIPO DE ESTUDO", $F$3),"0")+IFERROR(GETPIVOTDATA("TIPO DE ESTUDO",CONFIGURAÇÃO!$S$2,"CONTEÚDO",B83,"TIPO DE ESTUDO", "Revisão e Exercícios"), "0")</f>
        <v>0</v>
      </c>
      <c r="G83" s="266">
        <f>IFERROR(GETPIVOTDATA("ACERTOS", CONFIGURAÇÃO!$AI$2,"CONTEÚDO",$B83,"Valores","ACERTOS"),0)</f>
        <v>0</v>
      </c>
      <c r="H83" s="267">
        <f>IFERROR(GETPIVOTDATA("ERROS", CONFIGURAÇÃO!$AI$2,"CONTEÚDO",$B83,"Valores","ERROS"),0)</f>
        <v>0</v>
      </c>
      <c r="I83" s="268">
        <f>IFERROR(GETPIVOTDATA("NºQUEST", CONFIGURAÇÃO!$AI$2,"CONTEÚDO",$B83,"Valores","NºQUEST"),0)</f>
        <v>0</v>
      </c>
      <c r="J83" s="269" t="str">
        <f>IFERROR(GETPIVOTDATA("TEMPO PQ", CONFIGURAÇÃO!$AI$2,"CONTEÚDO",$B83,"Valores","TEMPO PQ"), "00:00:00")</f>
        <v>00:00:00</v>
      </c>
    </row>
    <row r="84" spans="1:10" ht="28.15" customHeight="1" x14ac:dyDescent="0.25">
      <c r="A84" s="263">
        <v>80</v>
      </c>
      <c r="B84" s="264" t="s">
        <v>343</v>
      </c>
      <c r="C84" s="265" t="str">
        <f>IFERROR(GETPIVOTDATA("LÍQUIDO", CONFIGURAÇÃO!$AI$2,"CONTEÚDO",$B84,"Valores","LÍQUIDO"),"00:00:00")</f>
        <v>00:00:00</v>
      </c>
      <c r="D84" s="246">
        <f>IFERROR(GETPIVOTDATA("TIPO DE ESTUDO",CONFIGURAÇÃO!$S$2,"CONTEÚDO",B84,"TIPO DE ESTUDO", $D$3), "0")+IFERROR(GETPIVOTDATA("TIPO DE ESTUDO",CONFIGURAÇÃO!$S$2,"CONTEÚDO",B84,"TIPO DE ESTUDO", "Estudo e Exercícios"), "0")</f>
        <v>0</v>
      </c>
      <c r="E84" s="246">
        <f>IFERROR(GETPIVOTDATA("TIPO DE ESTUDO",CONFIGURAÇÃO!$S$2,"CONTEÚDO",B84,"TIPO DE ESTUDO", $E$3), "0")+IFERROR(GETPIVOTDATA("TIPO DE ESTUDO",CONFIGURAÇÃO!$S$2,"CONTEÚDO",B84,"TIPO DE ESTUDO", "Estudo e Exercícios"), "0")+IFERROR(GETPIVOTDATA("TIPO DE ESTUDO",CONFIGURAÇÃO!$S$2,"CONTEÚDO",B84,"TIPO DE ESTUDO", "Revisão e Exercícios"), "0")</f>
        <v>0</v>
      </c>
      <c r="F84" s="246">
        <f>IFERROR(GETPIVOTDATA("TIPO DE ESTUDO",CONFIGURAÇÃO!$S$2,"CONTEÚDO",B84,"TIPO DE ESTUDO", $F$3),"0")+IFERROR(GETPIVOTDATA("TIPO DE ESTUDO",CONFIGURAÇÃO!$S$2,"CONTEÚDO",B84,"TIPO DE ESTUDO", "Revisão e Exercícios"), "0")</f>
        <v>0</v>
      </c>
      <c r="G84" s="266">
        <f>IFERROR(GETPIVOTDATA("ACERTOS", CONFIGURAÇÃO!$AI$2,"CONTEÚDO",$B84,"Valores","ACERTOS"),0)</f>
        <v>0</v>
      </c>
      <c r="H84" s="267">
        <f>IFERROR(GETPIVOTDATA("ERROS", CONFIGURAÇÃO!$AI$2,"CONTEÚDO",$B84,"Valores","ERROS"),0)</f>
        <v>0</v>
      </c>
      <c r="I84" s="268">
        <f>IFERROR(GETPIVOTDATA("NºQUEST", CONFIGURAÇÃO!$AI$2,"CONTEÚDO",$B84,"Valores","NºQUEST"),0)</f>
        <v>0</v>
      </c>
      <c r="J84" s="269" t="str">
        <f>IFERROR(GETPIVOTDATA("TEMPO PQ", CONFIGURAÇÃO!$AI$2,"CONTEÚDO",$B84,"Valores","TEMPO PQ"), "00:00:00")</f>
        <v>00:00:00</v>
      </c>
    </row>
    <row r="85" spans="1:10" ht="28.15" customHeight="1" x14ac:dyDescent="0.25">
      <c r="A85" s="263">
        <v>81</v>
      </c>
      <c r="B85" s="264" t="s">
        <v>344</v>
      </c>
      <c r="C85" s="265" t="str">
        <f>IFERROR(GETPIVOTDATA("LÍQUIDO", CONFIGURAÇÃO!$AI$2,"CONTEÚDO",$B85,"Valores","LÍQUIDO"),"00:00:00")</f>
        <v>00:00:00</v>
      </c>
      <c r="D85" s="246">
        <f>IFERROR(GETPIVOTDATA("TIPO DE ESTUDO",CONFIGURAÇÃO!$S$2,"CONTEÚDO",B85,"TIPO DE ESTUDO", $D$3), "0")+IFERROR(GETPIVOTDATA("TIPO DE ESTUDO",CONFIGURAÇÃO!$S$2,"CONTEÚDO",B85,"TIPO DE ESTUDO", "Estudo e Exercícios"), "0")</f>
        <v>0</v>
      </c>
      <c r="E85" s="246">
        <f>IFERROR(GETPIVOTDATA("TIPO DE ESTUDO",CONFIGURAÇÃO!$S$2,"CONTEÚDO",B85,"TIPO DE ESTUDO", $E$3), "0")+IFERROR(GETPIVOTDATA("TIPO DE ESTUDO",CONFIGURAÇÃO!$S$2,"CONTEÚDO",B85,"TIPO DE ESTUDO", "Estudo e Exercícios"), "0")+IFERROR(GETPIVOTDATA("TIPO DE ESTUDO",CONFIGURAÇÃO!$S$2,"CONTEÚDO",B85,"TIPO DE ESTUDO", "Revisão e Exercícios"), "0")</f>
        <v>0</v>
      </c>
      <c r="F85" s="246">
        <f>IFERROR(GETPIVOTDATA("TIPO DE ESTUDO",CONFIGURAÇÃO!$S$2,"CONTEÚDO",B85,"TIPO DE ESTUDO", $F$3),"0")+IFERROR(GETPIVOTDATA("TIPO DE ESTUDO",CONFIGURAÇÃO!$S$2,"CONTEÚDO",B85,"TIPO DE ESTUDO", "Revisão e Exercícios"), "0")</f>
        <v>0</v>
      </c>
      <c r="G85" s="266">
        <f>IFERROR(GETPIVOTDATA("ACERTOS", CONFIGURAÇÃO!$AI$2,"CONTEÚDO",$B85,"Valores","ACERTOS"),0)</f>
        <v>0</v>
      </c>
      <c r="H85" s="267">
        <f>IFERROR(GETPIVOTDATA("ERROS", CONFIGURAÇÃO!$AI$2,"CONTEÚDO",$B85,"Valores","ERROS"),0)</f>
        <v>0</v>
      </c>
      <c r="I85" s="268">
        <f>IFERROR(GETPIVOTDATA("NºQUEST", CONFIGURAÇÃO!$AI$2,"CONTEÚDO",$B85,"Valores","NºQUEST"),0)</f>
        <v>0</v>
      </c>
      <c r="J85" s="269" t="str">
        <f>IFERROR(GETPIVOTDATA("TEMPO PQ", CONFIGURAÇÃO!$AI$2,"CONTEÚDO",$B85,"Valores","TEMPO PQ"), "00:00:00")</f>
        <v>00:00:00</v>
      </c>
    </row>
    <row r="86" spans="1:10" ht="28.15" customHeight="1" x14ac:dyDescent="0.25">
      <c r="A86" s="263">
        <v>82</v>
      </c>
      <c r="B86" s="264" t="s">
        <v>345</v>
      </c>
      <c r="C86" s="265" t="str">
        <f>IFERROR(GETPIVOTDATA("LÍQUIDO", CONFIGURAÇÃO!$AI$2,"CONTEÚDO",$B86,"Valores","LÍQUIDO"),"00:00:00")</f>
        <v>00:00:00</v>
      </c>
      <c r="D86" s="246">
        <f>IFERROR(GETPIVOTDATA("TIPO DE ESTUDO",CONFIGURAÇÃO!$S$2,"CONTEÚDO",B86,"TIPO DE ESTUDO", $D$3), "0")+IFERROR(GETPIVOTDATA("TIPO DE ESTUDO",CONFIGURAÇÃO!$S$2,"CONTEÚDO",B86,"TIPO DE ESTUDO", "Estudo e Exercícios"), "0")</f>
        <v>0</v>
      </c>
      <c r="E86" s="246">
        <f>IFERROR(GETPIVOTDATA("TIPO DE ESTUDO",CONFIGURAÇÃO!$S$2,"CONTEÚDO",B86,"TIPO DE ESTUDO", $E$3), "0")+IFERROR(GETPIVOTDATA("TIPO DE ESTUDO",CONFIGURAÇÃO!$S$2,"CONTEÚDO",B86,"TIPO DE ESTUDO", "Estudo e Exercícios"), "0")+IFERROR(GETPIVOTDATA("TIPO DE ESTUDO",CONFIGURAÇÃO!$S$2,"CONTEÚDO",B86,"TIPO DE ESTUDO", "Revisão e Exercícios"), "0")</f>
        <v>0</v>
      </c>
      <c r="F86" s="246">
        <f>IFERROR(GETPIVOTDATA("TIPO DE ESTUDO",CONFIGURAÇÃO!$S$2,"CONTEÚDO",B86,"TIPO DE ESTUDO", $F$3),"0")+IFERROR(GETPIVOTDATA("TIPO DE ESTUDO",CONFIGURAÇÃO!$S$2,"CONTEÚDO",B86,"TIPO DE ESTUDO", "Revisão e Exercícios"), "0")</f>
        <v>0</v>
      </c>
      <c r="G86" s="266">
        <f>IFERROR(GETPIVOTDATA("ACERTOS", CONFIGURAÇÃO!$AI$2,"CONTEÚDO",$B86,"Valores","ACERTOS"),0)</f>
        <v>0</v>
      </c>
      <c r="H86" s="267">
        <f>IFERROR(GETPIVOTDATA("ERROS", CONFIGURAÇÃO!$AI$2,"CONTEÚDO",$B86,"Valores","ERROS"),0)</f>
        <v>0</v>
      </c>
      <c r="I86" s="268">
        <f>IFERROR(GETPIVOTDATA("NºQUEST", CONFIGURAÇÃO!$AI$2,"CONTEÚDO",$B86,"Valores","NºQUEST"),0)</f>
        <v>0</v>
      </c>
      <c r="J86" s="269" t="str">
        <f>IFERROR(GETPIVOTDATA("TEMPO PQ", CONFIGURAÇÃO!$AI$2,"CONTEÚDO",$B86,"Valores","TEMPO PQ"), "00:00:00")</f>
        <v>00:00:00</v>
      </c>
    </row>
  </sheetData>
  <sheetProtection algorithmName="SHA-512" hashValue="UwCIp0fXVAr83a4VLMVfU6/EiAKG/wlVvGa1AeBkuY/MYguOVy8Wzw4OQQExOzh0Sz0QofxGyktRKx+q2kUhHA==" saltValue="MVoa1FSosdzpX+p+O2oElw==" spinCount="100000" sheet="1" objects="1" scenarios="1" formatCells="0" selectLockedCells="1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D3EFC-D8E6-4A49-B522-25254F683192}">
  <sheetPr codeName="Planilha8"/>
  <dimension ref="A1:N91"/>
  <sheetViews>
    <sheetView showGridLines="0" showRowColHeaders="0" workbookViewId="0">
      <selection activeCell="J11" sqref="J11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858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421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422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423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424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425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426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427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428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429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430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431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432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433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434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435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436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437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s="8" customFormat="1" ht="28.15" customHeight="1" x14ac:dyDescent="0.35">
      <c r="A21" s="270"/>
      <c r="B21" s="270"/>
      <c r="C21" s="281" t="s">
        <v>56</v>
      </c>
      <c r="D21" s="270" t="s">
        <v>24</v>
      </c>
      <c r="E21" s="270" t="s">
        <v>0</v>
      </c>
      <c r="F21" s="270" t="s">
        <v>1</v>
      </c>
      <c r="G21" s="270" t="s">
        <v>54</v>
      </c>
      <c r="H21" s="270" t="s">
        <v>55</v>
      </c>
      <c r="I21" s="270" t="s">
        <v>58</v>
      </c>
      <c r="J21" s="281" t="s">
        <v>163</v>
      </c>
    </row>
    <row r="22" spans="1:10" ht="28.15" customHeight="1" x14ac:dyDescent="0.25">
      <c r="A22" s="263">
        <v>18</v>
      </c>
      <c r="B22" s="264" t="s">
        <v>438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19</v>
      </c>
      <c r="B23" s="264" t="s">
        <v>439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20</v>
      </c>
      <c r="B24" s="264" t="s">
        <v>440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21</v>
      </c>
      <c r="B25" s="264" t="s">
        <v>441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22</v>
      </c>
      <c r="B26" s="264" t="s">
        <v>442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23</v>
      </c>
      <c r="B27" s="264" t="s">
        <v>443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24</v>
      </c>
      <c r="B28" s="264" t="s">
        <v>444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25</v>
      </c>
      <c r="B29" s="264" t="s">
        <v>445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26</v>
      </c>
      <c r="B30" s="264" t="s">
        <v>446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27</v>
      </c>
      <c r="B31" s="264" t="s">
        <v>447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28</v>
      </c>
      <c r="B32" s="264" t="s">
        <v>448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29</v>
      </c>
      <c r="B33" s="264" t="s">
        <v>449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30</v>
      </c>
      <c r="B34" s="264" t="s">
        <v>450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31</v>
      </c>
      <c r="B35" s="264" t="s">
        <v>451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32</v>
      </c>
      <c r="B36" s="264" t="s">
        <v>452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33</v>
      </c>
      <c r="B37" s="264" t="s">
        <v>453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34</v>
      </c>
      <c r="B38" s="264" t="s">
        <v>454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35</v>
      </c>
      <c r="B39" s="264" t="s">
        <v>455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36</v>
      </c>
      <c r="B40" s="264" t="s">
        <v>456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37</v>
      </c>
      <c r="B41" s="264" t="s">
        <v>457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38</v>
      </c>
      <c r="B42" s="264" t="s">
        <v>458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39</v>
      </c>
      <c r="B43" s="264" t="s">
        <v>459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40</v>
      </c>
      <c r="B44" s="264" t="s">
        <v>460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41</v>
      </c>
      <c r="B45" s="264" t="s">
        <v>461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42</v>
      </c>
      <c r="B46" s="264" t="s">
        <v>462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43</v>
      </c>
      <c r="B47" s="264" t="s">
        <v>463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44</v>
      </c>
      <c r="B48" s="264" t="s">
        <v>464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45</v>
      </c>
      <c r="B49" s="264" t="s">
        <v>465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46</v>
      </c>
      <c r="B50" s="264" t="s">
        <v>466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47</v>
      </c>
      <c r="B51" s="264" t="s">
        <v>467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/>
    <row r="53" spans="1:10" ht="28.15" customHeight="1" x14ac:dyDescent="0.25"/>
    <row r="54" spans="1:10" ht="28.15" customHeight="1" x14ac:dyDescent="0.25"/>
    <row r="55" spans="1:10" ht="28.15" customHeight="1" x14ac:dyDescent="0.25"/>
    <row r="56" spans="1:10" ht="28.15" customHeight="1" x14ac:dyDescent="0.25"/>
    <row r="57" spans="1:10" ht="28.15" customHeight="1" x14ac:dyDescent="0.25"/>
    <row r="58" spans="1:10" ht="28.15" customHeight="1" x14ac:dyDescent="0.25"/>
    <row r="59" spans="1:10" ht="28.15" customHeight="1" x14ac:dyDescent="0.25"/>
    <row r="60" spans="1:10" ht="28.15" customHeight="1" x14ac:dyDescent="0.25"/>
    <row r="61" spans="1:10" ht="28.15" customHeight="1" x14ac:dyDescent="0.25"/>
    <row r="62" spans="1:10" ht="28.15" customHeight="1" x14ac:dyDescent="0.25"/>
    <row r="63" spans="1:10" ht="28.15" customHeight="1" x14ac:dyDescent="0.25"/>
    <row r="64" spans="1:10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</sheetData>
  <sheetProtection algorithmName="SHA-512" hashValue="NfFCYPDMcMR5JaaBS9PYjv+mCRYdLXUTxanTQ/b+Co+yromBA3TRivLsx/wLWTQAIR8gszkavBEwWgjyRYH8pA==" saltValue="78FUueT5AL05eUqlzOtvYw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E3326-8B70-4868-B9E2-965F0BFEA582}">
  <sheetPr codeName="Planilha9"/>
  <dimension ref="A1:N98"/>
  <sheetViews>
    <sheetView showGridLines="0" showRowColHeaders="0" workbookViewId="0">
      <selection activeCell="B5" sqref="B3:B5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275"/>
      <c r="B3" s="270" t="s">
        <v>261</v>
      </c>
      <c r="C3" s="270" t="s">
        <v>56</v>
      </c>
      <c r="D3" s="270" t="s">
        <v>24</v>
      </c>
      <c r="E3" s="270" t="s">
        <v>0</v>
      </c>
      <c r="F3" s="270" t="s">
        <v>1</v>
      </c>
      <c r="G3" s="271" t="s">
        <v>54</v>
      </c>
      <c r="H3" s="271" t="s">
        <v>55</v>
      </c>
      <c r="I3" s="271" t="s">
        <v>58</v>
      </c>
      <c r="J3" s="270" t="s">
        <v>163</v>
      </c>
    </row>
    <row r="4" spans="1:14" ht="28.15" customHeight="1" x14ac:dyDescent="0.25">
      <c r="A4" s="263">
        <v>1</v>
      </c>
      <c r="B4" s="264" t="s">
        <v>513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514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515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516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517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518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519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520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521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522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523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524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525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526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527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528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529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530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531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532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533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534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535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536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537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538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539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540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541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542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543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64" t="s">
        <v>544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64" t="s">
        <v>545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546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35</v>
      </c>
      <c r="B38" s="264" t="s">
        <v>547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36</v>
      </c>
      <c r="B39" s="264" t="s">
        <v>548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/>
    <row r="41" spans="1:10" ht="28.15" customHeight="1" x14ac:dyDescent="0.25"/>
    <row r="42" spans="1:10" ht="28.15" customHeight="1" x14ac:dyDescent="0.25"/>
    <row r="43" spans="1:10" ht="28.15" customHeight="1" x14ac:dyDescent="0.25"/>
    <row r="44" spans="1:10" ht="28.15" customHeight="1" x14ac:dyDescent="0.25"/>
    <row r="45" spans="1:10" ht="28.15" customHeight="1" x14ac:dyDescent="0.25"/>
    <row r="46" spans="1:10" ht="28.15" customHeight="1" x14ac:dyDescent="0.25"/>
    <row r="47" spans="1:10" ht="28.15" customHeight="1" x14ac:dyDescent="0.25"/>
    <row r="48" spans="1:10" ht="28.15" customHeight="1" x14ac:dyDescent="0.25"/>
    <row r="49" ht="28.15" customHeight="1" x14ac:dyDescent="0.25"/>
    <row r="50" ht="28.15" customHeight="1" x14ac:dyDescent="0.25"/>
    <row r="51" ht="28.15" customHeight="1" x14ac:dyDescent="0.25"/>
    <row r="52" ht="28.15" customHeight="1" x14ac:dyDescent="0.25"/>
    <row r="53" ht="28.15" customHeight="1" x14ac:dyDescent="0.25"/>
    <row r="54" ht="28.15" customHeight="1" x14ac:dyDescent="0.25"/>
    <row r="55" ht="28.15" customHeight="1" x14ac:dyDescent="0.25"/>
    <row r="56" ht="28.15" customHeight="1" x14ac:dyDescent="0.25"/>
    <row r="57" ht="28.15" customHeight="1" x14ac:dyDescent="0.25"/>
    <row r="58" ht="28.15" customHeight="1" x14ac:dyDescent="0.25"/>
    <row r="59" ht="28.15" customHeight="1" x14ac:dyDescent="0.25"/>
    <row r="60" ht="28.15" customHeight="1" x14ac:dyDescent="0.25"/>
    <row r="61" ht="28.15" customHeight="1" x14ac:dyDescent="0.25"/>
    <row r="62" ht="28.15" customHeight="1" x14ac:dyDescent="0.25"/>
    <row r="63" ht="28.15" customHeight="1" x14ac:dyDescent="0.25"/>
    <row r="64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  <row r="98" ht="28.15" customHeight="1" x14ac:dyDescent="0.25"/>
  </sheetData>
  <sheetProtection algorithmName="SHA-512" hashValue="wNtqWHhfWCV9u8cm5DW2qJnWyvwRHxb5qZvtp2qprev328tHWiIqCrl3ccXhb4iKaO2NlUCQyxDqsZ4jfoiMiQ==" saltValue="Emz2bnUQfAchv9Syn6FZYQ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3B4C8-21EC-403B-853F-6D47EB2CC6FC}">
  <sheetPr codeName="Planilha10"/>
  <dimension ref="A1:N98"/>
  <sheetViews>
    <sheetView showGridLines="0" showRowColHeaders="0" topLeftCell="A2" workbookViewId="0">
      <selection activeCell="B4" sqref="A4:B4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902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468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469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470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471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472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473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474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475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476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477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478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479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480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481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482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483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484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485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486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487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488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489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490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491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492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493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494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495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496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497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498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64" t="s">
        <v>499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78" t="s">
        <v>500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501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35</v>
      </c>
      <c r="B38" s="264" t="s">
        <v>502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36</v>
      </c>
      <c r="B39" s="264" t="s">
        <v>503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37</v>
      </c>
      <c r="B40" s="264" t="s">
        <v>504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38</v>
      </c>
      <c r="B41" s="264" t="s">
        <v>505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39</v>
      </c>
      <c r="B42" s="264" t="s">
        <v>506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40</v>
      </c>
      <c r="B43" s="264" t="s">
        <v>507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41</v>
      </c>
      <c r="B44" s="264" t="s">
        <v>508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42</v>
      </c>
      <c r="B45" s="264" t="s">
        <v>509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43</v>
      </c>
      <c r="B46" s="278" t="s">
        <v>510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44</v>
      </c>
      <c r="B47" s="264" t="s">
        <v>511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45</v>
      </c>
      <c r="B48" s="264" t="s">
        <v>512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ht="28.15" customHeight="1" x14ac:dyDescent="0.25"/>
    <row r="50" ht="28.15" customHeight="1" x14ac:dyDescent="0.25"/>
    <row r="51" ht="28.15" customHeight="1" x14ac:dyDescent="0.25"/>
    <row r="52" ht="28.15" customHeight="1" x14ac:dyDescent="0.25"/>
    <row r="53" ht="28.15" customHeight="1" x14ac:dyDescent="0.25"/>
    <row r="54" ht="28.15" customHeight="1" x14ac:dyDescent="0.25"/>
    <row r="55" ht="28.15" customHeight="1" x14ac:dyDescent="0.25"/>
    <row r="56" ht="28.15" customHeight="1" x14ac:dyDescent="0.25"/>
    <row r="57" ht="28.15" customHeight="1" x14ac:dyDescent="0.25"/>
    <row r="58" ht="28.15" customHeight="1" x14ac:dyDescent="0.25"/>
    <row r="59" ht="28.15" customHeight="1" x14ac:dyDescent="0.25"/>
    <row r="60" ht="28.15" customHeight="1" x14ac:dyDescent="0.25"/>
    <row r="61" ht="28.15" customHeight="1" x14ac:dyDescent="0.25"/>
    <row r="62" ht="28.15" customHeight="1" x14ac:dyDescent="0.25"/>
    <row r="63" ht="28.15" customHeight="1" x14ac:dyDescent="0.25"/>
    <row r="64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  <row r="98" ht="28.15" customHeight="1" x14ac:dyDescent="0.25"/>
  </sheetData>
  <sheetProtection algorithmName="SHA-512" hashValue="xYQJ4ant+dOxs44/KUZMMqbfNKQCWcgskdEq9+fvDj9IgnfvBlVjTx464rS45wVkbM7U1ZpRQGfD9PpfVMiMEQ==" saltValue="szPv+wW+F10GNKt+Oi1tQQ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B29B3-D2B4-4B85-9A34-3335EC15E288}">
  <sheetPr codeName="Planilha11"/>
  <dimension ref="A1:N99"/>
  <sheetViews>
    <sheetView showGridLines="0" showRowColHeaders="0" workbookViewId="0">
      <selection activeCell="H7" sqref="H7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572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s="8" customFormat="1" ht="28.15" customHeight="1" x14ac:dyDescent="0.35">
      <c r="A4" s="263">
        <v>1</v>
      </c>
      <c r="B4" s="264" t="s">
        <v>900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573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574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575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576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577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578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579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580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581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582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583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585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584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586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587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588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589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590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591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592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593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594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595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596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597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598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599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600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601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602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64" t="s">
        <v>603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64" t="s">
        <v>604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605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35</v>
      </c>
      <c r="B38" s="264" t="s">
        <v>606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36</v>
      </c>
      <c r="B39" s="264" t="s">
        <v>607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37</v>
      </c>
      <c r="B40" s="264" t="s">
        <v>608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38</v>
      </c>
      <c r="B41" s="264" t="s">
        <v>609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39</v>
      </c>
      <c r="B42" s="264" t="s">
        <v>610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40</v>
      </c>
      <c r="B43" s="264" t="s">
        <v>611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41</v>
      </c>
      <c r="B44" s="264" t="s">
        <v>612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42</v>
      </c>
      <c r="B45" s="264" t="s">
        <v>613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43</v>
      </c>
      <c r="B46" s="264" t="s">
        <v>614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44</v>
      </c>
      <c r="B47" s="264" t="s">
        <v>615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45</v>
      </c>
      <c r="B48" s="264" t="s">
        <v>616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46</v>
      </c>
      <c r="B49" s="264" t="s">
        <v>617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35">
      <c r="A50" s="275"/>
      <c r="B50" s="280" t="s">
        <v>618</v>
      </c>
      <c r="C50" s="281" t="s">
        <v>56</v>
      </c>
      <c r="D50" s="270" t="s">
        <v>24</v>
      </c>
      <c r="E50" s="270" t="s">
        <v>0</v>
      </c>
      <c r="F50" s="270" t="s">
        <v>1</v>
      </c>
      <c r="G50" s="270" t="s">
        <v>54</v>
      </c>
      <c r="H50" s="270" t="s">
        <v>55</v>
      </c>
      <c r="I50" s="270" t="s">
        <v>58</v>
      </c>
      <c r="J50" s="281" t="s">
        <v>163</v>
      </c>
    </row>
    <row r="51" spans="1:10" ht="28.15" customHeight="1" x14ac:dyDescent="0.25">
      <c r="A51" s="263">
        <v>47</v>
      </c>
      <c r="B51" s="264" t="s">
        <v>619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48</v>
      </c>
      <c r="B52" s="264" t="s">
        <v>620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49</v>
      </c>
      <c r="B53" s="264" t="s">
        <v>621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>
      <c r="A54" s="263">
        <v>50</v>
      </c>
      <c r="B54" s="264" t="s">
        <v>622</v>
      </c>
      <c r="C54" s="265" t="str">
        <f>IFERROR(GETPIVOTDATA("LÍQUIDO", CONFIGURAÇÃO!$AI$2,"CONTEÚDO",$B54,"Valores","LÍQUIDO"),"00:00:00")</f>
        <v>00:00:00</v>
      </c>
      <c r="D54" s="246">
        <f>IFERROR(GETPIVOTDATA("TIPO DE ESTUDO",CONFIGURAÇÃO!$S$2,"CONTEÚDO",B54,"TIPO DE ESTUDO", $D$3), "0")+IFERROR(GETPIVOTDATA("TIPO DE ESTUDO",CONFIGURAÇÃO!$S$2,"CONTEÚDO",B54,"TIPO DE ESTUDO", "Estudo e Exercícios"), "0")</f>
        <v>0</v>
      </c>
      <c r="E54" s="246">
        <f>IFERROR(GETPIVOTDATA("TIPO DE ESTUDO",CONFIGURAÇÃO!$S$2,"CONTEÚDO",B54,"TIPO DE ESTUDO", $E$3), "0")+IFERROR(GETPIVOTDATA("TIPO DE ESTUDO",CONFIGURAÇÃO!$S$2,"CONTEÚDO",B54,"TIPO DE ESTUDO", "Estudo e Exercícios"), "0")+IFERROR(GETPIVOTDATA("TIPO DE ESTUDO",CONFIGURAÇÃO!$S$2,"CONTEÚDO",B54,"TIPO DE ESTUDO", "Revisão e Exercícios"), "0")</f>
        <v>0</v>
      </c>
      <c r="F54" s="246">
        <f>IFERROR(GETPIVOTDATA("TIPO DE ESTUDO",CONFIGURAÇÃO!$S$2,"CONTEÚDO",B54,"TIPO DE ESTUDO", $F$3),"0")+IFERROR(GETPIVOTDATA("TIPO DE ESTUDO",CONFIGURAÇÃO!$S$2,"CONTEÚDO",B54,"TIPO DE ESTUDO", "Revisão e Exercícios"), "0")</f>
        <v>0</v>
      </c>
      <c r="G54" s="266">
        <f>IFERROR(GETPIVOTDATA("ACERTOS", CONFIGURAÇÃO!$AI$2,"CONTEÚDO",$B54,"Valores","ACERTOS"),0)</f>
        <v>0</v>
      </c>
      <c r="H54" s="267">
        <f>IFERROR(GETPIVOTDATA("ERROS", CONFIGURAÇÃO!$AI$2,"CONTEÚDO",$B54,"Valores","ERROS"),0)</f>
        <v>0</v>
      </c>
      <c r="I54" s="268">
        <f>IFERROR(GETPIVOTDATA("NºQUEST", CONFIGURAÇÃO!$AI$2,"CONTEÚDO",$B54,"Valores","NºQUEST"),0)</f>
        <v>0</v>
      </c>
      <c r="J54" s="269" t="str">
        <f>IFERROR(GETPIVOTDATA("TEMPO PQ", CONFIGURAÇÃO!$AI$2,"CONTEÚDO",$B54,"Valores","TEMPO PQ"), "00:00:00")</f>
        <v>00:00:00</v>
      </c>
    </row>
    <row r="55" spans="1:10" ht="28.15" customHeight="1" x14ac:dyDescent="0.25">
      <c r="A55" s="263">
        <v>51</v>
      </c>
      <c r="B55" s="264" t="s">
        <v>623</v>
      </c>
      <c r="C55" s="265" t="str">
        <f>IFERROR(GETPIVOTDATA("LÍQUIDO", CONFIGURAÇÃO!$AI$2,"CONTEÚDO",$B55,"Valores","LÍQUIDO"),"00:00:00")</f>
        <v>00:00:00</v>
      </c>
      <c r="D55" s="246">
        <f>IFERROR(GETPIVOTDATA("TIPO DE ESTUDO",CONFIGURAÇÃO!$S$2,"CONTEÚDO",B55,"TIPO DE ESTUDO", $D$3), "0")+IFERROR(GETPIVOTDATA("TIPO DE ESTUDO",CONFIGURAÇÃO!$S$2,"CONTEÚDO",B55,"TIPO DE ESTUDO", "Estudo e Exercícios"), "0")</f>
        <v>0</v>
      </c>
      <c r="E55" s="246">
        <f>IFERROR(GETPIVOTDATA("TIPO DE ESTUDO",CONFIGURAÇÃO!$S$2,"CONTEÚDO",B55,"TIPO DE ESTUDO", $E$3), "0")+IFERROR(GETPIVOTDATA("TIPO DE ESTUDO",CONFIGURAÇÃO!$S$2,"CONTEÚDO",B55,"TIPO DE ESTUDO", "Estudo e Exercícios"), "0")+IFERROR(GETPIVOTDATA("TIPO DE ESTUDO",CONFIGURAÇÃO!$S$2,"CONTEÚDO",B55,"TIPO DE ESTUDO", "Revisão e Exercícios"), "0")</f>
        <v>0</v>
      </c>
      <c r="F55" s="246">
        <f>IFERROR(GETPIVOTDATA("TIPO DE ESTUDO",CONFIGURAÇÃO!$S$2,"CONTEÚDO",B55,"TIPO DE ESTUDO", $F$3),"0")+IFERROR(GETPIVOTDATA("TIPO DE ESTUDO",CONFIGURAÇÃO!$S$2,"CONTEÚDO",B55,"TIPO DE ESTUDO", "Revisão e Exercícios"), "0")</f>
        <v>0</v>
      </c>
      <c r="G55" s="266">
        <f>IFERROR(GETPIVOTDATA("ACERTOS", CONFIGURAÇÃO!$AI$2,"CONTEÚDO",$B55,"Valores","ACERTOS"),0)</f>
        <v>0</v>
      </c>
      <c r="H55" s="267">
        <f>IFERROR(GETPIVOTDATA("ERROS", CONFIGURAÇÃO!$AI$2,"CONTEÚDO",$B55,"Valores","ERROS"),0)</f>
        <v>0</v>
      </c>
      <c r="I55" s="268">
        <f>IFERROR(GETPIVOTDATA("NºQUEST", CONFIGURAÇÃO!$AI$2,"CONTEÚDO",$B55,"Valores","NºQUEST"),0)</f>
        <v>0</v>
      </c>
      <c r="J55" s="269" t="str">
        <f>IFERROR(GETPIVOTDATA("TEMPO PQ", CONFIGURAÇÃO!$AI$2,"CONTEÚDO",$B55,"Valores","TEMPO PQ"), "00:00:00")</f>
        <v>00:00:00</v>
      </c>
    </row>
    <row r="56" spans="1:10" ht="28.15" customHeight="1" x14ac:dyDescent="0.25">
      <c r="A56" s="263">
        <v>52</v>
      </c>
      <c r="B56" s="264" t="s">
        <v>624</v>
      </c>
      <c r="C56" s="265" t="str">
        <f>IFERROR(GETPIVOTDATA("LÍQUIDO", CONFIGURAÇÃO!$AI$2,"CONTEÚDO",$B56,"Valores","LÍQUIDO"),"00:00:00")</f>
        <v>00:00:00</v>
      </c>
      <c r="D56" s="246">
        <f>IFERROR(GETPIVOTDATA("TIPO DE ESTUDO",CONFIGURAÇÃO!$S$2,"CONTEÚDO",B56,"TIPO DE ESTUDO", $D$3), "0")+IFERROR(GETPIVOTDATA("TIPO DE ESTUDO",CONFIGURAÇÃO!$S$2,"CONTEÚDO",B56,"TIPO DE ESTUDO", "Estudo e Exercícios"), "0")</f>
        <v>0</v>
      </c>
      <c r="E56" s="246">
        <f>IFERROR(GETPIVOTDATA("TIPO DE ESTUDO",CONFIGURAÇÃO!$S$2,"CONTEÚDO",B56,"TIPO DE ESTUDO", $E$3), "0")+IFERROR(GETPIVOTDATA("TIPO DE ESTUDO",CONFIGURAÇÃO!$S$2,"CONTEÚDO",B56,"TIPO DE ESTUDO", "Estudo e Exercícios"), "0")+IFERROR(GETPIVOTDATA("TIPO DE ESTUDO",CONFIGURAÇÃO!$S$2,"CONTEÚDO",B56,"TIPO DE ESTUDO", "Revisão e Exercícios"), "0")</f>
        <v>0</v>
      </c>
      <c r="F56" s="246">
        <f>IFERROR(GETPIVOTDATA("TIPO DE ESTUDO",CONFIGURAÇÃO!$S$2,"CONTEÚDO",B56,"TIPO DE ESTUDO", $F$3),"0")+IFERROR(GETPIVOTDATA("TIPO DE ESTUDO",CONFIGURAÇÃO!$S$2,"CONTEÚDO",B56,"TIPO DE ESTUDO", "Revisão e Exercícios"), "0")</f>
        <v>0</v>
      </c>
      <c r="G56" s="266">
        <f>IFERROR(GETPIVOTDATA("ACERTOS", CONFIGURAÇÃO!$AI$2,"CONTEÚDO",$B56,"Valores","ACERTOS"),0)</f>
        <v>0</v>
      </c>
      <c r="H56" s="267">
        <f>IFERROR(GETPIVOTDATA("ERROS", CONFIGURAÇÃO!$AI$2,"CONTEÚDO",$B56,"Valores","ERROS"),0)</f>
        <v>0</v>
      </c>
      <c r="I56" s="268">
        <f>IFERROR(GETPIVOTDATA("NºQUEST", CONFIGURAÇÃO!$AI$2,"CONTEÚDO",$B56,"Valores","NºQUEST"),0)</f>
        <v>0</v>
      </c>
      <c r="J56" s="269" t="str">
        <f>IFERROR(GETPIVOTDATA("TEMPO PQ", CONFIGURAÇÃO!$AI$2,"CONTEÚDO",$B56,"Valores","TEMPO PQ"), "00:00:00")</f>
        <v>00:00:00</v>
      </c>
    </row>
    <row r="57" spans="1:10" ht="28.15" customHeight="1" x14ac:dyDescent="0.25">
      <c r="A57" s="263">
        <v>53</v>
      </c>
      <c r="B57" s="264" t="s">
        <v>625</v>
      </c>
      <c r="C57" s="265" t="str">
        <f>IFERROR(GETPIVOTDATA("LÍQUIDO", CONFIGURAÇÃO!$AI$2,"CONTEÚDO",$B57,"Valores","LÍQUIDO"),"00:00:00")</f>
        <v>00:00:00</v>
      </c>
      <c r="D57" s="246">
        <f>IFERROR(GETPIVOTDATA("TIPO DE ESTUDO",CONFIGURAÇÃO!$S$2,"CONTEÚDO",B57,"TIPO DE ESTUDO", $D$3), "0")+IFERROR(GETPIVOTDATA("TIPO DE ESTUDO",CONFIGURAÇÃO!$S$2,"CONTEÚDO",B57,"TIPO DE ESTUDO", "Estudo e Exercícios"), "0")</f>
        <v>0</v>
      </c>
      <c r="E57" s="246">
        <f>IFERROR(GETPIVOTDATA("TIPO DE ESTUDO",CONFIGURAÇÃO!$S$2,"CONTEÚDO",B57,"TIPO DE ESTUDO", $E$3), "0")+IFERROR(GETPIVOTDATA("TIPO DE ESTUDO",CONFIGURAÇÃO!$S$2,"CONTEÚDO",B57,"TIPO DE ESTUDO", "Estudo e Exercícios"), "0")+IFERROR(GETPIVOTDATA("TIPO DE ESTUDO",CONFIGURAÇÃO!$S$2,"CONTEÚDO",B57,"TIPO DE ESTUDO", "Revisão e Exercícios"), "0")</f>
        <v>0</v>
      </c>
      <c r="F57" s="246">
        <f>IFERROR(GETPIVOTDATA("TIPO DE ESTUDO",CONFIGURAÇÃO!$S$2,"CONTEÚDO",B57,"TIPO DE ESTUDO", $F$3),"0")+IFERROR(GETPIVOTDATA("TIPO DE ESTUDO",CONFIGURAÇÃO!$S$2,"CONTEÚDO",B57,"TIPO DE ESTUDO", "Revisão e Exercícios"), "0")</f>
        <v>0</v>
      </c>
      <c r="G57" s="266">
        <f>IFERROR(GETPIVOTDATA("ACERTOS", CONFIGURAÇÃO!$AI$2,"CONTEÚDO",$B57,"Valores","ACERTOS"),0)</f>
        <v>0</v>
      </c>
      <c r="H57" s="267">
        <f>IFERROR(GETPIVOTDATA("ERROS", CONFIGURAÇÃO!$AI$2,"CONTEÚDO",$B57,"Valores","ERROS"),0)</f>
        <v>0</v>
      </c>
      <c r="I57" s="268">
        <f>IFERROR(GETPIVOTDATA("NºQUEST", CONFIGURAÇÃO!$AI$2,"CONTEÚDO",$B57,"Valores","NºQUEST"),0)</f>
        <v>0</v>
      </c>
      <c r="J57" s="269" t="str">
        <f>IFERROR(GETPIVOTDATA("TEMPO PQ", CONFIGURAÇÃO!$AI$2,"CONTEÚDO",$B57,"Valores","TEMPO PQ"), "00:00:00")</f>
        <v>00:00:00</v>
      </c>
    </row>
    <row r="58" spans="1:10" ht="28.15" customHeight="1" x14ac:dyDescent="0.25">
      <c r="A58" s="263">
        <v>54</v>
      </c>
      <c r="B58" s="264" t="s">
        <v>626</v>
      </c>
      <c r="C58" s="265" t="str">
        <f>IFERROR(GETPIVOTDATA("LÍQUIDO", CONFIGURAÇÃO!$AI$2,"CONTEÚDO",$B58,"Valores","LÍQUIDO"),"00:00:00")</f>
        <v>00:00:00</v>
      </c>
      <c r="D58" s="246">
        <f>IFERROR(GETPIVOTDATA("TIPO DE ESTUDO",CONFIGURAÇÃO!$S$2,"CONTEÚDO",B58,"TIPO DE ESTUDO", $D$3), "0")+IFERROR(GETPIVOTDATA("TIPO DE ESTUDO",CONFIGURAÇÃO!$S$2,"CONTEÚDO",B58,"TIPO DE ESTUDO", "Estudo e Exercícios"), "0")</f>
        <v>0</v>
      </c>
      <c r="E58" s="246">
        <f>IFERROR(GETPIVOTDATA("TIPO DE ESTUDO",CONFIGURAÇÃO!$S$2,"CONTEÚDO",B58,"TIPO DE ESTUDO", $E$3), "0")+IFERROR(GETPIVOTDATA("TIPO DE ESTUDO",CONFIGURAÇÃO!$S$2,"CONTEÚDO",B58,"TIPO DE ESTUDO", "Estudo e Exercícios"), "0")+IFERROR(GETPIVOTDATA("TIPO DE ESTUDO",CONFIGURAÇÃO!$S$2,"CONTEÚDO",B58,"TIPO DE ESTUDO", "Revisão e Exercícios"), "0")</f>
        <v>0</v>
      </c>
      <c r="F58" s="246">
        <f>IFERROR(GETPIVOTDATA("TIPO DE ESTUDO",CONFIGURAÇÃO!$S$2,"CONTEÚDO",B58,"TIPO DE ESTUDO", $F$3),"0")+IFERROR(GETPIVOTDATA("TIPO DE ESTUDO",CONFIGURAÇÃO!$S$2,"CONTEÚDO",B58,"TIPO DE ESTUDO", "Revisão e Exercícios"), "0")</f>
        <v>0</v>
      </c>
      <c r="G58" s="266">
        <f>IFERROR(GETPIVOTDATA("ACERTOS", CONFIGURAÇÃO!$AI$2,"CONTEÚDO",$B58,"Valores","ACERTOS"),0)</f>
        <v>0</v>
      </c>
      <c r="H58" s="267">
        <f>IFERROR(GETPIVOTDATA("ERROS", CONFIGURAÇÃO!$AI$2,"CONTEÚDO",$B58,"Valores","ERROS"),0)</f>
        <v>0</v>
      </c>
      <c r="I58" s="268">
        <f>IFERROR(GETPIVOTDATA("NºQUEST", CONFIGURAÇÃO!$AI$2,"CONTEÚDO",$B58,"Valores","NºQUEST"),0)</f>
        <v>0</v>
      </c>
      <c r="J58" s="269" t="str">
        <f>IFERROR(GETPIVOTDATA("TEMPO PQ", CONFIGURAÇÃO!$AI$2,"CONTEÚDO",$B58,"Valores","TEMPO PQ"), "00:00:00")</f>
        <v>00:00:00</v>
      </c>
    </row>
    <row r="59" spans="1:10" ht="28.15" customHeight="1" x14ac:dyDescent="0.25">
      <c r="A59" s="263">
        <v>55</v>
      </c>
      <c r="B59" s="264" t="s">
        <v>627</v>
      </c>
      <c r="C59" s="265" t="str">
        <f>IFERROR(GETPIVOTDATA("LÍQUIDO", CONFIGURAÇÃO!$AI$2,"CONTEÚDO",$B59,"Valores","LÍQUIDO"),"00:00:00")</f>
        <v>00:00:00</v>
      </c>
      <c r="D59" s="246">
        <f>IFERROR(GETPIVOTDATA("TIPO DE ESTUDO",CONFIGURAÇÃO!$S$2,"CONTEÚDO",B59,"TIPO DE ESTUDO", $D$3), "0")+IFERROR(GETPIVOTDATA("TIPO DE ESTUDO",CONFIGURAÇÃO!$S$2,"CONTEÚDO",B59,"TIPO DE ESTUDO", "Estudo e Exercícios"), "0")</f>
        <v>0</v>
      </c>
      <c r="E59" s="246">
        <f>IFERROR(GETPIVOTDATA("TIPO DE ESTUDO",CONFIGURAÇÃO!$S$2,"CONTEÚDO",B59,"TIPO DE ESTUDO", $E$3), "0")+IFERROR(GETPIVOTDATA("TIPO DE ESTUDO",CONFIGURAÇÃO!$S$2,"CONTEÚDO",B59,"TIPO DE ESTUDO", "Estudo e Exercícios"), "0")+IFERROR(GETPIVOTDATA("TIPO DE ESTUDO",CONFIGURAÇÃO!$S$2,"CONTEÚDO",B59,"TIPO DE ESTUDO", "Revisão e Exercícios"), "0")</f>
        <v>0</v>
      </c>
      <c r="F59" s="246">
        <f>IFERROR(GETPIVOTDATA("TIPO DE ESTUDO",CONFIGURAÇÃO!$S$2,"CONTEÚDO",B59,"TIPO DE ESTUDO", $F$3),"0")+IFERROR(GETPIVOTDATA("TIPO DE ESTUDO",CONFIGURAÇÃO!$S$2,"CONTEÚDO",B59,"TIPO DE ESTUDO", "Revisão e Exercícios"), "0")</f>
        <v>0</v>
      </c>
      <c r="G59" s="266">
        <f>IFERROR(GETPIVOTDATA("ACERTOS", CONFIGURAÇÃO!$AI$2,"CONTEÚDO",$B59,"Valores","ACERTOS"),0)</f>
        <v>0</v>
      </c>
      <c r="H59" s="267">
        <f>IFERROR(GETPIVOTDATA("ERROS", CONFIGURAÇÃO!$AI$2,"CONTEÚDO",$B59,"Valores","ERROS"),0)</f>
        <v>0</v>
      </c>
      <c r="I59" s="268">
        <f>IFERROR(GETPIVOTDATA("NºQUEST", CONFIGURAÇÃO!$AI$2,"CONTEÚDO",$B59,"Valores","NºQUEST"),0)</f>
        <v>0</v>
      </c>
      <c r="J59" s="269" t="str">
        <f>IFERROR(GETPIVOTDATA("TEMPO PQ", CONFIGURAÇÃO!$AI$2,"CONTEÚDO",$B59,"Valores","TEMPO PQ"), "00:00:00")</f>
        <v>00:00:00</v>
      </c>
    </row>
    <row r="60" spans="1:10" ht="28.15" customHeight="1" x14ac:dyDescent="0.25">
      <c r="A60" s="263">
        <v>56</v>
      </c>
      <c r="B60" s="264" t="s">
        <v>628</v>
      </c>
      <c r="C60" s="265" t="str">
        <f>IFERROR(GETPIVOTDATA("LÍQUIDO", CONFIGURAÇÃO!$AI$2,"CONTEÚDO",$B60,"Valores","LÍQUIDO"),"00:00:00")</f>
        <v>00:00:00</v>
      </c>
      <c r="D60" s="246">
        <f>IFERROR(GETPIVOTDATA("TIPO DE ESTUDO",CONFIGURAÇÃO!$S$2,"CONTEÚDO",B60,"TIPO DE ESTUDO", $D$3), "0")+IFERROR(GETPIVOTDATA("TIPO DE ESTUDO",CONFIGURAÇÃO!$S$2,"CONTEÚDO",B60,"TIPO DE ESTUDO", "Estudo e Exercícios"), "0")</f>
        <v>0</v>
      </c>
      <c r="E60" s="246">
        <f>IFERROR(GETPIVOTDATA("TIPO DE ESTUDO",CONFIGURAÇÃO!$S$2,"CONTEÚDO",B60,"TIPO DE ESTUDO", $E$3), "0")+IFERROR(GETPIVOTDATA("TIPO DE ESTUDO",CONFIGURAÇÃO!$S$2,"CONTEÚDO",B60,"TIPO DE ESTUDO", "Estudo e Exercícios"), "0")+IFERROR(GETPIVOTDATA("TIPO DE ESTUDO",CONFIGURAÇÃO!$S$2,"CONTEÚDO",B60,"TIPO DE ESTUDO", "Revisão e Exercícios"), "0")</f>
        <v>0</v>
      </c>
      <c r="F60" s="246">
        <f>IFERROR(GETPIVOTDATA("TIPO DE ESTUDO",CONFIGURAÇÃO!$S$2,"CONTEÚDO",B60,"TIPO DE ESTUDO", $F$3),"0")+IFERROR(GETPIVOTDATA("TIPO DE ESTUDO",CONFIGURAÇÃO!$S$2,"CONTEÚDO",B60,"TIPO DE ESTUDO", "Revisão e Exercícios"), "0")</f>
        <v>0</v>
      </c>
      <c r="G60" s="266">
        <f>IFERROR(GETPIVOTDATA("ACERTOS", CONFIGURAÇÃO!$AI$2,"CONTEÚDO",$B60,"Valores","ACERTOS"),0)</f>
        <v>0</v>
      </c>
      <c r="H60" s="267">
        <f>IFERROR(GETPIVOTDATA("ERROS", CONFIGURAÇÃO!$AI$2,"CONTEÚDO",$B60,"Valores","ERROS"),0)</f>
        <v>0</v>
      </c>
      <c r="I60" s="268">
        <f>IFERROR(GETPIVOTDATA("NºQUEST", CONFIGURAÇÃO!$AI$2,"CONTEÚDO",$B60,"Valores","NºQUEST"),0)</f>
        <v>0</v>
      </c>
      <c r="J60" s="269" t="str">
        <f>IFERROR(GETPIVOTDATA("TEMPO PQ", CONFIGURAÇÃO!$AI$2,"CONTEÚDO",$B60,"Valores","TEMPO PQ"), "00:00:00")</f>
        <v>00:00:00</v>
      </c>
    </row>
    <row r="61" spans="1:10" ht="28.15" customHeight="1" x14ac:dyDescent="0.25">
      <c r="A61" s="263">
        <v>57</v>
      </c>
      <c r="B61" s="264" t="s">
        <v>629</v>
      </c>
      <c r="C61" s="265" t="str">
        <f>IFERROR(GETPIVOTDATA("LÍQUIDO", CONFIGURAÇÃO!$AI$2,"CONTEÚDO",$B61,"Valores","LÍQUIDO"),"00:00:00")</f>
        <v>00:00:00</v>
      </c>
      <c r="D61" s="246">
        <f>IFERROR(GETPIVOTDATA("TIPO DE ESTUDO",CONFIGURAÇÃO!$S$2,"CONTEÚDO",B61,"TIPO DE ESTUDO", $D$3), "0")+IFERROR(GETPIVOTDATA("TIPO DE ESTUDO",CONFIGURAÇÃO!$S$2,"CONTEÚDO",B61,"TIPO DE ESTUDO", "Estudo e Exercícios"), "0")</f>
        <v>0</v>
      </c>
      <c r="E61" s="246">
        <f>IFERROR(GETPIVOTDATA("TIPO DE ESTUDO",CONFIGURAÇÃO!$S$2,"CONTEÚDO",B61,"TIPO DE ESTUDO", $E$3), "0")+IFERROR(GETPIVOTDATA("TIPO DE ESTUDO",CONFIGURAÇÃO!$S$2,"CONTEÚDO",B61,"TIPO DE ESTUDO", "Estudo e Exercícios"), "0")+IFERROR(GETPIVOTDATA("TIPO DE ESTUDO",CONFIGURAÇÃO!$S$2,"CONTEÚDO",B61,"TIPO DE ESTUDO", "Revisão e Exercícios"), "0")</f>
        <v>0</v>
      </c>
      <c r="F61" s="246">
        <f>IFERROR(GETPIVOTDATA("TIPO DE ESTUDO",CONFIGURAÇÃO!$S$2,"CONTEÚDO",B61,"TIPO DE ESTUDO", $F$3),"0")+IFERROR(GETPIVOTDATA("TIPO DE ESTUDO",CONFIGURAÇÃO!$S$2,"CONTEÚDO",B61,"TIPO DE ESTUDO", "Revisão e Exercícios"), "0")</f>
        <v>0</v>
      </c>
      <c r="G61" s="266">
        <f>IFERROR(GETPIVOTDATA("ACERTOS", CONFIGURAÇÃO!$AI$2,"CONTEÚDO",$B61,"Valores","ACERTOS"),0)</f>
        <v>0</v>
      </c>
      <c r="H61" s="267">
        <f>IFERROR(GETPIVOTDATA("ERROS", CONFIGURAÇÃO!$AI$2,"CONTEÚDO",$B61,"Valores","ERROS"),0)</f>
        <v>0</v>
      </c>
      <c r="I61" s="268">
        <f>IFERROR(GETPIVOTDATA("NºQUEST", CONFIGURAÇÃO!$AI$2,"CONTEÚDO",$B61,"Valores","NºQUEST"),0)</f>
        <v>0</v>
      </c>
      <c r="J61" s="269" t="str">
        <f>IFERROR(GETPIVOTDATA("TEMPO PQ", CONFIGURAÇÃO!$AI$2,"CONTEÚDO",$B61,"Valores","TEMPO PQ"), "00:00:00")</f>
        <v>00:00:00</v>
      </c>
    </row>
    <row r="62" spans="1:10" ht="28.15" customHeight="1" x14ac:dyDescent="0.25">
      <c r="A62" s="263">
        <v>58</v>
      </c>
      <c r="B62" s="264" t="s">
        <v>630</v>
      </c>
      <c r="C62" s="265" t="str">
        <f>IFERROR(GETPIVOTDATA("LÍQUIDO", CONFIGURAÇÃO!$AI$2,"CONTEÚDO",$B62,"Valores","LÍQUIDO"),"00:00:00")</f>
        <v>00:00:00</v>
      </c>
      <c r="D62" s="246">
        <f>IFERROR(GETPIVOTDATA("TIPO DE ESTUDO",CONFIGURAÇÃO!$S$2,"CONTEÚDO",B62,"TIPO DE ESTUDO", $D$3), "0")+IFERROR(GETPIVOTDATA("TIPO DE ESTUDO",CONFIGURAÇÃO!$S$2,"CONTEÚDO",B62,"TIPO DE ESTUDO", "Estudo e Exercícios"), "0")</f>
        <v>0</v>
      </c>
      <c r="E62" s="246">
        <f>IFERROR(GETPIVOTDATA("TIPO DE ESTUDO",CONFIGURAÇÃO!$S$2,"CONTEÚDO",B62,"TIPO DE ESTUDO", $E$3), "0")+IFERROR(GETPIVOTDATA("TIPO DE ESTUDO",CONFIGURAÇÃO!$S$2,"CONTEÚDO",B62,"TIPO DE ESTUDO", "Estudo e Exercícios"), "0")+IFERROR(GETPIVOTDATA("TIPO DE ESTUDO",CONFIGURAÇÃO!$S$2,"CONTEÚDO",B62,"TIPO DE ESTUDO", "Revisão e Exercícios"), "0")</f>
        <v>0</v>
      </c>
      <c r="F62" s="246">
        <f>IFERROR(GETPIVOTDATA("TIPO DE ESTUDO",CONFIGURAÇÃO!$S$2,"CONTEÚDO",B62,"TIPO DE ESTUDO", $F$3),"0")+IFERROR(GETPIVOTDATA("TIPO DE ESTUDO",CONFIGURAÇÃO!$S$2,"CONTEÚDO",B62,"TIPO DE ESTUDO", "Revisão e Exercícios"), "0")</f>
        <v>0</v>
      </c>
      <c r="G62" s="266">
        <f>IFERROR(GETPIVOTDATA("ACERTOS", CONFIGURAÇÃO!$AI$2,"CONTEÚDO",$B62,"Valores","ACERTOS"),0)</f>
        <v>0</v>
      </c>
      <c r="H62" s="267">
        <f>IFERROR(GETPIVOTDATA("ERROS", CONFIGURAÇÃO!$AI$2,"CONTEÚDO",$B62,"Valores","ERROS"),0)</f>
        <v>0</v>
      </c>
      <c r="I62" s="268">
        <f>IFERROR(GETPIVOTDATA("NºQUEST", CONFIGURAÇÃO!$AI$2,"CONTEÚDO",$B62,"Valores","NºQUEST"),0)</f>
        <v>0</v>
      </c>
      <c r="J62" s="269" t="str">
        <f>IFERROR(GETPIVOTDATA("TEMPO PQ", CONFIGURAÇÃO!$AI$2,"CONTEÚDO",$B62,"Valores","TEMPO PQ"), "00:00:00")</f>
        <v>00:00:00</v>
      </c>
    </row>
    <row r="63" spans="1:10" ht="28.15" customHeight="1" x14ac:dyDescent="0.25">
      <c r="A63" s="263">
        <v>59</v>
      </c>
      <c r="B63" s="264" t="s">
        <v>631</v>
      </c>
      <c r="C63" s="265" t="str">
        <f>IFERROR(GETPIVOTDATA("LÍQUIDO", CONFIGURAÇÃO!$AI$2,"CONTEÚDO",$B63,"Valores","LÍQUIDO"),"00:00:00")</f>
        <v>00:00:00</v>
      </c>
      <c r="D63" s="246">
        <f>IFERROR(GETPIVOTDATA("TIPO DE ESTUDO",CONFIGURAÇÃO!$S$2,"CONTEÚDO",B63,"TIPO DE ESTUDO", $D$3), "0")+IFERROR(GETPIVOTDATA("TIPO DE ESTUDO",CONFIGURAÇÃO!$S$2,"CONTEÚDO",B63,"TIPO DE ESTUDO", "Estudo e Exercícios"), "0")</f>
        <v>0</v>
      </c>
      <c r="E63" s="246">
        <f>IFERROR(GETPIVOTDATA("TIPO DE ESTUDO",CONFIGURAÇÃO!$S$2,"CONTEÚDO",B63,"TIPO DE ESTUDO", $E$3), "0")+IFERROR(GETPIVOTDATA("TIPO DE ESTUDO",CONFIGURAÇÃO!$S$2,"CONTEÚDO",B63,"TIPO DE ESTUDO", "Estudo e Exercícios"), "0")+IFERROR(GETPIVOTDATA("TIPO DE ESTUDO",CONFIGURAÇÃO!$S$2,"CONTEÚDO",B63,"TIPO DE ESTUDO", "Revisão e Exercícios"), "0")</f>
        <v>0</v>
      </c>
      <c r="F63" s="246">
        <f>IFERROR(GETPIVOTDATA("TIPO DE ESTUDO",CONFIGURAÇÃO!$S$2,"CONTEÚDO",B63,"TIPO DE ESTUDO", $F$3),"0")+IFERROR(GETPIVOTDATA("TIPO DE ESTUDO",CONFIGURAÇÃO!$S$2,"CONTEÚDO",B63,"TIPO DE ESTUDO", "Revisão e Exercícios"), "0")</f>
        <v>0</v>
      </c>
      <c r="G63" s="266">
        <f>IFERROR(GETPIVOTDATA("ACERTOS", CONFIGURAÇÃO!$AI$2,"CONTEÚDO",$B63,"Valores","ACERTOS"),0)</f>
        <v>0</v>
      </c>
      <c r="H63" s="267">
        <f>IFERROR(GETPIVOTDATA("ERROS", CONFIGURAÇÃO!$AI$2,"CONTEÚDO",$B63,"Valores","ERROS"),0)</f>
        <v>0</v>
      </c>
      <c r="I63" s="268">
        <f>IFERROR(GETPIVOTDATA("NºQUEST", CONFIGURAÇÃO!$AI$2,"CONTEÚDO",$B63,"Valores","NºQUEST"),0)</f>
        <v>0</v>
      </c>
      <c r="J63" s="269" t="str">
        <f>IFERROR(GETPIVOTDATA("TEMPO PQ", CONFIGURAÇÃO!$AI$2,"CONTEÚDO",$B63,"Valores","TEMPO PQ"), "00:00:00")</f>
        <v>00:00:00</v>
      </c>
    </row>
    <row r="64" spans="1:10" ht="28.15" customHeight="1" x14ac:dyDescent="0.25">
      <c r="A64" s="263">
        <v>60</v>
      </c>
      <c r="B64" s="264" t="s">
        <v>632</v>
      </c>
      <c r="C64" s="265" t="str">
        <f>IFERROR(GETPIVOTDATA("LÍQUIDO", CONFIGURAÇÃO!$AI$2,"CONTEÚDO",$B64,"Valores","LÍQUIDO"),"00:00:00")</f>
        <v>00:00:00</v>
      </c>
      <c r="D64" s="246">
        <f>IFERROR(GETPIVOTDATA("TIPO DE ESTUDO",CONFIGURAÇÃO!$S$2,"CONTEÚDO",B64,"TIPO DE ESTUDO", $D$3), "0")+IFERROR(GETPIVOTDATA("TIPO DE ESTUDO",CONFIGURAÇÃO!$S$2,"CONTEÚDO",B64,"TIPO DE ESTUDO", "Estudo e Exercícios"), "0")</f>
        <v>0</v>
      </c>
      <c r="E64" s="246">
        <f>IFERROR(GETPIVOTDATA("TIPO DE ESTUDO",CONFIGURAÇÃO!$S$2,"CONTEÚDO",B64,"TIPO DE ESTUDO", $E$3), "0")+IFERROR(GETPIVOTDATA("TIPO DE ESTUDO",CONFIGURAÇÃO!$S$2,"CONTEÚDO",B64,"TIPO DE ESTUDO", "Estudo e Exercícios"), "0")+IFERROR(GETPIVOTDATA("TIPO DE ESTUDO",CONFIGURAÇÃO!$S$2,"CONTEÚDO",B64,"TIPO DE ESTUDO", "Revisão e Exercícios"), "0")</f>
        <v>0</v>
      </c>
      <c r="F64" s="246">
        <f>IFERROR(GETPIVOTDATA("TIPO DE ESTUDO",CONFIGURAÇÃO!$S$2,"CONTEÚDO",B64,"TIPO DE ESTUDO", $F$3),"0")+IFERROR(GETPIVOTDATA("TIPO DE ESTUDO",CONFIGURAÇÃO!$S$2,"CONTEÚDO",B64,"TIPO DE ESTUDO", "Revisão e Exercícios"), "0")</f>
        <v>0</v>
      </c>
      <c r="G64" s="266">
        <f>IFERROR(GETPIVOTDATA("ACERTOS", CONFIGURAÇÃO!$AI$2,"CONTEÚDO",$B64,"Valores","ACERTOS"),0)</f>
        <v>0</v>
      </c>
      <c r="H64" s="267">
        <f>IFERROR(GETPIVOTDATA("ERROS", CONFIGURAÇÃO!$AI$2,"CONTEÚDO",$B64,"Valores","ERROS"),0)</f>
        <v>0</v>
      </c>
      <c r="I64" s="268">
        <f>IFERROR(GETPIVOTDATA("NºQUEST", CONFIGURAÇÃO!$AI$2,"CONTEÚDO",$B64,"Valores","NºQUEST"),0)</f>
        <v>0</v>
      </c>
      <c r="J64" s="269" t="str">
        <f>IFERROR(GETPIVOTDATA("TEMPO PQ", CONFIGURAÇÃO!$AI$2,"CONTEÚDO",$B64,"Valores","TEMPO PQ"), "00:00:00")</f>
        <v>00:00:00</v>
      </c>
    </row>
    <row r="65" spans="1:10" ht="28.15" customHeight="1" x14ac:dyDescent="0.25">
      <c r="A65" s="263">
        <v>61</v>
      </c>
      <c r="B65" s="264" t="s">
        <v>633</v>
      </c>
      <c r="C65" s="265" t="str">
        <f>IFERROR(GETPIVOTDATA("LÍQUIDO", CONFIGURAÇÃO!$AI$2,"CONTEÚDO",$B65,"Valores","LÍQUIDO"),"00:00:00")</f>
        <v>00:00:00</v>
      </c>
      <c r="D65" s="246">
        <f>IFERROR(GETPIVOTDATA("TIPO DE ESTUDO",CONFIGURAÇÃO!$S$2,"CONTEÚDO",B65,"TIPO DE ESTUDO", $D$3), "0")+IFERROR(GETPIVOTDATA("TIPO DE ESTUDO",CONFIGURAÇÃO!$S$2,"CONTEÚDO",B65,"TIPO DE ESTUDO", "Estudo e Exercícios"), "0")</f>
        <v>0</v>
      </c>
      <c r="E65" s="246">
        <f>IFERROR(GETPIVOTDATA("TIPO DE ESTUDO",CONFIGURAÇÃO!$S$2,"CONTEÚDO",B65,"TIPO DE ESTUDO", $E$3), "0")+IFERROR(GETPIVOTDATA("TIPO DE ESTUDO",CONFIGURAÇÃO!$S$2,"CONTEÚDO",B65,"TIPO DE ESTUDO", "Estudo e Exercícios"), "0")+IFERROR(GETPIVOTDATA("TIPO DE ESTUDO",CONFIGURAÇÃO!$S$2,"CONTEÚDO",B65,"TIPO DE ESTUDO", "Revisão e Exercícios"), "0")</f>
        <v>0</v>
      </c>
      <c r="F65" s="246">
        <f>IFERROR(GETPIVOTDATA("TIPO DE ESTUDO",CONFIGURAÇÃO!$S$2,"CONTEÚDO",B65,"TIPO DE ESTUDO", $F$3),"0")+IFERROR(GETPIVOTDATA("TIPO DE ESTUDO",CONFIGURAÇÃO!$S$2,"CONTEÚDO",B65,"TIPO DE ESTUDO", "Revisão e Exercícios"), "0")</f>
        <v>0</v>
      </c>
      <c r="G65" s="266">
        <f>IFERROR(GETPIVOTDATA("ACERTOS", CONFIGURAÇÃO!$AI$2,"CONTEÚDO",$B65,"Valores","ACERTOS"),0)</f>
        <v>0</v>
      </c>
      <c r="H65" s="267">
        <f>IFERROR(GETPIVOTDATA("ERROS", CONFIGURAÇÃO!$AI$2,"CONTEÚDO",$B65,"Valores","ERROS"),0)</f>
        <v>0</v>
      </c>
      <c r="I65" s="268">
        <f>IFERROR(GETPIVOTDATA("NºQUEST", CONFIGURAÇÃO!$AI$2,"CONTEÚDO",$B65,"Valores","NºQUEST"),0)</f>
        <v>0</v>
      </c>
      <c r="J65" s="269" t="str">
        <f>IFERROR(GETPIVOTDATA("TEMPO PQ", CONFIGURAÇÃO!$AI$2,"CONTEÚDO",$B65,"Valores","TEMPO PQ"), "00:00:00")</f>
        <v>00:00:00</v>
      </c>
    </row>
    <row r="66" spans="1:10" ht="28.15" customHeight="1" x14ac:dyDescent="0.25">
      <c r="A66" s="263">
        <v>62</v>
      </c>
      <c r="B66" s="264" t="s">
        <v>634</v>
      </c>
      <c r="C66" s="265" t="str">
        <f>IFERROR(GETPIVOTDATA("LÍQUIDO", CONFIGURAÇÃO!$AI$2,"CONTEÚDO",$B66,"Valores","LÍQUIDO"),"00:00:00")</f>
        <v>00:00:00</v>
      </c>
      <c r="D66" s="246">
        <f>IFERROR(GETPIVOTDATA("TIPO DE ESTUDO",CONFIGURAÇÃO!$S$2,"CONTEÚDO",B66,"TIPO DE ESTUDO", $D$3), "0")+IFERROR(GETPIVOTDATA("TIPO DE ESTUDO",CONFIGURAÇÃO!$S$2,"CONTEÚDO",B66,"TIPO DE ESTUDO", "Estudo e Exercícios"), "0")</f>
        <v>0</v>
      </c>
      <c r="E66" s="246">
        <f>IFERROR(GETPIVOTDATA("TIPO DE ESTUDO",CONFIGURAÇÃO!$S$2,"CONTEÚDO",B66,"TIPO DE ESTUDO", $E$3), "0")+IFERROR(GETPIVOTDATA("TIPO DE ESTUDO",CONFIGURAÇÃO!$S$2,"CONTEÚDO",B66,"TIPO DE ESTUDO", "Estudo e Exercícios"), "0")+IFERROR(GETPIVOTDATA("TIPO DE ESTUDO",CONFIGURAÇÃO!$S$2,"CONTEÚDO",B66,"TIPO DE ESTUDO", "Revisão e Exercícios"), "0")</f>
        <v>0</v>
      </c>
      <c r="F66" s="246">
        <f>IFERROR(GETPIVOTDATA("TIPO DE ESTUDO",CONFIGURAÇÃO!$S$2,"CONTEÚDO",B66,"TIPO DE ESTUDO", $F$3),"0")+IFERROR(GETPIVOTDATA("TIPO DE ESTUDO",CONFIGURAÇÃO!$S$2,"CONTEÚDO",B66,"TIPO DE ESTUDO", "Revisão e Exercícios"), "0")</f>
        <v>0</v>
      </c>
      <c r="G66" s="266">
        <f>IFERROR(GETPIVOTDATA("ACERTOS", CONFIGURAÇÃO!$AI$2,"CONTEÚDO",$B66,"Valores","ACERTOS"),0)</f>
        <v>0</v>
      </c>
      <c r="H66" s="267">
        <f>IFERROR(GETPIVOTDATA("ERROS", CONFIGURAÇÃO!$AI$2,"CONTEÚDO",$B66,"Valores","ERROS"),0)</f>
        <v>0</v>
      </c>
      <c r="I66" s="268">
        <f>IFERROR(GETPIVOTDATA("NºQUEST", CONFIGURAÇÃO!$AI$2,"CONTEÚDO",$B66,"Valores","NºQUEST"),0)</f>
        <v>0</v>
      </c>
      <c r="J66" s="269" t="str">
        <f>IFERROR(GETPIVOTDATA("TEMPO PQ", CONFIGURAÇÃO!$AI$2,"CONTEÚDO",$B66,"Valores","TEMPO PQ"), "00:00:00")</f>
        <v>00:00:00</v>
      </c>
    </row>
    <row r="67" spans="1:10" ht="28.15" customHeight="1" x14ac:dyDescent="0.25">
      <c r="A67" s="263">
        <v>63</v>
      </c>
      <c r="B67" s="264" t="s">
        <v>635</v>
      </c>
      <c r="C67" s="265" t="str">
        <f>IFERROR(GETPIVOTDATA("LÍQUIDO", CONFIGURAÇÃO!$AI$2,"CONTEÚDO",$B67,"Valores","LÍQUIDO"),"00:00:00")</f>
        <v>00:00:00</v>
      </c>
      <c r="D67" s="246">
        <f>IFERROR(GETPIVOTDATA("TIPO DE ESTUDO",CONFIGURAÇÃO!$S$2,"CONTEÚDO",B67,"TIPO DE ESTUDO", $D$3), "0")+IFERROR(GETPIVOTDATA("TIPO DE ESTUDO",CONFIGURAÇÃO!$S$2,"CONTEÚDO",B67,"TIPO DE ESTUDO", "Estudo e Exercícios"), "0")</f>
        <v>0</v>
      </c>
      <c r="E67" s="246">
        <f>IFERROR(GETPIVOTDATA("TIPO DE ESTUDO",CONFIGURAÇÃO!$S$2,"CONTEÚDO",B67,"TIPO DE ESTUDO", $E$3), "0")+IFERROR(GETPIVOTDATA("TIPO DE ESTUDO",CONFIGURAÇÃO!$S$2,"CONTEÚDO",B67,"TIPO DE ESTUDO", "Estudo e Exercícios"), "0")+IFERROR(GETPIVOTDATA("TIPO DE ESTUDO",CONFIGURAÇÃO!$S$2,"CONTEÚDO",B67,"TIPO DE ESTUDO", "Revisão e Exercícios"), "0")</f>
        <v>0</v>
      </c>
      <c r="F67" s="246">
        <f>IFERROR(GETPIVOTDATA("TIPO DE ESTUDO",CONFIGURAÇÃO!$S$2,"CONTEÚDO",B67,"TIPO DE ESTUDO", $F$3),"0")+IFERROR(GETPIVOTDATA("TIPO DE ESTUDO",CONFIGURAÇÃO!$S$2,"CONTEÚDO",B67,"TIPO DE ESTUDO", "Revisão e Exercícios"), "0")</f>
        <v>0</v>
      </c>
      <c r="G67" s="266">
        <f>IFERROR(GETPIVOTDATA("ACERTOS", CONFIGURAÇÃO!$AI$2,"CONTEÚDO",$B67,"Valores","ACERTOS"),0)</f>
        <v>0</v>
      </c>
      <c r="H67" s="267">
        <f>IFERROR(GETPIVOTDATA("ERROS", CONFIGURAÇÃO!$AI$2,"CONTEÚDO",$B67,"Valores","ERROS"),0)</f>
        <v>0</v>
      </c>
      <c r="I67" s="268">
        <f>IFERROR(GETPIVOTDATA("NºQUEST", CONFIGURAÇÃO!$AI$2,"CONTEÚDO",$B67,"Valores","NºQUEST"),0)</f>
        <v>0</v>
      </c>
      <c r="J67" s="269" t="str">
        <f>IFERROR(GETPIVOTDATA("TEMPO PQ", CONFIGURAÇÃO!$AI$2,"CONTEÚDO",$B67,"Valores","TEMPO PQ"), "00:00:00")</f>
        <v>00:00:00</v>
      </c>
    </row>
    <row r="68" spans="1:10" ht="28.15" customHeight="1" x14ac:dyDescent="0.25">
      <c r="A68" s="263">
        <v>64</v>
      </c>
      <c r="B68" s="264" t="s">
        <v>636</v>
      </c>
      <c r="C68" s="265" t="str">
        <f>IFERROR(GETPIVOTDATA("LÍQUIDO", CONFIGURAÇÃO!$AI$2,"CONTEÚDO",$B68,"Valores","LÍQUIDO"),"00:00:00")</f>
        <v>00:00:00</v>
      </c>
      <c r="D68" s="246">
        <f>IFERROR(GETPIVOTDATA("TIPO DE ESTUDO",CONFIGURAÇÃO!$S$2,"CONTEÚDO",B68,"TIPO DE ESTUDO", $D$3), "0")+IFERROR(GETPIVOTDATA("TIPO DE ESTUDO",CONFIGURAÇÃO!$S$2,"CONTEÚDO",B68,"TIPO DE ESTUDO", "Estudo e Exercícios"), "0")</f>
        <v>0</v>
      </c>
      <c r="E68" s="246">
        <f>IFERROR(GETPIVOTDATA("TIPO DE ESTUDO",CONFIGURAÇÃO!$S$2,"CONTEÚDO",B68,"TIPO DE ESTUDO", $E$3), "0")+IFERROR(GETPIVOTDATA("TIPO DE ESTUDO",CONFIGURAÇÃO!$S$2,"CONTEÚDO",B68,"TIPO DE ESTUDO", "Estudo e Exercícios"), "0")+IFERROR(GETPIVOTDATA("TIPO DE ESTUDO",CONFIGURAÇÃO!$S$2,"CONTEÚDO",B68,"TIPO DE ESTUDO", "Revisão e Exercícios"), "0")</f>
        <v>0</v>
      </c>
      <c r="F68" s="246">
        <f>IFERROR(GETPIVOTDATA("TIPO DE ESTUDO",CONFIGURAÇÃO!$S$2,"CONTEÚDO",B68,"TIPO DE ESTUDO", $F$3),"0")+IFERROR(GETPIVOTDATA("TIPO DE ESTUDO",CONFIGURAÇÃO!$S$2,"CONTEÚDO",B68,"TIPO DE ESTUDO", "Revisão e Exercícios"), "0")</f>
        <v>0</v>
      </c>
      <c r="G68" s="266">
        <f>IFERROR(GETPIVOTDATA("ACERTOS", CONFIGURAÇÃO!$AI$2,"CONTEÚDO",$B68,"Valores","ACERTOS"),0)</f>
        <v>0</v>
      </c>
      <c r="H68" s="267">
        <f>IFERROR(GETPIVOTDATA("ERROS", CONFIGURAÇÃO!$AI$2,"CONTEÚDO",$B68,"Valores","ERROS"),0)</f>
        <v>0</v>
      </c>
      <c r="I68" s="268">
        <f>IFERROR(GETPIVOTDATA("NºQUEST", CONFIGURAÇÃO!$AI$2,"CONTEÚDO",$B68,"Valores","NºQUEST"),0)</f>
        <v>0</v>
      </c>
      <c r="J68" s="269" t="str">
        <f>IFERROR(GETPIVOTDATA("TEMPO PQ", CONFIGURAÇÃO!$AI$2,"CONTEÚDO",$B68,"Valores","TEMPO PQ"), "00:00:00")</f>
        <v>00:00:00</v>
      </c>
    </row>
    <row r="69" spans="1:10" ht="28.15" customHeight="1" x14ac:dyDescent="0.25">
      <c r="A69" s="263">
        <v>65</v>
      </c>
      <c r="B69" s="264" t="s">
        <v>637</v>
      </c>
      <c r="C69" s="265" t="str">
        <f>IFERROR(GETPIVOTDATA("LÍQUIDO", CONFIGURAÇÃO!$AI$2,"CONTEÚDO",$B69,"Valores","LÍQUIDO"),"00:00:00")</f>
        <v>00:00:00</v>
      </c>
      <c r="D69" s="246">
        <f>IFERROR(GETPIVOTDATA("TIPO DE ESTUDO",CONFIGURAÇÃO!$S$2,"CONTEÚDO",B69,"TIPO DE ESTUDO", $D$3), "0")+IFERROR(GETPIVOTDATA("TIPO DE ESTUDO",CONFIGURAÇÃO!$S$2,"CONTEÚDO",B69,"TIPO DE ESTUDO", "Estudo e Exercícios"), "0")</f>
        <v>0</v>
      </c>
      <c r="E69" s="246">
        <f>IFERROR(GETPIVOTDATA("TIPO DE ESTUDO",CONFIGURAÇÃO!$S$2,"CONTEÚDO",B69,"TIPO DE ESTUDO", $E$3), "0")+IFERROR(GETPIVOTDATA("TIPO DE ESTUDO",CONFIGURAÇÃO!$S$2,"CONTEÚDO",B69,"TIPO DE ESTUDO", "Estudo e Exercícios"), "0")+IFERROR(GETPIVOTDATA("TIPO DE ESTUDO",CONFIGURAÇÃO!$S$2,"CONTEÚDO",B69,"TIPO DE ESTUDO", "Revisão e Exercícios"), "0")</f>
        <v>0</v>
      </c>
      <c r="F69" s="246">
        <f>IFERROR(GETPIVOTDATA("TIPO DE ESTUDO",CONFIGURAÇÃO!$S$2,"CONTEÚDO",B69,"TIPO DE ESTUDO", $F$3),"0")+IFERROR(GETPIVOTDATA("TIPO DE ESTUDO",CONFIGURAÇÃO!$S$2,"CONTEÚDO",B69,"TIPO DE ESTUDO", "Revisão e Exercícios"), "0")</f>
        <v>0</v>
      </c>
      <c r="G69" s="266">
        <f>IFERROR(GETPIVOTDATA("ACERTOS", CONFIGURAÇÃO!$AI$2,"CONTEÚDO",$B69,"Valores","ACERTOS"),0)</f>
        <v>0</v>
      </c>
      <c r="H69" s="267">
        <f>IFERROR(GETPIVOTDATA("ERROS", CONFIGURAÇÃO!$AI$2,"CONTEÚDO",$B69,"Valores","ERROS"),0)</f>
        <v>0</v>
      </c>
      <c r="I69" s="268">
        <f>IFERROR(GETPIVOTDATA("NºQUEST", CONFIGURAÇÃO!$AI$2,"CONTEÚDO",$B69,"Valores","NºQUEST"),0)</f>
        <v>0</v>
      </c>
      <c r="J69" s="269" t="str">
        <f>IFERROR(GETPIVOTDATA("TEMPO PQ", CONFIGURAÇÃO!$AI$2,"CONTEÚDO",$B69,"Valores","TEMPO PQ"), "00:00:00")</f>
        <v>00:00:00</v>
      </c>
    </row>
    <row r="70" spans="1:10" ht="28.15" customHeight="1" x14ac:dyDescent="0.25">
      <c r="A70" s="263">
        <v>66</v>
      </c>
      <c r="B70" s="264" t="s">
        <v>638</v>
      </c>
      <c r="C70" s="265" t="str">
        <f>IFERROR(GETPIVOTDATA("LÍQUIDO", CONFIGURAÇÃO!$AI$2,"CONTEÚDO",$B70,"Valores","LÍQUIDO"),"00:00:00")</f>
        <v>00:00:00</v>
      </c>
      <c r="D70" s="246">
        <f>IFERROR(GETPIVOTDATA("TIPO DE ESTUDO",CONFIGURAÇÃO!$S$2,"CONTEÚDO",B70,"TIPO DE ESTUDO", $D$3), "0")+IFERROR(GETPIVOTDATA("TIPO DE ESTUDO",CONFIGURAÇÃO!$S$2,"CONTEÚDO",B70,"TIPO DE ESTUDO", "Estudo e Exercícios"), "0")</f>
        <v>0</v>
      </c>
      <c r="E70" s="246">
        <f>IFERROR(GETPIVOTDATA("TIPO DE ESTUDO",CONFIGURAÇÃO!$S$2,"CONTEÚDO",B70,"TIPO DE ESTUDO", $E$3), "0")+IFERROR(GETPIVOTDATA("TIPO DE ESTUDO",CONFIGURAÇÃO!$S$2,"CONTEÚDO",B70,"TIPO DE ESTUDO", "Estudo e Exercícios"), "0")+IFERROR(GETPIVOTDATA("TIPO DE ESTUDO",CONFIGURAÇÃO!$S$2,"CONTEÚDO",B70,"TIPO DE ESTUDO", "Revisão e Exercícios"), "0")</f>
        <v>0</v>
      </c>
      <c r="F70" s="246">
        <f>IFERROR(GETPIVOTDATA("TIPO DE ESTUDO",CONFIGURAÇÃO!$S$2,"CONTEÚDO",B70,"TIPO DE ESTUDO", $F$3),"0")+IFERROR(GETPIVOTDATA("TIPO DE ESTUDO",CONFIGURAÇÃO!$S$2,"CONTEÚDO",B70,"TIPO DE ESTUDO", "Revisão e Exercícios"), "0")</f>
        <v>0</v>
      </c>
      <c r="G70" s="266">
        <f>IFERROR(GETPIVOTDATA("ACERTOS", CONFIGURAÇÃO!$AI$2,"CONTEÚDO",$B70,"Valores","ACERTOS"),0)</f>
        <v>0</v>
      </c>
      <c r="H70" s="267">
        <f>IFERROR(GETPIVOTDATA("ERROS", CONFIGURAÇÃO!$AI$2,"CONTEÚDO",$B70,"Valores","ERROS"),0)</f>
        <v>0</v>
      </c>
      <c r="I70" s="268">
        <f>IFERROR(GETPIVOTDATA("NºQUEST", CONFIGURAÇÃO!$AI$2,"CONTEÚDO",$B70,"Valores","NºQUEST"),0)</f>
        <v>0</v>
      </c>
      <c r="J70" s="269" t="str">
        <f>IFERROR(GETPIVOTDATA("TEMPO PQ", CONFIGURAÇÃO!$AI$2,"CONTEÚDO",$B70,"Valores","TEMPO PQ"), "00:00:00")</f>
        <v>00:00:00</v>
      </c>
    </row>
    <row r="71" spans="1:10" ht="28.15" customHeight="1" x14ac:dyDescent="0.25">
      <c r="A71" s="263">
        <v>67</v>
      </c>
      <c r="B71" s="264" t="s">
        <v>639</v>
      </c>
      <c r="C71" s="265" t="str">
        <f>IFERROR(GETPIVOTDATA("LÍQUIDO", CONFIGURAÇÃO!$AI$2,"CONTEÚDO",$B71,"Valores","LÍQUIDO"),"00:00:00")</f>
        <v>00:00:00</v>
      </c>
      <c r="D71" s="246">
        <f>IFERROR(GETPIVOTDATA("TIPO DE ESTUDO",CONFIGURAÇÃO!$S$2,"CONTEÚDO",B71,"TIPO DE ESTUDO", $D$3), "0")+IFERROR(GETPIVOTDATA("TIPO DE ESTUDO",CONFIGURAÇÃO!$S$2,"CONTEÚDO",B71,"TIPO DE ESTUDO", "Estudo e Exercícios"), "0")</f>
        <v>0</v>
      </c>
      <c r="E71" s="246">
        <f>IFERROR(GETPIVOTDATA("TIPO DE ESTUDO",CONFIGURAÇÃO!$S$2,"CONTEÚDO",B71,"TIPO DE ESTUDO", $E$3), "0")+IFERROR(GETPIVOTDATA("TIPO DE ESTUDO",CONFIGURAÇÃO!$S$2,"CONTEÚDO",B71,"TIPO DE ESTUDO", "Estudo e Exercícios"), "0")+IFERROR(GETPIVOTDATA("TIPO DE ESTUDO",CONFIGURAÇÃO!$S$2,"CONTEÚDO",B71,"TIPO DE ESTUDO", "Revisão e Exercícios"), "0")</f>
        <v>0</v>
      </c>
      <c r="F71" s="246">
        <f>IFERROR(GETPIVOTDATA("TIPO DE ESTUDO",CONFIGURAÇÃO!$S$2,"CONTEÚDO",B71,"TIPO DE ESTUDO", $F$3),"0")+IFERROR(GETPIVOTDATA("TIPO DE ESTUDO",CONFIGURAÇÃO!$S$2,"CONTEÚDO",B71,"TIPO DE ESTUDO", "Revisão e Exercícios"), "0")</f>
        <v>0</v>
      </c>
      <c r="G71" s="266">
        <f>IFERROR(GETPIVOTDATA("ACERTOS", CONFIGURAÇÃO!$AI$2,"CONTEÚDO",$B71,"Valores","ACERTOS"),0)</f>
        <v>0</v>
      </c>
      <c r="H71" s="267">
        <f>IFERROR(GETPIVOTDATA("ERROS", CONFIGURAÇÃO!$AI$2,"CONTEÚDO",$B71,"Valores","ERROS"),0)</f>
        <v>0</v>
      </c>
      <c r="I71" s="268">
        <f>IFERROR(GETPIVOTDATA("NºQUEST", CONFIGURAÇÃO!$AI$2,"CONTEÚDO",$B71,"Valores","NºQUEST"),0)</f>
        <v>0</v>
      </c>
      <c r="J71" s="269" t="str">
        <f>IFERROR(GETPIVOTDATA("TEMPO PQ", CONFIGURAÇÃO!$AI$2,"CONTEÚDO",$B71,"Valores","TEMPO PQ"), "00:00:00")</f>
        <v>00:00:00</v>
      </c>
    </row>
    <row r="72" spans="1:10" ht="28.15" customHeight="1" x14ac:dyDescent="0.25">
      <c r="A72" s="263">
        <v>68</v>
      </c>
      <c r="B72" s="264" t="s">
        <v>640</v>
      </c>
      <c r="C72" s="265" t="str">
        <f>IFERROR(GETPIVOTDATA("LÍQUIDO", CONFIGURAÇÃO!$AI$2,"CONTEÚDO",$B72,"Valores","LÍQUIDO"),"00:00:00")</f>
        <v>00:00:00</v>
      </c>
      <c r="D72" s="246">
        <f>IFERROR(GETPIVOTDATA("TIPO DE ESTUDO",CONFIGURAÇÃO!$S$2,"CONTEÚDO",B72,"TIPO DE ESTUDO", $D$3), "0")+IFERROR(GETPIVOTDATA("TIPO DE ESTUDO",CONFIGURAÇÃO!$S$2,"CONTEÚDO",B72,"TIPO DE ESTUDO", "Estudo e Exercícios"), "0")</f>
        <v>0</v>
      </c>
      <c r="E72" s="246">
        <f>IFERROR(GETPIVOTDATA("TIPO DE ESTUDO",CONFIGURAÇÃO!$S$2,"CONTEÚDO",B72,"TIPO DE ESTUDO", $E$3), "0")+IFERROR(GETPIVOTDATA("TIPO DE ESTUDO",CONFIGURAÇÃO!$S$2,"CONTEÚDO",B72,"TIPO DE ESTUDO", "Estudo e Exercícios"), "0")+IFERROR(GETPIVOTDATA("TIPO DE ESTUDO",CONFIGURAÇÃO!$S$2,"CONTEÚDO",B72,"TIPO DE ESTUDO", "Revisão e Exercícios"), "0")</f>
        <v>0</v>
      </c>
      <c r="F72" s="246">
        <f>IFERROR(GETPIVOTDATA("TIPO DE ESTUDO",CONFIGURAÇÃO!$S$2,"CONTEÚDO",B72,"TIPO DE ESTUDO", $F$3),"0")+IFERROR(GETPIVOTDATA("TIPO DE ESTUDO",CONFIGURAÇÃO!$S$2,"CONTEÚDO",B72,"TIPO DE ESTUDO", "Revisão e Exercícios"), "0")</f>
        <v>0</v>
      </c>
      <c r="G72" s="266">
        <f>IFERROR(GETPIVOTDATA("ACERTOS", CONFIGURAÇÃO!$AI$2,"CONTEÚDO",$B72,"Valores","ACERTOS"),0)</f>
        <v>0</v>
      </c>
      <c r="H72" s="267">
        <f>IFERROR(GETPIVOTDATA("ERROS", CONFIGURAÇÃO!$AI$2,"CONTEÚDO",$B72,"Valores","ERROS"),0)</f>
        <v>0</v>
      </c>
      <c r="I72" s="268">
        <f>IFERROR(GETPIVOTDATA("NºQUEST", CONFIGURAÇÃO!$AI$2,"CONTEÚDO",$B72,"Valores","NºQUEST"),0)</f>
        <v>0</v>
      </c>
      <c r="J72" s="269" t="str">
        <f>IFERROR(GETPIVOTDATA("TEMPO PQ", CONFIGURAÇÃO!$AI$2,"CONTEÚDO",$B72,"Valores","TEMPO PQ"), "00:00:00")</f>
        <v>00:00:00</v>
      </c>
    </row>
    <row r="73" spans="1:10" ht="28.15" customHeight="1" x14ac:dyDescent="0.25">
      <c r="A73" s="263">
        <v>69</v>
      </c>
      <c r="B73" s="264" t="s">
        <v>641</v>
      </c>
      <c r="C73" s="265" t="str">
        <f>IFERROR(GETPIVOTDATA("LÍQUIDO", CONFIGURAÇÃO!$AI$2,"CONTEÚDO",$B73,"Valores","LÍQUIDO"),"00:00:00")</f>
        <v>00:00:00</v>
      </c>
      <c r="D73" s="246">
        <f>IFERROR(GETPIVOTDATA("TIPO DE ESTUDO",CONFIGURAÇÃO!$S$2,"CONTEÚDO",B73,"TIPO DE ESTUDO", $D$3), "0")+IFERROR(GETPIVOTDATA("TIPO DE ESTUDO",CONFIGURAÇÃO!$S$2,"CONTEÚDO",B73,"TIPO DE ESTUDO", "Estudo e Exercícios"), "0")</f>
        <v>0</v>
      </c>
      <c r="E73" s="246">
        <f>IFERROR(GETPIVOTDATA("TIPO DE ESTUDO",CONFIGURAÇÃO!$S$2,"CONTEÚDO",B73,"TIPO DE ESTUDO", $E$3), "0")+IFERROR(GETPIVOTDATA("TIPO DE ESTUDO",CONFIGURAÇÃO!$S$2,"CONTEÚDO",B73,"TIPO DE ESTUDO", "Estudo e Exercícios"), "0")+IFERROR(GETPIVOTDATA("TIPO DE ESTUDO",CONFIGURAÇÃO!$S$2,"CONTEÚDO",B73,"TIPO DE ESTUDO", "Revisão e Exercícios"), "0")</f>
        <v>0</v>
      </c>
      <c r="F73" s="246">
        <f>IFERROR(GETPIVOTDATA("TIPO DE ESTUDO",CONFIGURAÇÃO!$S$2,"CONTEÚDO",B73,"TIPO DE ESTUDO", $F$3),"0")+IFERROR(GETPIVOTDATA("TIPO DE ESTUDO",CONFIGURAÇÃO!$S$2,"CONTEÚDO",B73,"TIPO DE ESTUDO", "Revisão e Exercícios"), "0")</f>
        <v>0</v>
      </c>
      <c r="G73" s="266">
        <f>IFERROR(GETPIVOTDATA("ACERTOS", CONFIGURAÇÃO!$AI$2,"CONTEÚDO",$B73,"Valores","ACERTOS"),0)</f>
        <v>0</v>
      </c>
      <c r="H73" s="267">
        <f>IFERROR(GETPIVOTDATA("ERROS", CONFIGURAÇÃO!$AI$2,"CONTEÚDO",$B73,"Valores","ERROS"),0)</f>
        <v>0</v>
      </c>
      <c r="I73" s="268">
        <f>IFERROR(GETPIVOTDATA("NºQUEST", CONFIGURAÇÃO!$AI$2,"CONTEÚDO",$B73,"Valores","NºQUEST"),0)</f>
        <v>0</v>
      </c>
      <c r="J73" s="269" t="str">
        <f>IFERROR(GETPIVOTDATA("TEMPO PQ", CONFIGURAÇÃO!$AI$2,"CONTEÚDO",$B73,"Valores","TEMPO PQ"), "00:00:00")</f>
        <v>00:00:00</v>
      </c>
    </row>
    <row r="74" spans="1:10" ht="28.15" customHeight="1" x14ac:dyDescent="0.25">
      <c r="A74" s="263">
        <v>70</v>
      </c>
      <c r="B74" s="278" t="s">
        <v>642</v>
      </c>
      <c r="C74" s="265" t="str">
        <f>IFERROR(GETPIVOTDATA("LÍQUIDO", CONFIGURAÇÃO!$AI$2,"CONTEÚDO",$B74,"Valores","LÍQUIDO"),"00:00:00")</f>
        <v>00:00:00</v>
      </c>
      <c r="D74" s="246">
        <f>IFERROR(GETPIVOTDATA("TIPO DE ESTUDO",CONFIGURAÇÃO!$S$2,"CONTEÚDO",B74,"TIPO DE ESTUDO", $D$3), "0")+IFERROR(GETPIVOTDATA("TIPO DE ESTUDO",CONFIGURAÇÃO!$S$2,"CONTEÚDO",B74,"TIPO DE ESTUDO", "Estudo e Exercícios"), "0")</f>
        <v>0</v>
      </c>
      <c r="E74" s="246">
        <f>IFERROR(GETPIVOTDATA("TIPO DE ESTUDO",CONFIGURAÇÃO!$S$2,"CONTEÚDO",B74,"TIPO DE ESTUDO", $E$3), "0")+IFERROR(GETPIVOTDATA("TIPO DE ESTUDO",CONFIGURAÇÃO!$S$2,"CONTEÚDO",B74,"TIPO DE ESTUDO", "Estudo e Exercícios"), "0")+IFERROR(GETPIVOTDATA("TIPO DE ESTUDO",CONFIGURAÇÃO!$S$2,"CONTEÚDO",B74,"TIPO DE ESTUDO", "Revisão e Exercícios"), "0")</f>
        <v>0</v>
      </c>
      <c r="F74" s="246">
        <f>IFERROR(GETPIVOTDATA("TIPO DE ESTUDO",CONFIGURAÇÃO!$S$2,"CONTEÚDO",B74,"TIPO DE ESTUDO", $F$3),"0")+IFERROR(GETPIVOTDATA("TIPO DE ESTUDO",CONFIGURAÇÃO!$S$2,"CONTEÚDO",B74,"TIPO DE ESTUDO", "Revisão e Exercícios"), "0")</f>
        <v>0</v>
      </c>
      <c r="G74" s="266">
        <f>IFERROR(GETPIVOTDATA("ACERTOS", CONFIGURAÇÃO!$AI$2,"CONTEÚDO",$B74,"Valores","ACERTOS"),0)</f>
        <v>0</v>
      </c>
      <c r="H74" s="267">
        <f>IFERROR(GETPIVOTDATA("ERROS", CONFIGURAÇÃO!$AI$2,"CONTEÚDO",$B74,"Valores","ERROS"),0)</f>
        <v>0</v>
      </c>
      <c r="I74" s="268">
        <f>IFERROR(GETPIVOTDATA("NºQUEST", CONFIGURAÇÃO!$AI$2,"CONTEÚDO",$B74,"Valores","NºQUEST"),0)</f>
        <v>0</v>
      </c>
      <c r="J74" s="269" t="str">
        <f>IFERROR(GETPIVOTDATA("TEMPO PQ", CONFIGURAÇÃO!$AI$2,"CONTEÚDO",$B74,"Valores","TEMPO PQ"), "00:00:00")</f>
        <v>00:00:00</v>
      </c>
    </row>
    <row r="75" spans="1:10" ht="28.15" customHeight="1" x14ac:dyDescent="0.25">
      <c r="A75" s="263">
        <v>71</v>
      </c>
      <c r="B75" s="264" t="s">
        <v>643</v>
      </c>
      <c r="C75" s="265" t="str">
        <f>IFERROR(GETPIVOTDATA("LÍQUIDO", CONFIGURAÇÃO!$AI$2,"CONTEÚDO",$B75,"Valores","LÍQUIDO"),"00:00:00")</f>
        <v>00:00:00</v>
      </c>
      <c r="D75" s="246">
        <f>IFERROR(GETPIVOTDATA("TIPO DE ESTUDO",CONFIGURAÇÃO!$S$2,"CONTEÚDO",B75,"TIPO DE ESTUDO", $D$3), "0")+IFERROR(GETPIVOTDATA("TIPO DE ESTUDO",CONFIGURAÇÃO!$S$2,"CONTEÚDO",B75,"TIPO DE ESTUDO", "Estudo e Exercícios"), "0")</f>
        <v>0</v>
      </c>
      <c r="E75" s="246">
        <f>IFERROR(GETPIVOTDATA("TIPO DE ESTUDO",CONFIGURAÇÃO!$S$2,"CONTEÚDO",B75,"TIPO DE ESTUDO", $E$3), "0")+IFERROR(GETPIVOTDATA("TIPO DE ESTUDO",CONFIGURAÇÃO!$S$2,"CONTEÚDO",B75,"TIPO DE ESTUDO", "Estudo e Exercícios"), "0")+IFERROR(GETPIVOTDATA("TIPO DE ESTUDO",CONFIGURAÇÃO!$S$2,"CONTEÚDO",B75,"TIPO DE ESTUDO", "Revisão e Exercícios"), "0")</f>
        <v>0</v>
      </c>
      <c r="F75" s="246">
        <f>IFERROR(GETPIVOTDATA("TIPO DE ESTUDO",CONFIGURAÇÃO!$S$2,"CONTEÚDO",B75,"TIPO DE ESTUDO", $F$3),"0")+IFERROR(GETPIVOTDATA("TIPO DE ESTUDO",CONFIGURAÇÃO!$S$2,"CONTEÚDO",B75,"TIPO DE ESTUDO", "Revisão e Exercícios"), "0")</f>
        <v>0</v>
      </c>
      <c r="G75" s="266">
        <f>IFERROR(GETPIVOTDATA("ACERTOS", CONFIGURAÇÃO!$AI$2,"CONTEÚDO",$B75,"Valores","ACERTOS"),0)</f>
        <v>0</v>
      </c>
      <c r="H75" s="267">
        <f>IFERROR(GETPIVOTDATA("ERROS", CONFIGURAÇÃO!$AI$2,"CONTEÚDO",$B75,"Valores","ERROS"),0)</f>
        <v>0</v>
      </c>
      <c r="I75" s="268">
        <f>IFERROR(GETPIVOTDATA("NºQUEST", CONFIGURAÇÃO!$AI$2,"CONTEÚDO",$B75,"Valores","NºQUEST"),0)</f>
        <v>0</v>
      </c>
      <c r="J75" s="269" t="str">
        <f>IFERROR(GETPIVOTDATA("TEMPO PQ", CONFIGURAÇÃO!$AI$2,"CONTEÚDO",$B75,"Valores","TEMPO PQ"), "00:00:00")</f>
        <v>00:00:00</v>
      </c>
    </row>
    <row r="76" spans="1:10" ht="28.15" customHeight="1" x14ac:dyDescent="0.25">
      <c r="A76" s="263">
        <v>72</v>
      </c>
      <c r="B76" s="264" t="s">
        <v>644</v>
      </c>
      <c r="C76" s="265" t="str">
        <f>IFERROR(GETPIVOTDATA("LÍQUIDO", CONFIGURAÇÃO!$AI$2,"CONTEÚDO",$B76,"Valores","LÍQUIDO"),"00:00:00")</f>
        <v>00:00:00</v>
      </c>
      <c r="D76" s="246">
        <f>IFERROR(GETPIVOTDATA("TIPO DE ESTUDO",CONFIGURAÇÃO!$S$2,"CONTEÚDO",B76,"TIPO DE ESTUDO", $D$3), "0")+IFERROR(GETPIVOTDATA("TIPO DE ESTUDO",CONFIGURAÇÃO!$S$2,"CONTEÚDO",B76,"TIPO DE ESTUDO", "Estudo e Exercícios"), "0")</f>
        <v>0</v>
      </c>
      <c r="E76" s="246">
        <f>IFERROR(GETPIVOTDATA("TIPO DE ESTUDO",CONFIGURAÇÃO!$S$2,"CONTEÚDO",B76,"TIPO DE ESTUDO", $E$3), "0")+IFERROR(GETPIVOTDATA("TIPO DE ESTUDO",CONFIGURAÇÃO!$S$2,"CONTEÚDO",B76,"TIPO DE ESTUDO", "Estudo e Exercícios"), "0")+IFERROR(GETPIVOTDATA("TIPO DE ESTUDO",CONFIGURAÇÃO!$S$2,"CONTEÚDO",B76,"TIPO DE ESTUDO", "Revisão e Exercícios"), "0")</f>
        <v>0</v>
      </c>
      <c r="F76" s="246">
        <f>IFERROR(GETPIVOTDATA("TIPO DE ESTUDO",CONFIGURAÇÃO!$S$2,"CONTEÚDO",B76,"TIPO DE ESTUDO", $F$3),"0")+IFERROR(GETPIVOTDATA("TIPO DE ESTUDO",CONFIGURAÇÃO!$S$2,"CONTEÚDO",B76,"TIPO DE ESTUDO", "Revisão e Exercícios"), "0")</f>
        <v>0</v>
      </c>
      <c r="G76" s="266">
        <f>IFERROR(GETPIVOTDATA("ACERTOS", CONFIGURAÇÃO!$AI$2,"CONTEÚDO",$B76,"Valores","ACERTOS"),0)</f>
        <v>0</v>
      </c>
      <c r="H76" s="267">
        <f>IFERROR(GETPIVOTDATA("ERROS", CONFIGURAÇÃO!$AI$2,"CONTEÚDO",$B76,"Valores","ERROS"),0)</f>
        <v>0</v>
      </c>
      <c r="I76" s="268">
        <f>IFERROR(GETPIVOTDATA("NºQUEST", CONFIGURAÇÃO!$AI$2,"CONTEÚDO",$B76,"Valores","NºQUEST"),0)</f>
        <v>0</v>
      </c>
      <c r="J76" s="269" t="str">
        <f>IFERROR(GETPIVOTDATA("TEMPO PQ", CONFIGURAÇÃO!$AI$2,"CONTEÚDO",$B76,"Valores","TEMPO PQ"), "00:00:00")</f>
        <v>00:00:00</v>
      </c>
    </row>
    <row r="77" spans="1:10" ht="28.15" customHeight="1" x14ac:dyDescent="0.25">
      <c r="A77" s="263">
        <v>73</v>
      </c>
      <c r="B77" s="264" t="s">
        <v>645</v>
      </c>
      <c r="C77" s="265" t="str">
        <f>IFERROR(GETPIVOTDATA("LÍQUIDO", CONFIGURAÇÃO!$AI$2,"CONTEÚDO",$B77,"Valores","LÍQUIDO"),"00:00:00")</f>
        <v>00:00:00</v>
      </c>
      <c r="D77" s="246">
        <f>IFERROR(GETPIVOTDATA("TIPO DE ESTUDO",CONFIGURAÇÃO!$S$2,"CONTEÚDO",B77,"TIPO DE ESTUDO", $D$3), "0")+IFERROR(GETPIVOTDATA("TIPO DE ESTUDO",CONFIGURAÇÃO!$S$2,"CONTEÚDO",B77,"TIPO DE ESTUDO", "Estudo e Exercícios"), "0")</f>
        <v>0</v>
      </c>
      <c r="E77" s="246">
        <f>IFERROR(GETPIVOTDATA("TIPO DE ESTUDO",CONFIGURAÇÃO!$S$2,"CONTEÚDO",B77,"TIPO DE ESTUDO", $E$3), "0")+IFERROR(GETPIVOTDATA("TIPO DE ESTUDO",CONFIGURAÇÃO!$S$2,"CONTEÚDO",B77,"TIPO DE ESTUDO", "Estudo e Exercícios"), "0")+IFERROR(GETPIVOTDATA("TIPO DE ESTUDO",CONFIGURAÇÃO!$S$2,"CONTEÚDO",B77,"TIPO DE ESTUDO", "Revisão e Exercícios"), "0")</f>
        <v>0</v>
      </c>
      <c r="F77" s="246">
        <f>IFERROR(GETPIVOTDATA("TIPO DE ESTUDO",CONFIGURAÇÃO!$S$2,"CONTEÚDO",B77,"TIPO DE ESTUDO", $F$3),"0")+IFERROR(GETPIVOTDATA("TIPO DE ESTUDO",CONFIGURAÇÃO!$S$2,"CONTEÚDO",B77,"TIPO DE ESTUDO", "Revisão e Exercícios"), "0")</f>
        <v>0</v>
      </c>
      <c r="G77" s="266">
        <f>IFERROR(GETPIVOTDATA("ACERTOS", CONFIGURAÇÃO!$AI$2,"CONTEÚDO",$B77,"Valores","ACERTOS"),0)</f>
        <v>0</v>
      </c>
      <c r="H77" s="267">
        <f>IFERROR(GETPIVOTDATA("ERROS", CONFIGURAÇÃO!$AI$2,"CONTEÚDO",$B77,"Valores","ERROS"),0)</f>
        <v>0</v>
      </c>
      <c r="I77" s="268">
        <f>IFERROR(GETPIVOTDATA("NºQUEST", CONFIGURAÇÃO!$AI$2,"CONTEÚDO",$B77,"Valores","NºQUEST"),0)</f>
        <v>0</v>
      </c>
      <c r="J77" s="269" t="str">
        <f>IFERROR(GETPIVOTDATA("TEMPO PQ", CONFIGURAÇÃO!$AI$2,"CONTEÚDO",$B77,"Valores","TEMPO PQ"), "00:00:00")</f>
        <v>00:00:00</v>
      </c>
    </row>
    <row r="78" spans="1:10" ht="28.15" customHeight="1" x14ac:dyDescent="0.25">
      <c r="A78" s="263">
        <v>74</v>
      </c>
      <c r="B78" s="264" t="s">
        <v>460</v>
      </c>
      <c r="C78" s="265" t="str">
        <f>IFERROR(GETPIVOTDATA("LÍQUIDO", CONFIGURAÇÃO!$AI$2,"CONTEÚDO",$B78,"Valores","LÍQUIDO"),"00:00:00")</f>
        <v>00:00:00</v>
      </c>
      <c r="D78" s="246">
        <f>IFERROR(GETPIVOTDATA("TIPO DE ESTUDO",CONFIGURAÇÃO!$S$2,"CONTEÚDO",B78,"TIPO DE ESTUDO", $D$3), "0")+IFERROR(GETPIVOTDATA("TIPO DE ESTUDO",CONFIGURAÇÃO!$S$2,"CONTEÚDO",B78,"TIPO DE ESTUDO", "Estudo e Exercícios"), "0")</f>
        <v>0</v>
      </c>
      <c r="E78" s="246">
        <f>IFERROR(GETPIVOTDATA("TIPO DE ESTUDO",CONFIGURAÇÃO!$S$2,"CONTEÚDO",B78,"TIPO DE ESTUDO", $E$3), "0")+IFERROR(GETPIVOTDATA("TIPO DE ESTUDO",CONFIGURAÇÃO!$S$2,"CONTEÚDO",B78,"TIPO DE ESTUDO", "Estudo e Exercícios"), "0")+IFERROR(GETPIVOTDATA("TIPO DE ESTUDO",CONFIGURAÇÃO!$S$2,"CONTEÚDO",B78,"TIPO DE ESTUDO", "Revisão e Exercícios"), "0")</f>
        <v>0</v>
      </c>
      <c r="F78" s="246">
        <f>IFERROR(GETPIVOTDATA("TIPO DE ESTUDO",CONFIGURAÇÃO!$S$2,"CONTEÚDO",B78,"TIPO DE ESTUDO", $F$3),"0")+IFERROR(GETPIVOTDATA("TIPO DE ESTUDO",CONFIGURAÇÃO!$S$2,"CONTEÚDO",B78,"TIPO DE ESTUDO", "Revisão e Exercícios"), "0")</f>
        <v>0</v>
      </c>
      <c r="G78" s="266">
        <f>IFERROR(GETPIVOTDATA("ACERTOS", CONFIGURAÇÃO!$AI$2,"CONTEÚDO",$B78,"Valores","ACERTOS"),0)</f>
        <v>0</v>
      </c>
      <c r="H78" s="267">
        <f>IFERROR(GETPIVOTDATA("ERROS", CONFIGURAÇÃO!$AI$2,"CONTEÚDO",$B78,"Valores","ERROS"),0)</f>
        <v>0</v>
      </c>
      <c r="I78" s="268">
        <f>IFERROR(GETPIVOTDATA("NºQUEST", CONFIGURAÇÃO!$AI$2,"CONTEÚDO",$B78,"Valores","NºQUEST"),0)</f>
        <v>0</v>
      </c>
      <c r="J78" s="269" t="str">
        <f>IFERROR(GETPIVOTDATA("TEMPO PQ", CONFIGURAÇÃO!$AI$2,"CONTEÚDO",$B78,"Valores","TEMPO PQ"), "00:00:00")</f>
        <v>00:00:00</v>
      </c>
    </row>
    <row r="79" spans="1:10" ht="28.15" customHeight="1" x14ac:dyDescent="0.25">
      <c r="A79" s="263">
        <v>75</v>
      </c>
      <c r="B79" s="264" t="s">
        <v>646</v>
      </c>
      <c r="C79" s="265" t="str">
        <f>IFERROR(GETPIVOTDATA("LÍQUIDO", CONFIGURAÇÃO!$AI$2,"CONTEÚDO",$B79,"Valores","LÍQUIDO"),"00:00:00")</f>
        <v>00:00:00</v>
      </c>
      <c r="D79" s="246">
        <f>IFERROR(GETPIVOTDATA("TIPO DE ESTUDO",CONFIGURAÇÃO!$S$2,"CONTEÚDO",B79,"TIPO DE ESTUDO", $D$3), "0")+IFERROR(GETPIVOTDATA("TIPO DE ESTUDO",CONFIGURAÇÃO!$S$2,"CONTEÚDO",B79,"TIPO DE ESTUDO", "Estudo e Exercícios"), "0")</f>
        <v>0</v>
      </c>
      <c r="E79" s="246">
        <f>IFERROR(GETPIVOTDATA("TIPO DE ESTUDO",CONFIGURAÇÃO!$S$2,"CONTEÚDO",B79,"TIPO DE ESTUDO", $E$3), "0")+IFERROR(GETPIVOTDATA("TIPO DE ESTUDO",CONFIGURAÇÃO!$S$2,"CONTEÚDO",B79,"TIPO DE ESTUDO", "Estudo e Exercícios"), "0")+IFERROR(GETPIVOTDATA("TIPO DE ESTUDO",CONFIGURAÇÃO!$S$2,"CONTEÚDO",B79,"TIPO DE ESTUDO", "Revisão e Exercícios"), "0")</f>
        <v>0</v>
      </c>
      <c r="F79" s="246">
        <f>IFERROR(GETPIVOTDATA("TIPO DE ESTUDO",CONFIGURAÇÃO!$S$2,"CONTEÚDO",B79,"TIPO DE ESTUDO", $F$3),"0")+IFERROR(GETPIVOTDATA("TIPO DE ESTUDO",CONFIGURAÇÃO!$S$2,"CONTEÚDO",B79,"TIPO DE ESTUDO", "Revisão e Exercícios"), "0")</f>
        <v>0</v>
      </c>
      <c r="G79" s="266">
        <f>IFERROR(GETPIVOTDATA("ACERTOS", CONFIGURAÇÃO!$AI$2,"CONTEÚDO",$B79,"Valores","ACERTOS"),0)</f>
        <v>0</v>
      </c>
      <c r="H79" s="267">
        <f>IFERROR(GETPIVOTDATA("ERROS", CONFIGURAÇÃO!$AI$2,"CONTEÚDO",$B79,"Valores","ERROS"),0)</f>
        <v>0</v>
      </c>
      <c r="I79" s="268">
        <f>IFERROR(GETPIVOTDATA("NºQUEST", CONFIGURAÇÃO!$AI$2,"CONTEÚDO",$B79,"Valores","NºQUEST"),0)</f>
        <v>0</v>
      </c>
      <c r="J79" s="269" t="str">
        <f>IFERROR(GETPIVOTDATA("TEMPO PQ", CONFIGURAÇÃO!$AI$2,"CONTEÚDO",$B79,"Valores","TEMPO PQ"), "00:00:00")</f>
        <v>00:00:00</v>
      </c>
    </row>
    <row r="80" spans="1:10" ht="28.15" customHeight="1" x14ac:dyDescent="0.25">
      <c r="A80" s="263">
        <v>76</v>
      </c>
      <c r="B80" s="264" t="s">
        <v>647</v>
      </c>
      <c r="C80" s="265" t="str">
        <f>IFERROR(GETPIVOTDATA("LÍQUIDO", CONFIGURAÇÃO!$AI$2,"CONTEÚDO",$B80,"Valores","LÍQUIDO"),"00:00:00")</f>
        <v>00:00:00</v>
      </c>
      <c r="D80" s="246">
        <f>IFERROR(GETPIVOTDATA("TIPO DE ESTUDO",CONFIGURAÇÃO!$S$2,"CONTEÚDO",B80,"TIPO DE ESTUDO", $D$3), "0")+IFERROR(GETPIVOTDATA("TIPO DE ESTUDO",CONFIGURAÇÃO!$S$2,"CONTEÚDO",B80,"TIPO DE ESTUDO", "Estudo e Exercícios"), "0")</f>
        <v>0</v>
      </c>
      <c r="E80" s="246">
        <f>IFERROR(GETPIVOTDATA("TIPO DE ESTUDO",CONFIGURAÇÃO!$S$2,"CONTEÚDO",B80,"TIPO DE ESTUDO", $E$3), "0")+IFERROR(GETPIVOTDATA("TIPO DE ESTUDO",CONFIGURAÇÃO!$S$2,"CONTEÚDO",B80,"TIPO DE ESTUDO", "Estudo e Exercícios"), "0")+IFERROR(GETPIVOTDATA("TIPO DE ESTUDO",CONFIGURAÇÃO!$S$2,"CONTEÚDO",B80,"TIPO DE ESTUDO", "Revisão e Exercícios"), "0")</f>
        <v>0</v>
      </c>
      <c r="F80" s="246">
        <f>IFERROR(GETPIVOTDATA("TIPO DE ESTUDO",CONFIGURAÇÃO!$S$2,"CONTEÚDO",B80,"TIPO DE ESTUDO", $F$3),"0")+IFERROR(GETPIVOTDATA("TIPO DE ESTUDO",CONFIGURAÇÃO!$S$2,"CONTEÚDO",B80,"TIPO DE ESTUDO", "Revisão e Exercícios"), "0")</f>
        <v>0</v>
      </c>
      <c r="G80" s="266">
        <f>IFERROR(GETPIVOTDATA("ACERTOS", CONFIGURAÇÃO!$AI$2,"CONTEÚDO",$B80,"Valores","ACERTOS"),0)</f>
        <v>0</v>
      </c>
      <c r="H80" s="267">
        <f>IFERROR(GETPIVOTDATA("ERROS", CONFIGURAÇÃO!$AI$2,"CONTEÚDO",$B80,"Valores","ERROS"),0)</f>
        <v>0</v>
      </c>
      <c r="I80" s="268">
        <f>IFERROR(GETPIVOTDATA("NºQUEST", CONFIGURAÇÃO!$AI$2,"CONTEÚDO",$B80,"Valores","NºQUEST"),0)</f>
        <v>0</v>
      </c>
      <c r="J80" s="269" t="str">
        <f>IFERROR(GETPIVOTDATA("TEMPO PQ", CONFIGURAÇÃO!$AI$2,"CONTEÚDO",$B80,"Valores","TEMPO PQ"), "00:00:00")</f>
        <v>00:00:00</v>
      </c>
    </row>
    <row r="81" spans="1:10" ht="28.15" customHeight="1" x14ac:dyDescent="0.25">
      <c r="A81" s="263">
        <v>77</v>
      </c>
      <c r="B81" s="264" t="s">
        <v>648</v>
      </c>
      <c r="C81" s="265" t="str">
        <f>IFERROR(GETPIVOTDATA("LÍQUIDO", CONFIGURAÇÃO!$AI$2,"CONTEÚDO",$B81,"Valores","LÍQUIDO"),"00:00:00")</f>
        <v>00:00:00</v>
      </c>
      <c r="D81" s="246">
        <f>IFERROR(GETPIVOTDATA("TIPO DE ESTUDO",CONFIGURAÇÃO!$S$2,"CONTEÚDO",B81,"TIPO DE ESTUDO", $D$3), "0")+IFERROR(GETPIVOTDATA("TIPO DE ESTUDO",CONFIGURAÇÃO!$S$2,"CONTEÚDO",B81,"TIPO DE ESTUDO", "Estudo e Exercícios"), "0")</f>
        <v>0</v>
      </c>
      <c r="E81" s="246">
        <f>IFERROR(GETPIVOTDATA("TIPO DE ESTUDO",CONFIGURAÇÃO!$S$2,"CONTEÚDO",B81,"TIPO DE ESTUDO", $E$3), "0")+IFERROR(GETPIVOTDATA("TIPO DE ESTUDO",CONFIGURAÇÃO!$S$2,"CONTEÚDO",B81,"TIPO DE ESTUDO", "Estudo e Exercícios"), "0")+IFERROR(GETPIVOTDATA("TIPO DE ESTUDO",CONFIGURAÇÃO!$S$2,"CONTEÚDO",B81,"TIPO DE ESTUDO", "Revisão e Exercícios"), "0")</f>
        <v>0</v>
      </c>
      <c r="F81" s="246">
        <f>IFERROR(GETPIVOTDATA("TIPO DE ESTUDO",CONFIGURAÇÃO!$S$2,"CONTEÚDO",B81,"TIPO DE ESTUDO", $F$3),"0")+IFERROR(GETPIVOTDATA("TIPO DE ESTUDO",CONFIGURAÇÃO!$S$2,"CONTEÚDO",B81,"TIPO DE ESTUDO", "Revisão e Exercícios"), "0")</f>
        <v>0</v>
      </c>
      <c r="G81" s="266">
        <f>IFERROR(GETPIVOTDATA("ACERTOS", CONFIGURAÇÃO!$AI$2,"CONTEÚDO",$B81,"Valores","ACERTOS"),0)</f>
        <v>0</v>
      </c>
      <c r="H81" s="267">
        <f>IFERROR(GETPIVOTDATA("ERROS", CONFIGURAÇÃO!$AI$2,"CONTEÚDO",$B81,"Valores","ERROS"),0)</f>
        <v>0</v>
      </c>
      <c r="I81" s="268">
        <f>IFERROR(GETPIVOTDATA("NºQUEST", CONFIGURAÇÃO!$AI$2,"CONTEÚDO",$B81,"Valores","NºQUEST"),0)</f>
        <v>0</v>
      </c>
      <c r="J81" s="269" t="str">
        <f>IFERROR(GETPIVOTDATA("TEMPO PQ", CONFIGURAÇÃO!$AI$2,"CONTEÚDO",$B81,"Valores","TEMPO PQ"), "00:00:00")</f>
        <v>00:00:00</v>
      </c>
    </row>
    <row r="82" spans="1:10" ht="28.15" customHeight="1" x14ac:dyDescent="0.25">
      <c r="A82" s="263">
        <v>78</v>
      </c>
      <c r="B82" s="264" t="s">
        <v>649</v>
      </c>
      <c r="C82" s="265" t="str">
        <f>IFERROR(GETPIVOTDATA("LÍQUIDO", CONFIGURAÇÃO!$AI$2,"CONTEÚDO",$B82,"Valores","LÍQUIDO"),"00:00:00")</f>
        <v>00:00:00</v>
      </c>
      <c r="D82" s="246">
        <f>IFERROR(GETPIVOTDATA("TIPO DE ESTUDO",CONFIGURAÇÃO!$S$2,"CONTEÚDO",B82,"TIPO DE ESTUDO", $D$3), "0")+IFERROR(GETPIVOTDATA("TIPO DE ESTUDO",CONFIGURAÇÃO!$S$2,"CONTEÚDO",B82,"TIPO DE ESTUDO", "Estudo e Exercícios"), "0")</f>
        <v>0</v>
      </c>
      <c r="E82" s="246">
        <f>IFERROR(GETPIVOTDATA("TIPO DE ESTUDO",CONFIGURAÇÃO!$S$2,"CONTEÚDO",B82,"TIPO DE ESTUDO", $E$3), "0")+IFERROR(GETPIVOTDATA("TIPO DE ESTUDO",CONFIGURAÇÃO!$S$2,"CONTEÚDO",B82,"TIPO DE ESTUDO", "Estudo e Exercícios"), "0")+IFERROR(GETPIVOTDATA("TIPO DE ESTUDO",CONFIGURAÇÃO!$S$2,"CONTEÚDO",B82,"TIPO DE ESTUDO", "Revisão e Exercícios"), "0")</f>
        <v>0</v>
      </c>
      <c r="F82" s="246">
        <f>IFERROR(GETPIVOTDATA("TIPO DE ESTUDO",CONFIGURAÇÃO!$S$2,"CONTEÚDO",B82,"TIPO DE ESTUDO", $F$3),"0")+IFERROR(GETPIVOTDATA("TIPO DE ESTUDO",CONFIGURAÇÃO!$S$2,"CONTEÚDO",B82,"TIPO DE ESTUDO", "Revisão e Exercícios"), "0")</f>
        <v>0</v>
      </c>
      <c r="G82" s="266">
        <f>IFERROR(GETPIVOTDATA("ACERTOS", CONFIGURAÇÃO!$AI$2,"CONTEÚDO",$B82,"Valores","ACERTOS"),0)</f>
        <v>0</v>
      </c>
      <c r="H82" s="267">
        <f>IFERROR(GETPIVOTDATA("ERROS", CONFIGURAÇÃO!$AI$2,"CONTEÚDO",$B82,"Valores","ERROS"),0)</f>
        <v>0</v>
      </c>
      <c r="I82" s="268">
        <f>IFERROR(GETPIVOTDATA("NºQUEST", CONFIGURAÇÃO!$AI$2,"CONTEÚDO",$B82,"Valores","NºQUEST"),0)</f>
        <v>0</v>
      </c>
      <c r="J82" s="269" t="str">
        <f>IFERROR(GETPIVOTDATA("TEMPO PQ", CONFIGURAÇÃO!$AI$2,"CONTEÚDO",$B82,"Valores","TEMPO PQ"), "00:00:00")</f>
        <v>00:00:00</v>
      </c>
    </row>
    <row r="83" spans="1:10" ht="28.15" customHeight="1" x14ac:dyDescent="0.25">
      <c r="A83" s="263">
        <v>79</v>
      </c>
      <c r="B83" s="264" t="s">
        <v>650</v>
      </c>
      <c r="C83" s="265" t="str">
        <f>IFERROR(GETPIVOTDATA("LÍQUIDO", CONFIGURAÇÃO!$AI$2,"CONTEÚDO",$B83,"Valores","LÍQUIDO"),"00:00:00")</f>
        <v>00:00:00</v>
      </c>
      <c r="D83" s="246">
        <f>IFERROR(GETPIVOTDATA("TIPO DE ESTUDO",CONFIGURAÇÃO!$S$2,"CONTEÚDO",B83,"TIPO DE ESTUDO", $D$3), "0")+IFERROR(GETPIVOTDATA("TIPO DE ESTUDO",CONFIGURAÇÃO!$S$2,"CONTEÚDO",B83,"TIPO DE ESTUDO", "Estudo e Exercícios"), "0")</f>
        <v>0</v>
      </c>
      <c r="E83" s="246">
        <f>IFERROR(GETPIVOTDATA("TIPO DE ESTUDO",CONFIGURAÇÃO!$S$2,"CONTEÚDO",B83,"TIPO DE ESTUDO", $E$3), "0")+IFERROR(GETPIVOTDATA("TIPO DE ESTUDO",CONFIGURAÇÃO!$S$2,"CONTEÚDO",B83,"TIPO DE ESTUDO", "Estudo e Exercícios"), "0")+IFERROR(GETPIVOTDATA("TIPO DE ESTUDO",CONFIGURAÇÃO!$S$2,"CONTEÚDO",B83,"TIPO DE ESTUDO", "Revisão e Exercícios"), "0")</f>
        <v>0</v>
      </c>
      <c r="F83" s="246">
        <f>IFERROR(GETPIVOTDATA("TIPO DE ESTUDO",CONFIGURAÇÃO!$S$2,"CONTEÚDO",B83,"TIPO DE ESTUDO", $F$3),"0")+IFERROR(GETPIVOTDATA("TIPO DE ESTUDO",CONFIGURAÇÃO!$S$2,"CONTEÚDO",B83,"TIPO DE ESTUDO", "Revisão e Exercícios"), "0")</f>
        <v>0</v>
      </c>
      <c r="G83" s="266">
        <f>IFERROR(GETPIVOTDATA("ACERTOS", CONFIGURAÇÃO!$AI$2,"CONTEÚDO",$B83,"Valores","ACERTOS"),0)</f>
        <v>0</v>
      </c>
      <c r="H83" s="267">
        <f>IFERROR(GETPIVOTDATA("ERROS", CONFIGURAÇÃO!$AI$2,"CONTEÚDO",$B83,"Valores","ERROS"),0)</f>
        <v>0</v>
      </c>
      <c r="I83" s="268">
        <f>IFERROR(GETPIVOTDATA("NºQUEST", CONFIGURAÇÃO!$AI$2,"CONTEÚDO",$B83,"Valores","NºQUEST"),0)</f>
        <v>0</v>
      </c>
      <c r="J83" s="269" t="str">
        <f>IFERROR(GETPIVOTDATA("TEMPO PQ", CONFIGURAÇÃO!$AI$2,"CONTEÚDO",$B83,"Valores","TEMPO PQ"), "00:00:00")</f>
        <v>00:00:00</v>
      </c>
    </row>
    <row r="84" spans="1:10" ht="28.15" customHeight="1" x14ac:dyDescent="0.25">
      <c r="A84" s="263">
        <v>80</v>
      </c>
      <c r="B84" s="264" t="s">
        <v>651</v>
      </c>
      <c r="C84" s="265" t="str">
        <f>IFERROR(GETPIVOTDATA("LÍQUIDO", CONFIGURAÇÃO!$AI$2,"CONTEÚDO",$B84,"Valores","LÍQUIDO"),"00:00:00")</f>
        <v>00:00:00</v>
      </c>
      <c r="D84" s="246">
        <f>IFERROR(GETPIVOTDATA("TIPO DE ESTUDO",CONFIGURAÇÃO!$S$2,"CONTEÚDO",B84,"TIPO DE ESTUDO", $D$3), "0")+IFERROR(GETPIVOTDATA("TIPO DE ESTUDO",CONFIGURAÇÃO!$S$2,"CONTEÚDO",B84,"TIPO DE ESTUDO", "Estudo e Exercícios"), "0")</f>
        <v>0</v>
      </c>
      <c r="E84" s="246">
        <f>IFERROR(GETPIVOTDATA("TIPO DE ESTUDO",CONFIGURAÇÃO!$S$2,"CONTEÚDO",B84,"TIPO DE ESTUDO", $E$3), "0")+IFERROR(GETPIVOTDATA("TIPO DE ESTUDO",CONFIGURAÇÃO!$S$2,"CONTEÚDO",B84,"TIPO DE ESTUDO", "Estudo e Exercícios"), "0")+IFERROR(GETPIVOTDATA("TIPO DE ESTUDO",CONFIGURAÇÃO!$S$2,"CONTEÚDO",B84,"TIPO DE ESTUDO", "Revisão e Exercícios"), "0")</f>
        <v>0</v>
      </c>
      <c r="F84" s="246">
        <f>IFERROR(GETPIVOTDATA("TIPO DE ESTUDO",CONFIGURAÇÃO!$S$2,"CONTEÚDO",B84,"TIPO DE ESTUDO", $F$3),"0")+IFERROR(GETPIVOTDATA("TIPO DE ESTUDO",CONFIGURAÇÃO!$S$2,"CONTEÚDO",B84,"TIPO DE ESTUDO", "Revisão e Exercícios"), "0")</f>
        <v>0</v>
      </c>
      <c r="G84" s="266">
        <f>IFERROR(GETPIVOTDATA("ACERTOS", CONFIGURAÇÃO!$AI$2,"CONTEÚDO",$B84,"Valores","ACERTOS"),0)</f>
        <v>0</v>
      </c>
      <c r="H84" s="267">
        <f>IFERROR(GETPIVOTDATA("ERROS", CONFIGURAÇÃO!$AI$2,"CONTEÚDO",$B84,"Valores","ERROS"),0)</f>
        <v>0</v>
      </c>
      <c r="I84" s="268">
        <f>IFERROR(GETPIVOTDATA("NºQUEST", CONFIGURAÇÃO!$AI$2,"CONTEÚDO",$B84,"Valores","NºQUEST"),0)</f>
        <v>0</v>
      </c>
      <c r="J84" s="269" t="str">
        <f>IFERROR(GETPIVOTDATA("TEMPO PQ", CONFIGURAÇÃO!$AI$2,"CONTEÚDO",$B84,"Valores","TEMPO PQ"), "00:00:00")</f>
        <v>00:00:00</v>
      </c>
    </row>
    <row r="85" spans="1:10" ht="28.15" customHeight="1" x14ac:dyDescent="0.25">
      <c r="A85" s="263">
        <v>81</v>
      </c>
      <c r="B85" s="264" t="s">
        <v>652</v>
      </c>
      <c r="C85" s="265" t="str">
        <f>IFERROR(GETPIVOTDATA("LÍQUIDO", CONFIGURAÇÃO!$AI$2,"CONTEÚDO",$B85,"Valores","LÍQUIDO"),"00:00:00")</f>
        <v>00:00:00</v>
      </c>
      <c r="D85" s="246">
        <f>IFERROR(GETPIVOTDATA("TIPO DE ESTUDO",CONFIGURAÇÃO!$S$2,"CONTEÚDO",B85,"TIPO DE ESTUDO", $D$3), "0")+IFERROR(GETPIVOTDATA("TIPO DE ESTUDO",CONFIGURAÇÃO!$S$2,"CONTEÚDO",B85,"TIPO DE ESTUDO", "Estudo e Exercícios"), "0")</f>
        <v>0</v>
      </c>
      <c r="E85" s="246">
        <f>IFERROR(GETPIVOTDATA("TIPO DE ESTUDO",CONFIGURAÇÃO!$S$2,"CONTEÚDO",B85,"TIPO DE ESTUDO", $E$3), "0")+IFERROR(GETPIVOTDATA("TIPO DE ESTUDO",CONFIGURAÇÃO!$S$2,"CONTEÚDO",B85,"TIPO DE ESTUDO", "Estudo e Exercícios"), "0")+IFERROR(GETPIVOTDATA("TIPO DE ESTUDO",CONFIGURAÇÃO!$S$2,"CONTEÚDO",B85,"TIPO DE ESTUDO", "Revisão e Exercícios"), "0")</f>
        <v>0</v>
      </c>
      <c r="F85" s="246">
        <f>IFERROR(GETPIVOTDATA("TIPO DE ESTUDO",CONFIGURAÇÃO!$S$2,"CONTEÚDO",B85,"TIPO DE ESTUDO", $F$3),"0")+IFERROR(GETPIVOTDATA("TIPO DE ESTUDO",CONFIGURAÇÃO!$S$2,"CONTEÚDO",B85,"TIPO DE ESTUDO", "Revisão e Exercícios"), "0")</f>
        <v>0</v>
      </c>
      <c r="G85" s="266">
        <f>IFERROR(GETPIVOTDATA("ACERTOS", CONFIGURAÇÃO!$AI$2,"CONTEÚDO",$B85,"Valores","ACERTOS"),0)</f>
        <v>0</v>
      </c>
      <c r="H85" s="267">
        <f>IFERROR(GETPIVOTDATA("ERROS", CONFIGURAÇÃO!$AI$2,"CONTEÚDO",$B85,"Valores","ERROS"),0)</f>
        <v>0</v>
      </c>
      <c r="I85" s="268">
        <f>IFERROR(GETPIVOTDATA("NºQUEST", CONFIGURAÇÃO!$AI$2,"CONTEÚDO",$B85,"Valores","NºQUEST"),0)</f>
        <v>0</v>
      </c>
      <c r="J85" s="269" t="str">
        <f>IFERROR(GETPIVOTDATA("TEMPO PQ", CONFIGURAÇÃO!$AI$2,"CONTEÚDO",$B85,"Valores","TEMPO PQ"), "00:00:00")</f>
        <v>00:00:00</v>
      </c>
    </row>
    <row r="86" spans="1:10" ht="28.15" customHeight="1" x14ac:dyDescent="0.25">
      <c r="A86" s="263">
        <v>82</v>
      </c>
      <c r="B86" s="264" t="s">
        <v>653</v>
      </c>
      <c r="C86" s="265" t="str">
        <f>IFERROR(GETPIVOTDATA("LÍQUIDO", CONFIGURAÇÃO!$AI$2,"CONTEÚDO",$B86,"Valores","LÍQUIDO"),"00:00:00")</f>
        <v>00:00:00</v>
      </c>
      <c r="D86" s="246">
        <f>IFERROR(GETPIVOTDATA("TIPO DE ESTUDO",CONFIGURAÇÃO!$S$2,"CONTEÚDO",B86,"TIPO DE ESTUDO", $D$3), "0")+IFERROR(GETPIVOTDATA("TIPO DE ESTUDO",CONFIGURAÇÃO!$S$2,"CONTEÚDO",B86,"TIPO DE ESTUDO", "Estudo e Exercícios"), "0")</f>
        <v>0</v>
      </c>
      <c r="E86" s="246">
        <f>IFERROR(GETPIVOTDATA("TIPO DE ESTUDO",CONFIGURAÇÃO!$S$2,"CONTEÚDO",B86,"TIPO DE ESTUDO", $E$3), "0")+IFERROR(GETPIVOTDATA("TIPO DE ESTUDO",CONFIGURAÇÃO!$S$2,"CONTEÚDO",B86,"TIPO DE ESTUDO", "Estudo e Exercícios"), "0")+IFERROR(GETPIVOTDATA("TIPO DE ESTUDO",CONFIGURAÇÃO!$S$2,"CONTEÚDO",B86,"TIPO DE ESTUDO", "Revisão e Exercícios"), "0")</f>
        <v>0</v>
      </c>
      <c r="F86" s="246">
        <f>IFERROR(GETPIVOTDATA("TIPO DE ESTUDO",CONFIGURAÇÃO!$S$2,"CONTEÚDO",B86,"TIPO DE ESTUDO", $F$3),"0")+IFERROR(GETPIVOTDATA("TIPO DE ESTUDO",CONFIGURAÇÃO!$S$2,"CONTEÚDO",B86,"TIPO DE ESTUDO", "Revisão e Exercícios"), "0")</f>
        <v>0</v>
      </c>
      <c r="G86" s="266">
        <f>IFERROR(GETPIVOTDATA("ACERTOS", CONFIGURAÇÃO!$AI$2,"CONTEÚDO",$B86,"Valores","ACERTOS"),0)</f>
        <v>0</v>
      </c>
      <c r="H86" s="267">
        <f>IFERROR(GETPIVOTDATA("ERROS", CONFIGURAÇÃO!$AI$2,"CONTEÚDO",$B86,"Valores","ERROS"),0)</f>
        <v>0</v>
      </c>
      <c r="I86" s="268">
        <f>IFERROR(GETPIVOTDATA("NºQUEST", CONFIGURAÇÃO!$AI$2,"CONTEÚDO",$B86,"Valores","NºQUEST"),0)</f>
        <v>0</v>
      </c>
      <c r="J86" s="269" t="str">
        <f>IFERROR(GETPIVOTDATA("TEMPO PQ", CONFIGURAÇÃO!$AI$2,"CONTEÚDO",$B86,"Valores","TEMPO PQ"), "00:00:00")</f>
        <v>00:00:00</v>
      </c>
    </row>
    <row r="87" spans="1:10" ht="28.15" customHeight="1" x14ac:dyDescent="0.25">
      <c r="A87" s="263">
        <v>83</v>
      </c>
      <c r="B87" s="264" t="s">
        <v>654</v>
      </c>
      <c r="C87" s="265" t="str">
        <f>IFERROR(GETPIVOTDATA("LÍQUIDO", CONFIGURAÇÃO!$AI$2,"CONTEÚDO",$B87,"Valores","LÍQUIDO"),"00:00:00")</f>
        <v>00:00:00</v>
      </c>
      <c r="D87" s="246">
        <f>IFERROR(GETPIVOTDATA("TIPO DE ESTUDO",CONFIGURAÇÃO!$S$2,"CONTEÚDO",B87,"TIPO DE ESTUDO", $D$3), "0")+IFERROR(GETPIVOTDATA("TIPO DE ESTUDO",CONFIGURAÇÃO!$S$2,"CONTEÚDO",B87,"TIPO DE ESTUDO", "Estudo e Exercícios"), "0")</f>
        <v>0</v>
      </c>
      <c r="E87" s="246">
        <f>IFERROR(GETPIVOTDATA("TIPO DE ESTUDO",CONFIGURAÇÃO!$S$2,"CONTEÚDO",B87,"TIPO DE ESTUDO", $E$3), "0")+IFERROR(GETPIVOTDATA("TIPO DE ESTUDO",CONFIGURAÇÃO!$S$2,"CONTEÚDO",B87,"TIPO DE ESTUDO", "Estudo e Exercícios"), "0")+IFERROR(GETPIVOTDATA("TIPO DE ESTUDO",CONFIGURAÇÃO!$S$2,"CONTEÚDO",B87,"TIPO DE ESTUDO", "Revisão e Exercícios"), "0")</f>
        <v>0</v>
      </c>
      <c r="F87" s="246">
        <f>IFERROR(GETPIVOTDATA("TIPO DE ESTUDO",CONFIGURAÇÃO!$S$2,"CONTEÚDO",B87,"TIPO DE ESTUDO", $F$3),"0")+IFERROR(GETPIVOTDATA("TIPO DE ESTUDO",CONFIGURAÇÃO!$S$2,"CONTEÚDO",B87,"TIPO DE ESTUDO", "Revisão e Exercícios"), "0")</f>
        <v>0</v>
      </c>
      <c r="G87" s="266">
        <f>IFERROR(GETPIVOTDATA("ACERTOS", CONFIGURAÇÃO!$AI$2,"CONTEÚDO",$B87,"Valores","ACERTOS"),0)</f>
        <v>0</v>
      </c>
      <c r="H87" s="267">
        <f>IFERROR(GETPIVOTDATA("ERROS", CONFIGURAÇÃO!$AI$2,"CONTEÚDO",$B87,"Valores","ERROS"),0)</f>
        <v>0</v>
      </c>
      <c r="I87" s="268">
        <f>IFERROR(GETPIVOTDATA("NºQUEST", CONFIGURAÇÃO!$AI$2,"CONTEÚDO",$B87,"Valores","NºQUEST"),0)</f>
        <v>0</v>
      </c>
      <c r="J87" s="269" t="str">
        <f>IFERROR(GETPIVOTDATA("TEMPO PQ", CONFIGURAÇÃO!$AI$2,"CONTEÚDO",$B87,"Valores","TEMPO PQ"), "00:00:00")</f>
        <v>00:00:00</v>
      </c>
    </row>
    <row r="88" spans="1:10" ht="28.15" customHeight="1" x14ac:dyDescent="0.25">
      <c r="A88" s="263">
        <v>84</v>
      </c>
      <c r="B88" s="264" t="s">
        <v>655</v>
      </c>
      <c r="C88" s="265" t="str">
        <f>IFERROR(GETPIVOTDATA("LÍQUIDO", CONFIGURAÇÃO!$AI$2,"CONTEÚDO",$B88,"Valores","LÍQUIDO"),"00:00:00")</f>
        <v>00:00:00</v>
      </c>
      <c r="D88" s="246">
        <f>IFERROR(GETPIVOTDATA("TIPO DE ESTUDO",CONFIGURAÇÃO!$S$2,"CONTEÚDO",B88,"TIPO DE ESTUDO", $D$3), "0")+IFERROR(GETPIVOTDATA("TIPO DE ESTUDO",CONFIGURAÇÃO!$S$2,"CONTEÚDO",B88,"TIPO DE ESTUDO", "Estudo e Exercícios"), "0")</f>
        <v>0</v>
      </c>
      <c r="E88" s="246">
        <f>IFERROR(GETPIVOTDATA("TIPO DE ESTUDO",CONFIGURAÇÃO!$S$2,"CONTEÚDO",B88,"TIPO DE ESTUDO", $E$3), "0")+IFERROR(GETPIVOTDATA("TIPO DE ESTUDO",CONFIGURAÇÃO!$S$2,"CONTEÚDO",B88,"TIPO DE ESTUDO", "Estudo e Exercícios"), "0")+IFERROR(GETPIVOTDATA("TIPO DE ESTUDO",CONFIGURAÇÃO!$S$2,"CONTEÚDO",B88,"TIPO DE ESTUDO", "Revisão e Exercícios"), "0")</f>
        <v>0</v>
      </c>
      <c r="F88" s="246">
        <f>IFERROR(GETPIVOTDATA("TIPO DE ESTUDO",CONFIGURAÇÃO!$S$2,"CONTEÚDO",B88,"TIPO DE ESTUDO", $F$3),"0")+IFERROR(GETPIVOTDATA("TIPO DE ESTUDO",CONFIGURAÇÃO!$S$2,"CONTEÚDO",B88,"TIPO DE ESTUDO", "Revisão e Exercícios"), "0")</f>
        <v>0</v>
      </c>
      <c r="G88" s="266">
        <f>IFERROR(GETPIVOTDATA("ACERTOS", CONFIGURAÇÃO!$AI$2,"CONTEÚDO",$B88,"Valores","ACERTOS"),0)</f>
        <v>0</v>
      </c>
      <c r="H88" s="267">
        <f>IFERROR(GETPIVOTDATA("ERROS", CONFIGURAÇÃO!$AI$2,"CONTEÚDO",$B88,"Valores","ERROS"),0)</f>
        <v>0</v>
      </c>
      <c r="I88" s="268">
        <f>IFERROR(GETPIVOTDATA("NºQUEST", CONFIGURAÇÃO!$AI$2,"CONTEÚDO",$B88,"Valores","NºQUEST"),0)</f>
        <v>0</v>
      </c>
      <c r="J88" s="269" t="str">
        <f>IFERROR(GETPIVOTDATA("TEMPO PQ", CONFIGURAÇÃO!$AI$2,"CONTEÚDO",$B88,"Valores","TEMPO PQ"), "00:00:00")</f>
        <v>00:00:00</v>
      </c>
    </row>
    <row r="89" spans="1:10" ht="28.15" customHeight="1" x14ac:dyDescent="0.25">
      <c r="A89" s="263">
        <v>85</v>
      </c>
      <c r="B89" s="264" t="s">
        <v>657</v>
      </c>
      <c r="C89" s="265" t="str">
        <f>IFERROR(GETPIVOTDATA("LÍQUIDO", CONFIGURAÇÃO!$AI$2,"CONTEÚDO",$B89,"Valores","LÍQUIDO"),"00:00:00")</f>
        <v>00:00:00</v>
      </c>
      <c r="D89" s="246">
        <f>IFERROR(GETPIVOTDATA("TIPO DE ESTUDO",CONFIGURAÇÃO!$S$2,"CONTEÚDO",B89,"TIPO DE ESTUDO", $D$3), "0")+IFERROR(GETPIVOTDATA("TIPO DE ESTUDO",CONFIGURAÇÃO!$S$2,"CONTEÚDO",B89,"TIPO DE ESTUDO", "Estudo e Exercícios"), "0")</f>
        <v>0</v>
      </c>
      <c r="E89" s="246">
        <f>IFERROR(GETPIVOTDATA("TIPO DE ESTUDO",CONFIGURAÇÃO!$S$2,"CONTEÚDO",B89,"TIPO DE ESTUDO", $E$3), "0")+IFERROR(GETPIVOTDATA("TIPO DE ESTUDO",CONFIGURAÇÃO!$S$2,"CONTEÚDO",B89,"TIPO DE ESTUDO", "Estudo e Exercícios"), "0")+IFERROR(GETPIVOTDATA("TIPO DE ESTUDO",CONFIGURAÇÃO!$S$2,"CONTEÚDO",B89,"TIPO DE ESTUDO", "Revisão e Exercícios"), "0")</f>
        <v>0</v>
      </c>
      <c r="F89" s="246">
        <f>IFERROR(GETPIVOTDATA("TIPO DE ESTUDO",CONFIGURAÇÃO!$S$2,"CONTEÚDO",B89,"TIPO DE ESTUDO", $F$3),"0")+IFERROR(GETPIVOTDATA("TIPO DE ESTUDO",CONFIGURAÇÃO!$S$2,"CONTEÚDO",B89,"TIPO DE ESTUDO", "Revisão e Exercícios"), "0")</f>
        <v>0</v>
      </c>
      <c r="G89" s="266">
        <f>IFERROR(GETPIVOTDATA("ACERTOS", CONFIGURAÇÃO!$AI$2,"CONTEÚDO",$B89,"Valores","ACERTOS"),0)</f>
        <v>0</v>
      </c>
      <c r="H89" s="267">
        <f>IFERROR(GETPIVOTDATA("ERROS", CONFIGURAÇÃO!$AI$2,"CONTEÚDO",$B89,"Valores","ERROS"),0)</f>
        <v>0</v>
      </c>
      <c r="I89" s="268">
        <f>IFERROR(GETPIVOTDATA("NºQUEST", CONFIGURAÇÃO!$AI$2,"CONTEÚDO",$B89,"Valores","NºQUEST"),0)</f>
        <v>0</v>
      </c>
      <c r="J89" s="269" t="str">
        <f>IFERROR(GETPIVOTDATA("TEMPO PQ", CONFIGURAÇÃO!$AI$2,"CONTEÚDO",$B89,"Valores","TEMPO PQ"), "00:00:00")</f>
        <v>00:00:00</v>
      </c>
    </row>
    <row r="90" spans="1:10" ht="28.15" customHeight="1" x14ac:dyDescent="0.25">
      <c r="A90" s="263">
        <v>86</v>
      </c>
      <c r="B90" s="264" t="s">
        <v>656</v>
      </c>
      <c r="C90" s="265" t="str">
        <f>IFERROR(GETPIVOTDATA("LÍQUIDO", CONFIGURAÇÃO!$AI$2,"CONTEÚDO",$B90,"Valores","LÍQUIDO"),"00:00:00")</f>
        <v>00:00:00</v>
      </c>
      <c r="D90" s="246">
        <f>IFERROR(GETPIVOTDATA("TIPO DE ESTUDO",CONFIGURAÇÃO!$S$2,"CONTEÚDO",B90,"TIPO DE ESTUDO", $D$3), "0")+IFERROR(GETPIVOTDATA("TIPO DE ESTUDO",CONFIGURAÇÃO!$S$2,"CONTEÚDO",B90,"TIPO DE ESTUDO", "Estudo e Exercícios"), "0")</f>
        <v>0</v>
      </c>
      <c r="E90" s="246">
        <f>IFERROR(GETPIVOTDATA("TIPO DE ESTUDO",CONFIGURAÇÃO!$S$2,"CONTEÚDO",B90,"TIPO DE ESTUDO", $E$3), "0")+IFERROR(GETPIVOTDATA("TIPO DE ESTUDO",CONFIGURAÇÃO!$S$2,"CONTEÚDO",B90,"TIPO DE ESTUDO", "Estudo e Exercícios"), "0")+IFERROR(GETPIVOTDATA("TIPO DE ESTUDO",CONFIGURAÇÃO!$S$2,"CONTEÚDO",B90,"TIPO DE ESTUDO", "Revisão e Exercícios"), "0")</f>
        <v>0</v>
      </c>
      <c r="F90" s="246">
        <f>IFERROR(GETPIVOTDATA("TIPO DE ESTUDO",CONFIGURAÇÃO!$S$2,"CONTEÚDO",B90,"TIPO DE ESTUDO", $F$3),"0")+IFERROR(GETPIVOTDATA("TIPO DE ESTUDO",CONFIGURAÇÃO!$S$2,"CONTEÚDO",B90,"TIPO DE ESTUDO", "Revisão e Exercícios"), "0")</f>
        <v>0</v>
      </c>
      <c r="G90" s="266">
        <f>IFERROR(GETPIVOTDATA("ACERTOS", CONFIGURAÇÃO!$AI$2,"CONTEÚDO",$B90,"Valores","ACERTOS"),0)</f>
        <v>0</v>
      </c>
      <c r="H90" s="267">
        <f>IFERROR(GETPIVOTDATA("ERROS", CONFIGURAÇÃO!$AI$2,"CONTEÚDO",$B90,"Valores","ERROS"),0)</f>
        <v>0</v>
      </c>
      <c r="I90" s="268">
        <f>IFERROR(GETPIVOTDATA("NºQUEST", CONFIGURAÇÃO!$AI$2,"CONTEÚDO",$B90,"Valores","NºQUEST"),0)</f>
        <v>0</v>
      </c>
      <c r="J90" s="269" t="str">
        <f>IFERROR(GETPIVOTDATA("TEMPO PQ", CONFIGURAÇÃO!$AI$2,"CONTEÚDO",$B90,"Valores","TEMPO PQ"), "00:00:00")</f>
        <v>00:00:00</v>
      </c>
    </row>
    <row r="91" spans="1:10" ht="28.15" customHeight="1" x14ac:dyDescent="0.25">
      <c r="A91" s="263">
        <v>87</v>
      </c>
      <c r="B91" s="264" t="s">
        <v>658</v>
      </c>
      <c r="C91" s="265" t="str">
        <f>IFERROR(GETPIVOTDATA("LÍQUIDO", CONFIGURAÇÃO!$AI$2,"CONTEÚDO",$B91,"Valores","LÍQUIDO"),"00:00:00")</f>
        <v>00:00:00</v>
      </c>
      <c r="D91" s="246">
        <f>IFERROR(GETPIVOTDATA("TIPO DE ESTUDO",CONFIGURAÇÃO!$S$2,"CONTEÚDO",B91,"TIPO DE ESTUDO", $D$3), "0")+IFERROR(GETPIVOTDATA("TIPO DE ESTUDO",CONFIGURAÇÃO!$S$2,"CONTEÚDO",B91,"TIPO DE ESTUDO", "Estudo e Exercícios"), "0")</f>
        <v>0</v>
      </c>
      <c r="E91" s="246">
        <f>IFERROR(GETPIVOTDATA("TIPO DE ESTUDO",CONFIGURAÇÃO!$S$2,"CONTEÚDO",B91,"TIPO DE ESTUDO", $E$3), "0")+IFERROR(GETPIVOTDATA("TIPO DE ESTUDO",CONFIGURAÇÃO!$S$2,"CONTEÚDO",B91,"TIPO DE ESTUDO", "Estudo e Exercícios"), "0")+IFERROR(GETPIVOTDATA("TIPO DE ESTUDO",CONFIGURAÇÃO!$S$2,"CONTEÚDO",B91,"TIPO DE ESTUDO", "Revisão e Exercícios"), "0")</f>
        <v>0</v>
      </c>
      <c r="F91" s="246">
        <f>IFERROR(GETPIVOTDATA("TIPO DE ESTUDO",CONFIGURAÇÃO!$S$2,"CONTEÚDO",B91,"TIPO DE ESTUDO", $F$3),"0")+IFERROR(GETPIVOTDATA("TIPO DE ESTUDO",CONFIGURAÇÃO!$S$2,"CONTEÚDO",B91,"TIPO DE ESTUDO", "Revisão e Exercícios"), "0")</f>
        <v>0</v>
      </c>
      <c r="G91" s="266">
        <f>IFERROR(GETPIVOTDATA("ACERTOS", CONFIGURAÇÃO!$AI$2,"CONTEÚDO",$B91,"Valores","ACERTOS"),0)</f>
        <v>0</v>
      </c>
      <c r="H91" s="267">
        <f>IFERROR(GETPIVOTDATA("ERROS", CONFIGURAÇÃO!$AI$2,"CONTEÚDO",$B91,"Valores","ERROS"),0)</f>
        <v>0</v>
      </c>
      <c r="I91" s="268">
        <f>IFERROR(GETPIVOTDATA("NºQUEST", CONFIGURAÇÃO!$AI$2,"CONTEÚDO",$B91,"Valores","NºQUEST"),0)</f>
        <v>0</v>
      </c>
      <c r="J91" s="269" t="str">
        <f>IFERROR(GETPIVOTDATA("TEMPO PQ", CONFIGURAÇÃO!$AI$2,"CONTEÚDO",$B91,"Valores","TEMPO PQ"), "00:00:00")</f>
        <v>00:00:00</v>
      </c>
    </row>
    <row r="92" spans="1:10" ht="28.15" customHeight="1" x14ac:dyDescent="0.25">
      <c r="A92" s="263">
        <v>88</v>
      </c>
      <c r="B92" s="264" t="s">
        <v>402</v>
      </c>
      <c r="C92" s="265" t="str">
        <f>IFERROR(GETPIVOTDATA("LÍQUIDO", CONFIGURAÇÃO!$AI$2,"CONTEÚDO",$B92,"Valores","LÍQUIDO"),"00:00:00")</f>
        <v>00:00:00</v>
      </c>
      <c r="D92" s="246">
        <f>IFERROR(GETPIVOTDATA("TIPO DE ESTUDO",CONFIGURAÇÃO!$S$2,"CONTEÚDO",B92,"TIPO DE ESTUDO", $D$3), "0")+IFERROR(GETPIVOTDATA("TIPO DE ESTUDO",CONFIGURAÇÃO!$S$2,"CONTEÚDO",B92,"TIPO DE ESTUDO", "Estudo e Exercícios"), "0")</f>
        <v>0</v>
      </c>
      <c r="E92" s="246">
        <f>IFERROR(GETPIVOTDATA("TIPO DE ESTUDO",CONFIGURAÇÃO!$S$2,"CONTEÚDO",B92,"TIPO DE ESTUDO", $E$3), "0")+IFERROR(GETPIVOTDATA("TIPO DE ESTUDO",CONFIGURAÇÃO!$S$2,"CONTEÚDO",B92,"TIPO DE ESTUDO", "Estudo e Exercícios"), "0")+IFERROR(GETPIVOTDATA("TIPO DE ESTUDO",CONFIGURAÇÃO!$S$2,"CONTEÚDO",B92,"TIPO DE ESTUDO", "Revisão e Exercícios"), "0")</f>
        <v>0</v>
      </c>
      <c r="F92" s="246">
        <f>IFERROR(GETPIVOTDATA("TIPO DE ESTUDO",CONFIGURAÇÃO!$S$2,"CONTEÚDO",B92,"TIPO DE ESTUDO", $F$3),"0")+IFERROR(GETPIVOTDATA("TIPO DE ESTUDO",CONFIGURAÇÃO!$S$2,"CONTEÚDO",B92,"TIPO DE ESTUDO", "Revisão e Exercícios"), "0")</f>
        <v>0</v>
      </c>
      <c r="G92" s="266">
        <f>IFERROR(GETPIVOTDATA("ACERTOS", CONFIGURAÇÃO!$AI$2,"CONTEÚDO",$B92,"Valores","ACERTOS"),0)</f>
        <v>0</v>
      </c>
      <c r="H92" s="267">
        <f>IFERROR(GETPIVOTDATA("ERROS", CONFIGURAÇÃO!$AI$2,"CONTEÚDO",$B92,"Valores","ERROS"),0)</f>
        <v>0</v>
      </c>
      <c r="I92" s="268">
        <f>IFERROR(GETPIVOTDATA("NºQUEST", CONFIGURAÇÃO!$AI$2,"CONTEÚDO",$B92,"Valores","NºQUEST"),0)</f>
        <v>0</v>
      </c>
      <c r="J92" s="269" t="str">
        <f>IFERROR(GETPIVOTDATA("TEMPO PQ", CONFIGURAÇÃO!$AI$2,"CONTEÚDO",$B92,"Valores","TEMPO PQ"), "00:00:00")</f>
        <v>00:00:00</v>
      </c>
    </row>
    <row r="93" spans="1:10" ht="28.15" customHeight="1" x14ac:dyDescent="0.25">
      <c r="A93" s="263">
        <v>89</v>
      </c>
      <c r="B93" s="264" t="s">
        <v>659</v>
      </c>
      <c r="C93" s="265" t="str">
        <f>IFERROR(GETPIVOTDATA("LÍQUIDO", CONFIGURAÇÃO!$AI$2,"CONTEÚDO",$B93,"Valores","LÍQUIDO"),"00:00:00")</f>
        <v>00:00:00</v>
      </c>
      <c r="D93" s="246">
        <f>IFERROR(GETPIVOTDATA("TIPO DE ESTUDO",CONFIGURAÇÃO!$S$2,"CONTEÚDO",B93,"TIPO DE ESTUDO", $D$3), "0")+IFERROR(GETPIVOTDATA("TIPO DE ESTUDO",CONFIGURAÇÃO!$S$2,"CONTEÚDO",B93,"TIPO DE ESTUDO", "Estudo e Exercícios"), "0")</f>
        <v>0</v>
      </c>
      <c r="E93" s="246">
        <f>IFERROR(GETPIVOTDATA("TIPO DE ESTUDO",CONFIGURAÇÃO!$S$2,"CONTEÚDO",B93,"TIPO DE ESTUDO", $E$3), "0")+IFERROR(GETPIVOTDATA("TIPO DE ESTUDO",CONFIGURAÇÃO!$S$2,"CONTEÚDO",B93,"TIPO DE ESTUDO", "Estudo e Exercícios"), "0")+IFERROR(GETPIVOTDATA("TIPO DE ESTUDO",CONFIGURAÇÃO!$S$2,"CONTEÚDO",B93,"TIPO DE ESTUDO", "Revisão e Exercícios"), "0")</f>
        <v>0</v>
      </c>
      <c r="F93" s="246">
        <f>IFERROR(GETPIVOTDATA("TIPO DE ESTUDO",CONFIGURAÇÃO!$S$2,"CONTEÚDO",B93,"TIPO DE ESTUDO", $F$3),"0")+IFERROR(GETPIVOTDATA("TIPO DE ESTUDO",CONFIGURAÇÃO!$S$2,"CONTEÚDO",B93,"TIPO DE ESTUDO", "Revisão e Exercícios"), "0")</f>
        <v>0</v>
      </c>
      <c r="G93" s="266">
        <f>IFERROR(GETPIVOTDATA("ACERTOS", CONFIGURAÇÃO!$AI$2,"CONTEÚDO",$B93,"Valores","ACERTOS"),0)</f>
        <v>0</v>
      </c>
      <c r="H93" s="267">
        <f>IFERROR(GETPIVOTDATA("ERROS", CONFIGURAÇÃO!$AI$2,"CONTEÚDO",$B93,"Valores","ERROS"),0)</f>
        <v>0</v>
      </c>
      <c r="I93" s="268">
        <f>IFERROR(GETPIVOTDATA("NºQUEST", CONFIGURAÇÃO!$AI$2,"CONTEÚDO",$B93,"Valores","NºQUEST"),0)</f>
        <v>0</v>
      </c>
      <c r="J93" s="269" t="str">
        <f>IFERROR(GETPIVOTDATA("TEMPO PQ", CONFIGURAÇÃO!$AI$2,"CONTEÚDO",$B93,"Valores","TEMPO PQ"), "00:00:00")</f>
        <v>00:00:00</v>
      </c>
    </row>
    <row r="94" spans="1:10" ht="28.15" customHeight="1" x14ac:dyDescent="0.25">
      <c r="A94" s="263">
        <v>90</v>
      </c>
      <c r="B94" s="264" t="s">
        <v>660</v>
      </c>
      <c r="C94" s="265" t="str">
        <f>IFERROR(GETPIVOTDATA("LÍQUIDO", CONFIGURAÇÃO!$AI$2,"CONTEÚDO",$B94,"Valores","LÍQUIDO"),"00:00:00")</f>
        <v>00:00:00</v>
      </c>
      <c r="D94" s="246">
        <f>IFERROR(GETPIVOTDATA("TIPO DE ESTUDO",CONFIGURAÇÃO!$S$2,"CONTEÚDO",B94,"TIPO DE ESTUDO", $D$3), "0")+IFERROR(GETPIVOTDATA("TIPO DE ESTUDO",CONFIGURAÇÃO!$S$2,"CONTEÚDO",B94,"TIPO DE ESTUDO", "Estudo e Exercícios"), "0")</f>
        <v>0</v>
      </c>
      <c r="E94" s="246">
        <f>IFERROR(GETPIVOTDATA("TIPO DE ESTUDO",CONFIGURAÇÃO!$S$2,"CONTEÚDO",B94,"TIPO DE ESTUDO", $E$3), "0")+IFERROR(GETPIVOTDATA("TIPO DE ESTUDO",CONFIGURAÇÃO!$S$2,"CONTEÚDO",B94,"TIPO DE ESTUDO", "Estudo e Exercícios"), "0")+IFERROR(GETPIVOTDATA("TIPO DE ESTUDO",CONFIGURAÇÃO!$S$2,"CONTEÚDO",B94,"TIPO DE ESTUDO", "Revisão e Exercícios"), "0")</f>
        <v>0</v>
      </c>
      <c r="F94" s="246">
        <f>IFERROR(GETPIVOTDATA("TIPO DE ESTUDO",CONFIGURAÇÃO!$S$2,"CONTEÚDO",B94,"TIPO DE ESTUDO", $F$3),"0")+IFERROR(GETPIVOTDATA("TIPO DE ESTUDO",CONFIGURAÇÃO!$S$2,"CONTEÚDO",B94,"TIPO DE ESTUDO", "Revisão e Exercícios"), "0")</f>
        <v>0</v>
      </c>
      <c r="G94" s="266">
        <f>IFERROR(GETPIVOTDATA("ACERTOS", CONFIGURAÇÃO!$AI$2,"CONTEÚDO",$B94,"Valores","ACERTOS"),0)</f>
        <v>0</v>
      </c>
      <c r="H94" s="267">
        <f>IFERROR(GETPIVOTDATA("ERROS", CONFIGURAÇÃO!$AI$2,"CONTEÚDO",$B94,"Valores","ERROS"),0)</f>
        <v>0</v>
      </c>
      <c r="I94" s="268">
        <f>IFERROR(GETPIVOTDATA("NºQUEST", CONFIGURAÇÃO!$AI$2,"CONTEÚDO",$B94,"Valores","NºQUEST"),0)</f>
        <v>0</v>
      </c>
      <c r="J94" s="269" t="str">
        <f>IFERROR(GETPIVOTDATA("TEMPO PQ", CONFIGURAÇÃO!$AI$2,"CONTEÚDO",$B94,"Valores","TEMPO PQ"), "00:00:00")</f>
        <v>00:00:00</v>
      </c>
    </row>
    <row r="95" spans="1:10" ht="28.15" customHeight="1" x14ac:dyDescent="0.25">
      <c r="A95" s="263">
        <v>91</v>
      </c>
      <c r="B95" s="264" t="s">
        <v>661</v>
      </c>
      <c r="C95" s="265" t="str">
        <f>IFERROR(GETPIVOTDATA("LÍQUIDO", CONFIGURAÇÃO!$AI$2,"CONTEÚDO",$B95,"Valores","LÍQUIDO"),"00:00:00")</f>
        <v>00:00:00</v>
      </c>
      <c r="D95" s="246">
        <f>IFERROR(GETPIVOTDATA("TIPO DE ESTUDO",CONFIGURAÇÃO!$S$2,"CONTEÚDO",B95,"TIPO DE ESTUDO", $D$3), "0")+IFERROR(GETPIVOTDATA("TIPO DE ESTUDO",CONFIGURAÇÃO!$S$2,"CONTEÚDO",B95,"TIPO DE ESTUDO", "Estudo e Exercícios"), "0")</f>
        <v>0</v>
      </c>
      <c r="E95" s="246">
        <f>IFERROR(GETPIVOTDATA("TIPO DE ESTUDO",CONFIGURAÇÃO!$S$2,"CONTEÚDO",B95,"TIPO DE ESTUDO", $E$3), "0")+IFERROR(GETPIVOTDATA("TIPO DE ESTUDO",CONFIGURAÇÃO!$S$2,"CONTEÚDO",B95,"TIPO DE ESTUDO", "Estudo e Exercícios"), "0")+IFERROR(GETPIVOTDATA("TIPO DE ESTUDO",CONFIGURAÇÃO!$S$2,"CONTEÚDO",B95,"TIPO DE ESTUDO", "Revisão e Exercícios"), "0")</f>
        <v>0</v>
      </c>
      <c r="F95" s="246">
        <f>IFERROR(GETPIVOTDATA("TIPO DE ESTUDO",CONFIGURAÇÃO!$S$2,"CONTEÚDO",B95,"TIPO DE ESTUDO", $F$3),"0")+IFERROR(GETPIVOTDATA("TIPO DE ESTUDO",CONFIGURAÇÃO!$S$2,"CONTEÚDO",B95,"TIPO DE ESTUDO", "Revisão e Exercícios"), "0")</f>
        <v>0</v>
      </c>
      <c r="G95" s="266">
        <f>IFERROR(GETPIVOTDATA("ACERTOS", CONFIGURAÇÃO!$AI$2,"CONTEÚDO",$B95,"Valores","ACERTOS"),0)</f>
        <v>0</v>
      </c>
      <c r="H95" s="267">
        <f>IFERROR(GETPIVOTDATA("ERROS", CONFIGURAÇÃO!$AI$2,"CONTEÚDO",$B95,"Valores","ERROS"),0)</f>
        <v>0</v>
      </c>
      <c r="I95" s="268">
        <f>IFERROR(GETPIVOTDATA("NºQUEST", CONFIGURAÇÃO!$AI$2,"CONTEÚDO",$B95,"Valores","NºQUEST"),0)</f>
        <v>0</v>
      </c>
      <c r="J95" s="269" t="str">
        <f>IFERROR(GETPIVOTDATA("TEMPO PQ", CONFIGURAÇÃO!$AI$2,"CONTEÚDO",$B95,"Valores","TEMPO PQ"), "00:00:00")</f>
        <v>00:00:00</v>
      </c>
    </row>
    <row r="96" spans="1:10" ht="28.15" customHeight="1" x14ac:dyDescent="0.25"/>
    <row r="97" ht="28.15" customHeight="1" x14ac:dyDescent="0.25"/>
    <row r="98" ht="28.15" customHeight="1" x14ac:dyDescent="0.25"/>
    <row r="99" ht="28.15" customHeight="1" x14ac:dyDescent="0.25"/>
  </sheetData>
  <sheetProtection algorithmName="SHA-512" hashValue="hvJ+DdzJfBPZpeH/ftizbjcFUDXn+bHvQbsN42S0pYzIXw/GPvEMdhGDd4NYaWB1bmD6fCE7GDLe+dHxHw3HNA==" saltValue="I8Bfn9I2TJdUprosi+nJgA==" spinCount="100000" sheet="1" objects="1" scenarios="1" formatCells="0" selectLockedCells="1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D88DA-89F5-4AB6-83A2-ED718D4E726A}">
  <sheetPr codeName="Planilha12"/>
  <dimension ref="A1:N98"/>
  <sheetViews>
    <sheetView showGridLines="0" showRowColHeaders="0" workbookViewId="0">
      <selection activeCell="G4" sqref="G4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46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165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549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550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551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552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553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554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556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555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557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558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559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560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561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562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563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564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565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566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567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568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571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570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569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/>
    <row r="29" spans="1:10" ht="28.15" customHeight="1" x14ac:dyDescent="0.25"/>
    <row r="30" spans="1:10" ht="28.15" customHeight="1" x14ac:dyDescent="0.25"/>
    <row r="31" spans="1:10" ht="28.15" customHeight="1" x14ac:dyDescent="0.25"/>
    <row r="32" spans="1:10" ht="28.15" customHeight="1" x14ac:dyDescent="0.25"/>
    <row r="33" ht="28.15" customHeight="1" x14ac:dyDescent="0.25"/>
    <row r="34" ht="28.15" customHeight="1" x14ac:dyDescent="0.25"/>
    <row r="35" ht="28.15" customHeight="1" x14ac:dyDescent="0.25"/>
    <row r="36" ht="28.15" customHeight="1" x14ac:dyDescent="0.25"/>
    <row r="37" ht="28.15" customHeight="1" x14ac:dyDescent="0.25"/>
    <row r="38" ht="28.15" customHeight="1" x14ac:dyDescent="0.25"/>
    <row r="39" ht="28.15" customHeight="1" x14ac:dyDescent="0.25"/>
    <row r="40" ht="28.15" customHeight="1" x14ac:dyDescent="0.25"/>
    <row r="41" ht="28.15" customHeight="1" x14ac:dyDescent="0.25"/>
    <row r="42" ht="28.15" customHeight="1" x14ac:dyDescent="0.25"/>
    <row r="43" ht="28.15" customHeight="1" x14ac:dyDescent="0.25"/>
    <row r="44" ht="28.15" customHeight="1" x14ac:dyDescent="0.25"/>
    <row r="45" ht="28.15" customHeight="1" x14ac:dyDescent="0.25"/>
    <row r="46" ht="28.15" customHeight="1" x14ac:dyDescent="0.25"/>
    <row r="47" ht="28.15" customHeight="1" x14ac:dyDescent="0.25"/>
    <row r="48" ht="28.15" customHeight="1" x14ac:dyDescent="0.25"/>
    <row r="49" ht="28.15" customHeight="1" x14ac:dyDescent="0.25"/>
    <row r="50" ht="28.15" customHeight="1" x14ac:dyDescent="0.25"/>
    <row r="51" ht="28.15" customHeight="1" x14ac:dyDescent="0.25"/>
    <row r="52" ht="28.15" customHeight="1" x14ac:dyDescent="0.25"/>
    <row r="53" ht="28.15" customHeight="1" x14ac:dyDescent="0.25"/>
    <row r="54" ht="28.15" customHeight="1" x14ac:dyDescent="0.25"/>
    <row r="55" ht="28.15" customHeight="1" x14ac:dyDescent="0.25"/>
    <row r="56" ht="28.15" customHeight="1" x14ac:dyDescent="0.25"/>
    <row r="57" ht="28.15" customHeight="1" x14ac:dyDescent="0.25"/>
    <row r="58" ht="28.15" customHeight="1" x14ac:dyDescent="0.25"/>
    <row r="59" ht="28.15" customHeight="1" x14ac:dyDescent="0.25"/>
    <row r="60" ht="28.15" customHeight="1" x14ac:dyDescent="0.25"/>
    <row r="61" ht="28.15" customHeight="1" x14ac:dyDescent="0.25"/>
    <row r="62" ht="28.15" customHeight="1" x14ac:dyDescent="0.25"/>
    <row r="63" ht="28.15" customHeight="1" x14ac:dyDescent="0.25"/>
    <row r="64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  <row r="98" ht="28.15" customHeight="1" x14ac:dyDescent="0.25"/>
  </sheetData>
  <sheetProtection algorithmName="SHA-512" hashValue="Sfvu3twtxXKBgO3Nd+Hy1IHe24z35BofjTOw1GKz7uZTkpgMqJ17oNOr5Ysy01sm9HRQHSlEh27oGQX2DyYI2w==" saltValue="cT4r2NcJJWVxfUixkiRWDw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049D-F5DC-4F0E-95FC-4F75AEE9E941}">
  <sheetPr codeName="Planilha13"/>
  <dimension ref="A1:N98"/>
  <sheetViews>
    <sheetView showGridLines="0" showRowColHeaders="0" workbookViewId="0">
      <selection activeCell="B4" sqref="B4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47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762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763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764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765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766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767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768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769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770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771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772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773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774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775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776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777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778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779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780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781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782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783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784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785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786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787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788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789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/>
    <row r="33" ht="28.15" customHeight="1" x14ac:dyDescent="0.25"/>
    <row r="34" ht="28.15" customHeight="1" x14ac:dyDescent="0.25"/>
    <row r="35" ht="28.15" customHeight="1" x14ac:dyDescent="0.25"/>
    <row r="36" ht="28.15" customHeight="1" x14ac:dyDescent="0.25"/>
    <row r="37" ht="28.15" customHeight="1" x14ac:dyDescent="0.25"/>
    <row r="38" ht="28.15" customHeight="1" x14ac:dyDescent="0.25"/>
    <row r="39" ht="28.15" customHeight="1" x14ac:dyDescent="0.25"/>
    <row r="40" ht="28.15" customHeight="1" x14ac:dyDescent="0.25"/>
    <row r="41" ht="28.15" customHeight="1" x14ac:dyDescent="0.25"/>
    <row r="42" ht="28.15" customHeight="1" x14ac:dyDescent="0.25"/>
    <row r="43" ht="28.15" customHeight="1" x14ac:dyDescent="0.25"/>
    <row r="44" ht="28.15" customHeight="1" x14ac:dyDescent="0.25"/>
    <row r="45" ht="28.15" customHeight="1" x14ac:dyDescent="0.25"/>
    <row r="46" ht="28.15" customHeight="1" x14ac:dyDescent="0.25"/>
    <row r="47" ht="28.15" customHeight="1" x14ac:dyDescent="0.25"/>
    <row r="48" ht="28.15" customHeight="1" x14ac:dyDescent="0.25"/>
    <row r="49" ht="28.15" customHeight="1" x14ac:dyDescent="0.25"/>
    <row r="50" ht="28.15" customHeight="1" x14ac:dyDescent="0.25"/>
    <row r="51" ht="28.15" customHeight="1" x14ac:dyDescent="0.25"/>
    <row r="52" ht="28.15" customHeight="1" x14ac:dyDescent="0.25"/>
    <row r="53" ht="28.15" customHeight="1" x14ac:dyDescent="0.25"/>
    <row r="54" ht="28.15" customHeight="1" x14ac:dyDescent="0.25"/>
    <row r="55" ht="28.15" customHeight="1" x14ac:dyDescent="0.25"/>
    <row r="56" ht="28.15" customHeight="1" x14ac:dyDescent="0.25"/>
    <row r="57" ht="28.15" customHeight="1" x14ac:dyDescent="0.25"/>
    <row r="58" ht="28.15" customHeight="1" x14ac:dyDescent="0.25"/>
    <row r="59" ht="28.15" customHeight="1" x14ac:dyDescent="0.25"/>
    <row r="60" ht="28.15" customHeight="1" x14ac:dyDescent="0.25"/>
    <row r="61" ht="28.15" customHeight="1" x14ac:dyDescent="0.25"/>
    <row r="62" ht="28.15" customHeight="1" x14ac:dyDescent="0.25"/>
    <row r="63" ht="28.15" customHeight="1" x14ac:dyDescent="0.25"/>
    <row r="64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  <row r="98" ht="28.15" customHeight="1" x14ac:dyDescent="0.25"/>
  </sheetData>
  <sheetProtection algorithmName="SHA-512" hashValue="Fz+cSSVtqo4lOBQdAhkBdJYeYREvud441T7OP9TCR/6EKKOml89mNYouop3n25nWJijx3dbCz12BPo5oqSLM/g==" saltValue="rRSzsd7/umA6NqjsFYWbqQ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36768-F719-4283-892D-7CE6DE2897BB}">
  <sheetPr codeName="Planilha14"/>
  <dimension ref="A1:N98"/>
  <sheetViews>
    <sheetView showGridLines="0" showRowColHeaders="0" workbookViewId="0">
      <selection activeCell="B4" sqref="B4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48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712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713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714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715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716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717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718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719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720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721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722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723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724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725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726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727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728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729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730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78" t="s">
        <v>731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732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733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734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735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736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737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738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739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740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741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742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64" t="s">
        <v>743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64" t="s">
        <v>744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745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35</v>
      </c>
      <c r="B38" s="264" t="s">
        <v>746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36</v>
      </c>
      <c r="B39" s="264" t="s">
        <v>747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37</v>
      </c>
      <c r="B40" s="264" t="s">
        <v>748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38</v>
      </c>
      <c r="B41" s="264" t="s">
        <v>749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39</v>
      </c>
      <c r="B42" s="264" t="s">
        <v>750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40</v>
      </c>
      <c r="B43" s="264" t="s">
        <v>751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41</v>
      </c>
      <c r="B44" s="264" t="s">
        <v>752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42</v>
      </c>
      <c r="B45" s="264" t="s">
        <v>753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43</v>
      </c>
      <c r="B46" s="264" t="s">
        <v>754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44</v>
      </c>
      <c r="B47" s="264" t="s">
        <v>755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45</v>
      </c>
      <c r="B48" s="264" t="s">
        <v>756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46</v>
      </c>
      <c r="B49" s="264" t="s">
        <v>757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47</v>
      </c>
      <c r="B50" s="264" t="s">
        <v>758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48</v>
      </c>
      <c r="B51" s="264" t="s">
        <v>759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49</v>
      </c>
      <c r="B52" s="264" t="s">
        <v>760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50</v>
      </c>
      <c r="B53" s="264" t="s">
        <v>761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/>
    <row r="55" spans="1:10" ht="28.15" customHeight="1" x14ac:dyDescent="0.25"/>
    <row r="56" spans="1:10" ht="28.15" customHeight="1" x14ac:dyDescent="0.25"/>
    <row r="57" spans="1:10" ht="28.15" customHeight="1" x14ac:dyDescent="0.25"/>
    <row r="58" spans="1:10" ht="28.15" customHeight="1" x14ac:dyDescent="0.25"/>
    <row r="59" spans="1:10" ht="28.15" customHeight="1" x14ac:dyDescent="0.25"/>
    <row r="60" spans="1:10" ht="28.15" customHeight="1" x14ac:dyDescent="0.25"/>
    <row r="61" spans="1:10" ht="28.15" customHeight="1" x14ac:dyDescent="0.25"/>
    <row r="62" spans="1:10" ht="28.15" customHeight="1" x14ac:dyDescent="0.25"/>
    <row r="63" spans="1:10" ht="28.15" customHeight="1" x14ac:dyDescent="0.25"/>
    <row r="64" spans="1:10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  <row r="98" ht="28.15" customHeight="1" x14ac:dyDescent="0.25"/>
  </sheetData>
  <sheetProtection algorithmName="SHA-512" hashValue="dMT5u6jPKO9XwyeiEmxGiCsCpqlF92inUmTAKRyAMsFMifcN//N4fvydbEi5Yg7+ZQv9XHH7tlfCbNSk1eCEtA==" saltValue="Y8aO1luVMpKjqWVT3kGvAg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5C22F-6BBD-41C7-8DA3-4C640EF27621}">
  <sheetPr codeName="Planilha18"/>
  <dimension ref="A1:N97"/>
  <sheetViews>
    <sheetView showGridLines="0" showRowColHeaders="0" workbookViewId="0">
      <selection activeCell="J4" sqref="J4"/>
    </sheetView>
  </sheetViews>
  <sheetFormatPr defaultColWidth="6" defaultRowHeight="21" x14ac:dyDescent="0.25"/>
  <cols>
    <col min="1" max="1" width="6" style="263"/>
    <col min="2" max="2" width="70.7109375" style="273" customWidth="1"/>
    <col min="3" max="3" width="12.7109375" style="249" customWidth="1"/>
    <col min="4" max="9" width="12.7109375" style="245" customWidth="1"/>
    <col min="10" max="10" width="14.7109375" style="249" customWidth="1"/>
    <col min="11" max="11" width="12.7109375" style="10" customWidth="1"/>
    <col min="12" max="12" width="9.5703125" style="10" customWidth="1"/>
    <col min="13" max="16384" width="6" style="10"/>
  </cols>
  <sheetData>
    <row r="1" spans="1:14" ht="28.15" customHeight="1" x14ac:dyDescent="0.25">
      <c r="A1" s="26"/>
      <c r="B1" s="27"/>
      <c r="C1" s="28"/>
      <c r="D1" s="28"/>
      <c r="E1" s="28"/>
      <c r="F1" s="28"/>
      <c r="G1" s="29"/>
      <c r="H1" s="29"/>
      <c r="I1" s="29"/>
      <c r="J1" s="28"/>
      <c r="K1" s="28"/>
      <c r="L1" s="28"/>
      <c r="M1" s="28"/>
      <c r="N1" s="28"/>
    </row>
    <row r="2" spans="1:14" ht="28.15" customHeight="1" thickBot="1" x14ac:dyDescent="0.3">
      <c r="A2" s="30"/>
      <c r="B2" s="31"/>
      <c r="C2" s="32"/>
      <c r="D2" s="32"/>
      <c r="E2" s="32"/>
      <c r="F2" s="32"/>
      <c r="G2" s="33"/>
      <c r="H2" s="33"/>
      <c r="I2" s="33"/>
      <c r="J2" s="32"/>
      <c r="K2" s="32"/>
      <c r="L2" s="32"/>
      <c r="M2" s="32"/>
      <c r="N2" s="32"/>
    </row>
    <row r="3" spans="1:14" s="8" customFormat="1" ht="28.15" customHeight="1" x14ac:dyDescent="0.35">
      <c r="A3" s="14"/>
      <c r="B3" s="8" t="s">
        <v>49</v>
      </c>
      <c r="C3" s="8" t="s">
        <v>56</v>
      </c>
      <c r="D3" s="8" t="s">
        <v>24</v>
      </c>
      <c r="E3" s="8" t="s">
        <v>0</v>
      </c>
      <c r="F3" s="8" t="s">
        <v>1</v>
      </c>
      <c r="G3" s="17" t="s">
        <v>54</v>
      </c>
      <c r="H3" s="17" t="s">
        <v>55</v>
      </c>
      <c r="I3" s="17" t="s">
        <v>58</v>
      </c>
      <c r="J3" s="8" t="s">
        <v>163</v>
      </c>
    </row>
    <row r="4" spans="1:14" ht="28.15" customHeight="1" x14ac:dyDescent="0.25">
      <c r="A4" s="263">
        <v>1</v>
      </c>
      <c r="B4" s="264" t="s">
        <v>662</v>
      </c>
      <c r="C4" s="265" t="str">
        <f>IFERROR(GETPIVOTDATA("LÍQUIDO", CONFIGURAÇÃO!$AI$2,"CONTEÚDO",$B4,"Valores","LÍQUIDO"),"00:00:00")</f>
        <v>00:00:00</v>
      </c>
      <c r="D4" s="246">
        <f>IFERROR(GETPIVOTDATA("TIPO DE ESTUDO",CONFIGURAÇÃO!$S$2,"CONTEÚDO",B4,"TIPO DE ESTUDO", $D$3), "0")+IFERROR(GETPIVOTDATA("TIPO DE ESTUDO",CONFIGURAÇÃO!$S$2,"CONTEÚDO",B4,"TIPO DE ESTUDO", "Estudo e Exercícios"), "0")</f>
        <v>0</v>
      </c>
      <c r="E4" s="246">
        <f>IFERROR(GETPIVOTDATA("TIPO DE ESTUDO",CONFIGURAÇÃO!$S$2,"CONTEÚDO",B4,"TIPO DE ESTUDO", $E$3), "0")+IFERROR(GETPIVOTDATA("TIPO DE ESTUDO",CONFIGURAÇÃO!$S$2,"CONTEÚDO",B4,"TIPO DE ESTUDO", "Estudo e Exercícios"), "0")+IFERROR(GETPIVOTDATA("TIPO DE ESTUDO",CONFIGURAÇÃO!$S$2,"CONTEÚDO",B4,"TIPO DE ESTUDO", "Revisão e Exercícios"), "0")</f>
        <v>0</v>
      </c>
      <c r="F4" s="246">
        <f>IFERROR(GETPIVOTDATA("TIPO DE ESTUDO",CONFIGURAÇÃO!$S$2,"CONTEÚDO",B4,"TIPO DE ESTUDO", $F$3),"0")+IFERROR(GETPIVOTDATA("TIPO DE ESTUDO",CONFIGURAÇÃO!$S$2,"CONTEÚDO",B4,"TIPO DE ESTUDO", "Revisão e Exercícios"), "0")</f>
        <v>0</v>
      </c>
      <c r="G4" s="266">
        <f>IFERROR(GETPIVOTDATA("ACERTOS", CONFIGURAÇÃO!$AI$2,"CONTEÚDO",$B4,"Valores","ACERTOS"),0)</f>
        <v>0</v>
      </c>
      <c r="H4" s="267">
        <f>IFERROR(GETPIVOTDATA("ERROS", CONFIGURAÇÃO!$AI$2,"CONTEÚDO",$B4,"Valores","ERROS"),0)</f>
        <v>0</v>
      </c>
      <c r="I4" s="268">
        <f>IFERROR(GETPIVOTDATA("NºQUEST", CONFIGURAÇÃO!$AI$2,"CONTEÚDO",$B4,"Valores","NºQUEST"),0)</f>
        <v>0</v>
      </c>
      <c r="J4" s="269" t="str">
        <f>IFERROR(GETPIVOTDATA("TEMPO PQ", CONFIGURAÇÃO!$AI$2,"CONTEÚDO",$B4,"Valores","TEMPO PQ"), "00:00:00")</f>
        <v>00:00:00</v>
      </c>
    </row>
    <row r="5" spans="1:14" ht="28.15" customHeight="1" x14ac:dyDescent="0.25">
      <c r="A5" s="263">
        <v>2</v>
      </c>
      <c r="B5" s="264" t="s">
        <v>663</v>
      </c>
      <c r="C5" s="265" t="str">
        <f>IFERROR(GETPIVOTDATA("LÍQUIDO", CONFIGURAÇÃO!$AI$2,"CONTEÚDO",$B5,"Valores","LÍQUIDO"),"00:00:00")</f>
        <v>00:00:00</v>
      </c>
      <c r="D5" s="246">
        <f>IFERROR(GETPIVOTDATA("TIPO DE ESTUDO",CONFIGURAÇÃO!$S$2,"CONTEÚDO",B5,"TIPO DE ESTUDO", $D$3), "0")+IFERROR(GETPIVOTDATA("TIPO DE ESTUDO",CONFIGURAÇÃO!$S$2,"CONTEÚDO",B5,"TIPO DE ESTUDO", "Estudo e Exercícios"), "0")</f>
        <v>0</v>
      </c>
      <c r="E5" s="246">
        <f>IFERROR(GETPIVOTDATA("TIPO DE ESTUDO",CONFIGURAÇÃO!$S$2,"CONTEÚDO",B5,"TIPO DE ESTUDO", $E$3), "0")+IFERROR(GETPIVOTDATA("TIPO DE ESTUDO",CONFIGURAÇÃO!$S$2,"CONTEÚDO",B5,"TIPO DE ESTUDO", "Estudo e Exercícios"), "0")+IFERROR(GETPIVOTDATA("TIPO DE ESTUDO",CONFIGURAÇÃO!$S$2,"CONTEÚDO",B5,"TIPO DE ESTUDO", "Revisão e Exercícios"), "0")</f>
        <v>0</v>
      </c>
      <c r="F5" s="246">
        <f>IFERROR(GETPIVOTDATA("TIPO DE ESTUDO",CONFIGURAÇÃO!$S$2,"CONTEÚDO",B5,"TIPO DE ESTUDO", $F$3),"0")+IFERROR(GETPIVOTDATA("TIPO DE ESTUDO",CONFIGURAÇÃO!$S$2,"CONTEÚDO",B5,"TIPO DE ESTUDO", "Revisão e Exercícios"), "0")</f>
        <v>0</v>
      </c>
      <c r="G5" s="266">
        <f>IFERROR(GETPIVOTDATA("ACERTOS", CONFIGURAÇÃO!$AI$2,"CONTEÚDO",$B5,"Valores","ACERTOS"),0)</f>
        <v>0</v>
      </c>
      <c r="H5" s="267">
        <f>IFERROR(GETPIVOTDATA("ERROS", CONFIGURAÇÃO!$AI$2,"CONTEÚDO",$B5,"Valores","ERROS"),0)</f>
        <v>0</v>
      </c>
      <c r="I5" s="268">
        <f>IFERROR(GETPIVOTDATA("NºQUEST", CONFIGURAÇÃO!$AI$2,"CONTEÚDO",$B5,"Valores","NºQUEST"),0)</f>
        <v>0</v>
      </c>
      <c r="J5" s="269" t="str">
        <f>IFERROR(GETPIVOTDATA("TEMPO PQ", CONFIGURAÇÃO!$AI$2,"CONTEÚDO",$B5,"Valores","TEMPO PQ"), "00:00:00")</f>
        <v>00:00:00</v>
      </c>
    </row>
    <row r="6" spans="1:14" ht="28.15" customHeight="1" x14ac:dyDescent="0.25">
      <c r="A6" s="263">
        <v>3</v>
      </c>
      <c r="B6" s="264" t="s">
        <v>664</v>
      </c>
      <c r="C6" s="265" t="str">
        <f>IFERROR(GETPIVOTDATA("LÍQUIDO", CONFIGURAÇÃO!$AI$2,"CONTEÚDO",$B6,"Valores","LÍQUIDO"),"00:00:00")</f>
        <v>00:00:00</v>
      </c>
      <c r="D6" s="246">
        <f>IFERROR(GETPIVOTDATA("TIPO DE ESTUDO",CONFIGURAÇÃO!$S$2,"CONTEÚDO",B6,"TIPO DE ESTUDO", $D$3), "0")+IFERROR(GETPIVOTDATA("TIPO DE ESTUDO",CONFIGURAÇÃO!$S$2,"CONTEÚDO",B6,"TIPO DE ESTUDO", "Estudo e Exercícios"), "0")</f>
        <v>0</v>
      </c>
      <c r="E6" s="246">
        <f>IFERROR(GETPIVOTDATA("TIPO DE ESTUDO",CONFIGURAÇÃO!$S$2,"CONTEÚDO",B6,"TIPO DE ESTUDO", $E$3), "0")+IFERROR(GETPIVOTDATA("TIPO DE ESTUDO",CONFIGURAÇÃO!$S$2,"CONTEÚDO",B6,"TIPO DE ESTUDO", "Estudo e Exercícios"), "0")+IFERROR(GETPIVOTDATA("TIPO DE ESTUDO",CONFIGURAÇÃO!$S$2,"CONTEÚDO",B6,"TIPO DE ESTUDO", "Revisão e Exercícios"), "0")</f>
        <v>0</v>
      </c>
      <c r="F6" s="246">
        <f>IFERROR(GETPIVOTDATA("TIPO DE ESTUDO",CONFIGURAÇÃO!$S$2,"CONTEÚDO",B6,"TIPO DE ESTUDO", $F$3),"0")+IFERROR(GETPIVOTDATA("TIPO DE ESTUDO",CONFIGURAÇÃO!$S$2,"CONTEÚDO",B6,"TIPO DE ESTUDO", "Revisão e Exercícios"), "0")</f>
        <v>0</v>
      </c>
      <c r="G6" s="266">
        <f>IFERROR(GETPIVOTDATA("ACERTOS", CONFIGURAÇÃO!$AI$2,"CONTEÚDO",$B6,"Valores","ACERTOS"),0)</f>
        <v>0</v>
      </c>
      <c r="H6" s="267">
        <f>IFERROR(GETPIVOTDATA("ERROS", CONFIGURAÇÃO!$AI$2,"CONTEÚDO",$B6,"Valores","ERROS"),0)</f>
        <v>0</v>
      </c>
      <c r="I6" s="268">
        <f>IFERROR(GETPIVOTDATA("NºQUEST", CONFIGURAÇÃO!$AI$2,"CONTEÚDO",$B6,"Valores","NºQUEST"),0)</f>
        <v>0</v>
      </c>
      <c r="J6" s="269" t="str">
        <f>IFERROR(GETPIVOTDATA("TEMPO PQ", CONFIGURAÇÃO!$AI$2,"CONTEÚDO",$B6,"Valores","TEMPO PQ"), "00:00:00")</f>
        <v>00:00:00</v>
      </c>
    </row>
    <row r="7" spans="1:14" ht="28.15" customHeight="1" x14ac:dyDescent="0.25">
      <c r="A7" s="263">
        <v>4</v>
      </c>
      <c r="B7" s="264" t="s">
        <v>665</v>
      </c>
      <c r="C7" s="265" t="str">
        <f>IFERROR(GETPIVOTDATA("LÍQUIDO", CONFIGURAÇÃO!$AI$2,"CONTEÚDO",$B7,"Valores","LÍQUIDO"),"00:00:00")</f>
        <v>00:00:00</v>
      </c>
      <c r="D7" s="246">
        <f>IFERROR(GETPIVOTDATA("TIPO DE ESTUDO",CONFIGURAÇÃO!$S$2,"CONTEÚDO",B7,"TIPO DE ESTUDO", $D$3), "0")+IFERROR(GETPIVOTDATA("TIPO DE ESTUDO",CONFIGURAÇÃO!$S$2,"CONTEÚDO",B7,"TIPO DE ESTUDO", "Estudo e Exercícios"), "0")</f>
        <v>0</v>
      </c>
      <c r="E7" s="246">
        <f>IFERROR(GETPIVOTDATA("TIPO DE ESTUDO",CONFIGURAÇÃO!$S$2,"CONTEÚDO",B7,"TIPO DE ESTUDO", $E$3), "0")+IFERROR(GETPIVOTDATA("TIPO DE ESTUDO",CONFIGURAÇÃO!$S$2,"CONTEÚDO",B7,"TIPO DE ESTUDO", "Estudo e Exercícios"), "0")+IFERROR(GETPIVOTDATA("TIPO DE ESTUDO",CONFIGURAÇÃO!$S$2,"CONTEÚDO",B7,"TIPO DE ESTUDO", "Revisão e Exercícios"), "0")</f>
        <v>0</v>
      </c>
      <c r="F7" s="246">
        <f>IFERROR(GETPIVOTDATA("TIPO DE ESTUDO",CONFIGURAÇÃO!$S$2,"CONTEÚDO",B7,"TIPO DE ESTUDO", $F$3),"0")+IFERROR(GETPIVOTDATA("TIPO DE ESTUDO",CONFIGURAÇÃO!$S$2,"CONTEÚDO",B7,"TIPO DE ESTUDO", "Revisão e Exercícios"), "0")</f>
        <v>0</v>
      </c>
      <c r="G7" s="266">
        <f>IFERROR(GETPIVOTDATA("ACERTOS", CONFIGURAÇÃO!$AI$2,"CONTEÚDO",$B7,"Valores","ACERTOS"),0)</f>
        <v>0</v>
      </c>
      <c r="H7" s="267">
        <f>IFERROR(GETPIVOTDATA("ERROS", CONFIGURAÇÃO!$AI$2,"CONTEÚDO",$B7,"Valores","ERROS"),0)</f>
        <v>0</v>
      </c>
      <c r="I7" s="268">
        <f>IFERROR(GETPIVOTDATA("NºQUEST", CONFIGURAÇÃO!$AI$2,"CONTEÚDO",$B7,"Valores","NºQUEST"),0)</f>
        <v>0</v>
      </c>
      <c r="J7" s="269" t="str">
        <f>IFERROR(GETPIVOTDATA("TEMPO PQ", CONFIGURAÇÃO!$AI$2,"CONTEÚDO",$B7,"Valores","TEMPO PQ"), "00:00:00")</f>
        <v>00:00:00</v>
      </c>
    </row>
    <row r="8" spans="1:14" ht="28.15" customHeight="1" x14ac:dyDescent="0.25">
      <c r="A8" s="263">
        <v>5</v>
      </c>
      <c r="B8" s="264" t="s">
        <v>666</v>
      </c>
      <c r="C8" s="265" t="str">
        <f>IFERROR(GETPIVOTDATA("LÍQUIDO", CONFIGURAÇÃO!$AI$2,"CONTEÚDO",$B8,"Valores","LÍQUIDO"),"00:00:00")</f>
        <v>00:00:00</v>
      </c>
      <c r="D8" s="246">
        <f>IFERROR(GETPIVOTDATA("TIPO DE ESTUDO",CONFIGURAÇÃO!$S$2,"CONTEÚDO",B8,"TIPO DE ESTUDO", $D$3), "0")+IFERROR(GETPIVOTDATA("TIPO DE ESTUDO",CONFIGURAÇÃO!$S$2,"CONTEÚDO",B8,"TIPO DE ESTUDO", "Estudo e Exercícios"), "0")</f>
        <v>0</v>
      </c>
      <c r="E8" s="246">
        <f>IFERROR(GETPIVOTDATA("TIPO DE ESTUDO",CONFIGURAÇÃO!$S$2,"CONTEÚDO",B8,"TIPO DE ESTUDO", $E$3), "0")+IFERROR(GETPIVOTDATA("TIPO DE ESTUDO",CONFIGURAÇÃO!$S$2,"CONTEÚDO",B8,"TIPO DE ESTUDO", "Estudo e Exercícios"), "0")+IFERROR(GETPIVOTDATA("TIPO DE ESTUDO",CONFIGURAÇÃO!$S$2,"CONTEÚDO",B8,"TIPO DE ESTUDO", "Revisão e Exercícios"), "0")</f>
        <v>0</v>
      </c>
      <c r="F8" s="246">
        <f>IFERROR(GETPIVOTDATA("TIPO DE ESTUDO",CONFIGURAÇÃO!$S$2,"CONTEÚDO",B8,"TIPO DE ESTUDO", $F$3),"0")+IFERROR(GETPIVOTDATA("TIPO DE ESTUDO",CONFIGURAÇÃO!$S$2,"CONTEÚDO",B8,"TIPO DE ESTUDO", "Revisão e Exercícios"), "0")</f>
        <v>0</v>
      </c>
      <c r="G8" s="266">
        <f>IFERROR(GETPIVOTDATA("ACERTOS", CONFIGURAÇÃO!$AI$2,"CONTEÚDO",$B8,"Valores","ACERTOS"),0)</f>
        <v>0</v>
      </c>
      <c r="H8" s="267">
        <f>IFERROR(GETPIVOTDATA("ERROS", CONFIGURAÇÃO!$AI$2,"CONTEÚDO",$B8,"Valores","ERROS"),0)</f>
        <v>0</v>
      </c>
      <c r="I8" s="268">
        <f>IFERROR(GETPIVOTDATA("NºQUEST", CONFIGURAÇÃO!$AI$2,"CONTEÚDO",$B8,"Valores","NºQUEST"),0)</f>
        <v>0</v>
      </c>
      <c r="J8" s="269" t="str">
        <f>IFERROR(GETPIVOTDATA("TEMPO PQ", CONFIGURAÇÃO!$AI$2,"CONTEÚDO",$B8,"Valores","TEMPO PQ"), "00:00:00")</f>
        <v>00:00:00</v>
      </c>
    </row>
    <row r="9" spans="1:14" ht="28.15" customHeight="1" x14ac:dyDescent="0.25">
      <c r="A9" s="263">
        <v>6</v>
      </c>
      <c r="B9" s="264" t="s">
        <v>667</v>
      </c>
      <c r="C9" s="265" t="str">
        <f>IFERROR(GETPIVOTDATA("LÍQUIDO", CONFIGURAÇÃO!$AI$2,"CONTEÚDO",$B9,"Valores","LÍQUIDO"),"00:00:00")</f>
        <v>00:00:00</v>
      </c>
      <c r="D9" s="246">
        <f>IFERROR(GETPIVOTDATA("TIPO DE ESTUDO",CONFIGURAÇÃO!$S$2,"CONTEÚDO",B9,"TIPO DE ESTUDO", $D$3), "0")+IFERROR(GETPIVOTDATA("TIPO DE ESTUDO",CONFIGURAÇÃO!$S$2,"CONTEÚDO",B9,"TIPO DE ESTUDO", "Estudo e Exercícios"), "0")</f>
        <v>0</v>
      </c>
      <c r="E9" s="246">
        <f>IFERROR(GETPIVOTDATA("TIPO DE ESTUDO",CONFIGURAÇÃO!$S$2,"CONTEÚDO",B9,"TIPO DE ESTUDO", $E$3), "0")+IFERROR(GETPIVOTDATA("TIPO DE ESTUDO",CONFIGURAÇÃO!$S$2,"CONTEÚDO",B9,"TIPO DE ESTUDO", "Estudo e Exercícios"), "0")+IFERROR(GETPIVOTDATA("TIPO DE ESTUDO",CONFIGURAÇÃO!$S$2,"CONTEÚDO",B9,"TIPO DE ESTUDO", "Revisão e Exercícios"), "0")</f>
        <v>0</v>
      </c>
      <c r="F9" s="246">
        <f>IFERROR(GETPIVOTDATA("TIPO DE ESTUDO",CONFIGURAÇÃO!$S$2,"CONTEÚDO",B9,"TIPO DE ESTUDO", $F$3),"0")+IFERROR(GETPIVOTDATA("TIPO DE ESTUDO",CONFIGURAÇÃO!$S$2,"CONTEÚDO",B9,"TIPO DE ESTUDO", "Revisão e Exercícios"), "0")</f>
        <v>0</v>
      </c>
      <c r="G9" s="266">
        <f>IFERROR(GETPIVOTDATA("ACERTOS", CONFIGURAÇÃO!$AI$2,"CONTEÚDO",$B9,"Valores","ACERTOS"),0)</f>
        <v>0</v>
      </c>
      <c r="H9" s="267">
        <f>IFERROR(GETPIVOTDATA("ERROS", CONFIGURAÇÃO!$AI$2,"CONTEÚDO",$B9,"Valores","ERROS"),0)</f>
        <v>0</v>
      </c>
      <c r="I9" s="268">
        <f>IFERROR(GETPIVOTDATA("NºQUEST", CONFIGURAÇÃO!$AI$2,"CONTEÚDO",$B9,"Valores","NºQUEST"),0)</f>
        <v>0</v>
      </c>
      <c r="J9" s="269" t="str">
        <f>IFERROR(GETPIVOTDATA("TEMPO PQ", CONFIGURAÇÃO!$AI$2,"CONTEÚDO",$B9,"Valores","TEMPO PQ"), "00:00:00")</f>
        <v>00:00:00</v>
      </c>
    </row>
    <row r="10" spans="1:14" ht="28.15" customHeight="1" x14ac:dyDescent="0.25">
      <c r="A10" s="263">
        <v>7</v>
      </c>
      <c r="B10" s="264" t="s">
        <v>668</v>
      </c>
      <c r="C10" s="265" t="str">
        <f>IFERROR(GETPIVOTDATA("LÍQUIDO", CONFIGURAÇÃO!$AI$2,"CONTEÚDO",$B10,"Valores","LÍQUIDO"),"00:00:00")</f>
        <v>00:00:00</v>
      </c>
      <c r="D10" s="246">
        <f>IFERROR(GETPIVOTDATA("TIPO DE ESTUDO",CONFIGURAÇÃO!$S$2,"CONTEÚDO",B10,"TIPO DE ESTUDO", $D$3), "0")+IFERROR(GETPIVOTDATA("TIPO DE ESTUDO",CONFIGURAÇÃO!$S$2,"CONTEÚDO",B10,"TIPO DE ESTUDO", "Estudo e Exercícios"), "0")</f>
        <v>0</v>
      </c>
      <c r="E10" s="246">
        <f>IFERROR(GETPIVOTDATA("TIPO DE ESTUDO",CONFIGURAÇÃO!$S$2,"CONTEÚDO",B10,"TIPO DE ESTUDO", $E$3), "0")+IFERROR(GETPIVOTDATA("TIPO DE ESTUDO",CONFIGURAÇÃO!$S$2,"CONTEÚDO",B10,"TIPO DE ESTUDO", "Estudo e Exercícios"), "0")+IFERROR(GETPIVOTDATA("TIPO DE ESTUDO",CONFIGURAÇÃO!$S$2,"CONTEÚDO",B10,"TIPO DE ESTUDO", "Revisão e Exercícios"), "0")</f>
        <v>0</v>
      </c>
      <c r="F10" s="246">
        <f>IFERROR(GETPIVOTDATA("TIPO DE ESTUDO",CONFIGURAÇÃO!$S$2,"CONTEÚDO",B10,"TIPO DE ESTUDO", $F$3),"0")+IFERROR(GETPIVOTDATA("TIPO DE ESTUDO",CONFIGURAÇÃO!$S$2,"CONTEÚDO",B10,"TIPO DE ESTUDO", "Revisão e Exercícios"), "0")</f>
        <v>0</v>
      </c>
      <c r="G10" s="266">
        <f>IFERROR(GETPIVOTDATA("ACERTOS", CONFIGURAÇÃO!$AI$2,"CONTEÚDO",$B10,"Valores","ACERTOS"),0)</f>
        <v>0</v>
      </c>
      <c r="H10" s="267">
        <f>IFERROR(GETPIVOTDATA("ERROS", CONFIGURAÇÃO!$AI$2,"CONTEÚDO",$B10,"Valores","ERROS"),0)</f>
        <v>0</v>
      </c>
      <c r="I10" s="268">
        <f>IFERROR(GETPIVOTDATA("NºQUEST", CONFIGURAÇÃO!$AI$2,"CONTEÚDO",$B10,"Valores","NºQUEST"),0)</f>
        <v>0</v>
      </c>
      <c r="J10" s="269" t="str">
        <f>IFERROR(GETPIVOTDATA("TEMPO PQ", CONFIGURAÇÃO!$AI$2,"CONTEÚDO",$B10,"Valores","TEMPO PQ"), "00:00:00")</f>
        <v>00:00:00</v>
      </c>
    </row>
    <row r="11" spans="1:14" ht="28.15" customHeight="1" x14ac:dyDescent="0.25">
      <c r="A11" s="263">
        <v>8</v>
      </c>
      <c r="B11" s="264" t="s">
        <v>669</v>
      </c>
      <c r="C11" s="265" t="str">
        <f>IFERROR(GETPIVOTDATA("LÍQUIDO", CONFIGURAÇÃO!$AI$2,"CONTEÚDO",$B11,"Valores","LÍQUIDO"),"00:00:00")</f>
        <v>00:00:00</v>
      </c>
      <c r="D11" s="246">
        <f>IFERROR(GETPIVOTDATA("TIPO DE ESTUDO",CONFIGURAÇÃO!$S$2,"CONTEÚDO",B11,"TIPO DE ESTUDO", $D$3), "0")+IFERROR(GETPIVOTDATA("TIPO DE ESTUDO",CONFIGURAÇÃO!$S$2,"CONTEÚDO",B11,"TIPO DE ESTUDO", "Estudo e Exercícios"), "0")</f>
        <v>0</v>
      </c>
      <c r="E11" s="246">
        <f>IFERROR(GETPIVOTDATA("TIPO DE ESTUDO",CONFIGURAÇÃO!$S$2,"CONTEÚDO",B11,"TIPO DE ESTUDO", $E$3), "0")+IFERROR(GETPIVOTDATA("TIPO DE ESTUDO",CONFIGURAÇÃO!$S$2,"CONTEÚDO",B11,"TIPO DE ESTUDO", "Estudo e Exercícios"), "0")+IFERROR(GETPIVOTDATA("TIPO DE ESTUDO",CONFIGURAÇÃO!$S$2,"CONTEÚDO",B11,"TIPO DE ESTUDO", "Revisão e Exercícios"), "0")</f>
        <v>0</v>
      </c>
      <c r="F11" s="246">
        <f>IFERROR(GETPIVOTDATA("TIPO DE ESTUDO",CONFIGURAÇÃO!$S$2,"CONTEÚDO",B11,"TIPO DE ESTUDO", $F$3),"0")+IFERROR(GETPIVOTDATA("TIPO DE ESTUDO",CONFIGURAÇÃO!$S$2,"CONTEÚDO",B11,"TIPO DE ESTUDO", "Revisão e Exercícios"), "0")</f>
        <v>0</v>
      </c>
      <c r="G11" s="266">
        <f>IFERROR(GETPIVOTDATA("ACERTOS", CONFIGURAÇÃO!$AI$2,"CONTEÚDO",$B11,"Valores","ACERTOS"),0)</f>
        <v>0</v>
      </c>
      <c r="H11" s="267">
        <f>IFERROR(GETPIVOTDATA("ERROS", CONFIGURAÇÃO!$AI$2,"CONTEÚDO",$B11,"Valores","ERROS"),0)</f>
        <v>0</v>
      </c>
      <c r="I11" s="268">
        <f>IFERROR(GETPIVOTDATA("NºQUEST", CONFIGURAÇÃO!$AI$2,"CONTEÚDO",$B11,"Valores","NºQUEST"),0)</f>
        <v>0</v>
      </c>
      <c r="J11" s="269" t="str">
        <f>IFERROR(GETPIVOTDATA("TEMPO PQ", CONFIGURAÇÃO!$AI$2,"CONTEÚDO",$B11,"Valores","TEMPO PQ"), "00:00:00")</f>
        <v>00:00:00</v>
      </c>
    </row>
    <row r="12" spans="1:14" ht="28.15" customHeight="1" x14ac:dyDescent="0.25">
      <c r="A12" s="263">
        <v>9</v>
      </c>
      <c r="B12" s="264" t="s">
        <v>670</v>
      </c>
      <c r="C12" s="265" t="str">
        <f>IFERROR(GETPIVOTDATA("LÍQUIDO", CONFIGURAÇÃO!$AI$2,"CONTEÚDO",$B12,"Valores","LÍQUIDO"),"00:00:00")</f>
        <v>00:00:00</v>
      </c>
      <c r="D12" s="246">
        <f>IFERROR(GETPIVOTDATA("TIPO DE ESTUDO",CONFIGURAÇÃO!$S$2,"CONTEÚDO",B12,"TIPO DE ESTUDO", $D$3), "0")+IFERROR(GETPIVOTDATA("TIPO DE ESTUDO",CONFIGURAÇÃO!$S$2,"CONTEÚDO",B12,"TIPO DE ESTUDO", "Estudo e Exercícios"), "0")</f>
        <v>0</v>
      </c>
      <c r="E12" s="246">
        <f>IFERROR(GETPIVOTDATA("TIPO DE ESTUDO",CONFIGURAÇÃO!$S$2,"CONTEÚDO",B12,"TIPO DE ESTUDO", $E$3), "0")+IFERROR(GETPIVOTDATA("TIPO DE ESTUDO",CONFIGURAÇÃO!$S$2,"CONTEÚDO",B12,"TIPO DE ESTUDO", "Estudo e Exercícios"), "0")+IFERROR(GETPIVOTDATA("TIPO DE ESTUDO",CONFIGURAÇÃO!$S$2,"CONTEÚDO",B12,"TIPO DE ESTUDO", "Revisão e Exercícios"), "0")</f>
        <v>0</v>
      </c>
      <c r="F12" s="246">
        <f>IFERROR(GETPIVOTDATA("TIPO DE ESTUDO",CONFIGURAÇÃO!$S$2,"CONTEÚDO",B12,"TIPO DE ESTUDO", $F$3),"0")+IFERROR(GETPIVOTDATA("TIPO DE ESTUDO",CONFIGURAÇÃO!$S$2,"CONTEÚDO",B12,"TIPO DE ESTUDO", "Revisão e Exercícios"), "0")</f>
        <v>0</v>
      </c>
      <c r="G12" s="266">
        <f>IFERROR(GETPIVOTDATA("ACERTOS", CONFIGURAÇÃO!$AI$2,"CONTEÚDO",$B12,"Valores","ACERTOS"),0)</f>
        <v>0</v>
      </c>
      <c r="H12" s="267">
        <f>IFERROR(GETPIVOTDATA("ERROS", CONFIGURAÇÃO!$AI$2,"CONTEÚDO",$B12,"Valores","ERROS"),0)</f>
        <v>0</v>
      </c>
      <c r="I12" s="268">
        <f>IFERROR(GETPIVOTDATA("NºQUEST", CONFIGURAÇÃO!$AI$2,"CONTEÚDO",$B12,"Valores","NºQUEST"),0)</f>
        <v>0</v>
      </c>
      <c r="J12" s="269" t="str">
        <f>IFERROR(GETPIVOTDATA("TEMPO PQ", CONFIGURAÇÃO!$AI$2,"CONTEÚDO",$B12,"Valores","TEMPO PQ"), "00:00:00")</f>
        <v>00:00:00</v>
      </c>
    </row>
    <row r="13" spans="1:14" ht="28.15" customHeight="1" x14ac:dyDescent="0.25">
      <c r="A13" s="263">
        <v>10</v>
      </c>
      <c r="B13" s="264" t="s">
        <v>671</v>
      </c>
      <c r="C13" s="265" t="str">
        <f>IFERROR(GETPIVOTDATA("LÍQUIDO", CONFIGURAÇÃO!$AI$2,"CONTEÚDO",$B13,"Valores","LÍQUIDO"),"00:00:00")</f>
        <v>00:00:00</v>
      </c>
      <c r="D13" s="246">
        <f>IFERROR(GETPIVOTDATA("TIPO DE ESTUDO",CONFIGURAÇÃO!$S$2,"CONTEÚDO",B13,"TIPO DE ESTUDO", $D$3), "0")+IFERROR(GETPIVOTDATA("TIPO DE ESTUDO",CONFIGURAÇÃO!$S$2,"CONTEÚDO",B13,"TIPO DE ESTUDO", "Estudo e Exercícios"), "0")</f>
        <v>0</v>
      </c>
      <c r="E13" s="246">
        <f>IFERROR(GETPIVOTDATA("TIPO DE ESTUDO",CONFIGURAÇÃO!$S$2,"CONTEÚDO",B13,"TIPO DE ESTUDO", $E$3), "0")+IFERROR(GETPIVOTDATA("TIPO DE ESTUDO",CONFIGURAÇÃO!$S$2,"CONTEÚDO",B13,"TIPO DE ESTUDO", "Estudo e Exercícios"), "0")+IFERROR(GETPIVOTDATA("TIPO DE ESTUDO",CONFIGURAÇÃO!$S$2,"CONTEÚDO",B13,"TIPO DE ESTUDO", "Revisão e Exercícios"), "0")</f>
        <v>0</v>
      </c>
      <c r="F13" s="246">
        <f>IFERROR(GETPIVOTDATA("TIPO DE ESTUDO",CONFIGURAÇÃO!$S$2,"CONTEÚDO",B13,"TIPO DE ESTUDO", $F$3),"0")+IFERROR(GETPIVOTDATA("TIPO DE ESTUDO",CONFIGURAÇÃO!$S$2,"CONTEÚDO",B13,"TIPO DE ESTUDO", "Revisão e Exercícios"), "0")</f>
        <v>0</v>
      </c>
      <c r="G13" s="266">
        <f>IFERROR(GETPIVOTDATA("ACERTOS", CONFIGURAÇÃO!$AI$2,"CONTEÚDO",$B13,"Valores","ACERTOS"),0)</f>
        <v>0</v>
      </c>
      <c r="H13" s="267">
        <f>IFERROR(GETPIVOTDATA("ERROS", CONFIGURAÇÃO!$AI$2,"CONTEÚDO",$B13,"Valores","ERROS"),0)</f>
        <v>0</v>
      </c>
      <c r="I13" s="268">
        <f>IFERROR(GETPIVOTDATA("NºQUEST", CONFIGURAÇÃO!$AI$2,"CONTEÚDO",$B13,"Valores","NºQUEST"),0)</f>
        <v>0</v>
      </c>
      <c r="J13" s="269" t="str">
        <f>IFERROR(GETPIVOTDATA("TEMPO PQ", CONFIGURAÇÃO!$AI$2,"CONTEÚDO",$B13,"Valores","TEMPO PQ"), "00:00:00")</f>
        <v>00:00:00</v>
      </c>
    </row>
    <row r="14" spans="1:14" ht="28.15" customHeight="1" x14ac:dyDescent="0.25">
      <c r="A14" s="263">
        <v>11</v>
      </c>
      <c r="B14" s="264" t="s">
        <v>672</v>
      </c>
      <c r="C14" s="265" t="str">
        <f>IFERROR(GETPIVOTDATA("LÍQUIDO", CONFIGURAÇÃO!$AI$2,"CONTEÚDO",$B14,"Valores","LÍQUIDO"),"00:00:00")</f>
        <v>00:00:00</v>
      </c>
      <c r="D14" s="246">
        <f>IFERROR(GETPIVOTDATA("TIPO DE ESTUDO",CONFIGURAÇÃO!$S$2,"CONTEÚDO",B14,"TIPO DE ESTUDO", $D$3), "0")+IFERROR(GETPIVOTDATA("TIPO DE ESTUDO",CONFIGURAÇÃO!$S$2,"CONTEÚDO",B14,"TIPO DE ESTUDO", "Estudo e Exercícios"), "0")</f>
        <v>0</v>
      </c>
      <c r="E14" s="246">
        <f>IFERROR(GETPIVOTDATA("TIPO DE ESTUDO",CONFIGURAÇÃO!$S$2,"CONTEÚDO",B14,"TIPO DE ESTUDO", $E$3), "0")+IFERROR(GETPIVOTDATA("TIPO DE ESTUDO",CONFIGURAÇÃO!$S$2,"CONTEÚDO",B14,"TIPO DE ESTUDO", "Estudo e Exercícios"), "0")+IFERROR(GETPIVOTDATA("TIPO DE ESTUDO",CONFIGURAÇÃO!$S$2,"CONTEÚDO",B14,"TIPO DE ESTUDO", "Revisão e Exercícios"), "0")</f>
        <v>0</v>
      </c>
      <c r="F14" s="246">
        <f>IFERROR(GETPIVOTDATA("TIPO DE ESTUDO",CONFIGURAÇÃO!$S$2,"CONTEÚDO",B14,"TIPO DE ESTUDO", $F$3),"0")+IFERROR(GETPIVOTDATA("TIPO DE ESTUDO",CONFIGURAÇÃO!$S$2,"CONTEÚDO",B14,"TIPO DE ESTUDO", "Revisão e Exercícios"), "0")</f>
        <v>0</v>
      </c>
      <c r="G14" s="266">
        <f>IFERROR(GETPIVOTDATA("ACERTOS", CONFIGURAÇÃO!$AI$2,"CONTEÚDO",$B14,"Valores","ACERTOS"),0)</f>
        <v>0</v>
      </c>
      <c r="H14" s="267">
        <f>IFERROR(GETPIVOTDATA("ERROS", CONFIGURAÇÃO!$AI$2,"CONTEÚDO",$B14,"Valores","ERROS"),0)</f>
        <v>0</v>
      </c>
      <c r="I14" s="268">
        <f>IFERROR(GETPIVOTDATA("NºQUEST", CONFIGURAÇÃO!$AI$2,"CONTEÚDO",$B14,"Valores","NºQUEST"),0)</f>
        <v>0</v>
      </c>
      <c r="J14" s="269" t="str">
        <f>IFERROR(GETPIVOTDATA("TEMPO PQ", CONFIGURAÇÃO!$AI$2,"CONTEÚDO",$B14,"Valores","TEMPO PQ"), "00:00:00")</f>
        <v>00:00:00</v>
      </c>
    </row>
    <row r="15" spans="1:14" ht="28.15" customHeight="1" x14ac:dyDescent="0.25">
      <c r="A15" s="263">
        <v>12</v>
      </c>
      <c r="B15" s="264" t="s">
        <v>673</v>
      </c>
      <c r="C15" s="265" t="str">
        <f>IFERROR(GETPIVOTDATA("LÍQUIDO", CONFIGURAÇÃO!$AI$2,"CONTEÚDO",$B15,"Valores","LÍQUIDO"),"00:00:00")</f>
        <v>00:00:00</v>
      </c>
      <c r="D15" s="246">
        <f>IFERROR(GETPIVOTDATA("TIPO DE ESTUDO",CONFIGURAÇÃO!$S$2,"CONTEÚDO",B15,"TIPO DE ESTUDO", $D$3), "0")+IFERROR(GETPIVOTDATA("TIPO DE ESTUDO",CONFIGURAÇÃO!$S$2,"CONTEÚDO",B15,"TIPO DE ESTUDO", "Estudo e Exercícios"), "0")</f>
        <v>0</v>
      </c>
      <c r="E15" s="246">
        <f>IFERROR(GETPIVOTDATA("TIPO DE ESTUDO",CONFIGURAÇÃO!$S$2,"CONTEÚDO",B15,"TIPO DE ESTUDO", $E$3), "0")+IFERROR(GETPIVOTDATA("TIPO DE ESTUDO",CONFIGURAÇÃO!$S$2,"CONTEÚDO",B15,"TIPO DE ESTUDO", "Estudo e Exercícios"), "0")+IFERROR(GETPIVOTDATA("TIPO DE ESTUDO",CONFIGURAÇÃO!$S$2,"CONTEÚDO",B15,"TIPO DE ESTUDO", "Revisão e Exercícios"), "0")</f>
        <v>0</v>
      </c>
      <c r="F15" s="246">
        <f>IFERROR(GETPIVOTDATA("TIPO DE ESTUDO",CONFIGURAÇÃO!$S$2,"CONTEÚDO",B15,"TIPO DE ESTUDO", $F$3),"0")+IFERROR(GETPIVOTDATA("TIPO DE ESTUDO",CONFIGURAÇÃO!$S$2,"CONTEÚDO",B15,"TIPO DE ESTUDO", "Revisão e Exercícios"), "0")</f>
        <v>0</v>
      </c>
      <c r="G15" s="266">
        <f>IFERROR(GETPIVOTDATA("ACERTOS", CONFIGURAÇÃO!$AI$2,"CONTEÚDO",$B15,"Valores","ACERTOS"),0)</f>
        <v>0</v>
      </c>
      <c r="H15" s="267">
        <f>IFERROR(GETPIVOTDATA("ERROS", CONFIGURAÇÃO!$AI$2,"CONTEÚDO",$B15,"Valores","ERROS"),0)</f>
        <v>0</v>
      </c>
      <c r="I15" s="268">
        <f>IFERROR(GETPIVOTDATA("NºQUEST", CONFIGURAÇÃO!$AI$2,"CONTEÚDO",$B15,"Valores","NºQUEST"),0)</f>
        <v>0</v>
      </c>
      <c r="J15" s="269" t="str">
        <f>IFERROR(GETPIVOTDATA("TEMPO PQ", CONFIGURAÇÃO!$AI$2,"CONTEÚDO",$B15,"Valores","TEMPO PQ"), "00:00:00")</f>
        <v>00:00:00</v>
      </c>
    </row>
    <row r="16" spans="1:14" ht="28.15" customHeight="1" x14ac:dyDescent="0.25">
      <c r="A16" s="263">
        <v>13</v>
      </c>
      <c r="B16" s="264" t="s">
        <v>674</v>
      </c>
      <c r="C16" s="265" t="str">
        <f>IFERROR(GETPIVOTDATA("LÍQUIDO", CONFIGURAÇÃO!$AI$2,"CONTEÚDO",$B16,"Valores","LÍQUIDO"),"00:00:00")</f>
        <v>00:00:00</v>
      </c>
      <c r="D16" s="246">
        <f>IFERROR(GETPIVOTDATA("TIPO DE ESTUDO",CONFIGURAÇÃO!$S$2,"CONTEÚDO",B16,"TIPO DE ESTUDO", $D$3), "0")+IFERROR(GETPIVOTDATA("TIPO DE ESTUDO",CONFIGURAÇÃO!$S$2,"CONTEÚDO",B16,"TIPO DE ESTUDO", "Estudo e Exercícios"), "0")</f>
        <v>0</v>
      </c>
      <c r="E16" s="246">
        <f>IFERROR(GETPIVOTDATA("TIPO DE ESTUDO",CONFIGURAÇÃO!$S$2,"CONTEÚDO",B16,"TIPO DE ESTUDO", $E$3), "0")+IFERROR(GETPIVOTDATA("TIPO DE ESTUDO",CONFIGURAÇÃO!$S$2,"CONTEÚDO",B16,"TIPO DE ESTUDO", "Estudo e Exercícios"), "0")+IFERROR(GETPIVOTDATA("TIPO DE ESTUDO",CONFIGURAÇÃO!$S$2,"CONTEÚDO",B16,"TIPO DE ESTUDO", "Revisão e Exercícios"), "0")</f>
        <v>0</v>
      </c>
      <c r="F16" s="246">
        <f>IFERROR(GETPIVOTDATA("TIPO DE ESTUDO",CONFIGURAÇÃO!$S$2,"CONTEÚDO",B16,"TIPO DE ESTUDO", $F$3),"0")+IFERROR(GETPIVOTDATA("TIPO DE ESTUDO",CONFIGURAÇÃO!$S$2,"CONTEÚDO",B16,"TIPO DE ESTUDO", "Revisão e Exercícios"), "0")</f>
        <v>0</v>
      </c>
      <c r="G16" s="266">
        <f>IFERROR(GETPIVOTDATA("ACERTOS", CONFIGURAÇÃO!$AI$2,"CONTEÚDO",$B16,"Valores","ACERTOS"),0)</f>
        <v>0</v>
      </c>
      <c r="H16" s="267">
        <f>IFERROR(GETPIVOTDATA("ERROS", CONFIGURAÇÃO!$AI$2,"CONTEÚDO",$B16,"Valores","ERROS"),0)</f>
        <v>0</v>
      </c>
      <c r="I16" s="268">
        <f>IFERROR(GETPIVOTDATA("NºQUEST", CONFIGURAÇÃO!$AI$2,"CONTEÚDO",$B16,"Valores","NºQUEST"),0)</f>
        <v>0</v>
      </c>
      <c r="J16" s="269" t="str">
        <f>IFERROR(GETPIVOTDATA("TEMPO PQ", CONFIGURAÇÃO!$AI$2,"CONTEÚDO",$B16,"Valores","TEMPO PQ"), "00:00:00")</f>
        <v>00:00:00</v>
      </c>
    </row>
    <row r="17" spans="1:10" ht="28.15" customHeight="1" x14ac:dyDescent="0.25">
      <c r="A17" s="263">
        <v>14</v>
      </c>
      <c r="B17" s="264" t="s">
        <v>675</v>
      </c>
      <c r="C17" s="265" t="str">
        <f>IFERROR(GETPIVOTDATA("LÍQUIDO", CONFIGURAÇÃO!$AI$2,"CONTEÚDO",$B17,"Valores","LÍQUIDO"),"00:00:00")</f>
        <v>00:00:00</v>
      </c>
      <c r="D17" s="246">
        <f>IFERROR(GETPIVOTDATA("TIPO DE ESTUDO",CONFIGURAÇÃO!$S$2,"CONTEÚDO",B17,"TIPO DE ESTUDO", $D$3), "0")+IFERROR(GETPIVOTDATA("TIPO DE ESTUDO",CONFIGURAÇÃO!$S$2,"CONTEÚDO",B17,"TIPO DE ESTUDO", "Estudo e Exercícios"), "0")</f>
        <v>0</v>
      </c>
      <c r="E17" s="246">
        <f>IFERROR(GETPIVOTDATA("TIPO DE ESTUDO",CONFIGURAÇÃO!$S$2,"CONTEÚDO",B17,"TIPO DE ESTUDO", $E$3), "0")+IFERROR(GETPIVOTDATA("TIPO DE ESTUDO",CONFIGURAÇÃO!$S$2,"CONTEÚDO",B17,"TIPO DE ESTUDO", "Estudo e Exercícios"), "0")+IFERROR(GETPIVOTDATA("TIPO DE ESTUDO",CONFIGURAÇÃO!$S$2,"CONTEÚDO",B17,"TIPO DE ESTUDO", "Revisão e Exercícios"), "0")</f>
        <v>0</v>
      </c>
      <c r="F17" s="246">
        <f>IFERROR(GETPIVOTDATA("TIPO DE ESTUDO",CONFIGURAÇÃO!$S$2,"CONTEÚDO",B17,"TIPO DE ESTUDO", $F$3),"0")+IFERROR(GETPIVOTDATA("TIPO DE ESTUDO",CONFIGURAÇÃO!$S$2,"CONTEÚDO",B17,"TIPO DE ESTUDO", "Revisão e Exercícios"), "0")</f>
        <v>0</v>
      </c>
      <c r="G17" s="266">
        <f>IFERROR(GETPIVOTDATA("ACERTOS", CONFIGURAÇÃO!$AI$2,"CONTEÚDO",$B17,"Valores","ACERTOS"),0)</f>
        <v>0</v>
      </c>
      <c r="H17" s="267">
        <f>IFERROR(GETPIVOTDATA("ERROS", CONFIGURAÇÃO!$AI$2,"CONTEÚDO",$B17,"Valores","ERROS"),0)</f>
        <v>0</v>
      </c>
      <c r="I17" s="268">
        <f>IFERROR(GETPIVOTDATA("NºQUEST", CONFIGURAÇÃO!$AI$2,"CONTEÚDO",$B17,"Valores","NºQUEST"),0)</f>
        <v>0</v>
      </c>
      <c r="J17" s="269" t="str">
        <f>IFERROR(GETPIVOTDATA("TEMPO PQ", CONFIGURAÇÃO!$AI$2,"CONTEÚDO",$B17,"Valores","TEMPO PQ"), "00:00:00")</f>
        <v>00:00:00</v>
      </c>
    </row>
    <row r="18" spans="1:10" ht="28.15" customHeight="1" x14ac:dyDescent="0.25">
      <c r="A18" s="263">
        <v>15</v>
      </c>
      <c r="B18" s="264" t="s">
        <v>676</v>
      </c>
      <c r="C18" s="265" t="str">
        <f>IFERROR(GETPIVOTDATA("LÍQUIDO", CONFIGURAÇÃO!$AI$2,"CONTEÚDO",$B18,"Valores","LÍQUIDO"),"00:00:00")</f>
        <v>00:00:00</v>
      </c>
      <c r="D18" s="246">
        <f>IFERROR(GETPIVOTDATA("TIPO DE ESTUDO",CONFIGURAÇÃO!$S$2,"CONTEÚDO",B18,"TIPO DE ESTUDO", $D$3), "0")+IFERROR(GETPIVOTDATA("TIPO DE ESTUDO",CONFIGURAÇÃO!$S$2,"CONTEÚDO",B18,"TIPO DE ESTUDO", "Estudo e Exercícios"), "0")</f>
        <v>0</v>
      </c>
      <c r="E18" s="246">
        <f>IFERROR(GETPIVOTDATA("TIPO DE ESTUDO",CONFIGURAÇÃO!$S$2,"CONTEÚDO",B18,"TIPO DE ESTUDO", $E$3), "0")+IFERROR(GETPIVOTDATA("TIPO DE ESTUDO",CONFIGURAÇÃO!$S$2,"CONTEÚDO",B18,"TIPO DE ESTUDO", "Estudo e Exercícios"), "0")+IFERROR(GETPIVOTDATA("TIPO DE ESTUDO",CONFIGURAÇÃO!$S$2,"CONTEÚDO",B18,"TIPO DE ESTUDO", "Revisão e Exercícios"), "0")</f>
        <v>0</v>
      </c>
      <c r="F18" s="246">
        <f>IFERROR(GETPIVOTDATA("TIPO DE ESTUDO",CONFIGURAÇÃO!$S$2,"CONTEÚDO",B18,"TIPO DE ESTUDO", $F$3),"0")+IFERROR(GETPIVOTDATA("TIPO DE ESTUDO",CONFIGURAÇÃO!$S$2,"CONTEÚDO",B18,"TIPO DE ESTUDO", "Revisão e Exercícios"), "0")</f>
        <v>0</v>
      </c>
      <c r="G18" s="266">
        <f>IFERROR(GETPIVOTDATA("ACERTOS", CONFIGURAÇÃO!$AI$2,"CONTEÚDO",$B18,"Valores","ACERTOS"),0)</f>
        <v>0</v>
      </c>
      <c r="H18" s="267">
        <f>IFERROR(GETPIVOTDATA("ERROS", CONFIGURAÇÃO!$AI$2,"CONTEÚDO",$B18,"Valores","ERROS"),0)</f>
        <v>0</v>
      </c>
      <c r="I18" s="268">
        <f>IFERROR(GETPIVOTDATA("NºQUEST", CONFIGURAÇÃO!$AI$2,"CONTEÚDO",$B18,"Valores","NºQUEST"),0)</f>
        <v>0</v>
      </c>
      <c r="J18" s="269" t="str">
        <f>IFERROR(GETPIVOTDATA("TEMPO PQ", CONFIGURAÇÃO!$AI$2,"CONTEÚDO",$B18,"Valores","TEMPO PQ"), "00:00:00")</f>
        <v>00:00:00</v>
      </c>
    </row>
    <row r="19" spans="1:10" ht="28.15" customHeight="1" x14ac:dyDescent="0.25">
      <c r="A19" s="263">
        <v>16</v>
      </c>
      <c r="B19" s="264" t="s">
        <v>677</v>
      </c>
      <c r="C19" s="265" t="str">
        <f>IFERROR(GETPIVOTDATA("LÍQUIDO", CONFIGURAÇÃO!$AI$2,"CONTEÚDO",$B19,"Valores","LÍQUIDO"),"00:00:00")</f>
        <v>00:00:00</v>
      </c>
      <c r="D19" s="246">
        <f>IFERROR(GETPIVOTDATA("TIPO DE ESTUDO",CONFIGURAÇÃO!$S$2,"CONTEÚDO",B19,"TIPO DE ESTUDO", $D$3), "0")+IFERROR(GETPIVOTDATA("TIPO DE ESTUDO",CONFIGURAÇÃO!$S$2,"CONTEÚDO",B19,"TIPO DE ESTUDO", "Estudo e Exercícios"), "0")</f>
        <v>0</v>
      </c>
      <c r="E19" s="246">
        <f>IFERROR(GETPIVOTDATA("TIPO DE ESTUDO",CONFIGURAÇÃO!$S$2,"CONTEÚDO",B19,"TIPO DE ESTUDO", $E$3), "0")+IFERROR(GETPIVOTDATA("TIPO DE ESTUDO",CONFIGURAÇÃO!$S$2,"CONTEÚDO",B19,"TIPO DE ESTUDO", "Estudo e Exercícios"), "0")+IFERROR(GETPIVOTDATA("TIPO DE ESTUDO",CONFIGURAÇÃO!$S$2,"CONTEÚDO",B19,"TIPO DE ESTUDO", "Revisão e Exercícios"), "0")</f>
        <v>0</v>
      </c>
      <c r="F19" s="246">
        <f>IFERROR(GETPIVOTDATA("TIPO DE ESTUDO",CONFIGURAÇÃO!$S$2,"CONTEÚDO",B19,"TIPO DE ESTUDO", $F$3),"0")+IFERROR(GETPIVOTDATA("TIPO DE ESTUDO",CONFIGURAÇÃO!$S$2,"CONTEÚDO",B19,"TIPO DE ESTUDO", "Revisão e Exercícios"), "0")</f>
        <v>0</v>
      </c>
      <c r="G19" s="266">
        <f>IFERROR(GETPIVOTDATA("ACERTOS", CONFIGURAÇÃO!$AI$2,"CONTEÚDO",$B19,"Valores","ACERTOS"),0)</f>
        <v>0</v>
      </c>
      <c r="H19" s="267">
        <f>IFERROR(GETPIVOTDATA("ERROS", CONFIGURAÇÃO!$AI$2,"CONTEÚDO",$B19,"Valores","ERROS"),0)</f>
        <v>0</v>
      </c>
      <c r="I19" s="268">
        <f>IFERROR(GETPIVOTDATA("NºQUEST", CONFIGURAÇÃO!$AI$2,"CONTEÚDO",$B19,"Valores","NºQUEST"),0)</f>
        <v>0</v>
      </c>
      <c r="J19" s="269" t="str">
        <f>IFERROR(GETPIVOTDATA("TEMPO PQ", CONFIGURAÇÃO!$AI$2,"CONTEÚDO",$B19,"Valores","TEMPO PQ"), "00:00:00")</f>
        <v>00:00:00</v>
      </c>
    </row>
    <row r="20" spans="1:10" ht="28.15" customHeight="1" x14ac:dyDescent="0.25">
      <c r="A20" s="263">
        <v>17</v>
      </c>
      <c r="B20" s="264" t="s">
        <v>678</v>
      </c>
      <c r="C20" s="265" t="str">
        <f>IFERROR(GETPIVOTDATA("LÍQUIDO", CONFIGURAÇÃO!$AI$2,"CONTEÚDO",$B20,"Valores","LÍQUIDO"),"00:00:00")</f>
        <v>00:00:00</v>
      </c>
      <c r="D20" s="246">
        <f>IFERROR(GETPIVOTDATA("TIPO DE ESTUDO",CONFIGURAÇÃO!$S$2,"CONTEÚDO",B20,"TIPO DE ESTUDO", $D$3), "0")+IFERROR(GETPIVOTDATA("TIPO DE ESTUDO",CONFIGURAÇÃO!$S$2,"CONTEÚDO",B20,"TIPO DE ESTUDO", "Estudo e Exercícios"), "0")</f>
        <v>0</v>
      </c>
      <c r="E20" s="246">
        <f>IFERROR(GETPIVOTDATA("TIPO DE ESTUDO",CONFIGURAÇÃO!$S$2,"CONTEÚDO",B20,"TIPO DE ESTUDO", $E$3), "0")+IFERROR(GETPIVOTDATA("TIPO DE ESTUDO",CONFIGURAÇÃO!$S$2,"CONTEÚDO",B20,"TIPO DE ESTUDO", "Estudo e Exercícios"), "0")+IFERROR(GETPIVOTDATA("TIPO DE ESTUDO",CONFIGURAÇÃO!$S$2,"CONTEÚDO",B20,"TIPO DE ESTUDO", "Revisão e Exercícios"), "0")</f>
        <v>0</v>
      </c>
      <c r="F20" s="246">
        <f>IFERROR(GETPIVOTDATA("TIPO DE ESTUDO",CONFIGURAÇÃO!$S$2,"CONTEÚDO",B20,"TIPO DE ESTUDO", $F$3),"0")+IFERROR(GETPIVOTDATA("TIPO DE ESTUDO",CONFIGURAÇÃO!$S$2,"CONTEÚDO",B20,"TIPO DE ESTUDO", "Revisão e Exercícios"), "0")</f>
        <v>0</v>
      </c>
      <c r="G20" s="266">
        <f>IFERROR(GETPIVOTDATA("ACERTOS", CONFIGURAÇÃO!$AI$2,"CONTEÚDO",$B20,"Valores","ACERTOS"),0)</f>
        <v>0</v>
      </c>
      <c r="H20" s="267">
        <f>IFERROR(GETPIVOTDATA("ERROS", CONFIGURAÇÃO!$AI$2,"CONTEÚDO",$B20,"Valores","ERROS"),0)</f>
        <v>0</v>
      </c>
      <c r="I20" s="268">
        <f>IFERROR(GETPIVOTDATA("NºQUEST", CONFIGURAÇÃO!$AI$2,"CONTEÚDO",$B20,"Valores","NºQUEST"),0)</f>
        <v>0</v>
      </c>
      <c r="J20" s="269" t="str">
        <f>IFERROR(GETPIVOTDATA("TEMPO PQ", CONFIGURAÇÃO!$AI$2,"CONTEÚDO",$B20,"Valores","TEMPO PQ"), "00:00:00")</f>
        <v>00:00:00</v>
      </c>
    </row>
    <row r="21" spans="1:10" ht="28.15" customHeight="1" x14ac:dyDescent="0.25">
      <c r="A21" s="263">
        <v>18</v>
      </c>
      <c r="B21" s="264" t="s">
        <v>681</v>
      </c>
      <c r="C21" s="265" t="str">
        <f>IFERROR(GETPIVOTDATA("LÍQUIDO", CONFIGURAÇÃO!$AI$2,"CONTEÚDO",$B21,"Valores","LÍQUIDO"),"00:00:00")</f>
        <v>00:00:00</v>
      </c>
      <c r="D21" s="246">
        <f>IFERROR(GETPIVOTDATA("TIPO DE ESTUDO",CONFIGURAÇÃO!$S$2,"CONTEÚDO",B21,"TIPO DE ESTUDO", $D$3), "0")+IFERROR(GETPIVOTDATA("TIPO DE ESTUDO",CONFIGURAÇÃO!$S$2,"CONTEÚDO",B21,"TIPO DE ESTUDO", "Estudo e Exercícios"), "0")</f>
        <v>0</v>
      </c>
      <c r="E21" s="246">
        <f>IFERROR(GETPIVOTDATA("TIPO DE ESTUDO",CONFIGURAÇÃO!$S$2,"CONTEÚDO",B21,"TIPO DE ESTUDO", $E$3), "0")+IFERROR(GETPIVOTDATA("TIPO DE ESTUDO",CONFIGURAÇÃO!$S$2,"CONTEÚDO",B21,"TIPO DE ESTUDO", "Estudo e Exercícios"), "0")+IFERROR(GETPIVOTDATA("TIPO DE ESTUDO",CONFIGURAÇÃO!$S$2,"CONTEÚDO",B21,"TIPO DE ESTUDO", "Revisão e Exercícios"), "0")</f>
        <v>0</v>
      </c>
      <c r="F21" s="246">
        <f>IFERROR(GETPIVOTDATA("TIPO DE ESTUDO",CONFIGURAÇÃO!$S$2,"CONTEÚDO",B21,"TIPO DE ESTUDO", $F$3),"0")+IFERROR(GETPIVOTDATA("TIPO DE ESTUDO",CONFIGURAÇÃO!$S$2,"CONTEÚDO",B21,"TIPO DE ESTUDO", "Revisão e Exercícios"), "0")</f>
        <v>0</v>
      </c>
      <c r="G21" s="266">
        <f>IFERROR(GETPIVOTDATA("ACERTOS", CONFIGURAÇÃO!$AI$2,"CONTEÚDO",$B21,"Valores","ACERTOS"),0)</f>
        <v>0</v>
      </c>
      <c r="H21" s="267">
        <f>IFERROR(GETPIVOTDATA("ERROS", CONFIGURAÇÃO!$AI$2,"CONTEÚDO",$B21,"Valores","ERROS"),0)</f>
        <v>0</v>
      </c>
      <c r="I21" s="268">
        <f>IFERROR(GETPIVOTDATA("NºQUEST", CONFIGURAÇÃO!$AI$2,"CONTEÚDO",$B21,"Valores","NºQUEST"),0)</f>
        <v>0</v>
      </c>
      <c r="J21" s="269" t="str">
        <f>IFERROR(GETPIVOTDATA("TEMPO PQ", CONFIGURAÇÃO!$AI$2,"CONTEÚDO",$B21,"Valores","TEMPO PQ"), "00:00:00")</f>
        <v>00:00:00</v>
      </c>
    </row>
    <row r="22" spans="1:10" ht="28.15" customHeight="1" x14ac:dyDescent="0.25">
      <c r="A22" s="263">
        <v>19</v>
      </c>
      <c r="B22" s="264" t="s">
        <v>679</v>
      </c>
      <c r="C22" s="265" t="str">
        <f>IFERROR(GETPIVOTDATA("LÍQUIDO", CONFIGURAÇÃO!$AI$2,"CONTEÚDO",$B22,"Valores","LÍQUIDO"),"00:00:00")</f>
        <v>00:00:00</v>
      </c>
      <c r="D22" s="246">
        <f>IFERROR(GETPIVOTDATA("TIPO DE ESTUDO",CONFIGURAÇÃO!$S$2,"CONTEÚDO",B22,"TIPO DE ESTUDO", $D$3), "0")+IFERROR(GETPIVOTDATA("TIPO DE ESTUDO",CONFIGURAÇÃO!$S$2,"CONTEÚDO",B22,"TIPO DE ESTUDO", "Estudo e Exercícios"), "0")</f>
        <v>0</v>
      </c>
      <c r="E22" s="246">
        <f>IFERROR(GETPIVOTDATA("TIPO DE ESTUDO",CONFIGURAÇÃO!$S$2,"CONTEÚDO",B22,"TIPO DE ESTUDO", $E$3), "0")+IFERROR(GETPIVOTDATA("TIPO DE ESTUDO",CONFIGURAÇÃO!$S$2,"CONTEÚDO",B22,"TIPO DE ESTUDO", "Estudo e Exercícios"), "0")+IFERROR(GETPIVOTDATA("TIPO DE ESTUDO",CONFIGURAÇÃO!$S$2,"CONTEÚDO",B22,"TIPO DE ESTUDO", "Revisão e Exercícios"), "0")</f>
        <v>0</v>
      </c>
      <c r="F22" s="246">
        <f>IFERROR(GETPIVOTDATA("TIPO DE ESTUDO",CONFIGURAÇÃO!$S$2,"CONTEÚDO",B22,"TIPO DE ESTUDO", $F$3),"0")+IFERROR(GETPIVOTDATA("TIPO DE ESTUDO",CONFIGURAÇÃO!$S$2,"CONTEÚDO",B22,"TIPO DE ESTUDO", "Revisão e Exercícios"), "0")</f>
        <v>0</v>
      </c>
      <c r="G22" s="266">
        <f>IFERROR(GETPIVOTDATA("ACERTOS", CONFIGURAÇÃO!$AI$2,"CONTEÚDO",$B22,"Valores","ACERTOS"),0)</f>
        <v>0</v>
      </c>
      <c r="H22" s="267">
        <f>IFERROR(GETPIVOTDATA("ERROS", CONFIGURAÇÃO!$AI$2,"CONTEÚDO",$B22,"Valores","ERROS"),0)</f>
        <v>0</v>
      </c>
      <c r="I22" s="268">
        <f>IFERROR(GETPIVOTDATA("NºQUEST", CONFIGURAÇÃO!$AI$2,"CONTEÚDO",$B22,"Valores","NºQUEST"),0)</f>
        <v>0</v>
      </c>
      <c r="J22" s="269" t="str">
        <f>IFERROR(GETPIVOTDATA("TEMPO PQ", CONFIGURAÇÃO!$AI$2,"CONTEÚDO",$B22,"Valores","TEMPO PQ"), "00:00:00")</f>
        <v>00:00:00</v>
      </c>
    </row>
    <row r="23" spans="1:10" ht="28.15" customHeight="1" x14ac:dyDescent="0.25">
      <c r="A23" s="263">
        <v>20</v>
      </c>
      <c r="B23" s="264" t="s">
        <v>680</v>
      </c>
      <c r="C23" s="265" t="str">
        <f>IFERROR(GETPIVOTDATA("LÍQUIDO", CONFIGURAÇÃO!$AI$2,"CONTEÚDO",$B23,"Valores","LÍQUIDO"),"00:00:00")</f>
        <v>00:00:00</v>
      </c>
      <c r="D23" s="246">
        <f>IFERROR(GETPIVOTDATA("TIPO DE ESTUDO",CONFIGURAÇÃO!$S$2,"CONTEÚDO",B23,"TIPO DE ESTUDO", $D$3), "0")+IFERROR(GETPIVOTDATA("TIPO DE ESTUDO",CONFIGURAÇÃO!$S$2,"CONTEÚDO",B23,"TIPO DE ESTUDO", "Estudo e Exercícios"), "0")</f>
        <v>0</v>
      </c>
      <c r="E23" s="246">
        <f>IFERROR(GETPIVOTDATA("TIPO DE ESTUDO",CONFIGURAÇÃO!$S$2,"CONTEÚDO",B23,"TIPO DE ESTUDO", $E$3), "0")+IFERROR(GETPIVOTDATA("TIPO DE ESTUDO",CONFIGURAÇÃO!$S$2,"CONTEÚDO",B23,"TIPO DE ESTUDO", "Estudo e Exercícios"), "0")+IFERROR(GETPIVOTDATA("TIPO DE ESTUDO",CONFIGURAÇÃO!$S$2,"CONTEÚDO",B23,"TIPO DE ESTUDO", "Revisão e Exercícios"), "0")</f>
        <v>0</v>
      </c>
      <c r="F23" s="246">
        <f>IFERROR(GETPIVOTDATA("TIPO DE ESTUDO",CONFIGURAÇÃO!$S$2,"CONTEÚDO",B23,"TIPO DE ESTUDO", $F$3),"0")+IFERROR(GETPIVOTDATA("TIPO DE ESTUDO",CONFIGURAÇÃO!$S$2,"CONTEÚDO",B23,"TIPO DE ESTUDO", "Revisão e Exercícios"), "0")</f>
        <v>0</v>
      </c>
      <c r="G23" s="266">
        <f>IFERROR(GETPIVOTDATA("ACERTOS", CONFIGURAÇÃO!$AI$2,"CONTEÚDO",$B23,"Valores","ACERTOS"),0)</f>
        <v>0</v>
      </c>
      <c r="H23" s="267">
        <f>IFERROR(GETPIVOTDATA("ERROS", CONFIGURAÇÃO!$AI$2,"CONTEÚDO",$B23,"Valores","ERROS"),0)</f>
        <v>0</v>
      </c>
      <c r="I23" s="268">
        <f>IFERROR(GETPIVOTDATA("NºQUEST", CONFIGURAÇÃO!$AI$2,"CONTEÚDO",$B23,"Valores","NºQUEST"),0)</f>
        <v>0</v>
      </c>
      <c r="J23" s="269" t="str">
        <f>IFERROR(GETPIVOTDATA("TEMPO PQ", CONFIGURAÇÃO!$AI$2,"CONTEÚDO",$B23,"Valores","TEMPO PQ"), "00:00:00")</f>
        <v>00:00:00</v>
      </c>
    </row>
    <row r="24" spans="1:10" ht="28.15" customHeight="1" x14ac:dyDescent="0.25">
      <c r="A24" s="263">
        <v>21</v>
      </c>
      <c r="B24" s="264" t="s">
        <v>682</v>
      </c>
      <c r="C24" s="265" t="str">
        <f>IFERROR(GETPIVOTDATA("LÍQUIDO", CONFIGURAÇÃO!$AI$2,"CONTEÚDO",$B24,"Valores","LÍQUIDO"),"00:00:00")</f>
        <v>00:00:00</v>
      </c>
      <c r="D24" s="246">
        <f>IFERROR(GETPIVOTDATA("TIPO DE ESTUDO",CONFIGURAÇÃO!$S$2,"CONTEÚDO",B24,"TIPO DE ESTUDO", $D$3), "0")+IFERROR(GETPIVOTDATA("TIPO DE ESTUDO",CONFIGURAÇÃO!$S$2,"CONTEÚDO",B24,"TIPO DE ESTUDO", "Estudo e Exercícios"), "0")</f>
        <v>0</v>
      </c>
      <c r="E24" s="246">
        <f>IFERROR(GETPIVOTDATA("TIPO DE ESTUDO",CONFIGURAÇÃO!$S$2,"CONTEÚDO",B24,"TIPO DE ESTUDO", $E$3), "0")+IFERROR(GETPIVOTDATA("TIPO DE ESTUDO",CONFIGURAÇÃO!$S$2,"CONTEÚDO",B24,"TIPO DE ESTUDO", "Estudo e Exercícios"), "0")+IFERROR(GETPIVOTDATA("TIPO DE ESTUDO",CONFIGURAÇÃO!$S$2,"CONTEÚDO",B24,"TIPO DE ESTUDO", "Revisão e Exercícios"), "0")</f>
        <v>0</v>
      </c>
      <c r="F24" s="246">
        <f>IFERROR(GETPIVOTDATA("TIPO DE ESTUDO",CONFIGURAÇÃO!$S$2,"CONTEÚDO",B24,"TIPO DE ESTUDO", $F$3),"0")+IFERROR(GETPIVOTDATA("TIPO DE ESTUDO",CONFIGURAÇÃO!$S$2,"CONTEÚDO",B24,"TIPO DE ESTUDO", "Revisão e Exercícios"), "0")</f>
        <v>0</v>
      </c>
      <c r="G24" s="266">
        <f>IFERROR(GETPIVOTDATA("ACERTOS", CONFIGURAÇÃO!$AI$2,"CONTEÚDO",$B24,"Valores","ACERTOS"),0)</f>
        <v>0</v>
      </c>
      <c r="H24" s="267">
        <f>IFERROR(GETPIVOTDATA("ERROS", CONFIGURAÇÃO!$AI$2,"CONTEÚDO",$B24,"Valores","ERROS"),0)</f>
        <v>0</v>
      </c>
      <c r="I24" s="268">
        <f>IFERROR(GETPIVOTDATA("NºQUEST", CONFIGURAÇÃO!$AI$2,"CONTEÚDO",$B24,"Valores","NºQUEST"),0)</f>
        <v>0</v>
      </c>
      <c r="J24" s="269" t="str">
        <f>IFERROR(GETPIVOTDATA("TEMPO PQ", CONFIGURAÇÃO!$AI$2,"CONTEÚDO",$B24,"Valores","TEMPO PQ"), "00:00:00")</f>
        <v>00:00:00</v>
      </c>
    </row>
    <row r="25" spans="1:10" ht="28.15" customHeight="1" x14ac:dyDescent="0.25">
      <c r="A25" s="263">
        <v>22</v>
      </c>
      <c r="B25" s="264" t="s">
        <v>683</v>
      </c>
      <c r="C25" s="265" t="str">
        <f>IFERROR(GETPIVOTDATA("LÍQUIDO", CONFIGURAÇÃO!$AI$2,"CONTEÚDO",$B25,"Valores","LÍQUIDO"),"00:00:00")</f>
        <v>00:00:00</v>
      </c>
      <c r="D25" s="246">
        <f>IFERROR(GETPIVOTDATA("TIPO DE ESTUDO",CONFIGURAÇÃO!$S$2,"CONTEÚDO",B25,"TIPO DE ESTUDO", $D$3), "0")+IFERROR(GETPIVOTDATA("TIPO DE ESTUDO",CONFIGURAÇÃO!$S$2,"CONTEÚDO",B25,"TIPO DE ESTUDO", "Estudo e Exercícios"), "0")</f>
        <v>0</v>
      </c>
      <c r="E25" s="246">
        <f>IFERROR(GETPIVOTDATA("TIPO DE ESTUDO",CONFIGURAÇÃO!$S$2,"CONTEÚDO",B25,"TIPO DE ESTUDO", $E$3), "0")+IFERROR(GETPIVOTDATA("TIPO DE ESTUDO",CONFIGURAÇÃO!$S$2,"CONTEÚDO",B25,"TIPO DE ESTUDO", "Estudo e Exercícios"), "0")+IFERROR(GETPIVOTDATA("TIPO DE ESTUDO",CONFIGURAÇÃO!$S$2,"CONTEÚDO",B25,"TIPO DE ESTUDO", "Revisão e Exercícios"), "0")</f>
        <v>0</v>
      </c>
      <c r="F25" s="246">
        <f>IFERROR(GETPIVOTDATA("TIPO DE ESTUDO",CONFIGURAÇÃO!$S$2,"CONTEÚDO",B25,"TIPO DE ESTUDO", $F$3),"0")+IFERROR(GETPIVOTDATA("TIPO DE ESTUDO",CONFIGURAÇÃO!$S$2,"CONTEÚDO",B25,"TIPO DE ESTUDO", "Revisão e Exercícios"), "0")</f>
        <v>0</v>
      </c>
      <c r="G25" s="266">
        <f>IFERROR(GETPIVOTDATA("ACERTOS", CONFIGURAÇÃO!$AI$2,"CONTEÚDO",$B25,"Valores","ACERTOS"),0)</f>
        <v>0</v>
      </c>
      <c r="H25" s="267">
        <f>IFERROR(GETPIVOTDATA("ERROS", CONFIGURAÇÃO!$AI$2,"CONTEÚDO",$B25,"Valores","ERROS"),0)</f>
        <v>0</v>
      </c>
      <c r="I25" s="268">
        <f>IFERROR(GETPIVOTDATA("NºQUEST", CONFIGURAÇÃO!$AI$2,"CONTEÚDO",$B25,"Valores","NºQUEST"),0)</f>
        <v>0</v>
      </c>
      <c r="J25" s="269" t="str">
        <f>IFERROR(GETPIVOTDATA("TEMPO PQ", CONFIGURAÇÃO!$AI$2,"CONTEÚDO",$B25,"Valores","TEMPO PQ"), "00:00:00")</f>
        <v>00:00:00</v>
      </c>
    </row>
    <row r="26" spans="1:10" ht="28.15" customHeight="1" x14ac:dyDescent="0.25">
      <c r="A26" s="263">
        <v>23</v>
      </c>
      <c r="B26" s="264" t="s">
        <v>684</v>
      </c>
      <c r="C26" s="265" t="str">
        <f>IFERROR(GETPIVOTDATA("LÍQUIDO", CONFIGURAÇÃO!$AI$2,"CONTEÚDO",$B26,"Valores","LÍQUIDO"),"00:00:00")</f>
        <v>00:00:00</v>
      </c>
      <c r="D26" s="246">
        <f>IFERROR(GETPIVOTDATA("TIPO DE ESTUDO",CONFIGURAÇÃO!$S$2,"CONTEÚDO",B26,"TIPO DE ESTUDO", $D$3), "0")+IFERROR(GETPIVOTDATA("TIPO DE ESTUDO",CONFIGURAÇÃO!$S$2,"CONTEÚDO",B26,"TIPO DE ESTUDO", "Estudo e Exercícios"), "0")</f>
        <v>0</v>
      </c>
      <c r="E26" s="246">
        <f>IFERROR(GETPIVOTDATA("TIPO DE ESTUDO",CONFIGURAÇÃO!$S$2,"CONTEÚDO",B26,"TIPO DE ESTUDO", $E$3), "0")+IFERROR(GETPIVOTDATA("TIPO DE ESTUDO",CONFIGURAÇÃO!$S$2,"CONTEÚDO",B26,"TIPO DE ESTUDO", "Estudo e Exercícios"), "0")+IFERROR(GETPIVOTDATA("TIPO DE ESTUDO",CONFIGURAÇÃO!$S$2,"CONTEÚDO",B26,"TIPO DE ESTUDO", "Revisão e Exercícios"), "0")</f>
        <v>0</v>
      </c>
      <c r="F26" s="246">
        <f>IFERROR(GETPIVOTDATA("TIPO DE ESTUDO",CONFIGURAÇÃO!$S$2,"CONTEÚDO",B26,"TIPO DE ESTUDO", $F$3),"0")+IFERROR(GETPIVOTDATA("TIPO DE ESTUDO",CONFIGURAÇÃO!$S$2,"CONTEÚDO",B26,"TIPO DE ESTUDO", "Revisão e Exercícios"), "0")</f>
        <v>0</v>
      </c>
      <c r="G26" s="266">
        <f>IFERROR(GETPIVOTDATA("ACERTOS", CONFIGURAÇÃO!$AI$2,"CONTEÚDO",$B26,"Valores","ACERTOS"),0)</f>
        <v>0</v>
      </c>
      <c r="H26" s="267">
        <f>IFERROR(GETPIVOTDATA("ERROS", CONFIGURAÇÃO!$AI$2,"CONTEÚDO",$B26,"Valores","ERROS"),0)</f>
        <v>0</v>
      </c>
      <c r="I26" s="268">
        <f>IFERROR(GETPIVOTDATA("NºQUEST", CONFIGURAÇÃO!$AI$2,"CONTEÚDO",$B26,"Valores","NºQUEST"),0)</f>
        <v>0</v>
      </c>
      <c r="J26" s="269" t="str">
        <f>IFERROR(GETPIVOTDATA("TEMPO PQ", CONFIGURAÇÃO!$AI$2,"CONTEÚDO",$B26,"Valores","TEMPO PQ"), "00:00:00")</f>
        <v>00:00:00</v>
      </c>
    </row>
    <row r="27" spans="1:10" ht="28.15" customHeight="1" x14ac:dyDescent="0.25">
      <c r="A27" s="263">
        <v>24</v>
      </c>
      <c r="B27" s="264" t="s">
        <v>685</v>
      </c>
      <c r="C27" s="265" t="str">
        <f>IFERROR(GETPIVOTDATA("LÍQUIDO", CONFIGURAÇÃO!$AI$2,"CONTEÚDO",$B27,"Valores","LÍQUIDO"),"00:00:00")</f>
        <v>00:00:00</v>
      </c>
      <c r="D27" s="246">
        <f>IFERROR(GETPIVOTDATA("TIPO DE ESTUDO",CONFIGURAÇÃO!$S$2,"CONTEÚDO",B27,"TIPO DE ESTUDO", $D$3), "0")+IFERROR(GETPIVOTDATA("TIPO DE ESTUDO",CONFIGURAÇÃO!$S$2,"CONTEÚDO",B27,"TIPO DE ESTUDO", "Estudo e Exercícios"), "0")</f>
        <v>0</v>
      </c>
      <c r="E27" s="246">
        <f>IFERROR(GETPIVOTDATA("TIPO DE ESTUDO",CONFIGURAÇÃO!$S$2,"CONTEÚDO",B27,"TIPO DE ESTUDO", $E$3), "0")+IFERROR(GETPIVOTDATA("TIPO DE ESTUDO",CONFIGURAÇÃO!$S$2,"CONTEÚDO",B27,"TIPO DE ESTUDO", "Estudo e Exercícios"), "0")+IFERROR(GETPIVOTDATA("TIPO DE ESTUDO",CONFIGURAÇÃO!$S$2,"CONTEÚDO",B27,"TIPO DE ESTUDO", "Revisão e Exercícios"), "0")</f>
        <v>0</v>
      </c>
      <c r="F27" s="246">
        <f>IFERROR(GETPIVOTDATA("TIPO DE ESTUDO",CONFIGURAÇÃO!$S$2,"CONTEÚDO",B27,"TIPO DE ESTUDO", $F$3),"0")+IFERROR(GETPIVOTDATA("TIPO DE ESTUDO",CONFIGURAÇÃO!$S$2,"CONTEÚDO",B27,"TIPO DE ESTUDO", "Revisão e Exercícios"), "0")</f>
        <v>0</v>
      </c>
      <c r="G27" s="266">
        <f>IFERROR(GETPIVOTDATA("ACERTOS", CONFIGURAÇÃO!$AI$2,"CONTEÚDO",$B27,"Valores","ACERTOS"),0)</f>
        <v>0</v>
      </c>
      <c r="H27" s="267">
        <f>IFERROR(GETPIVOTDATA("ERROS", CONFIGURAÇÃO!$AI$2,"CONTEÚDO",$B27,"Valores","ERROS"),0)</f>
        <v>0</v>
      </c>
      <c r="I27" s="268">
        <f>IFERROR(GETPIVOTDATA("NºQUEST", CONFIGURAÇÃO!$AI$2,"CONTEÚDO",$B27,"Valores","NºQUEST"),0)</f>
        <v>0</v>
      </c>
      <c r="J27" s="269" t="str">
        <f>IFERROR(GETPIVOTDATA("TEMPO PQ", CONFIGURAÇÃO!$AI$2,"CONTEÚDO",$B27,"Valores","TEMPO PQ"), "00:00:00")</f>
        <v>00:00:00</v>
      </c>
    </row>
    <row r="28" spans="1:10" ht="28.15" customHeight="1" x14ac:dyDescent="0.25">
      <c r="A28" s="263">
        <v>25</v>
      </c>
      <c r="B28" s="264" t="s">
        <v>686</v>
      </c>
      <c r="C28" s="265" t="str">
        <f>IFERROR(GETPIVOTDATA("LÍQUIDO", CONFIGURAÇÃO!$AI$2,"CONTEÚDO",$B28,"Valores","LÍQUIDO"),"00:00:00")</f>
        <v>00:00:00</v>
      </c>
      <c r="D28" s="246">
        <f>IFERROR(GETPIVOTDATA("TIPO DE ESTUDO",CONFIGURAÇÃO!$S$2,"CONTEÚDO",B28,"TIPO DE ESTUDO", $D$3), "0")+IFERROR(GETPIVOTDATA("TIPO DE ESTUDO",CONFIGURAÇÃO!$S$2,"CONTEÚDO",B28,"TIPO DE ESTUDO", "Estudo e Exercícios"), "0")</f>
        <v>0</v>
      </c>
      <c r="E28" s="246">
        <f>IFERROR(GETPIVOTDATA("TIPO DE ESTUDO",CONFIGURAÇÃO!$S$2,"CONTEÚDO",B28,"TIPO DE ESTUDO", $E$3), "0")+IFERROR(GETPIVOTDATA("TIPO DE ESTUDO",CONFIGURAÇÃO!$S$2,"CONTEÚDO",B28,"TIPO DE ESTUDO", "Estudo e Exercícios"), "0")+IFERROR(GETPIVOTDATA("TIPO DE ESTUDO",CONFIGURAÇÃO!$S$2,"CONTEÚDO",B28,"TIPO DE ESTUDO", "Revisão e Exercícios"), "0")</f>
        <v>0</v>
      </c>
      <c r="F28" s="246">
        <f>IFERROR(GETPIVOTDATA("TIPO DE ESTUDO",CONFIGURAÇÃO!$S$2,"CONTEÚDO",B28,"TIPO DE ESTUDO", $F$3),"0")+IFERROR(GETPIVOTDATA("TIPO DE ESTUDO",CONFIGURAÇÃO!$S$2,"CONTEÚDO",B28,"TIPO DE ESTUDO", "Revisão e Exercícios"), "0")</f>
        <v>0</v>
      </c>
      <c r="G28" s="266">
        <f>IFERROR(GETPIVOTDATA("ACERTOS", CONFIGURAÇÃO!$AI$2,"CONTEÚDO",$B28,"Valores","ACERTOS"),0)</f>
        <v>0</v>
      </c>
      <c r="H28" s="267">
        <f>IFERROR(GETPIVOTDATA("ERROS", CONFIGURAÇÃO!$AI$2,"CONTEÚDO",$B28,"Valores","ERROS"),0)</f>
        <v>0</v>
      </c>
      <c r="I28" s="268">
        <f>IFERROR(GETPIVOTDATA("NºQUEST", CONFIGURAÇÃO!$AI$2,"CONTEÚDO",$B28,"Valores","NºQUEST"),0)</f>
        <v>0</v>
      </c>
      <c r="J28" s="269" t="str">
        <f>IFERROR(GETPIVOTDATA("TEMPO PQ", CONFIGURAÇÃO!$AI$2,"CONTEÚDO",$B28,"Valores","TEMPO PQ"), "00:00:00")</f>
        <v>00:00:00</v>
      </c>
    </row>
    <row r="29" spans="1:10" ht="28.15" customHeight="1" x14ac:dyDescent="0.25">
      <c r="A29" s="263">
        <v>26</v>
      </c>
      <c r="B29" s="264" t="s">
        <v>687</v>
      </c>
      <c r="C29" s="265" t="str">
        <f>IFERROR(GETPIVOTDATA("LÍQUIDO", CONFIGURAÇÃO!$AI$2,"CONTEÚDO",$B29,"Valores","LÍQUIDO"),"00:00:00")</f>
        <v>00:00:00</v>
      </c>
      <c r="D29" s="246">
        <f>IFERROR(GETPIVOTDATA("TIPO DE ESTUDO",CONFIGURAÇÃO!$S$2,"CONTEÚDO",B29,"TIPO DE ESTUDO", $D$3), "0")+IFERROR(GETPIVOTDATA("TIPO DE ESTUDO",CONFIGURAÇÃO!$S$2,"CONTEÚDO",B29,"TIPO DE ESTUDO", "Estudo e Exercícios"), "0")</f>
        <v>0</v>
      </c>
      <c r="E29" s="246">
        <f>IFERROR(GETPIVOTDATA("TIPO DE ESTUDO",CONFIGURAÇÃO!$S$2,"CONTEÚDO",B29,"TIPO DE ESTUDO", $E$3), "0")+IFERROR(GETPIVOTDATA("TIPO DE ESTUDO",CONFIGURAÇÃO!$S$2,"CONTEÚDO",B29,"TIPO DE ESTUDO", "Estudo e Exercícios"), "0")+IFERROR(GETPIVOTDATA("TIPO DE ESTUDO",CONFIGURAÇÃO!$S$2,"CONTEÚDO",B29,"TIPO DE ESTUDO", "Revisão e Exercícios"), "0")</f>
        <v>0</v>
      </c>
      <c r="F29" s="246">
        <f>IFERROR(GETPIVOTDATA("TIPO DE ESTUDO",CONFIGURAÇÃO!$S$2,"CONTEÚDO",B29,"TIPO DE ESTUDO", $F$3),"0")+IFERROR(GETPIVOTDATA("TIPO DE ESTUDO",CONFIGURAÇÃO!$S$2,"CONTEÚDO",B29,"TIPO DE ESTUDO", "Revisão e Exercícios"), "0")</f>
        <v>0</v>
      </c>
      <c r="G29" s="266">
        <f>IFERROR(GETPIVOTDATA("ACERTOS", CONFIGURAÇÃO!$AI$2,"CONTEÚDO",$B29,"Valores","ACERTOS"),0)</f>
        <v>0</v>
      </c>
      <c r="H29" s="267">
        <f>IFERROR(GETPIVOTDATA("ERROS", CONFIGURAÇÃO!$AI$2,"CONTEÚDO",$B29,"Valores","ERROS"),0)</f>
        <v>0</v>
      </c>
      <c r="I29" s="268">
        <f>IFERROR(GETPIVOTDATA("NºQUEST", CONFIGURAÇÃO!$AI$2,"CONTEÚDO",$B29,"Valores","NºQUEST"),0)</f>
        <v>0</v>
      </c>
      <c r="J29" s="269" t="str">
        <f>IFERROR(GETPIVOTDATA("TEMPO PQ", CONFIGURAÇÃO!$AI$2,"CONTEÚDO",$B29,"Valores","TEMPO PQ"), "00:00:00")</f>
        <v>00:00:00</v>
      </c>
    </row>
    <row r="30" spans="1:10" ht="28.15" customHeight="1" x14ac:dyDescent="0.25">
      <c r="A30" s="263">
        <v>27</v>
      </c>
      <c r="B30" s="264" t="s">
        <v>688</v>
      </c>
      <c r="C30" s="265" t="str">
        <f>IFERROR(GETPIVOTDATA("LÍQUIDO", CONFIGURAÇÃO!$AI$2,"CONTEÚDO",$B30,"Valores","LÍQUIDO"),"00:00:00")</f>
        <v>00:00:00</v>
      </c>
      <c r="D30" s="246">
        <f>IFERROR(GETPIVOTDATA("TIPO DE ESTUDO",CONFIGURAÇÃO!$S$2,"CONTEÚDO",B30,"TIPO DE ESTUDO", $D$3), "0")+IFERROR(GETPIVOTDATA("TIPO DE ESTUDO",CONFIGURAÇÃO!$S$2,"CONTEÚDO",B30,"TIPO DE ESTUDO", "Estudo e Exercícios"), "0")</f>
        <v>0</v>
      </c>
      <c r="E30" s="246">
        <f>IFERROR(GETPIVOTDATA("TIPO DE ESTUDO",CONFIGURAÇÃO!$S$2,"CONTEÚDO",B30,"TIPO DE ESTUDO", $E$3), "0")+IFERROR(GETPIVOTDATA("TIPO DE ESTUDO",CONFIGURAÇÃO!$S$2,"CONTEÚDO",B30,"TIPO DE ESTUDO", "Estudo e Exercícios"), "0")+IFERROR(GETPIVOTDATA("TIPO DE ESTUDO",CONFIGURAÇÃO!$S$2,"CONTEÚDO",B30,"TIPO DE ESTUDO", "Revisão e Exercícios"), "0")</f>
        <v>0</v>
      </c>
      <c r="F30" s="246">
        <f>IFERROR(GETPIVOTDATA("TIPO DE ESTUDO",CONFIGURAÇÃO!$S$2,"CONTEÚDO",B30,"TIPO DE ESTUDO", $F$3),"0")+IFERROR(GETPIVOTDATA("TIPO DE ESTUDO",CONFIGURAÇÃO!$S$2,"CONTEÚDO",B30,"TIPO DE ESTUDO", "Revisão e Exercícios"), "0")</f>
        <v>0</v>
      </c>
      <c r="G30" s="266">
        <f>IFERROR(GETPIVOTDATA("ACERTOS", CONFIGURAÇÃO!$AI$2,"CONTEÚDO",$B30,"Valores","ACERTOS"),0)</f>
        <v>0</v>
      </c>
      <c r="H30" s="267">
        <f>IFERROR(GETPIVOTDATA("ERROS", CONFIGURAÇÃO!$AI$2,"CONTEÚDO",$B30,"Valores","ERROS"),0)</f>
        <v>0</v>
      </c>
      <c r="I30" s="268">
        <f>IFERROR(GETPIVOTDATA("NºQUEST", CONFIGURAÇÃO!$AI$2,"CONTEÚDO",$B30,"Valores","NºQUEST"),0)</f>
        <v>0</v>
      </c>
      <c r="J30" s="269" t="str">
        <f>IFERROR(GETPIVOTDATA("TEMPO PQ", CONFIGURAÇÃO!$AI$2,"CONTEÚDO",$B30,"Valores","TEMPO PQ"), "00:00:00")</f>
        <v>00:00:00</v>
      </c>
    </row>
    <row r="31" spans="1:10" ht="28.15" customHeight="1" x14ac:dyDescent="0.25">
      <c r="A31" s="263">
        <v>28</v>
      </c>
      <c r="B31" s="264" t="s">
        <v>689</v>
      </c>
      <c r="C31" s="265" t="str">
        <f>IFERROR(GETPIVOTDATA("LÍQUIDO", CONFIGURAÇÃO!$AI$2,"CONTEÚDO",$B31,"Valores","LÍQUIDO"),"00:00:00")</f>
        <v>00:00:00</v>
      </c>
      <c r="D31" s="246">
        <f>IFERROR(GETPIVOTDATA("TIPO DE ESTUDO",CONFIGURAÇÃO!$S$2,"CONTEÚDO",B31,"TIPO DE ESTUDO", $D$3), "0")+IFERROR(GETPIVOTDATA("TIPO DE ESTUDO",CONFIGURAÇÃO!$S$2,"CONTEÚDO",B31,"TIPO DE ESTUDO", "Estudo e Exercícios"), "0")</f>
        <v>0</v>
      </c>
      <c r="E31" s="246">
        <f>IFERROR(GETPIVOTDATA("TIPO DE ESTUDO",CONFIGURAÇÃO!$S$2,"CONTEÚDO",B31,"TIPO DE ESTUDO", $E$3), "0")+IFERROR(GETPIVOTDATA("TIPO DE ESTUDO",CONFIGURAÇÃO!$S$2,"CONTEÚDO",B31,"TIPO DE ESTUDO", "Estudo e Exercícios"), "0")+IFERROR(GETPIVOTDATA("TIPO DE ESTUDO",CONFIGURAÇÃO!$S$2,"CONTEÚDO",B31,"TIPO DE ESTUDO", "Revisão e Exercícios"), "0")</f>
        <v>0</v>
      </c>
      <c r="F31" s="246">
        <f>IFERROR(GETPIVOTDATA("TIPO DE ESTUDO",CONFIGURAÇÃO!$S$2,"CONTEÚDO",B31,"TIPO DE ESTUDO", $F$3),"0")+IFERROR(GETPIVOTDATA("TIPO DE ESTUDO",CONFIGURAÇÃO!$S$2,"CONTEÚDO",B31,"TIPO DE ESTUDO", "Revisão e Exercícios"), "0")</f>
        <v>0</v>
      </c>
      <c r="G31" s="266">
        <f>IFERROR(GETPIVOTDATA("ACERTOS", CONFIGURAÇÃO!$AI$2,"CONTEÚDO",$B31,"Valores","ACERTOS"),0)</f>
        <v>0</v>
      </c>
      <c r="H31" s="267">
        <f>IFERROR(GETPIVOTDATA("ERROS", CONFIGURAÇÃO!$AI$2,"CONTEÚDO",$B31,"Valores","ERROS"),0)</f>
        <v>0</v>
      </c>
      <c r="I31" s="268">
        <f>IFERROR(GETPIVOTDATA("NºQUEST", CONFIGURAÇÃO!$AI$2,"CONTEÚDO",$B31,"Valores","NºQUEST"),0)</f>
        <v>0</v>
      </c>
      <c r="J31" s="269" t="str">
        <f>IFERROR(GETPIVOTDATA("TEMPO PQ", CONFIGURAÇÃO!$AI$2,"CONTEÚDO",$B31,"Valores","TEMPO PQ"), "00:00:00")</f>
        <v>00:00:00</v>
      </c>
    </row>
    <row r="32" spans="1:10" ht="28.15" customHeight="1" x14ac:dyDescent="0.25">
      <c r="A32" s="263">
        <v>29</v>
      </c>
      <c r="B32" s="264" t="s">
        <v>690</v>
      </c>
      <c r="C32" s="265" t="str">
        <f>IFERROR(GETPIVOTDATA("LÍQUIDO", CONFIGURAÇÃO!$AI$2,"CONTEÚDO",$B32,"Valores","LÍQUIDO"),"00:00:00")</f>
        <v>00:00:00</v>
      </c>
      <c r="D32" s="246">
        <f>IFERROR(GETPIVOTDATA("TIPO DE ESTUDO",CONFIGURAÇÃO!$S$2,"CONTEÚDO",B32,"TIPO DE ESTUDO", $D$3), "0")+IFERROR(GETPIVOTDATA("TIPO DE ESTUDO",CONFIGURAÇÃO!$S$2,"CONTEÚDO",B32,"TIPO DE ESTUDO", "Estudo e Exercícios"), "0")</f>
        <v>0</v>
      </c>
      <c r="E32" s="246">
        <f>IFERROR(GETPIVOTDATA("TIPO DE ESTUDO",CONFIGURAÇÃO!$S$2,"CONTEÚDO",B32,"TIPO DE ESTUDO", $E$3), "0")+IFERROR(GETPIVOTDATA("TIPO DE ESTUDO",CONFIGURAÇÃO!$S$2,"CONTEÚDO",B32,"TIPO DE ESTUDO", "Estudo e Exercícios"), "0")+IFERROR(GETPIVOTDATA("TIPO DE ESTUDO",CONFIGURAÇÃO!$S$2,"CONTEÚDO",B32,"TIPO DE ESTUDO", "Revisão e Exercícios"), "0")</f>
        <v>0</v>
      </c>
      <c r="F32" s="246">
        <f>IFERROR(GETPIVOTDATA("TIPO DE ESTUDO",CONFIGURAÇÃO!$S$2,"CONTEÚDO",B32,"TIPO DE ESTUDO", $F$3),"0")+IFERROR(GETPIVOTDATA("TIPO DE ESTUDO",CONFIGURAÇÃO!$S$2,"CONTEÚDO",B32,"TIPO DE ESTUDO", "Revisão e Exercícios"), "0")</f>
        <v>0</v>
      </c>
      <c r="G32" s="266">
        <f>IFERROR(GETPIVOTDATA("ACERTOS", CONFIGURAÇÃO!$AI$2,"CONTEÚDO",$B32,"Valores","ACERTOS"),0)</f>
        <v>0</v>
      </c>
      <c r="H32" s="267">
        <f>IFERROR(GETPIVOTDATA("ERROS", CONFIGURAÇÃO!$AI$2,"CONTEÚDO",$B32,"Valores","ERROS"),0)</f>
        <v>0</v>
      </c>
      <c r="I32" s="268">
        <f>IFERROR(GETPIVOTDATA("NºQUEST", CONFIGURAÇÃO!$AI$2,"CONTEÚDO",$B32,"Valores","NºQUEST"),0)</f>
        <v>0</v>
      </c>
      <c r="J32" s="269" t="str">
        <f>IFERROR(GETPIVOTDATA("TEMPO PQ", CONFIGURAÇÃO!$AI$2,"CONTEÚDO",$B32,"Valores","TEMPO PQ"), "00:00:00")</f>
        <v>00:00:00</v>
      </c>
    </row>
    <row r="33" spans="1:10" ht="28.15" customHeight="1" x14ac:dyDescent="0.25">
      <c r="A33" s="263">
        <v>30</v>
      </c>
      <c r="B33" s="264" t="s">
        <v>691</v>
      </c>
      <c r="C33" s="265" t="str">
        <f>IFERROR(GETPIVOTDATA("LÍQUIDO", CONFIGURAÇÃO!$AI$2,"CONTEÚDO",$B33,"Valores","LÍQUIDO"),"00:00:00")</f>
        <v>00:00:00</v>
      </c>
      <c r="D33" s="246">
        <f>IFERROR(GETPIVOTDATA("TIPO DE ESTUDO",CONFIGURAÇÃO!$S$2,"CONTEÚDO",B33,"TIPO DE ESTUDO", $D$3), "0")+IFERROR(GETPIVOTDATA("TIPO DE ESTUDO",CONFIGURAÇÃO!$S$2,"CONTEÚDO",B33,"TIPO DE ESTUDO", "Estudo e Exercícios"), "0")</f>
        <v>0</v>
      </c>
      <c r="E33" s="246">
        <f>IFERROR(GETPIVOTDATA("TIPO DE ESTUDO",CONFIGURAÇÃO!$S$2,"CONTEÚDO",B33,"TIPO DE ESTUDO", $E$3), "0")+IFERROR(GETPIVOTDATA("TIPO DE ESTUDO",CONFIGURAÇÃO!$S$2,"CONTEÚDO",B33,"TIPO DE ESTUDO", "Estudo e Exercícios"), "0")+IFERROR(GETPIVOTDATA("TIPO DE ESTUDO",CONFIGURAÇÃO!$S$2,"CONTEÚDO",B33,"TIPO DE ESTUDO", "Revisão e Exercícios"), "0")</f>
        <v>0</v>
      </c>
      <c r="F33" s="246">
        <f>IFERROR(GETPIVOTDATA("TIPO DE ESTUDO",CONFIGURAÇÃO!$S$2,"CONTEÚDO",B33,"TIPO DE ESTUDO", $F$3),"0")+IFERROR(GETPIVOTDATA("TIPO DE ESTUDO",CONFIGURAÇÃO!$S$2,"CONTEÚDO",B33,"TIPO DE ESTUDO", "Revisão e Exercícios"), "0")</f>
        <v>0</v>
      </c>
      <c r="G33" s="266">
        <f>IFERROR(GETPIVOTDATA("ACERTOS", CONFIGURAÇÃO!$AI$2,"CONTEÚDO",$B33,"Valores","ACERTOS"),0)</f>
        <v>0</v>
      </c>
      <c r="H33" s="267">
        <f>IFERROR(GETPIVOTDATA("ERROS", CONFIGURAÇÃO!$AI$2,"CONTEÚDO",$B33,"Valores","ERROS"),0)</f>
        <v>0</v>
      </c>
      <c r="I33" s="268">
        <f>IFERROR(GETPIVOTDATA("NºQUEST", CONFIGURAÇÃO!$AI$2,"CONTEÚDO",$B33,"Valores","NºQUEST"),0)</f>
        <v>0</v>
      </c>
      <c r="J33" s="269" t="str">
        <f>IFERROR(GETPIVOTDATA("TEMPO PQ", CONFIGURAÇÃO!$AI$2,"CONTEÚDO",$B33,"Valores","TEMPO PQ"), "00:00:00")</f>
        <v>00:00:00</v>
      </c>
    </row>
    <row r="34" spans="1:10" ht="28.15" customHeight="1" x14ac:dyDescent="0.25">
      <c r="A34" s="263">
        <v>31</v>
      </c>
      <c r="B34" s="264" t="s">
        <v>692</v>
      </c>
      <c r="C34" s="265" t="str">
        <f>IFERROR(GETPIVOTDATA("LÍQUIDO", CONFIGURAÇÃO!$AI$2,"CONTEÚDO",$B34,"Valores","LÍQUIDO"),"00:00:00")</f>
        <v>00:00:00</v>
      </c>
      <c r="D34" s="246">
        <f>IFERROR(GETPIVOTDATA("TIPO DE ESTUDO",CONFIGURAÇÃO!$S$2,"CONTEÚDO",B34,"TIPO DE ESTUDO", $D$3), "0")+IFERROR(GETPIVOTDATA("TIPO DE ESTUDO",CONFIGURAÇÃO!$S$2,"CONTEÚDO",B34,"TIPO DE ESTUDO", "Estudo e Exercícios"), "0")</f>
        <v>0</v>
      </c>
      <c r="E34" s="246">
        <f>IFERROR(GETPIVOTDATA("TIPO DE ESTUDO",CONFIGURAÇÃO!$S$2,"CONTEÚDO",B34,"TIPO DE ESTUDO", $E$3), "0")+IFERROR(GETPIVOTDATA("TIPO DE ESTUDO",CONFIGURAÇÃO!$S$2,"CONTEÚDO",B34,"TIPO DE ESTUDO", "Estudo e Exercícios"), "0")+IFERROR(GETPIVOTDATA("TIPO DE ESTUDO",CONFIGURAÇÃO!$S$2,"CONTEÚDO",B34,"TIPO DE ESTUDO", "Revisão e Exercícios"), "0")</f>
        <v>0</v>
      </c>
      <c r="F34" s="246">
        <f>IFERROR(GETPIVOTDATA("TIPO DE ESTUDO",CONFIGURAÇÃO!$S$2,"CONTEÚDO",B34,"TIPO DE ESTUDO", $F$3),"0")+IFERROR(GETPIVOTDATA("TIPO DE ESTUDO",CONFIGURAÇÃO!$S$2,"CONTEÚDO",B34,"TIPO DE ESTUDO", "Revisão e Exercícios"), "0")</f>
        <v>0</v>
      </c>
      <c r="G34" s="266">
        <f>IFERROR(GETPIVOTDATA("ACERTOS", CONFIGURAÇÃO!$AI$2,"CONTEÚDO",$B34,"Valores","ACERTOS"),0)</f>
        <v>0</v>
      </c>
      <c r="H34" s="267">
        <f>IFERROR(GETPIVOTDATA("ERROS", CONFIGURAÇÃO!$AI$2,"CONTEÚDO",$B34,"Valores","ERROS"),0)</f>
        <v>0</v>
      </c>
      <c r="I34" s="268">
        <f>IFERROR(GETPIVOTDATA("NºQUEST", CONFIGURAÇÃO!$AI$2,"CONTEÚDO",$B34,"Valores","NºQUEST"),0)</f>
        <v>0</v>
      </c>
      <c r="J34" s="269" t="str">
        <f>IFERROR(GETPIVOTDATA("TEMPO PQ", CONFIGURAÇÃO!$AI$2,"CONTEÚDO",$B34,"Valores","TEMPO PQ"), "00:00:00")</f>
        <v>00:00:00</v>
      </c>
    </row>
    <row r="35" spans="1:10" ht="28.15" customHeight="1" x14ac:dyDescent="0.25">
      <c r="A35" s="263">
        <v>32</v>
      </c>
      <c r="B35" s="264" t="s">
        <v>693</v>
      </c>
      <c r="C35" s="265" t="str">
        <f>IFERROR(GETPIVOTDATA("LÍQUIDO", CONFIGURAÇÃO!$AI$2,"CONTEÚDO",$B35,"Valores","LÍQUIDO"),"00:00:00")</f>
        <v>00:00:00</v>
      </c>
      <c r="D35" s="246">
        <f>IFERROR(GETPIVOTDATA("TIPO DE ESTUDO",CONFIGURAÇÃO!$S$2,"CONTEÚDO",B35,"TIPO DE ESTUDO", $D$3), "0")+IFERROR(GETPIVOTDATA("TIPO DE ESTUDO",CONFIGURAÇÃO!$S$2,"CONTEÚDO",B35,"TIPO DE ESTUDO", "Estudo e Exercícios"), "0")</f>
        <v>0</v>
      </c>
      <c r="E35" s="246">
        <f>IFERROR(GETPIVOTDATA("TIPO DE ESTUDO",CONFIGURAÇÃO!$S$2,"CONTEÚDO",B35,"TIPO DE ESTUDO", $E$3), "0")+IFERROR(GETPIVOTDATA("TIPO DE ESTUDO",CONFIGURAÇÃO!$S$2,"CONTEÚDO",B35,"TIPO DE ESTUDO", "Estudo e Exercícios"), "0")+IFERROR(GETPIVOTDATA("TIPO DE ESTUDO",CONFIGURAÇÃO!$S$2,"CONTEÚDO",B35,"TIPO DE ESTUDO", "Revisão e Exercícios"), "0")</f>
        <v>0</v>
      </c>
      <c r="F35" s="246">
        <f>IFERROR(GETPIVOTDATA("TIPO DE ESTUDO",CONFIGURAÇÃO!$S$2,"CONTEÚDO",B35,"TIPO DE ESTUDO", $F$3),"0")+IFERROR(GETPIVOTDATA("TIPO DE ESTUDO",CONFIGURAÇÃO!$S$2,"CONTEÚDO",B35,"TIPO DE ESTUDO", "Revisão e Exercícios"), "0")</f>
        <v>0</v>
      </c>
      <c r="G35" s="266">
        <f>IFERROR(GETPIVOTDATA("ACERTOS", CONFIGURAÇÃO!$AI$2,"CONTEÚDO",$B35,"Valores","ACERTOS"),0)</f>
        <v>0</v>
      </c>
      <c r="H35" s="267">
        <f>IFERROR(GETPIVOTDATA("ERROS", CONFIGURAÇÃO!$AI$2,"CONTEÚDO",$B35,"Valores","ERROS"),0)</f>
        <v>0</v>
      </c>
      <c r="I35" s="268">
        <f>IFERROR(GETPIVOTDATA("NºQUEST", CONFIGURAÇÃO!$AI$2,"CONTEÚDO",$B35,"Valores","NºQUEST"),0)</f>
        <v>0</v>
      </c>
      <c r="J35" s="269" t="str">
        <f>IFERROR(GETPIVOTDATA("TEMPO PQ", CONFIGURAÇÃO!$AI$2,"CONTEÚDO",$B35,"Valores","TEMPO PQ"), "00:00:00")</f>
        <v>00:00:00</v>
      </c>
    </row>
    <row r="36" spans="1:10" ht="28.15" customHeight="1" x14ac:dyDescent="0.25">
      <c r="A36" s="263">
        <v>33</v>
      </c>
      <c r="B36" s="264" t="s">
        <v>694</v>
      </c>
      <c r="C36" s="265" t="str">
        <f>IFERROR(GETPIVOTDATA("LÍQUIDO", CONFIGURAÇÃO!$AI$2,"CONTEÚDO",$B36,"Valores","LÍQUIDO"),"00:00:00")</f>
        <v>00:00:00</v>
      </c>
      <c r="D36" s="246">
        <f>IFERROR(GETPIVOTDATA("TIPO DE ESTUDO",CONFIGURAÇÃO!$S$2,"CONTEÚDO",B36,"TIPO DE ESTUDO", $D$3), "0")+IFERROR(GETPIVOTDATA("TIPO DE ESTUDO",CONFIGURAÇÃO!$S$2,"CONTEÚDO",B36,"TIPO DE ESTUDO", "Estudo e Exercícios"), "0")</f>
        <v>0</v>
      </c>
      <c r="E36" s="246">
        <f>IFERROR(GETPIVOTDATA("TIPO DE ESTUDO",CONFIGURAÇÃO!$S$2,"CONTEÚDO",B36,"TIPO DE ESTUDO", $E$3), "0")+IFERROR(GETPIVOTDATA("TIPO DE ESTUDO",CONFIGURAÇÃO!$S$2,"CONTEÚDO",B36,"TIPO DE ESTUDO", "Estudo e Exercícios"), "0")+IFERROR(GETPIVOTDATA("TIPO DE ESTUDO",CONFIGURAÇÃO!$S$2,"CONTEÚDO",B36,"TIPO DE ESTUDO", "Revisão e Exercícios"), "0")</f>
        <v>0</v>
      </c>
      <c r="F36" s="246">
        <f>IFERROR(GETPIVOTDATA("TIPO DE ESTUDO",CONFIGURAÇÃO!$S$2,"CONTEÚDO",B36,"TIPO DE ESTUDO", $F$3),"0")+IFERROR(GETPIVOTDATA("TIPO DE ESTUDO",CONFIGURAÇÃO!$S$2,"CONTEÚDO",B36,"TIPO DE ESTUDO", "Revisão e Exercícios"), "0")</f>
        <v>0</v>
      </c>
      <c r="G36" s="266">
        <f>IFERROR(GETPIVOTDATA("ACERTOS", CONFIGURAÇÃO!$AI$2,"CONTEÚDO",$B36,"Valores","ACERTOS"),0)</f>
        <v>0</v>
      </c>
      <c r="H36" s="267">
        <f>IFERROR(GETPIVOTDATA("ERROS", CONFIGURAÇÃO!$AI$2,"CONTEÚDO",$B36,"Valores","ERROS"),0)</f>
        <v>0</v>
      </c>
      <c r="I36" s="268">
        <f>IFERROR(GETPIVOTDATA("NºQUEST", CONFIGURAÇÃO!$AI$2,"CONTEÚDO",$B36,"Valores","NºQUEST"),0)</f>
        <v>0</v>
      </c>
      <c r="J36" s="269" t="str">
        <f>IFERROR(GETPIVOTDATA("TEMPO PQ", CONFIGURAÇÃO!$AI$2,"CONTEÚDO",$B36,"Valores","TEMPO PQ"), "00:00:00")</f>
        <v>00:00:00</v>
      </c>
    </row>
    <row r="37" spans="1:10" ht="28.15" customHeight="1" x14ac:dyDescent="0.25">
      <c r="A37" s="263">
        <v>34</v>
      </c>
      <c r="B37" s="264" t="s">
        <v>695</v>
      </c>
      <c r="C37" s="265" t="str">
        <f>IFERROR(GETPIVOTDATA("LÍQUIDO", CONFIGURAÇÃO!$AI$2,"CONTEÚDO",$B37,"Valores","LÍQUIDO"),"00:00:00")</f>
        <v>00:00:00</v>
      </c>
      <c r="D37" s="246">
        <f>IFERROR(GETPIVOTDATA("TIPO DE ESTUDO",CONFIGURAÇÃO!$S$2,"CONTEÚDO",B37,"TIPO DE ESTUDO", $D$3), "0")+IFERROR(GETPIVOTDATA("TIPO DE ESTUDO",CONFIGURAÇÃO!$S$2,"CONTEÚDO",B37,"TIPO DE ESTUDO", "Estudo e Exercícios"), "0")</f>
        <v>0</v>
      </c>
      <c r="E37" s="246">
        <f>IFERROR(GETPIVOTDATA("TIPO DE ESTUDO",CONFIGURAÇÃO!$S$2,"CONTEÚDO",B37,"TIPO DE ESTUDO", $E$3), "0")+IFERROR(GETPIVOTDATA("TIPO DE ESTUDO",CONFIGURAÇÃO!$S$2,"CONTEÚDO",B37,"TIPO DE ESTUDO", "Estudo e Exercícios"), "0")+IFERROR(GETPIVOTDATA("TIPO DE ESTUDO",CONFIGURAÇÃO!$S$2,"CONTEÚDO",B37,"TIPO DE ESTUDO", "Revisão e Exercícios"), "0")</f>
        <v>0</v>
      </c>
      <c r="F37" s="246">
        <f>IFERROR(GETPIVOTDATA("TIPO DE ESTUDO",CONFIGURAÇÃO!$S$2,"CONTEÚDO",B37,"TIPO DE ESTUDO", $F$3),"0")+IFERROR(GETPIVOTDATA("TIPO DE ESTUDO",CONFIGURAÇÃO!$S$2,"CONTEÚDO",B37,"TIPO DE ESTUDO", "Revisão e Exercícios"), "0")</f>
        <v>0</v>
      </c>
      <c r="G37" s="266">
        <f>IFERROR(GETPIVOTDATA("ACERTOS", CONFIGURAÇÃO!$AI$2,"CONTEÚDO",$B37,"Valores","ACERTOS"),0)</f>
        <v>0</v>
      </c>
      <c r="H37" s="267">
        <f>IFERROR(GETPIVOTDATA("ERROS", CONFIGURAÇÃO!$AI$2,"CONTEÚDO",$B37,"Valores","ERROS"),0)</f>
        <v>0</v>
      </c>
      <c r="I37" s="268">
        <f>IFERROR(GETPIVOTDATA("NºQUEST", CONFIGURAÇÃO!$AI$2,"CONTEÚDO",$B37,"Valores","NºQUEST"),0)</f>
        <v>0</v>
      </c>
      <c r="J37" s="269" t="str">
        <f>IFERROR(GETPIVOTDATA("TEMPO PQ", CONFIGURAÇÃO!$AI$2,"CONTEÚDO",$B37,"Valores","TEMPO PQ"), "00:00:00")</f>
        <v>00:00:00</v>
      </c>
    </row>
    <row r="38" spans="1:10" ht="28.15" customHeight="1" x14ac:dyDescent="0.25">
      <c r="A38" s="263">
        <v>35</v>
      </c>
      <c r="B38" s="264" t="s">
        <v>696</v>
      </c>
      <c r="C38" s="265" t="str">
        <f>IFERROR(GETPIVOTDATA("LÍQUIDO", CONFIGURAÇÃO!$AI$2,"CONTEÚDO",$B38,"Valores","LÍQUIDO"),"00:00:00")</f>
        <v>00:00:00</v>
      </c>
      <c r="D38" s="246">
        <f>IFERROR(GETPIVOTDATA("TIPO DE ESTUDO",CONFIGURAÇÃO!$S$2,"CONTEÚDO",B38,"TIPO DE ESTUDO", $D$3), "0")+IFERROR(GETPIVOTDATA("TIPO DE ESTUDO",CONFIGURAÇÃO!$S$2,"CONTEÚDO",B38,"TIPO DE ESTUDO", "Estudo e Exercícios"), "0")</f>
        <v>0</v>
      </c>
      <c r="E38" s="246">
        <f>IFERROR(GETPIVOTDATA("TIPO DE ESTUDO",CONFIGURAÇÃO!$S$2,"CONTEÚDO",B38,"TIPO DE ESTUDO", $E$3), "0")+IFERROR(GETPIVOTDATA("TIPO DE ESTUDO",CONFIGURAÇÃO!$S$2,"CONTEÚDO",B38,"TIPO DE ESTUDO", "Estudo e Exercícios"), "0")+IFERROR(GETPIVOTDATA("TIPO DE ESTUDO",CONFIGURAÇÃO!$S$2,"CONTEÚDO",B38,"TIPO DE ESTUDO", "Revisão e Exercícios"), "0")</f>
        <v>0</v>
      </c>
      <c r="F38" s="246">
        <f>IFERROR(GETPIVOTDATA("TIPO DE ESTUDO",CONFIGURAÇÃO!$S$2,"CONTEÚDO",B38,"TIPO DE ESTUDO", $F$3),"0")+IFERROR(GETPIVOTDATA("TIPO DE ESTUDO",CONFIGURAÇÃO!$S$2,"CONTEÚDO",B38,"TIPO DE ESTUDO", "Revisão e Exercícios"), "0")</f>
        <v>0</v>
      </c>
      <c r="G38" s="266">
        <f>IFERROR(GETPIVOTDATA("ACERTOS", CONFIGURAÇÃO!$AI$2,"CONTEÚDO",$B38,"Valores","ACERTOS"),0)</f>
        <v>0</v>
      </c>
      <c r="H38" s="267">
        <f>IFERROR(GETPIVOTDATA("ERROS", CONFIGURAÇÃO!$AI$2,"CONTEÚDO",$B38,"Valores","ERROS"),0)</f>
        <v>0</v>
      </c>
      <c r="I38" s="268">
        <f>IFERROR(GETPIVOTDATA("NºQUEST", CONFIGURAÇÃO!$AI$2,"CONTEÚDO",$B38,"Valores","NºQUEST"),0)</f>
        <v>0</v>
      </c>
      <c r="J38" s="269" t="str">
        <f>IFERROR(GETPIVOTDATA("TEMPO PQ", CONFIGURAÇÃO!$AI$2,"CONTEÚDO",$B38,"Valores","TEMPO PQ"), "00:00:00")</f>
        <v>00:00:00</v>
      </c>
    </row>
    <row r="39" spans="1:10" ht="28.15" customHeight="1" x14ac:dyDescent="0.25">
      <c r="A39" s="263">
        <v>36</v>
      </c>
      <c r="B39" s="264" t="s">
        <v>697</v>
      </c>
      <c r="C39" s="265" t="str">
        <f>IFERROR(GETPIVOTDATA("LÍQUIDO", CONFIGURAÇÃO!$AI$2,"CONTEÚDO",$B39,"Valores","LÍQUIDO"),"00:00:00")</f>
        <v>00:00:00</v>
      </c>
      <c r="D39" s="246">
        <f>IFERROR(GETPIVOTDATA("TIPO DE ESTUDO",CONFIGURAÇÃO!$S$2,"CONTEÚDO",B39,"TIPO DE ESTUDO", $D$3), "0")+IFERROR(GETPIVOTDATA("TIPO DE ESTUDO",CONFIGURAÇÃO!$S$2,"CONTEÚDO",B39,"TIPO DE ESTUDO", "Estudo e Exercícios"), "0")</f>
        <v>0</v>
      </c>
      <c r="E39" s="246">
        <f>IFERROR(GETPIVOTDATA("TIPO DE ESTUDO",CONFIGURAÇÃO!$S$2,"CONTEÚDO",B39,"TIPO DE ESTUDO", $E$3), "0")+IFERROR(GETPIVOTDATA("TIPO DE ESTUDO",CONFIGURAÇÃO!$S$2,"CONTEÚDO",B39,"TIPO DE ESTUDO", "Estudo e Exercícios"), "0")+IFERROR(GETPIVOTDATA("TIPO DE ESTUDO",CONFIGURAÇÃO!$S$2,"CONTEÚDO",B39,"TIPO DE ESTUDO", "Revisão e Exercícios"), "0")</f>
        <v>0</v>
      </c>
      <c r="F39" s="246">
        <f>IFERROR(GETPIVOTDATA("TIPO DE ESTUDO",CONFIGURAÇÃO!$S$2,"CONTEÚDO",B39,"TIPO DE ESTUDO", $F$3),"0")+IFERROR(GETPIVOTDATA("TIPO DE ESTUDO",CONFIGURAÇÃO!$S$2,"CONTEÚDO",B39,"TIPO DE ESTUDO", "Revisão e Exercícios"), "0")</f>
        <v>0</v>
      </c>
      <c r="G39" s="266">
        <f>IFERROR(GETPIVOTDATA("ACERTOS", CONFIGURAÇÃO!$AI$2,"CONTEÚDO",$B39,"Valores","ACERTOS"),0)</f>
        <v>0</v>
      </c>
      <c r="H39" s="267">
        <f>IFERROR(GETPIVOTDATA("ERROS", CONFIGURAÇÃO!$AI$2,"CONTEÚDO",$B39,"Valores","ERROS"),0)</f>
        <v>0</v>
      </c>
      <c r="I39" s="268">
        <f>IFERROR(GETPIVOTDATA("NºQUEST", CONFIGURAÇÃO!$AI$2,"CONTEÚDO",$B39,"Valores","NºQUEST"),0)</f>
        <v>0</v>
      </c>
      <c r="J39" s="269" t="str">
        <f>IFERROR(GETPIVOTDATA("TEMPO PQ", CONFIGURAÇÃO!$AI$2,"CONTEÚDO",$B39,"Valores","TEMPO PQ"), "00:00:00")</f>
        <v>00:00:00</v>
      </c>
    </row>
    <row r="40" spans="1:10" ht="28.15" customHeight="1" x14ac:dyDescent="0.25">
      <c r="A40" s="263">
        <v>37</v>
      </c>
      <c r="B40" s="264" t="s">
        <v>698</v>
      </c>
      <c r="C40" s="265" t="str">
        <f>IFERROR(GETPIVOTDATA("LÍQUIDO", CONFIGURAÇÃO!$AI$2,"CONTEÚDO",$B40,"Valores","LÍQUIDO"),"00:00:00")</f>
        <v>00:00:00</v>
      </c>
      <c r="D40" s="246">
        <f>IFERROR(GETPIVOTDATA("TIPO DE ESTUDO",CONFIGURAÇÃO!$S$2,"CONTEÚDO",B40,"TIPO DE ESTUDO", $D$3), "0")+IFERROR(GETPIVOTDATA("TIPO DE ESTUDO",CONFIGURAÇÃO!$S$2,"CONTEÚDO",B40,"TIPO DE ESTUDO", "Estudo e Exercícios"), "0")</f>
        <v>0</v>
      </c>
      <c r="E40" s="246">
        <f>IFERROR(GETPIVOTDATA("TIPO DE ESTUDO",CONFIGURAÇÃO!$S$2,"CONTEÚDO",B40,"TIPO DE ESTUDO", $E$3), "0")+IFERROR(GETPIVOTDATA("TIPO DE ESTUDO",CONFIGURAÇÃO!$S$2,"CONTEÚDO",B40,"TIPO DE ESTUDO", "Estudo e Exercícios"), "0")+IFERROR(GETPIVOTDATA("TIPO DE ESTUDO",CONFIGURAÇÃO!$S$2,"CONTEÚDO",B40,"TIPO DE ESTUDO", "Revisão e Exercícios"), "0")</f>
        <v>0</v>
      </c>
      <c r="F40" s="246">
        <f>IFERROR(GETPIVOTDATA("TIPO DE ESTUDO",CONFIGURAÇÃO!$S$2,"CONTEÚDO",B40,"TIPO DE ESTUDO", $F$3),"0")+IFERROR(GETPIVOTDATA("TIPO DE ESTUDO",CONFIGURAÇÃO!$S$2,"CONTEÚDO",B40,"TIPO DE ESTUDO", "Revisão e Exercícios"), "0")</f>
        <v>0</v>
      </c>
      <c r="G40" s="266">
        <f>IFERROR(GETPIVOTDATA("ACERTOS", CONFIGURAÇÃO!$AI$2,"CONTEÚDO",$B40,"Valores","ACERTOS"),0)</f>
        <v>0</v>
      </c>
      <c r="H40" s="267">
        <f>IFERROR(GETPIVOTDATA("ERROS", CONFIGURAÇÃO!$AI$2,"CONTEÚDO",$B40,"Valores","ERROS"),0)</f>
        <v>0</v>
      </c>
      <c r="I40" s="268">
        <f>IFERROR(GETPIVOTDATA("NºQUEST", CONFIGURAÇÃO!$AI$2,"CONTEÚDO",$B40,"Valores","NºQUEST"),0)</f>
        <v>0</v>
      </c>
      <c r="J40" s="269" t="str">
        <f>IFERROR(GETPIVOTDATA("TEMPO PQ", CONFIGURAÇÃO!$AI$2,"CONTEÚDO",$B40,"Valores","TEMPO PQ"), "00:00:00")</f>
        <v>00:00:00</v>
      </c>
    </row>
    <row r="41" spans="1:10" ht="28.15" customHeight="1" x14ac:dyDescent="0.25">
      <c r="A41" s="263">
        <v>38</v>
      </c>
      <c r="B41" s="264" t="s">
        <v>699</v>
      </c>
      <c r="C41" s="265" t="str">
        <f>IFERROR(GETPIVOTDATA("LÍQUIDO", CONFIGURAÇÃO!$AI$2,"CONTEÚDO",$B41,"Valores","LÍQUIDO"),"00:00:00")</f>
        <v>00:00:00</v>
      </c>
      <c r="D41" s="246">
        <f>IFERROR(GETPIVOTDATA("TIPO DE ESTUDO",CONFIGURAÇÃO!$S$2,"CONTEÚDO",B41,"TIPO DE ESTUDO", $D$3), "0")+IFERROR(GETPIVOTDATA("TIPO DE ESTUDO",CONFIGURAÇÃO!$S$2,"CONTEÚDO",B41,"TIPO DE ESTUDO", "Estudo e Exercícios"), "0")</f>
        <v>0</v>
      </c>
      <c r="E41" s="246">
        <f>IFERROR(GETPIVOTDATA("TIPO DE ESTUDO",CONFIGURAÇÃO!$S$2,"CONTEÚDO",B41,"TIPO DE ESTUDO", $E$3), "0")+IFERROR(GETPIVOTDATA("TIPO DE ESTUDO",CONFIGURAÇÃO!$S$2,"CONTEÚDO",B41,"TIPO DE ESTUDO", "Estudo e Exercícios"), "0")+IFERROR(GETPIVOTDATA("TIPO DE ESTUDO",CONFIGURAÇÃO!$S$2,"CONTEÚDO",B41,"TIPO DE ESTUDO", "Revisão e Exercícios"), "0")</f>
        <v>0</v>
      </c>
      <c r="F41" s="246">
        <f>IFERROR(GETPIVOTDATA("TIPO DE ESTUDO",CONFIGURAÇÃO!$S$2,"CONTEÚDO",B41,"TIPO DE ESTUDO", $F$3),"0")+IFERROR(GETPIVOTDATA("TIPO DE ESTUDO",CONFIGURAÇÃO!$S$2,"CONTEÚDO",B41,"TIPO DE ESTUDO", "Revisão e Exercícios"), "0")</f>
        <v>0</v>
      </c>
      <c r="G41" s="266">
        <f>IFERROR(GETPIVOTDATA("ACERTOS", CONFIGURAÇÃO!$AI$2,"CONTEÚDO",$B41,"Valores","ACERTOS"),0)</f>
        <v>0</v>
      </c>
      <c r="H41" s="267">
        <f>IFERROR(GETPIVOTDATA("ERROS", CONFIGURAÇÃO!$AI$2,"CONTEÚDO",$B41,"Valores","ERROS"),0)</f>
        <v>0</v>
      </c>
      <c r="I41" s="268">
        <f>IFERROR(GETPIVOTDATA("NºQUEST", CONFIGURAÇÃO!$AI$2,"CONTEÚDO",$B41,"Valores","NºQUEST"),0)</f>
        <v>0</v>
      </c>
      <c r="J41" s="269" t="str">
        <f>IFERROR(GETPIVOTDATA("TEMPO PQ", CONFIGURAÇÃO!$AI$2,"CONTEÚDO",$B41,"Valores","TEMPO PQ"), "00:00:00")</f>
        <v>00:00:00</v>
      </c>
    </row>
    <row r="42" spans="1:10" ht="28.15" customHeight="1" x14ac:dyDescent="0.25">
      <c r="A42" s="263">
        <v>39</v>
      </c>
      <c r="B42" s="264" t="s">
        <v>700</v>
      </c>
      <c r="C42" s="265" t="str">
        <f>IFERROR(GETPIVOTDATA("LÍQUIDO", CONFIGURAÇÃO!$AI$2,"CONTEÚDO",$B42,"Valores","LÍQUIDO"),"00:00:00")</f>
        <v>00:00:00</v>
      </c>
      <c r="D42" s="246">
        <f>IFERROR(GETPIVOTDATA("TIPO DE ESTUDO",CONFIGURAÇÃO!$S$2,"CONTEÚDO",B42,"TIPO DE ESTUDO", $D$3), "0")+IFERROR(GETPIVOTDATA("TIPO DE ESTUDO",CONFIGURAÇÃO!$S$2,"CONTEÚDO",B42,"TIPO DE ESTUDO", "Estudo e Exercícios"), "0")</f>
        <v>0</v>
      </c>
      <c r="E42" s="246">
        <f>IFERROR(GETPIVOTDATA("TIPO DE ESTUDO",CONFIGURAÇÃO!$S$2,"CONTEÚDO",B42,"TIPO DE ESTUDO", $E$3), "0")+IFERROR(GETPIVOTDATA("TIPO DE ESTUDO",CONFIGURAÇÃO!$S$2,"CONTEÚDO",B42,"TIPO DE ESTUDO", "Estudo e Exercícios"), "0")+IFERROR(GETPIVOTDATA("TIPO DE ESTUDO",CONFIGURAÇÃO!$S$2,"CONTEÚDO",B42,"TIPO DE ESTUDO", "Revisão e Exercícios"), "0")</f>
        <v>0</v>
      </c>
      <c r="F42" s="246">
        <f>IFERROR(GETPIVOTDATA("TIPO DE ESTUDO",CONFIGURAÇÃO!$S$2,"CONTEÚDO",B42,"TIPO DE ESTUDO", $F$3),"0")+IFERROR(GETPIVOTDATA("TIPO DE ESTUDO",CONFIGURAÇÃO!$S$2,"CONTEÚDO",B42,"TIPO DE ESTUDO", "Revisão e Exercícios"), "0")</f>
        <v>0</v>
      </c>
      <c r="G42" s="266">
        <f>IFERROR(GETPIVOTDATA("ACERTOS", CONFIGURAÇÃO!$AI$2,"CONTEÚDO",$B42,"Valores","ACERTOS"),0)</f>
        <v>0</v>
      </c>
      <c r="H42" s="267">
        <f>IFERROR(GETPIVOTDATA("ERROS", CONFIGURAÇÃO!$AI$2,"CONTEÚDO",$B42,"Valores","ERROS"),0)</f>
        <v>0</v>
      </c>
      <c r="I42" s="268">
        <f>IFERROR(GETPIVOTDATA("NºQUEST", CONFIGURAÇÃO!$AI$2,"CONTEÚDO",$B42,"Valores","NºQUEST"),0)</f>
        <v>0</v>
      </c>
      <c r="J42" s="269" t="str">
        <f>IFERROR(GETPIVOTDATA("TEMPO PQ", CONFIGURAÇÃO!$AI$2,"CONTEÚDO",$B42,"Valores","TEMPO PQ"), "00:00:00")</f>
        <v>00:00:00</v>
      </c>
    </row>
    <row r="43" spans="1:10" ht="28.15" customHeight="1" x14ac:dyDescent="0.25">
      <c r="A43" s="263">
        <v>40</v>
      </c>
      <c r="B43" s="264" t="s">
        <v>701</v>
      </c>
      <c r="C43" s="265" t="str">
        <f>IFERROR(GETPIVOTDATA("LÍQUIDO", CONFIGURAÇÃO!$AI$2,"CONTEÚDO",$B43,"Valores","LÍQUIDO"),"00:00:00")</f>
        <v>00:00:00</v>
      </c>
      <c r="D43" s="246">
        <f>IFERROR(GETPIVOTDATA("TIPO DE ESTUDO",CONFIGURAÇÃO!$S$2,"CONTEÚDO",B43,"TIPO DE ESTUDO", $D$3), "0")+IFERROR(GETPIVOTDATA("TIPO DE ESTUDO",CONFIGURAÇÃO!$S$2,"CONTEÚDO",B43,"TIPO DE ESTUDO", "Estudo e Exercícios"), "0")</f>
        <v>0</v>
      </c>
      <c r="E43" s="246">
        <f>IFERROR(GETPIVOTDATA("TIPO DE ESTUDO",CONFIGURAÇÃO!$S$2,"CONTEÚDO",B43,"TIPO DE ESTUDO", $E$3), "0")+IFERROR(GETPIVOTDATA("TIPO DE ESTUDO",CONFIGURAÇÃO!$S$2,"CONTEÚDO",B43,"TIPO DE ESTUDO", "Estudo e Exercícios"), "0")+IFERROR(GETPIVOTDATA("TIPO DE ESTUDO",CONFIGURAÇÃO!$S$2,"CONTEÚDO",B43,"TIPO DE ESTUDO", "Revisão e Exercícios"), "0")</f>
        <v>0</v>
      </c>
      <c r="F43" s="246">
        <f>IFERROR(GETPIVOTDATA("TIPO DE ESTUDO",CONFIGURAÇÃO!$S$2,"CONTEÚDO",B43,"TIPO DE ESTUDO", $F$3),"0")+IFERROR(GETPIVOTDATA("TIPO DE ESTUDO",CONFIGURAÇÃO!$S$2,"CONTEÚDO",B43,"TIPO DE ESTUDO", "Revisão e Exercícios"), "0")</f>
        <v>0</v>
      </c>
      <c r="G43" s="266">
        <f>IFERROR(GETPIVOTDATA("ACERTOS", CONFIGURAÇÃO!$AI$2,"CONTEÚDO",$B43,"Valores","ACERTOS"),0)</f>
        <v>0</v>
      </c>
      <c r="H43" s="267">
        <f>IFERROR(GETPIVOTDATA("ERROS", CONFIGURAÇÃO!$AI$2,"CONTEÚDO",$B43,"Valores","ERROS"),0)</f>
        <v>0</v>
      </c>
      <c r="I43" s="268">
        <f>IFERROR(GETPIVOTDATA("NºQUEST", CONFIGURAÇÃO!$AI$2,"CONTEÚDO",$B43,"Valores","NºQUEST"),0)</f>
        <v>0</v>
      </c>
      <c r="J43" s="269" t="str">
        <f>IFERROR(GETPIVOTDATA("TEMPO PQ", CONFIGURAÇÃO!$AI$2,"CONTEÚDO",$B43,"Valores","TEMPO PQ"), "00:00:00")</f>
        <v>00:00:00</v>
      </c>
    </row>
    <row r="44" spans="1:10" ht="28.15" customHeight="1" x14ac:dyDescent="0.25">
      <c r="A44" s="263">
        <v>41</v>
      </c>
      <c r="B44" s="264" t="s">
        <v>702</v>
      </c>
      <c r="C44" s="265" t="str">
        <f>IFERROR(GETPIVOTDATA("LÍQUIDO", CONFIGURAÇÃO!$AI$2,"CONTEÚDO",$B44,"Valores","LÍQUIDO"),"00:00:00")</f>
        <v>00:00:00</v>
      </c>
      <c r="D44" s="246">
        <f>IFERROR(GETPIVOTDATA("TIPO DE ESTUDO",CONFIGURAÇÃO!$S$2,"CONTEÚDO",B44,"TIPO DE ESTUDO", $D$3), "0")+IFERROR(GETPIVOTDATA("TIPO DE ESTUDO",CONFIGURAÇÃO!$S$2,"CONTEÚDO",B44,"TIPO DE ESTUDO", "Estudo e Exercícios"), "0")</f>
        <v>0</v>
      </c>
      <c r="E44" s="246">
        <f>IFERROR(GETPIVOTDATA("TIPO DE ESTUDO",CONFIGURAÇÃO!$S$2,"CONTEÚDO",B44,"TIPO DE ESTUDO", $E$3), "0")+IFERROR(GETPIVOTDATA("TIPO DE ESTUDO",CONFIGURAÇÃO!$S$2,"CONTEÚDO",B44,"TIPO DE ESTUDO", "Estudo e Exercícios"), "0")+IFERROR(GETPIVOTDATA("TIPO DE ESTUDO",CONFIGURAÇÃO!$S$2,"CONTEÚDO",B44,"TIPO DE ESTUDO", "Revisão e Exercícios"), "0")</f>
        <v>0</v>
      </c>
      <c r="F44" s="246">
        <f>IFERROR(GETPIVOTDATA("TIPO DE ESTUDO",CONFIGURAÇÃO!$S$2,"CONTEÚDO",B44,"TIPO DE ESTUDO", $F$3),"0")+IFERROR(GETPIVOTDATA("TIPO DE ESTUDO",CONFIGURAÇÃO!$S$2,"CONTEÚDO",B44,"TIPO DE ESTUDO", "Revisão e Exercícios"), "0")</f>
        <v>0</v>
      </c>
      <c r="G44" s="266">
        <f>IFERROR(GETPIVOTDATA("ACERTOS", CONFIGURAÇÃO!$AI$2,"CONTEÚDO",$B44,"Valores","ACERTOS"),0)</f>
        <v>0</v>
      </c>
      <c r="H44" s="267">
        <f>IFERROR(GETPIVOTDATA("ERROS", CONFIGURAÇÃO!$AI$2,"CONTEÚDO",$B44,"Valores","ERROS"),0)</f>
        <v>0</v>
      </c>
      <c r="I44" s="268">
        <f>IFERROR(GETPIVOTDATA("NºQUEST", CONFIGURAÇÃO!$AI$2,"CONTEÚDO",$B44,"Valores","NºQUEST"),0)</f>
        <v>0</v>
      </c>
      <c r="J44" s="269" t="str">
        <f>IFERROR(GETPIVOTDATA("TEMPO PQ", CONFIGURAÇÃO!$AI$2,"CONTEÚDO",$B44,"Valores","TEMPO PQ"), "00:00:00")</f>
        <v>00:00:00</v>
      </c>
    </row>
    <row r="45" spans="1:10" ht="28.15" customHeight="1" x14ac:dyDescent="0.25">
      <c r="A45" s="263">
        <v>42</v>
      </c>
      <c r="B45" s="264" t="s">
        <v>703</v>
      </c>
      <c r="C45" s="265" t="str">
        <f>IFERROR(GETPIVOTDATA("LÍQUIDO", CONFIGURAÇÃO!$AI$2,"CONTEÚDO",$B45,"Valores","LÍQUIDO"),"00:00:00")</f>
        <v>00:00:00</v>
      </c>
      <c r="D45" s="246">
        <f>IFERROR(GETPIVOTDATA("TIPO DE ESTUDO",CONFIGURAÇÃO!$S$2,"CONTEÚDO",B45,"TIPO DE ESTUDO", $D$3), "0")+IFERROR(GETPIVOTDATA("TIPO DE ESTUDO",CONFIGURAÇÃO!$S$2,"CONTEÚDO",B45,"TIPO DE ESTUDO", "Estudo e Exercícios"), "0")</f>
        <v>0</v>
      </c>
      <c r="E45" s="246">
        <f>IFERROR(GETPIVOTDATA("TIPO DE ESTUDO",CONFIGURAÇÃO!$S$2,"CONTEÚDO",B45,"TIPO DE ESTUDO", $E$3), "0")+IFERROR(GETPIVOTDATA("TIPO DE ESTUDO",CONFIGURAÇÃO!$S$2,"CONTEÚDO",B45,"TIPO DE ESTUDO", "Estudo e Exercícios"), "0")+IFERROR(GETPIVOTDATA("TIPO DE ESTUDO",CONFIGURAÇÃO!$S$2,"CONTEÚDO",B45,"TIPO DE ESTUDO", "Revisão e Exercícios"), "0")</f>
        <v>0</v>
      </c>
      <c r="F45" s="246">
        <f>IFERROR(GETPIVOTDATA("TIPO DE ESTUDO",CONFIGURAÇÃO!$S$2,"CONTEÚDO",B45,"TIPO DE ESTUDO", $F$3),"0")+IFERROR(GETPIVOTDATA("TIPO DE ESTUDO",CONFIGURAÇÃO!$S$2,"CONTEÚDO",B45,"TIPO DE ESTUDO", "Revisão e Exercícios"), "0")</f>
        <v>0</v>
      </c>
      <c r="G45" s="266">
        <f>IFERROR(GETPIVOTDATA("ACERTOS", CONFIGURAÇÃO!$AI$2,"CONTEÚDO",$B45,"Valores","ACERTOS"),0)</f>
        <v>0</v>
      </c>
      <c r="H45" s="267">
        <f>IFERROR(GETPIVOTDATA("ERROS", CONFIGURAÇÃO!$AI$2,"CONTEÚDO",$B45,"Valores","ERROS"),0)</f>
        <v>0</v>
      </c>
      <c r="I45" s="268">
        <f>IFERROR(GETPIVOTDATA("NºQUEST", CONFIGURAÇÃO!$AI$2,"CONTEÚDO",$B45,"Valores","NºQUEST"),0)</f>
        <v>0</v>
      </c>
      <c r="J45" s="269" t="str">
        <f>IFERROR(GETPIVOTDATA("TEMPO PQ", CONFIGURAÇÃO!$AI$2,"CONTEÚDO",$B45,"Valores","TEMPO PQ"), "00:00:00")</f>
        <v>00:00:00</v>
      </c>
    </row>
    <row r="46" spans="1:10" ht="28.15" customHeight="1" x14ac:dyDescent="0.25">
      <c r="A46" s="263">
        <v>43</v>
      </c>
      <c r="B46" s="264" t="s">
        <v>704</v>
      </c>
      <c r="C46" s="265" t="str">
        <f>IFERROR(GETPIVOTDATA("LÍQUIDO", CONFIGURAÇÃO!$AI$2,"CONTEÚDO",$B46,"Valores","LÍQUIDO"),"00:00:00")</f>
        <v>00:00:00</v>
      </c>
      <c r="D46" s="246">
        <f>IFERROR(GETPIVOTDATA("TIPO DE ESTUDO",CONFIGURAÇÃO!$S$2,"CONTEÚDO",B46,"TIPO DE ESTUDO", $D$3), "0")+IFERROR(GETPIVOTDATA("TIPO DE ESTUDO",CONFIGURAÇÃO!$S$2,"CONTEÚDO",B46,"TIPO DE ESTUDO", "Estudo e Exercícios"), "0")</f>
        <v>0</v>
      </c>
      <c r="E46" s="246">
        <f>IFERROR(GETPIVOTDATA("TIPO DE ESTUDO",CONFIGURAÇÃO!$S$2,"CONTEÚDO",B46,"TIPO DE ESTUDO", $E$3), "0")+IFERROR(GETPIVOTDATA("TIPO DE ESTUDO",CONFIGURAÇÃO!$S$2,"CONTEÚDO",B46,"TIPO DE ESTUDO", "Estudo e Exercícios"), "0")+IFERROR(GETPIVOTDATA("TIPO DE ESTUDO",CONFIGURAÇÃO!$S$2,"CONTEÚDO",B46,"TIPO DE ESTUDO", "Revisão e Exercícios"), "0")</f>
        <v>0</v>
      </c>
      <c r="F46" s="246">
        <f>IFERROR(GETPIVOTDATA("TIPO DE ESTUDO",CONFIGURAÇÃO!$S$2,"CONTEÚDO",B46,"TIPO DE ESTUDO", $F$3),"0")+IFERROR(GETPIVOTDATA("TIPO DE ESTUDO",CONFIGURAÇÃO!$S$2,"CONTEÚDO",B46,"TIPO DE ESTUDO", "Revisão e Exercícios"), "0")</f>
        <v>0</v>
      </c>
      <c r="G46" s="266">
        <f>IFERROR(GETPIVOTDATA("ACERTOS", CONFIGURAÇÃO!$AI$2,"CONTEÚDO",$B46,"Valores","ACERTOS"),0)</f>
        <v>0</v>
      </c>
      <c r="H46" s="267">
        <f>IFERROR(GETPIVOTDATA("ERROS", CONFIGURAÇÃO!$AI$2,"CONTEÚDO",$B46,"Valores","ERROS"),0)</f>
        <v>0</v>
      </c>
      <c r="I46" s="268">
        <f>IFERROR(GETPIVOTDATA("NºQUEST", CONFIGURAÇÃO!$AI$2,"CONTEÚDO",$B46,"Valores","NºQUEST"),0)</f>
        <v>0</v>
      </c>
      <c r="J46" s="269" t="str">
        <f>IFERROR(GETPIVOTDATA("TEMPO PQ", CONFIGURAÇÃO!$AI$2,"CONTEÚDO",$B46,"Valores","TEMPO PQ"), "00:00:00")</f>
        <v>00:00:00</v>
      </c>
    </row>
    <row r="47" spans="1:10" ht="28.15" customHeight="1" x14ac:dyDescent="0.25">
      <c r="A47" s="263">
        <v>44</v>
      </c>
      <c r="B47" s="264" t="s">
        <v>705</v>
      </c>
      <c r="C47" s="265" t="str">
        <f>IFERROR(GETPIVOTDATA("LÍQUIDO", CONFIGURAÇÃO!$AI$2,"CONTEÚDO",$B47,"Valores","LÍQUIDO"),"00:00:00")</f>
        <v>00:00:00</v>
      </c>
      <c r="D47" s="246">
        <f>IFERROR(GETPIVOTDATA("TIPO DE ESTUDO",CONFIGURAÇÃO!$S$2,"CONTEÚDO",B47,"TIPO DE ESTUDO", $D$3), "0")+IFERROR(GETPIVOTDATA("TIPO DE ESTUDO",CONFIGURAÇÃO!$S$2,"CONTEÚDO",B47,"TIPO DE ESTUDO", "Estudo e Exercícios"), "0")</f>
        <v>0</v>
      </c>
      <c r="E47" s="246">
        <f>IFERROR(GETPIVOTDATA("TIPO DE ESTUDO",CONFIGURAÇÃO!$S$2,"CONTEÚDO",B47,"TIPO DE ESTUDO", $E$3), "0")+IFERROR(GETPIVOTDATA("TIPO DE ESTUDO",CONFIGURAÇÃO!$S$2,"CONTEÚDO",B47,"TIPO DE ESTUDO", "Estudo e Exercícios"), "0")+IFERROR(GETPIVOTDATA("TIPO DE ESTUDO",CONFIGURAÇÃO!$S$2,"CONTEÚDO",B47,"TIPO DE ESTUDO", "Revisão e Exercícios"), "0")</f>
        <v>0</v>
      </c>
      <c r="F47" s="246">
        <f>IFERROR(GETPIVOTDATA("TIPO DE ESTUDO",CONFIGURAÇÃO!$S$2,"CONTEÚDO",B47,"TIPO DE ESTUDO", $F$3),"0")+IFERROR(GETPIVOTDATA("TIPO DE ESTUDO",CONFIGURAÇÃO!$S$2,"CONTEÚDO",B47,"TIPO DE ESTUDO", "Revisão e Exercícios"), "0")</f>
        <v>0</v>
      </c>
      <c r="G47" s="266">
        <f>IFERROR(GETPIVOTDATA("ACERTOS", CONFIGURAÇÃO!$AI$2,"CONTEÚDO",$B47,"Valores","ACERTOS"),0)</f>
        <v>0</v>
      </c>
      <c r="H47" s="267">
        <f>IFERROR(GETPIVOTDATA("ERROS", CONFIGURAÇÃO!$AI$2,"CONTEÚDO",$B47,"Valores","ERROS"),0)</f>
        <v>0</v>
      </c>
      <c r="I47" s="268">
        <f>IFERROR(GETPIVOTDATA("NºQUEST", CONFIGURAÇÃO!$AI$2,"CONTEÚDO",$B47,"Valores","NºQUEST"),0)</f>
        <v>0</v>
      </c>
      <c r="J47" s="269" t="str">
        <f>IFERROR(GETPIVOTDATA("TEMPO PQ", CONFIGURAÇÃO!$AI$2,"CONTEÚDO",$B47,"Valores","TEMPO PQ"), "00:00:00")</f>
        <v>00:00:00</v>
      </c>
    </row>
    <row r="48" spans="1:10" ht="28.15" customHeight="1" x14ac:dyDescent="0.25">
      <c r="A48" s="263">
        <v>45</v>
      </c>
      <c r="B48" s="264" t="s">
        <v>706</v>
      </c>
      <c r="C48" s="265" t="str">
        <f>IFERROR(GETPIVOTDATA("LÍQUIDO", CONFIGURAÇÃO!$AI$2,"CONTEÚDO",$B48,"Valores","LÍQUIDO"),"00:00:00")</f>
        <v>00:00:00</v>
      </c>
      <c r="D48" s="246">
        <f>IFERROR(GETPIVOTDATA("TIPO DE ESTUDO",CONFIGURAÇÃO!$S$2,"CONTEÚDO",B48,"TIPO DE ESTUDO", $D$3), "0")+IFERROR(GETPIVOTDATA("TIPO DE ESTUDO",CONFIGURAÇÃO!$S$2,"CONTEÚDO",B48,"TIPO DE ESTUDO", "Estudo e Exercícios"), "0")</f>
        <v>0</v>
      </c>
      <c r="E48" s="246">
        <f>IFERROR(GETPIVOTDATA("TIPO DE ESTUDO",CONFIGURAÇÃO!$S$2,"CONTEÚDO",B48,"TIPO DE ESTUDO", $E$3), "0")+IFERROR(GETPIVOTDATA("TIPO DE ESTUDO",CONFIGURAÇÃO!$S$2,"CONTEÚDO",B48,"TIPO DE ESTUDO", "Estudo e Exercícios"), "0")+IFERROR(GETPIVOTDATA("TIPO DE ESTUDO",CONFIGURAÇÃO!$S$2,"CONTEÚDO",B48,"TIPO DE ESTUDO", "Revisão e Exercícios"), "0")</f>
        <v>0</v>
      </c>
      <c r="F48" s="246">
        <f>IFERROR(GETPIVOTDATA("TIPO DE ESTUDO",CONFIGURAÇÃO!$S$2,"CONTEÚDO",B48,"TIPO DE ESTUDO", $F$3),"0")+IFERROR(GETPIVOTDATA("TIPO DE ESTUDO",CONFIGURAÇÃO!$S$2,"CONTEÚDO",B48,"TIPO DE ESTUDO", "Revisão e Exercícios"), "0")</f>
        <v>0</v>
      </c>
      <c r="G48" s="266">
        <f>IFERROR(GETPIVOTDATA("ACERTOS", CONFIGURAÇÃO!$AI$2,"CONTEÚDO",$B48,"Valores","ACERTOS"),0)</f>
        <v>0</v>
      </c>
      <c r="H48" s="267">
        <f>IFERROR(GETPIVOTDATA("ERROS", CONFIGURAÇÃO!$AI$2,"CONTEÚDO",$B48,"Valores","ERROS"),0)</f>
        <v>0</v>
      </c>
      <c r="I48" s="268">
        <f>IFERROR(GETPIVOTDATA("NºQUEST", CONFIGURAÇÃO!$AI$2,"CONTEÚDO",$B48,"Valores","NºQUEST"),0)</f>
        <v>0</v>
      </c>
      <c r="J48" s="269" t="str">
        <f>IFERROR(GETPIVOTDATA("TEMPO PQ", CONFIGURAÇÃO!$AI$2,"CONTEÚDO",$B48,"Valores","TEMPO PQ"), "00:00:00")</f>
        <v>00:00:00</v>
      </c>
    </row>
    <row r="49" spans="1:10" ht="28.15" customHeight="1" x14ac:dyDescent="0.25">
      <c r="A49" s="263">
        <v>46</v>
      </c>
      <c r="B49" s="264" t="s">
        <v>707</v>
      </c>
      <c r="C49" s="265" t="str">
        <f>IFERROR(GETPIVOTDATA("LÍQUIDO", CONFIGURAÇÃO!$AI$2,"CONTEÚDO",$B49,"Valores","LÍQUIDO"),"00:00:00")</f>
        <v>00:00:00</v>
      </c>
      <c r="D49" s="246">
        <f>IFERROR(GETPIVOTDATA("TIPO DE ESTUDO",CONFIGURAÇÃO!$S$2,"CONTEÚDO",B49,"TIPO DE ESTUDO", $D$3), "0")+IFERROR(GETPIVOTDATA("TIPO DE ESTUDO",CONFIGURAÇÃO!$S$2,"CONTEÚDO",B49,"TIPO DE ESTUDO", "Estudo e Exercícios"), "0")</f>
        <v>0</v>
      </c>
      <c r="E49" s="246">
        <f>IFERROR(GETPIVOTDATA("TIPO DE ESTUDO",CONFIGURAÇÃO!$S$2,"CONTEÚDO",B49,"TIPO DE ESTUDO", $E$3), "0")+IFERROR(GETPIVOTDATA("TIPO DE ESTUDO",CONFIGURAÇÃO!$S$2,"CONTEÚDO",B49,"TIPO DE ESTUDO", "Estudo e Exercícios"), "0")+IFERROR(GETPIVOTDATA("TIPO DE ESTUDO",CONFIGURAÇÃO!$S$2,"CONTEÚDO",B49,"TIPO DE ESTUDO", "Revisão e Exercícios"), "0")</f>
        <v>0</v>
      </c>
      <c r="F49" s="246">
        <f>IFERROR(GETPIVOTDATA("TIPO DE ESTUDO",CONFIGURAÇÃO!$S$2,"CONTEÚDO",B49,"TIPO DE ESTUDO", $F$3),"0")+IFERROR(GETPIVOTDATA("TIPO DE ESTUDO",CONFIGURAÇÃO!$S$2,"CONTEÚDO",B49,"TIPO DE ESTUDO", "Revisão e Exercícios"), "0")</f>
        <v>0</v>
      </c>
      <c r="G49" s="266">
        <f>IFERROR(GETPIVOTDATA("ACERTOS", CONFIGURAÇÃO!$AI$2,"CONTEÚDO",$B49,"Valores","ACERTOS"),0)</f>
        <v>0</v>
      </c>
      <c r="H49" s="267">
        <f>IFERROR(GETPIVOTDATA("ERROS", CONFIGURAÇÃO!$AI$2,"CONTEÚDO",$B49,"Valores","ERROS"),0)</f>
        <v>0</v>
      </c>
      <c r="I49" s="268">
        <f>IFERROR(GETPIVOTDATA("NºQUEST", CONFIGURAÇÃO!$AI$2,"CONTEÚDO",$B49,"Valores","NºQUEST"),0)</f>
        <v>0</v>
      </c>
      <c r="J49" s="269" t="str">
        <f>IFERROR(GETPIVOTDATA("TEMPO PQ", CONFIGURAÇÃO!$AI$2,"CONTEÚDO",$B49,"Valores","TEMPO PQ"), "00:00:00")</f>
        <v>00:00:00</v>
      </c>
    </row>
    <row r="50" spans="1:10" ht="28.15" customHeight="1" x14ac:dyDescent="0.25">
      <c r="A50" s="263">
        <v>47</v>
      </c>
      <c r="B50" s="264" t="s">
        <v>708</v>
      </c>
      <c r="C50" s="265" t="str">
        <f>IFERROR(GETPIVOTDATA("LÍQUIDO", CONFIGURAÇÃO!$AI$2,"CONTEÚDO",$B50,"Valores","LÍQUIDO"),"00:00:00")</f>
        <v>00:00:00</v>
      </c>
      <c r="D50" s="246">
        <f>IFERROR(GETPIVOTDATA("TIPO DE ESTUDO",CONFIGURAÇÃO!$S$2,"CONTEÚDO",B50,"TIPO DE ESTUDO", $D$3), "0")+IFERROR(GETPIVOTDATA("TIPO DE ESTUDO",CONFIGURAÇÃO!$S$2,"CONTEÚDO",B50,"TIPO DE ESTUDO", "Estudo e Exercícios"), "0")</f>
        <v>0</v>
      </c>
      <c r="E50" s="246">
        <f>IFERROR(GETPIVOTDATA("TIPO DE ESTUDO",CONFIGURAÇÃO!$S$2,"CONTEÚDO",B50,"TIPO DE ESTUDO", $E$3), "0")+IFERROR(GETPIVOTDATA("TIPO DE ESTUDO",CONFIGURAÇÃO!$S$2,"CONTEÚDO",B50,"TIPO DE ESTUDO", "Estudo e Exercícios"), "0")+IFERROR(GETPIVOTDATA("TIPO DE ESTUDO",CONFIGURAÇÃO!$S$2,"CONTEÚDO",B50,"TIPO DE ESTUDO", "Revisão e Exercícios"), "0")</f>
        <v>0</v>
      </c>
      <c r="F50" s="246">
        <f>IFERROR(GETPIVOTDATA("TIPO DE ESTUDO",CONFIGURAÇÃO!$S$2,"CONTEÚDO",B50,"TIPO DE ESTUDO", $F$3),"0")+IFERROR(GETPIVOTDATA("TIPO DE ESTUDO",CONFIGURAÇÃO!$S$2,"CONTEÚDO",B50,"TIPO DE ESTUDO", "Revisão e Exercícios"), "0")</f>
        <v>0</v>
      </c>
      <c r="G50" s="266">
        <f>IFERROR(GETPIVOTDATA("ACERTOS", CONFIGURAÇÃO!$AI$2,"CONTEÚDO",$B50,"Valores","ACERTOS"),0)</f>
        <v>0</v>
      </c>
      <c r="H50" s="267">
        <f>IFERROR(GETPIVOTDATA("ERROS", CONFIGURAÇÃO!$AI$2,"CONTEÚDO",$B50,"Valores","ERROS"),0)</f>
        <v>0</v>
      </c>
      <c r="I50" s="268">
        <f>IFERROR(GETPIVOTDATA("NºQUEST", CONFIGURAÇÃO!$AI$2,"CONTEÚDO",$B50,"Valores","NºQUEST"),0)</f>
        <v>0</v>
      </c>
      <c r="J50" s="269" t="str">
        <f>IFERROR(GETPIVOTDATA("TEMPO PQ", CONFIGURAÇÃO!$AI$2,"CONTEÚDO",$B50,"Valores","TEMPO PQ"), "00:00:00")</f>
        <v>00:00:00</v>
      </c>
    </row>
    <row r="51" spans="1:10" ht="28.15" customHeight="1" x14ac:dyDescent="0.25">
      <c r="A51" s="263">
        <v>48</v>
      </c>
      <c r="B51" s="264" t="s">
        <v>709</v>
      </c>
      <c r="C51" s="265" t="str">
        <f>IFERROR(GETPIVOTDATA("LÍQUIDO", CONFIGURAÇÃO!$AI$2,"CONTEÚDO",$B51,"Valores","LÍQUIDO"),"00:00:00")</f>
        <v>00:00:00</v>
      </c>
      <c r="D51" s="246">
        <f>IFERROR(GETPIVOTDATA("TIPO DE ESTUDO",CONFIGURAÇÃO!$S$2,"CONTEÚDO",B51,"TIPO DE ESTUDO", $D$3), "0")+IFERROR(GETPIVOTDATA("TIPO DE ESTUDO",CONFIGURAÇÃO!$S$2,"CONTEÚDO",B51,"TIPO DE ESTUDO", "Estudo e Exercícios"), "0")</f>
        <v>0</v>
      </c>
      <c r="E51" s="246">
        <f>IFERROR(GETPIVOTDATA("TIPO DE ESTUDO",CONFIGURAÇÃO!$S$2,"CONTEÚDO",B51,"TIPO DE ESTUDO", $E$3), "0")+IFERROR(GETPIVOTDATA("TIPO DE ESTUDO",CONFIGURAÇÃO!$S$2,"CONTEÚDO",B51,"TIPO DE ESTUDO", "Estudo e Exercícios"), "0")+IFERROR(GETPIVOTDATA("TIPO DE ESTUDO",CONFIGURAÇÃO!$S$2,"CONTEÚDO",B51,"TIPO DE ESTUDO", "Revisão e Exercícios"), "0")</f>
        <v>0</v>
      </c>
      <c r="F51" s="246">
        <f>IFERROR(GETPIVOTDATA("TIPO DE ESTUDO",CONFIGURAÇÃO!$S$2,"CONTEÚDO",B51,"TIPO DE ESTUDO", $F$3),"0")+IFERROR(GETPIVOTDATA("TIPO DE ESTUDO",CONFIGURAÇÃO!$S$2,"CONTEÚDO",B51,"TIPO DE ESTUDO", "Revisão e Exercícios"), "0")</f>
        <v>0</v>
      </c>
      <c r="G51" s="266">
        <f>IFERROR(GETPIVOTDATA("ACERTOS", CONFIGURAÇÃO!$AI$2,"CONTEÚDO",$B51,"Valores","ACERTOS"),0)</f>
        <v>0</v>
      </c>
      <c r="H51" s="267">
        <f>IFERROR(GETPIVOTDATA("ERROS", CONFIGURAÇÃO!$AI$2,"CONTEÚDO",$B51,"Valores","ERROS"),0)</f>
        <v>0</v>
      </c>
      <c r="I51" s="268">
        <f>IFERROR(GETPIVOTDATA("NºQUEST", CONFIGURAÇÃO!$AI$2,"CONTEÚDO",$B51,"Valores","NºQUEST"),0)</f>
        <v>0</v>
      </c>
      <c r="J51" s="269" t="str">
        <f>IFERROR(GETPIVOTDATA("TEMPO PQ", CONFIGURAÇÃO!$AI$2,"CONTEÚDO",$B51,"Valores","TEMPO PQ"), "00:00:00")</f>
        <v>00:00:00</v>
      </c>
    </row>
    <row r="52" spans="1:10" ht="28.15" customHeight="1" x14ac:dyDescent="0.25">
      <c r="A52" s="263">
        <v>49</v>
      </c>
      <c r="B52" s="264" t="s">
        <v>710</v>
      </c>
      <c r="C52" s="265" t="str">
        <f>IFERROR(GETPIVOTDATA("LÍQUIDO", CONFIGURAÇÃO!$AI$2,"CONTEÚDO",$B52,"Valores","LÍQUIDO"),"00:00:00")</f>
        <v>00:00:00</v>
      </c>
      <c r="D52" s="246">
        <f>IFERROR(GETPIVOTDATA("TIPO DE ESTUDO",CONFIGURAÇÃO!$S$2,"CONTEÚDO",B52,"TIPO DE ESTUDO", $D$3), "0")+IFERROR(GETPIVOTDATA("TIPO DE ESTUDO",CONFIGURAÇÃO!$S$2,"CONTEÚDO",B52,"TIPO DE ESTUDO", "Estudo e Exercícios"), "0")</f>
        <v>0</v>
      </c>
      <c r="E52" s="246">
        <f>IFERROR(GETPIVOTDATA("TIPO DE ESTUDO",CONFIGURAÇÃO!$S$2,"CONTEÚDO",B52,"TIPO DE ESTUDO", $E$3), "0")+IFERROR(GETPIVOTDATA("TIPO DE ESTUDO",CONFIGURAÇÃO!$S$2,"CONTEÚDO",B52,"TIPO DE ESTUDO", "Estudo e Exercícios"), "0")+IFERROR(GETPIVOTDATA("TIPO DE ESTUDO",CONFIGURAÇÃO!$S$2,"CONTEÚDO",B52,"TIPO DE ESTUDO", "Revisão e Exercícios"), "0")</f>
        <v>0</v>
      </c>
      <c r="F52" s="246">
        <f>IFERROR(GETPIVOTDATA("TIPO DE ESTUDO",CONFIGURAÇÃO!$S$2,"CONTEÚDO",B52,"TIPO DE ESTUDO", $F$3),"0")+IFERROR(GETPIVOTDATA("TIPO DE ESTUDO",CONFIGURAÇÃO!$S$2,"CONTEÚDO",B52,"TIPO DE ESTUDO", "Revisão e Exercícios"), "0")</f>
        <v>0</v>
      </c>
      <c r="G52" s="266">
        <f>IFERROR(GETPIVOTDATA("ACERTOS", CONFIGURAÇÃO!$AI$2,"CONTEÚDO",$B52,"Valores","ACERTOS"),0)</f>
        <v>0</v>
      </c>
      <c r="H52" s="267">
        <f>IFERROR(GETPIVOTDATA("ERROS", CONFIGURAÇÃO!$AI$2,"CONTEÚDO",$B52,"Valores","ERROS"),0)</f>
        <v>0</v>
      </c>
      <c r="I52" s="268">
        <f>IFERROR(GETPIVOTDATA("NºQUEST", CONFIGURAÇÃO!$AI$2,"CONTEÚDO",$B52,"Valores","NºQUEST"),0)</f>
        <v>0</v>
      </c>
      <c r="J52" s="269" t="str">
        <f>IFERROR(GETPIVOTDATA("TEMPO PQ", CONFIGURAÇÃO!$AI$2,"CONTEÚDO",$B52,"Valores","TEMPO PQ"), "00:00:00")</f>
        <v>00:00:00</v>
      </c>
    </row>
    <row r="53" spans="1:10" ht="28.15" customHeight="1" x14ac:dyDescent="0.25">
      <c r="A53" s="263">
        <v>50</v>
      </c>
      <c r="B53" s="264" t="s">
        <v>711</v>
      </c>
      <c r="C53" s="265" t="str">
        <f>IFERROR(GETPIVOTDATA("LÍQUIDO", CONFIGURAÇÃO!$AI$2,"CONTEÚDO",$B53,"Valores","LÍQUIDO"),"00:00:00")</f>
        <v>00:00:00</v>
      </c>
      <c r="D53" s="246">
        <f>IFERROR(GETPIVOTDATA("TIPO DE ESTUDO",CONFIGURAÇÃO!$S$2,"CONTEÚDO",B53,"TIPO DE ESTUDO", $D$3), "0")+IFERROR(GETPIVOTDATA("TIPO DE ESTUDO",CONFIGURAÇÃO!$S$2,"CONTEÚDO",B53,"TIPO DE ESTUDO", "Estudo e Exercícios"), "0")</f>
        <v>0</v>
      </c>
      <c r="E53" s="246">
        <f>IFERROR(GETPIVOTDATA("TIPO DE ESTUDO",CONFIGURAÇÃO!$S$2,"CONTEÚDO",B53,"TIPO DE ESTUDO", $E$3), "0")+IFERROR(GETPIVOTDATA("TIPO DE ESTUDO",CONFIGURAÇÃO!$S$2,"CONTEÚDO",B53,"TIPO DE ESTUDO", "Estudo e Exercícios"), "0")+IFERROR(GETPIVOTDATA("TIPO DE ESTUDO",CONFIGURAÇÃO!$S$2,"CONTEÚDO",B53,"TIPO DE ESTUDO", "Revisão e Exercícios"), "0")</f>
        <v>0</v>
      </c>
      <c r="F53" s="246">
        <f>IFERROR(GETPIVOTDATA("TIPO DE ESTUDO",CONFIGURAÇÃO!$S$2,"CONTEÚDO",B53,"TIPO DE ESTUDO", $F$3),"0")+IFERROR(GETPIVOTDATA("TIPO DE ESTUDO",CONFIGURAÇÃO!$S$2,"CONTEÚDO",B53,"TIPO DE ESTUDO", "Revisão e Exercícios"), "0")</f>
        <v>0</v>
      </c>
      <c r="G53" s="266">
        <f>IFERROR(GETPIVOTDATA("ACERTOS", CONFIGURAÇÃO!$AI$2,"CONTEÚDO",$B53,"Valores","ACERTOS"),0)</f>
        <v>0</v>
      </c>
      <c r="H53" s="267">
        <f>IFERROR(GETPIVOTDATA("ERROS", CONFIGURAÇÃO!$AI$2,"CONTEÚDO",$B53,"Valores","ERROS"),0)</f>
        <v>0</v>
      </c>
      <c r="I53" s="268">
        <f>IFERROR(GETPIVOTDATA("NºQUEST", CONFIGURAÇÃO!$AI$2,"CONTEÚDO",$B53,"Valores","NºQUEST"),0)</f>
        <v>0</v>
      </c>
      <c r="J53" s="269" t="str">
        <f>IFERROR(GETPIVOTDATA("TEMPO PQ", CONFIGURAÇÃO!$AI$2,"CONTEÚDO",$B53,"Valores","TEMPO PQ"), "00:00:00")</f>
        <v>00:00:00</v>
      </c>
    </row>
    <row r="54" spans="1:10" ht="28.15" customHeight="1" x14ac:dyDescent="0.25"/>
    <row r="55" spans="1:10" ht="28.15" customHeight="1" x14ac:dyDescent="0.25"/>
    <row r="56" spans="1:10" ht="28.15" customHeight="1" x14ac:dyDescent="0.25"/>
    <row r="57" spans="1:10" ht="28.15" customHeight="1" x14ac:dyDescent="0.25"/>
    <row r="58" spans="1:10" ht="28.15" customHeight="1" x14ac:dyDescent="0.25"/>
    <row r="59" spans="1:10" ht="28.15" customHeight="1" x14ac:dyDescent="0.25"/>
    <row r="60" spans="1:10" ht="28.15" customHeight="1" x14ac:dyDescent="0.25"/>
    <row r="61" spans="1:10" ht="28.15" customHeight="1" x14ac:dyDescent="0.25"/>
    <row r="62" spans="1:10" ht="28.15" customHeight="1" x14ac:dyDescent="0.25"/>
    <row r="63" spans="1:10" ht="28.15" customHeight="1" x14ac:dyDescent="0.25"/>
    <row r="64" spans="1:10" ht="28.15" customHeight="1" x14ac:dyDescent="0.25"/>
    <row r="65" ht="28.15" customHeight="1" x14ac:dyDescent="0.25"/>
    <row r="66" ht="28.15" customHeight="1" x14ac:dyDescent="0.25"/>
    <row r="67" ht="28.15" customHeight="1" x14ac:dyDescent="0.25"/>
    <row r="68" ht="28.15" customHeight="1" x14ac:dyDescent="0.25"/>
    <row r="69" ht="28.15" customHeight="1" x14ac:dyDescent="0.25"/>
    <row r="70" ht="28.15" customHeight="1" x14ac:dyDescent="0.25"/>
    <row r="71" ht="28.15" customHeight="1" x14ac:dyDescent="0.25"/>
    <row r="72" ht="28.15" customHeight="1" x14ac:dyDescent="0.25"/>
    <row r="73" ht="28.15" customHeight="1" x14ac:dyDescent="0.25"/>
    <row r="74" ht="28.15" customHeight="1" x14ac:dyDescent="0.25"/>
    <row r="75" ht="28.15" customHeight="1" x14ac:dyDescent="0.25"/>
    <row r="76" ht="28.15" customHeight="1" x14ac:dyDescent="0.25"/>
    <row r="77" ht="28.15" customHeight="1" x14ac:dyDescent="0.25"/>
    <row r="78" ht="28.15" customHeight="1" x14ac:dyDescent="0.25"/>
    <row r="79" ht="28.15" customHeight="1" x14ac:dyDescent="0.25"/>
    <row r="80" ht="28.15" customHeight="1" x14ac:dyDescent="0.25"/>
    <row r="81" ht="28.15" customHeight="1" x14ac:dyDescent="0.25"/>
    <row r="82" ht="28.15" customHeight="1" x14ac:dyDescent="0.25"/>
    <row r="83" ht="28.15" customHeight="1" x14ac:dyDescent="0.25"/>
    <row r="84" ht="28.15" customHeight="1" x14ac:dyDescent="0.25"/>
    <row r="85" ht="28.15" customHeight="1" x14ac:dyDescent="0.25"/>
    <row r="86" ht="28.15" customHeight="1" x14ac:dyDescent="0.25"/>
    <row r="87" ht="28.15" customHeight="1" x14ac:dyDescent="0.25"/>
    <row r="88" ht="28.15" customHeight="1" x14ac:dyDescent="0.25"/>
    <row r="89" ht="28.15" customHeight="1" x14ac:dyDescent="0.25"/>
    <row r="90" ht="28.15" customHeight="1" x14ac:dyDescent="0.25"/>
    <row r="91" ht="28.15" customHeight="1" x14ac:dyDescent="0.25"/>
    <row r="92" ht="28.15" customHeight="1" x14ac:dyDescent="0.25"/>
    <row r="93" ht="28.15" customHeight="1" x14ac:dyDescent="0.25"/>
    <row r="94" ht="28.15" customHeight="1" x14ac:dyDescent="0.25"/>
    <row r="95" ht="28.15" customHeight="1" x14ac:dyDescent="0.25"/>
    <row r="96" ht="28.15" customHeight="1" x14ac:dyDescent="0.25"/>
    <row r="97" ht="28.15" customHeight="1" x14ac:dyDescent="0.25"/>
  </sheetData>
  <sheetProtection algorithmName="SHA-512" hashValue="8gCeJ5ijBQA/3vwj1a/FtrTcyDqAB6qUAh9OhrYBbntrNMaNY2LCJMO5XXHqsG8khrwMTfZt9M408I1QF5YrgA==" saltValue="DNlfLAe85w/uyMDay2eWjw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87F2-595D-4603-B242-413FC6FC3337}">
  <sheetPr codeName="Planilha20"/>
  <dimension ref="A1:Z105"/>
  <sheetViews>
    <sheetView showGridLines="0" showRowColHeaders="0" workbookViewId="0">
      <selection activeCell="B8" sqref="B8"/>
    </sheetView>
  </sheetViews>
  <sheetFormatPr defaultColWidth="6" defaultRowHeight="28.15" customHeight="1" x14ac:dyDescent="0.25"/>
  <cols>
    <col min="1" max="1" width="6" style="245"/>
    <col min="2" max="2" width="45.42578125" style="245" customWidth="1"/>
    <col min="3" max="3" width="8.85546875" style="249" customWidth="1"/>
    <col min="4" max="4" width="9" style="245" customWidth="1"/>
    <col min="5" max="5" width="16.85546875" style="245" customWidth="1"/>
    <col min="6" max="6" width="8.85546875" style="249" customWidth="1"/>
    <col min="7" max="7" width="9" style="245" customWidth="1"/>
    <col min="8" max="8" width="16.85546875" style="245" customWidth="1"/>
    <col min="9" max="9" width="8.85546875" style="249" customWidth="1"/>
    <col min="10" max="10" width="9" style="245" customWidth="1"/>
    <col min="11" max="11" width="16.85546875" style="245" customWidth="1"/>
    <col min="12" max="12" width="8.85546875" style="249" customWidth="1"/>
    <col min="13" max="13" width="9" style="245" customWidth="1"/>
    <col min="14" max="14" width="16.85546875" style="245" customWidth="1"/>
    <col min="15" max="15" width="6" style="245"/>
    <col min="16" max="16" width="22" style="245" customWidth="1"/>
    <col min="17" max="17" width="6" style="245"/>
    <col min="18" max="16384" width="6" style="10"/>
  </cols>
  <sheetData>
    <row r="1" spans="1:26" s="28" customFormat="1" ht="28.15" customHeight="1" x14ac:dyDescent="0.25">
      <c r="A1" s="26"/>
      <c r="B1" s="27"/>
      <c r="G1" s="29"/>
      <c r="H1" s="29"/>
      <c r="I1" s="29"/>
    </row>
    <row r="2" spans="1:26" s="32" customFormat="1" ht="28.15" customHeight="1" thickBot="1" x14ac:dyDescent="0.3">
      <c r="A2" s="30"/>
      <c r="B2" s="31"/>
      <c r="G2" s="33"/>
      <c r="H2" s="33"/>
      <c r="I2" s="33"/>
    </row>
    <row r="3" spans="1:26" ht="19.899999999999999" customHeight="1" thickBot="1" x14ac:dyDescent="0.3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s="23" customFormat="1" ht="28.15" customHeight="1" thickBot="1" x14ac:dyDescent="0.3">
      <c r="C4" s="336" t="s">
        <v>806</v>
      </c>
      <c r="D4" s="337"/>
      <c r="E4" s="338"/>
      <c r="F4" s="339" t="s">
        <v>805</v>
      </c>
      <c r="G4" s="340"/>
      <c r="H4" s="341"/>
      <c r="I4" s="342" t="s">
        <v>807</v>
      </c>
      <c r="J4" s="343"/>
      <c r="K4" s="344"/>
      <c r="L4" s="345" t="s">
        <v>43</v>
      </c>
      <c r="M4" s="346"/>
      <c r="N4" s="347"/>
      <c r="O4" s="326" t="s">
        <v>44</v>
      </c>
      <c r="P4" s="327"/>
      <c r="Q4" s="328"/>
    </row>
    <row r="5" spans="1:26" s="23" customFormat="1" ht="28.15" customHeight="1" thickBot="1" x14ac:dyDescent="0.3">
      <c r="B5" s="23" t="s">
        <v>804</v>
      </c>
      <c r="C5" s="329" t="s">
        <v>809</v>
      </c>
      <c r="D5" s="335"/>
      <c r="E5" s="39" t="s">
        <v>808</v>
      </c>
      <c r="F5" s="329" t="s">
        <v>809</v>
      </c>
      <c r="G5" s="335"/>
      <c r="H5" s="39" t="s">
        <v>808</v>
      </c>
      <c r="I5" s="329" t="s">
        <v>809</v>
      </c>
      <c r="J5" s="335"/>
      <c r="K5" s="39" t="s">
        <v>808</v>
      </c>
      <c r="L5" s="329" t="s">
        <v>809</v>
      </c>
      <c r="M5" s="335"/>
      <c r="N5" s="39" t="s">
        <v>808</v>
      </c>
      <c r="O5" s="329" t="s">
        <v>901</v>
      </c>
      <c r="P5" s="330"/>
      <c r="Q5" s="331"/>
    </row>
    <row r="6" spans="1:26" ht="28.15" customHeight="1" x14ac:dyDescent="0.25">
      <c r="A6" s="245">
        <v>1</v>
      </c>
      <c r="B6" s="246"/>
      <c r="C6" s="251">
        <v>0</v>
      </c>
      <c r="D6" s="259" t="s">
        <v>810</v>
      </c>
      <c r="E6" s="252"/>
      <c r="F6" s="253">
        <v>0</v>
      </c>
      <c r="G6" s="260" t="s">
        <v>810</v>
      </c>
      <c r="H6" s="254"/>
      <c r="I6" s="255">
        <v>0</v>
      </c>
      <c r="J6" s="261" t="s">
        <v>810</v>
      </c>
      <c r="K6" s="256"/>
      <c r="L6" s="257">
        <v>0</v>
      </c>
      <c r="M6" s="262" t="s">
        <v>810</v>
      </c>
      <c r="N6" s="258"/>
      <c r="O6" s="332"/>
      <c r="P6" s="333"/>
      <c r="Q6" s="334"/>
    </row>
    <row r="7" spans="1:26" ht="28.15" customHeight="1" x14ac:dyDescent="0.25">
      <c r="A7" s="245">
        <v>2</v>
      </c>
      <c r="B7" s="246"/>
      <c r="C7" s="251">
        <v>0</v>
      </c>
      <c r="D7" s="259" t="s">
        <v>810</v>
      </c>
      <c r="E7" s="252"/>
      <c r="F7" s="253">
        <v>0</v>
      </c>
      <c r="G7" s="260" t="s">
        <v>810</v>
      </c>
      <c r="H7" s="254"/>
      <c r="I7" s="255">
        <v>0</v>
      </c>
      <c r="J7" s="261" t="s">
        <v>810</v>
      </c>
      <c r="K7" s="256"/>
      <c r="L7" s="257">
        <v>0</v>
      </c>
      <c r="M7" s="262" t="s">
        <v>810</v>
      </c>
      <c r="N7" s="258"/>
      <c r="O7" s="323"/>
      <c r="P7" s="324"/>
      <c r="Q7" s="325"/>
    </row>
    <row r="8" spans="1:26" ht="28.15" customHeight="1" x14ac:dyDescent="0.25">
      <c r="A8" s="245">
        <v>3</v>
      </c>
      <c r="B8" s="246"/>
      <c r="C8" s="251">
        <v>0</v>
      </c>
      <c r="D8" s="259" t="s">
        <v>810</v>
      </c>
      <c r="E8" s="252"/>
      <c r="F8" s="253">
        <v>0</v>
      </c>
      <c r="G8" s="260" t="s">
        <v>810</v>
      </c>
      <c r="H8" s="254"/>
      <c r="I8" s="255">
        <v>0</v>
      </c>
      <c r="J8" s="261" t="s">
        <v>810</v>
      </c>
      <c r="K8" s="256"/>
      <c r="L8" s="257">
        <v>0</v>
      </c>
      <c r="M8" s="262" t="s">
        <v>810</v>
      </c>
      <c r="N8" s="258"/>
      <c r="O8" s="323"/>
      <c r="P8" s="324"/>
      <c r="Q8" s="325"/>
    </row>
    <row r="9" spans="1:26" ht="28.15" customHeight="1" x14ac:dyDescent="0.25">
      <c r="A9" s="245">
        <v>4</v>
      </c>
      <c r="B9" s="246"/>
      <c r="C9" s="251">
        <v>0</v>
      </c>
      <c r="D9" s="259" t="s">
        <v>810</v>
      </c>
      <c r="E9" s="252"/>
      <c r="F9" s="253">
        <v>0</v>
      </c>
      <c r="G9" s="260" t="s">
        <v>810</v>
      </c>
      <c r="H9" s="254"/>
      <c r="I9" s="255">
        <v>0</v>
      </c>
      <c r="J9" s="261" t="s">
        <v>810</v>
      </c>
      <c r="K9" s="256"/>
      <c r="L9" s="257">
        <v>0</v>
      </c>
      <c r="M9" s="262" t="s">
        <v>810</v>
      </c>
      <c r="N9" s="258"/>
      <c r="O9" s="323"/>
      <c r="P9" s="324"/>
      <c r="Q9" s="325"/>
    </row>
    <row r="10" spans="1:26" ht="28.15" customHeight="1" x14ac:dyDescent="0.25">
      <c r="A10" s="245">
        <v>5</v>
      </c>
      <c r="B10" s="246"/>
      <c r="C10" s="251">
        <v>0</v>
      </c>
      <c r="D10" s="259" t="s">
        <v>810</v>
      </c>
      <c r="E10" s="252"/>
      <c r="F10" s="253">
        <v>0</v>
      </c>
      <c r="G10" s="260" t="s">
        <v>810</v>
      </c>
      <c r="H10" s="254"/>
      <c r="I10" s="255">
        <v>0</v>
      </c>
      <c r="J10" s="261" t="s">
        <v>810</v>
      </c>
      <c r="K10" s="256"/>
      <c r="L10" s="257">
        <v>0</v>
      </c>
      <c r="M10" s="262" t="s">
        <v>810</v>
      </c>
      <c r="N10" s="258"/>
      <c r="O10" s="323"/>
      <c r="P10" s="324"/>
      <c r="Q10" s="325"/>
    </row>
    <row r="11" spans="1:26" ht="28.15" customHeight="1" x14ac:dyDescent="0.25">
      <c r="A11" s="245">
        <v>6</v>
      </c>
      <c r="B11" s="246"/>
      <c r="C11" s="251">
        <v>0</v>
      </c>
      <c r="D11" s="259" t="s">
        <v>810</v>
      </c>
      <c r="E11" s="252"/>
      <c r="F11" s="253">
        <v>0</v>
      </c>
      <c r="G11" s="260" t="s">
        <v>810</v>
      </c>
      <c r="H11" s="254"/>
      <c r="I11" s="255">
        <v>0</v>
      </c>
      <c r="J11" s="261" t="s">
        <v>810</v>
      </c>
      <c r="K11" s="256"/>
      <c r="L11" s="257">
        <v>0</v>
      </c>
      <c r="M11" s="262" t="s">
        <v>810</v>
      </c>
      <c r="N11" s="258"/>
      <c r="O11" s="323"/>
      <c r="P11" s="324"/>
      <c r="Q11" s="325"/>
    </row>
    <row r="12" spans="1:26" ht="28.15" customHeight="1" x14ac:dyDescent="0.25">
      <c r="A12" s="245">
        <v>7</v>
      </c>
      <c r="B12" s="246"/>
      <c r="C12" s="251">
        <v>0</v>
      </c>
      <c r="D12" s="259" t="s">
        <v>810</v>
      </c>
      <c r="E12" s="252"/>
      <c r="F12" s="253">
        <v>0</v>
      </c>
      <c r="G12" s="260" t="s">
        <v>810</v>
      </c>
      <c r="H12" s="254"/>
      <c r="I12" s="255">
        <v>0</v>
      </c>
      <c r="J12" s="261" t="s">
        <v>810</v>
      </c>
      <c r="K12" s="256"/>
      <c r="L12" s="257">
        <v>0</v>
      </c>
      <c r="M12" s="262" t="s">
        <v>810</v>
      </c>
      <c r="N12" s="258"/>
      <c r="O12" s="323"/>
      <c r="P12" s="324"/>
      <c r="Q12" s="325"/>
    </row>
    <row r="13" spans="1:26" ht="28.15" customHeight="1" x14ac:dyDescent="0.25">
      <c r="A13" s="245">
        <v>8</v>
      </c>
      <c r="B13" s="246"/>
      <c r="C13" s="251">
        <v>0</v>
      </c>
      <c r="D13" s="259" t="s">
        <v>810</v>
      </c>
      <c r="E13" s="252"/>
      <c r="F13" s="253">
        <v>0</v>
      </c>
      <c r="G13" s="260" t="s">
        <v>810</v>
      </c>
      <c r="H13" s="254"/>
      <c r="I13" s="255">
        <v>0</v>
      </c>
      <c r="J13" s="261" t="s">
        <v>810</v>
      </c>
      <c r="K13" s="256"/>
      <c r="L13" s="257">
        <v>0</v>
      </c>
      <c r="M13" s="262" t="s">
        <v>810</v>
      </c>
      <c r="N13" s="258"/>
      <c r="O13" s="323"/>
      <c r="P13" s="324"/>
      <c r="Q13" s="325"/>
    </row>
    <row r="14" spans="1:26" ht="28.15" customHeight="1" x14ac:dyDescent="0.25">
      <c r="A14" s="245">
        <v>9</v>
      </c>
      <c r="B14" s="246"/>
      <c r="C14" s="251">
        <v>0</v>
      </c>
      <c r="D14" s="259" t="s">
        <v>810</v>
      </c>
      <c r="E14" s="252"/>
      <c r="F14" s="253">
        <v>0</v>
      </c>
      <c r="G14" s="260" t="s">
        <v>810</v>
      </c>
      <c r="H14" s="254"/>
      <c r="I14" s="255">
        <v>0</v>
      </c>
      <c r="J14" s="261" t="s">
        <v>810</v>
      </c>
      <c r="K14" s="256"/>
      <c r="L14" s="257">
        <v>0</v>
      </c>
      <c r="M14" s="262" t="s">
        <v>810</v>
      </c>
      <c r="N14" s="258"/>
      <c r="O14" s="323"/>
      <c r="P14" s="324"/>
      <c r="Q14" s="325"/>
    </row>
    <row r="15" spans="1:26" ht="28.15" customHeight="1" x14ac:dyDescent="0.25">
      <c r="A15" s="245">
        <v>10</v>
      </c>
      <c r="B15" s="246"/>
      <c r="C15" s="251">
        <v>0</v>
      </c>
      <c r="D15" s="259" t="s">
        <v>810</v>
      </c>
      <c r="E15" s="252"/>
      <c r="F15" s="253">
        <v>0</v>
      </c>
      <c r="G15" s="260" t="s">
        <v>810</v>
      </c>
      <c r="H15" s="254"/>
      <c r="I15" s="255">
        <v>0</v>
      </c>
      <c r="J15" s="261" t="s">
        <v>810</v>
      </c>
      <c r="K15" s="256"/>
      <c r="L15" s="257">
        <v>0</v>
      </c>
      <c r="M15" s="262" t="s">
        <v>810</v>
      </c>
      <c r="N15" s="258"/>
      <c r="O15" s="323"/>
      <c r="P15" s="324"/>
      <c r="Q15" s="325"/>
    </row>
    <row r="16" spans="1:26" ht="28.15" customHeight="1" x14ac:dyDescent="0.25">
      <c r="A16" s="245">
        <v>11</v>
      </c>
      <c r="B16" s="246"/>
      <c r="C16" s="251">
        <v>0</v>
      </c>
      <c r="D16" s="259" t="s">
        <v>810</v>
      </c>
      <c r="E16" s="252"/>
      <c r="F16" s="253">
        <v>0</v>
      </c>
      <c r="G16" s="260" t="s">
        <v>810</v>
      </c>
      <c r="H16" s="254"/>
      <c r="I16" s="255">
        <v>0</v>
      </c>
      <c r="J16" s="261" t="s">
        <v>810</v>
      </c>
      <c r="K16" s="256"/>
      <c r="L16" s="257">
        <v>0</v>
      </c>
      <c r="M16" s="262" t="s">
        <v>810</v>
      </c>
      <c r="N16" s="258"/>
      <c r="O16" s="323"/>
      <c r="P16" s="324"/>
      <c r="Q16" s="325"/>
    </row>
    <row r="17" spans="1:17" ht="28.15" customHeight="1" x14ac:dyDescent="0.25">
      <c r="A17" s="245">
        <v>12</v>
      </c>
      <c r="B17" s="246"/>
      <c r="C17" s="251">
        <v>0</v>
      </c>
      <c r="D17" s="259" t="s">
        <v>810</v>
      </c>
      <c r="E17" s="252"/>
      <c r="F17" s="253">
        <v>0</v>
      </c>
      <c r="G17" s="260" t="s">
        <v>810</v>
      </c>
      <c r="H17" s="254"/>
      <c r="I17" s="255">
        <v>0</v>
      </c>
      <c r="J17" s="261" t="s">
        <v>810</v>
      </c>
      <c r="K17" s="256"/>
      <c r="L17" s="257">
        <v>0</v>
      </c>
      <c r="M17" s="262" t="s">
        <v>810</v>
      </c>
      <c r="N17" s="258"/>
      <c r="O17" s="323"/>
      <c r="P17" s="324"/>
      <c r="Q17" s="325"/>
    </row>
    <row r="18" spans="1:17" ht="28.15" customHeight="1" x14ac:dyDescent="0.25">
      <c r="A18" s="245">
        <v>13</v>
      </c>
      <c r="B18" s="246"/>
      <c r="C18" s="251">
        <v>0</v>
      </c>
      <c r="D18" s="259" t="s">
        <v>810</v>
      </c>
      <c r="E18" s="252"/>
      <c r="F18" s="253">
        <v>0</v>
      </c>
      <c r="G18" s="260" t="s">
        <v>810</v>
      </c>
      <c r="H18" s="254"/>
      <c r="I18" s="255">
        <v>0</v>
      </c>
      <c r="J18" s="261" t="s">
        <v>810</v>
      </c>
      <c r="K18" s="256"/>
      <c r="L18" s="257">
        <v>0</v>
      </c>
      <c r="M18" s="262" t="s">
        <v>810</v>
      </c>
      <c r="N18" s="258"/>
      <c r="O18" s="323"/>
      <c r="P18" s="324"/>
      <c r="Q18" s="325"/>
    </row>
    <row r="19" spans="1:17" ht="28.15" customHeight="1" x14ac:dyDescent="0.25">
      <c r="A19" s="245">
        <v>14</v>
      </c>
      <c r="B19" s="246"/>
      <c r="C19" s="251">
        <v>0</v>
      </c>
      <c r="D19" s="259" t="s">
        <v>810</v>
      </c>
      <c r="E19" s="252"/>
      <c r="F19" s="253">
        <v>0</v>
      </c>
      <c r="G19" s="260" t="s">
        <v>810</v>
      </c>
      <c r="H19" s="254"/>
      <c r="I19" s="255">
        <v>0</v>
      </c>
      <c r="J19" s="261" t="s">
        <v>810</v>
      </c>
      <c r="K19" s="256"/>
      <c r="L19" s="257">
        <v>0</v>
      </c>
      <c r="M19" s="262" t="s">
        <v>810</v>
      </c>
      <c r="N19" s="258"/>
      <c r="O19" s="323"/>
      <c r="P19" s="324"/>
      <c r="Q19" s="325"/>
    </row>
    <row r="20" spans="1:17" ht="28.15" customHeight="1" x14ac:dyDescent="0.25">
      <c r="A20" s="245">
        <v>15</v>
      </c>
      <c r="B20" s="246"/>
      <c r="C20" s="251">
        <v>0</v>
      </c>
      <c r="D20" s="259" t="s">
        <v>810</v>
      </c>
      <c r="E20" s="252"/>
      <c r="F20" s="253">
        <v>0</v>
      </c>
      <c r="G20" s="260" t="s">
        <v>810</v>
      </c>
      <c r="H20" s="254"/>
      <c r="I20" s="255">
        <v>0</v>
      </c>
      <c r="J20" s="261" t="s">
        <v>810</v>
      </c>
      <c r="K20" s="256"/>
      <c r="L20" s="257">
        <v>0</v>
      </c>
      <c r="M20" s="262" t="s">
        <v>810</v>
      </c>
      <c r="N20" s="258"/>
      <c r="O20" s="323"/>
      <c r="P20" s="324"/>
      <c r="Q20" s="325"/>
    </row>
    <row r="21" spans="1:17" ht="28.15" customHeight="1" x14ac:dyDescent="0.25">
      <c r="A21" s="245">
        <v>16</v>
      </c>
      <c r="B21" s="246"/>
      <c r="C21" s="251">
        <v>0</v>
      </c>
      <c r="D21" s="259" t="s">
        <v>810</v>
      </c>
      <c r="E21" s="252"/>
      <c r="F21" s="253">
        <v>0</v>
      </c>
      <c r="G21" s="260" t="s">
        <v>810</v>
      </c>
      <c r="H21" s="254"/>
      <c r="I21" s="255">
        <v>0</v>
      </c>
      <c r="J21" s="261" t="s">
        <v>810</v>
      </c>
      <c r="K21" s="256"/>
      <c r="L21" s="257">
        <v>0</v>
      </c>
      <c r="M21" s="262" t="s">
        <v>810</v>
      </c>
      <c r="N21" s="258"/>
      <c r="O21" s="323"/>
      <c r="P21" s="324"/>
      <c r="Q21" s="325"/>
    </row>
    <row r="22" spans="1:17" ht="28.15" customHeight="1" x14ac:dyDescent="0.25">
      <c r="A22" s="245">
        <v>17</v>
      </c>
      <c r="B22" s="246"/>
      <c r="C22" s="251">
        <v>0</v>
      </c>
      <c r="D22" s="259" t="s">
        <v>810</v>
      </c>
      <c r="E22" s="252"/>
      <c r="F22" s="253">
        <v>0</v>
      </c>
      <c r="G22" s="260" t="s">
        <v>810</v>
      </c>
      <c r="H22" s="254"/>
      <c r="I22" s="255">
        <v>0</v>
      </c>
      <c r="J22" s="261" t="s">
        <v>810</v>
      </c>
      <c r="K22" s="256"/>
      <c r="L22" s="257">
        <v>0</v>
      </c>
      <c r="M22" s="262" t="s">
        <v>810</v>
      </c>
      <c r="N22" s="258"/>
      <c r="O22" s="323"/>
      <c r="P22" s="324"/>
      <c r="Q22" s="325"/>
    </row>
    <row r="23" spans="1:17" ht="28.15" customHeight="1" x14ac:dyDescent="0.25">
      <c r="A23" s="245">
        <v>18</v>
      </c>
      <c r="B23" s="246"/>
      <c r="C23" s="251">
        <v>0</v>
      </c>
      <c r="D23" s="259" t="s">
        <v>810</v>
      </c>
      <c r="E23" s="252"/>
      <c r="F23" s="253">
        <v>0</v>
      </c>
      <c r="G23" s="260" t="s">
        <v>810</v>
      </c>
      <c r="H23" s="254"/>
      <c r="I23" s="255">
        <v>0</v>
      </c>
      <c r="J23" s="261" t="s">
        <v>810</v>
      </c>
      <c r="K23" s="256"/>
      <c r="L23" s="257">
        <v>0</v>
      </c>
      <c r="M23" s="262" t="s">
        <v>810</v>
      </c>
      <c r="N23" s="258"/>
      <c r="O23" s="323"/>
      <c r="P23" s="324"/>
      <c r="Q23" s="325"/>
    </row>
    <row r="24" spans="1:17" ht="28.15" customHeight="1" x14ac:dyDescent="0.25">
      <c r="A24" s="245">
        <v>19</v>
      </c>
      <c r="B24" s="246"/>
      <c r="C24" s="251">
        <v>0</v>
      </c>
      <c r="D24" s="259" t="s">
        <v>810</v>
      </c>
      <c r="E24" s="252"/>
      <c r="F24" s="253">
        <v>0</v>
      </c>
      <c r="G24" s="260" t="s">
        <v>810</v>
      </c>
      <c r="H24" s="254"/>
      <c r="I24" s="255">
        <v>0</v>
      </c>
      <c r="J24" s="261" t="s">
        <v>810</v>
      </c>
      <c r="K24" s="256"/>
      <c r="L24" s="257">
        <v>0</v>
      </c>
      <c r="M24" s="262" t="s">
        <v>810</v>
      </c>
      <c r="N24" s="258"/>
      <c r="O24" s="323"/>
      <c r="P24" s="324"/>
      <c r="Q24" s="325"/>
    </row>
    <row r="25" spans="1:17" ht="28.15" customHeight="1" x14ac:dyDescent="0.25">
      <c r="A25" s="245">
        <v>20</v>
      </c>
      <c r="B25" s="246"/>
      <c r="C25" s="251">
        <v>0</v>
      </c>
      <c r="D25" s="259" t="s">
        <v>810</v>
      </c>
      <c r="E25" s="252"/>
      <c r="F25" s="253">
        <v>0</v>
      </c>
      <c r="G25" s="260" t="s">
        <v>810</v>
      </c>
      <c r="H25" s="254"/>
      <c r="I25" s="255">
        <v>0</v>
      </c>
      <c r="J25" s="261" t="s">
        <v>810</v>
      </c>
      <c r="K25" s="256"/>
      <c r="L25" s="257">
        <v>0</v>
      </c>
      <c r="M25" s="262" t="s">
        <v>810</v>
      </c>
      <c r="N25" s="258"/>
      <c r="O25" s="323"/>
      <c r="P25" s="324"/>
      <c r="Q25" s="325"/>
    </row>
    <row r="26" spans="1:17" ht="28.15" customHeight="1" x14ac:dyDescent="0.25">
      <c r="A26" s="245">
        <v>21</v>
      </c>
      <c r="B26" s="246"/>
      <c r="C26" s="251">
        <v>0</v>
      </c>
      <c r="D26" s="259" t="s">
        <v>810</v>
      </c>
      <c r="E26" s="252"/>
      <c r="F26" s="253">
        <v>0</v>
      </c>
      <c r="G26" s="260" t="s">
        <v>810</v>
      </c>
      <c r="H26" s="254"/>
      <c r="I26" s="255">
        <v>0</v>
      </c>
      <c r="J26" s="261" t="s">
        <v>810</v>
      </c>
      <c r="K26" s="256"/>
      <c r="L26" s="257">
        <v>0</v>
      </c>
      <c r="M26" s="262" t="s">
        <v>810</v>
      </c>
      <c r="N26" s="258"/>
      <c r="O26" s="323"/>
      <c r="P26" s="324"/>
      <c r="Q26" s="325"/>
    </row>
    <row r="27" spans="1:17" ht="28.15" customHeight="1" x14ac:dyDescent="0.25">
      <c r="A27" s="245">
        <v>22</v>
      </c>
      <c r="B27" s="246"/>
      <c r="C27" s="251">
        <v>0</v>
      </c>
      <c r="D27" s="259" t="s">
        <v>810</v>
      </c>
      <c r="E27" s="252"/>
      <c r="F27" s="253">
        <v>0</v>
      </c>
      <c r="G27" s="260" t="s">
        <v>810</v>
      </c>
      <c r="H27" s="254"/>
      <c r="I27" s="255">
        <v>0</v>
      </c>
      <c r="J27" s="261" t="s">
        <v>810</v>
      </c>
      <c r="K27" s="256"/>
      <c r="L27" s="257">
        <v>0</v>
      </c>
      <c r="M27" s="262" t="s">
        <v>810</v>
      </c>
      <c r="N27" s="258"/>
      <c r="O27" s="323"/>
      <c r="P27" s="324"/>
      <c r="Q27" s="325"/>
    </row>
    <row r="28" spans="1:17" ht="28.15" customHeight="1" x14ac:dyDescent="0.25">
      <c r="A28" s="245">
        <v>23</v>
      </c>
      <c r="B28" s="246"/>
      <c r="C28" s="251">
        <v>0</v>
      </c>
      <c r="D28" s="259" t="s">
        <v>810</v>
      </c>
      <c r="E28" s="252"/>
      <c r="F28" s="253">
        <v>0</v>
      </c>
      <c r="G28" s="260" t="s">
        <v>810</v>
      </c>
      <c r="H28" s="254"/>
      <c r="I28" s="255">
        <v>0</v>
      </c>
      <c r="J28" s="261" t="s">
        <v>810</v>
      </c>
      <c r="K28" s="256"/>
      <c r="L28" s="257">
        <v>0</v>
      </c>
      <c r="M28" s="262" t="s">
        <v>810</v>
      </c>
      <c r="N28" s="258"/>
      <c r="O28" s="323"/>
      <c r="P28" s="324"/>
      <c r="Q28" s="325"/>
    </row>
    <row r="29" spans="1:17" ht="28.15" customHeight="1" x14ac:dyDescent="0.25">
      <c r="A29" s="245">
        <v>24</v>
      </c>
      <c r="B29" s="246"/>
      <c r="C29" s="251">
        <v>0</v>
      </c>
      <c r="D29" s="259" t="s">
        <v>810</v>
      </c>
      <c r="E29" s="252"/>
      <c r="F29" s="253">
        <v>0</v>
      </c>
      <c r="G29" s="260" t="s">
        <v>810</v>
      </c>
      <c r="H29" s="254"/>
      <c r="I29" s="255">
        <v>0</v>
      </c>
      <c r="J29" s="261" t="s">
        <v>810</v>
      </c>
      <c r="K29" s="256"/>
      <c r="L29" s="257">
        <v>0</v>
      </c>
      <c r="M29" s="262" t="s">
        <v>810</v>
      </c>
      <c r="N29" s="258"/>
      <c r="O29" s="323"/>
      <c r="P29" s="324"/>
      <c r="Q29" s="325"/>
    </row>
    <row r="30" spans="1:17" ht="28.15" customHeight="1" x14ac:dyDescent="0.25">
      <c r="A30" s="245">
        <v>25</v>
      </c>
      <c r="B30" s="246"/>
      <c r="C30" s="251">
        <v>0</v>
      </c>
      <c r="D30" s="259" t="s">
        <v>810</v>
      </c>
      <c r="E30" s="252"/>
      <c r="F30" s="253">
        <v>0</v>
      </c>
      <c r="G30" s="260" t="s">
        <v>810</v>
      </c>
      <c r="H30" s="254"/>
      <c r="I30" s="255">
        <v>0</v>
      </c>
      <c r="J30" s="261" t="s">
        <v>810</v>
      </c>
      <c r="K30" s="256"/>
      <c r="L30" s="257">
        <v>0</v>
      </c>
      <c r="M30" s="262" t="s">
        <v>810</v>
      </c>
      <c r="N30" s="258"/>
      <c r="O30" s="323"/>
      <c r="P30" s="324"/>
      <c r="Q30" s="325"/>
    </row>
    <row r="31" spans="1:17" ht="28.15" customHeight="1" x14ac:dyDescent="0.25">
      <c r="A31" s="245">
        <v>26</v>
      </c>
      <c r="B31" s="246"/>
      <c r="C31" s="251">
        <v>0</v>
      </c>
      <c r="D31" s="259" t="s">
        <v>810</v>
      </c>
      <c r="E31" s="252"/>
      <c r="F31" s="253">
        <v>0</v>
      </c>
      <c r="G31" s="260" t="s">
        <v>810</v>
      </c>
      <c r="H31" s="254"/>
      <c r="I31" s="255">
        <v>0</v>
      </c>
      <c r="J31" s="261" t="s">
        <v>810</v>
      </c>
      <c r="K31" s="256"/>
      <c r="L31" s="257">
        <v>0</v>
      </c>
      <c r="M31" s="262" t="s">
        <v>810</v>
      </c>
      <c r="N31" s="258"/>
      <c r="O31" s="323"/>
      <c r="P31" s="324"/>
      <c r="Q31" s="325"/>
    </row>
    <row r="32" spans="1:17" ht="28.15" customHeight="1" x14ac:dyDescent="0.25">
      <c r="A32" s="245">
        <v>27</v>
      </c>
      <c r="B32" s="246"/>
      <c r="C32" s="251">
        <v>0</v>
      </c>
      <c r="D32" s="259" t="s">
        <v>810</v>
      </c>
      <c r="E32" s="252"/>
      <c r="F32" s="253">
        <v>0</v>
      </c>
      <c r="G32" s="260" t="s">
        <v>810</v>
      </c>
      <c r="H32" s="254"/>
      <c r="I32" s="255">
        <v>0</v>
      </c>
      <c r="J32" s="261" t="s">
        <v>810</v>
      </c>
      <c r="K32" s="256"/>
      <c r="L32" s="257">
        <v>0</v>
      </c>
      <c r="M32" s="262" t="s">
        <v>810</v>
      </c>
      <c r="N32" s="258"/>
      <c r="O32" s="323"/>
      <c r="P32" s="324"/>
      <c r="Q32" s="325"/>
    </row>
    <row r="33" spans="1:17" ht="28.15" customHeight="1" x14ac:dyDescent="0.25">
      <c r="A33" s="245">
        <v>28</v>
      </c>
      <c r="B33" s="246"/>
      <c r="C33" s="251">
        <v>0</v>
      </c>
      <c r="D33" s="259" t="s">
        <v>810</v>
      </c>
      <c r="E33" s="252"/>
      <c r="F33" s="253">
        <v>0</v>
      </c>
      <c r="G33" s="260" t="s">
        <v>810</v>
      </c>
      <c r="H33" s="254"/>
      <c r="I33" s="255">
        <v>0</v>
      </c>
      <c r="J33" s="261" t="s">
        <v>810</v>
      </c>
      <c r="K33" s="256"/>
      <c r="L33" s="257">
        <v>0</v>
      </c>
      <c r="M33" s="262" t="s">
        <v>810</v>
      </c>
      <c r="N33" s="258"/>
      <c r="O33" s="323"/>
      <c r="P33" s="324"/>
      <c r="Q33" s="325"/>
    </row>
    <row r="34" spans="1:17" ht="28.15" customHeight="1" x14ac:dyDescent="0.25">
      <c r="A34" s="245">
        <v>29</v>
      </c>
      <c r="B34" s="246"/>
      <c r="C34" s="251">
        <v>0</v>
      </c>
      <c r="D34" s="259" t="s">
        <v>810</v>
      </c>
      <c r="E34" s="252"/>
      <c r="F34" s="253">
        <v>0</v>
      </c>
      <c r="G34" s="260" t="s">
        <v>810</v>
      </c>
      <c r="H34" s="254"/>
      <c r="I34" s="255">
        <v>0</v>
      </c>
      <c r="J34" s="261" t="s">
        <v>810</v>
      </c>
      <c r="K34" s="256"/>
      <c r="L34" s="257">
        <v>0</v>
      </c>
      <c r="M34" s="262" t="s">
        <v>810</v>
      </c>
      <c r="N34" s="258"/>
      <c r="O34" s="323"/>
      <c r="P34" s="324"/>
      <c r="Q34" s="325"/>
    </row>
    <row r="35" spans="1:17" ht="28.15" customHeight="1" x14ac:dyDescent="0.25">
      <c r="A35" s="245">
        <v>30</v>
      </c>
      <c r="B35" s="246"/>
      <c r="C35" s="251">
        <v>0</v>
      </c>
      <c r="D35" s="259" t="s">
        <v>810</v>
      </c>
      <c r="E35" s="252"/>
      <c r="F35" s="253">
        <v>0</v>
      </c>
      <c r="G35" s="260" t="s">
        <v>810</v>
      </c>
      <c r="H35" s="254"/>
      <c r="I35" s="255">
        <v>0</v>
      </c>
      <c r="J35" s="261" t="s">
        <v>810</v>
      </c>
      <c r="K35" s="256"/>
      <c r="L35" s="257">
        <v>0</v>
      </c>
      <c r="M35" s="262" t="s">
        <v>810</v>
      </c>
      <c r="N35" s="258"/>
      <c r="O35" s="323"/>
      <c r="P35" s="324"/>
      <c r="Q35" s="325"/>
    </row>
    <row r="36" spans="1:17" ht="28.15" customHeight="1" x14ac:dyDescent="0.25">
      <c r="A36" s="245">
        <v>31</v>
      </c>
      <c r="B36" s="246"/>
      <c r="C36" s="251">
        <v>0</v>
      </c>
      <c r="D36" s="259" t="s">
        <v>810</v>
      </c>
      <c r="E36" s="252"/>
      <c r="F36" s="253">
        <v>0</v>
      </c>
      <c r="G36" s="260" t="s">
        <v>810</v>
      </c>
      <c r="H36" s="254"/>
      <c r="I36" s="255">
        <v>0</v>
      </c>
      <c r="J36" s="261" t="s">
        <v>810</v>
      </c>
      <c r="K36" s="256"/>
      <c r="L36" s="257">
        <v>0</v>
      </c>
      <c r="M36" s="262" t="s">
        <v>810</v>
      </c>
      <c r="N36" s="258"/>
      <c r="O36" s="323"/>
      <c r="P36" s="324"/>
      <c r="Q36" s="325"/>
    </row>
    <row r="37" spans="1:17" ht="28.15" customHeight="1" x14ac:dyDescent="0.25">
      <c r="A37" s="245">
        <v>32</v>
      </c>
      <c r="B37" s="246"/>
      <c r="C37" s="251">
        <v>0</v>
      </c>
      <c r="D37" s="259" t="s">
        <v>810</v>
      </c>
      <c r="E37" s="252"/>
      <c r="F37" s="253">
        <v>0</v>
      </c>
      <c r="G37" s="260" t="s">
        <v>810</v>
      </c>
      <c r="H37" s="254"/>
      <c r="I37" s="255">
        <v>0</v>
      </c>
      <c r="J37" s="261" t="s">
        <v>810</v>
      </c>
      <c r="K37" s="256"/>
      <c r="L37" s="257">
        <v>0</v>
      </c>
      <c r="M37" s="262" t="s">
        <v>810</v>
      </c>
      <c r="N37" s="258"/>
      <c r="O37" s="323"/>
      <c r="P37" s="324"/>
      <c r="Q37" s="325"/>
    </row>
    <row r="38" spans="1:17" ht="28.15" customHeight="1" x14ac:dyDescent="0.25">
      <c r="A38" s="245">
        <v>33</v>
      </c>
      <c r="B38" s="246"/>
      <c r="C38" s="251">
        <v>0</v>
      </c>
      <c r="D38" s="259" t="s">
        <v>810</v>
      </c>
      <c r="E38" s="252"/>
      <c r="F38" s="253">
        <v>0</v>
      </c>
      <c r="G38" s="260" t="s">
        <v>810</v>
      </c>
      <c r="H38" s="254"/>
      <c r="I38" s="255">
        <v>0</v>
      </c>
      <c r="J38" s="261" t="s">
        <v>810</v>
      </c>
      <c r="K38" s="256"/>
      <c r="L38" s="257">
        <v>0</v>
      </c>
      <c r="M38" s="262" t="s">
        <v>810</v>
      </c>
      <c r="N38" s="258"/>
      <c r="O38" s="323"/>
      <c r="P38" s="324"/>
      <c r="Q38" s="325"/>
    </row>
    <row r="39" spans="1:17" ht="28.15" customHeight="1" x14ac:dyDescent="0.25">
      <c r="A39" s="245">
        <v>34</v>
      </c>
      <c r="B39" s="246"/>
      <c r="C39" s="251">
        <v>0</v>
      </c>
      <c r="D39" s="259" t="s">
        <v>810</v>
      </c>
      <c r="E39" s="252"/>
      <c r="F39" s="253">
        <v>0</v>
      </c>
      <c r="G39" s="260" t="s">
        <v>810</v>
      </c>
      <c r="H39" s="254"/>
      <c r="I39" s="255">
        <v>0</v>
      </c>
      <c r="J39" s="261" t="s">
        <v>810</v>
      </c>
      <c r="K39" s="256"/>
      <c r="L39" s="257">
        <v>0</v>
      </c>
      <c r="M39" s="262" t="s">
        <v>810</v>
      </c>
      <c r="N39" s="258"/>
      <c r="O39" s="323"/>
      <c r="P39" s="324"/>
      <c r="Q39" s="325"/>
    </row>
    <row r="40" spans="1:17" ht="28.15" customHeight="1" x14ac:dyDescent="0.25">
      <c r="A40" s="245">
        <v>35</v>
      </c>
      <c r="B40" s="246"/>
      <c r="C40" s="251">
        <v>0</v>
      </c>
      <c r="D40" s="259" t="s">
        <v>810</v>
      </c>
      <c r="E40" s="252"/>
      <c r="F40" s="253">
        <v>0</v>
      </c>
      <c r="G40" s="260" t="s">
        <v>810</v>
      </c>
      <c r="H40" s="254"/>
      <c r="I40" s="255">
        <v>0</v>
      </c>
      <c r="J40" s="261" t="s">
        <v>810</v>
      </c>
      <c r="K40" s="256"/>
      <c r="L40" s="257">
        <v>0</v>
      </c>
      <c r="M40" s="262" t="s">
        <v>810</v>
      </c>
      <c r="N40" s="258"/>
      <c r="O40" s="323"/>
      <c r="P40" s="324"/>
      <c r="Q40" s="325"/>
    </row>
    <row r="41" spans="1:17" ht="28.15" customHeight="1" x14ac:dyDescent="0.25">
      <c r="A41" s="245">
        <v>36</v>
      </c>
      <c r="B41" s="246"/>
      <c r="C41" s="251">
        <v>0</v>
      </c>
      <c r="D41" s="259" t="s">
        <v>810</v>
      </c>
      <c r="E41" s="252"/>
      <c r="F41" s="253">
        <v>0</v>
      </c>
      <c r="G41" s="260" t="s">
        <v>810</v>
      </c>
      <c r="H41" s="254"/>
      <c r="I41" s="255">
        <v>0</v>
      </c>
      <c r="J41" s="261" t="s">
        <v>810</v>
      </c>
      <c r="K41" s="256"/>
      <c r="L41" s="257">
        <v>0</v>
      </c>
      <c r="M41" s="262" t="s">
        <v>810</v>
      </c>
      <c r="N41" s="258"/>
      <c r="O41" s="323"/>
      <c r="P41" s="324"/>
      <c r="Q41" s="325"/>
    </row>
    <row r="42" spans="1:17" ht="28.15" customHeight="1" x14ac:dyDescent="0.25">
      <c r="A42" s="245">
        <v>37</v>
      </c>
      <c r="B42" s="246"/>
      <c r="C42" s="251">
        <v>0</v>
      </c>
      <c r="D42" s="259" t="s">
        <v>810</v>
      </c>
      <c r="E42" s="252"/>
      <c r="F42" s="253">
        <v>0</v>
      </c>
      <c r="G42" s="260" t="s">
        <v>810</v>
      </c>
      <c r="H42" s="254"/>
      <c r="I42" s="255">
        <v>0</v>
      </c>
      <c r="J42" s="261" t="s">
        <v>810</v>
      </c>
      <c r="K42" s="256"/>
      <c r="L42" s="257">
        <v>0</v>
      </c>
      <c r="M42" s="262" t="s">
        <v>810</v>
      </c>
      <c r="N42" s="258"/>
      <c r="O42" s="323"/>
      <c r="P42" s="324"/>
      <c r="Q42" s="325"/>
    </row>
    <row r="43" spans="1:17" ht="28.15" customHeight="1" x14ac:dyDescent="0.25">
      <c r="A43" s="245">
        <v>38</v>
      </c>
      <c r="B43" s="246"/>
      <c r="C43" s="251">
        <v>0</v>
      </c>
      <c r="D43" s="259" t="s">
        <v>810</v>
      </c>
      <c r="E43" s="252"/>
      <c r="F43" s="253">
        <v>0</v>
      </c>
      <c r="G43" s="260" t="s">
        <v>810</v>
      </c>
      <c r="H43" s="254"/>
      <c r="I43" s="255">
        <v>0</v>
      </c>
      <c r="J43" s="261" t="s">
        <v>810</v>
      </c>
      <c r="K43" s="256"/>
      <c r="L43" s="257">
        <v>0</v>
      </c>
      <c r="M43" s="262" t="s">
        <v>810</v>
      </c>
      <c r="N43" s="258"/>
      <c r="O43" s="323"/>
      <c r="P43" s="324"/>
      <c r="Q43" s="325"/>
    </row>
    <row r="44" spans="1:17" ht="28.15" customHeight="1" x14ac:dyDescent="0.25">
      <c r="A44" s="245">
        <v>39</v>
      </c>
      <c r="B44" s="246"/>
      <c r="C44" s="251">
        <v>0</v>
      </c>
      <c r="D44" s="259" t="s">
        <v>810</v>
      </c>
      <c r="E44" s="252"/>
      <c r="F44" s="253">
        <v>0</v>
      </c>
      <c r="G44" s="260" t="s">
        <v>810</v>
      </c>
      <c r="H44" s="254"/>
      <c r="I44" s="255">
        <v>0</v>
      </c>
      <c r="J44" s="261" t="s">
        <v>810</v>
      </c>
      <c r="K44" s="256"/>
      <c r="L44" s="257">
        <v>0</v>
      </c>
      <c r="M44" s="262" t="s">
        <v>810</v>
      </c>
      <c r="N44" s="258"/>
      <c r="O44" s="323"/>
      <c r="P44" s="324"/>
      <c r="Q44" s="325"/>
    </row>
    <row r="45" spans="1:17" ht="28.15" customHeight="1" x14ac:dyDescent="0.25">
      <c r="A45" s="245">
        <v>40</v>
      </c>
      <c r="B45" s="246"/>
      <c r="C45" s="251">
        <v>0</v>
      </c>
      <c r="D45" s="259" t="s">
        <v>810</v>
      </c>
      <c r="E45" s="252"/>
      <c r="F45" s="253">
        <v>0</v>
      </c>
      <c r="G45" s="260" t="s">
        <v>810</v>
      </c>
      <c r="H45" s="254"/>
      <c r="I45" s="255">
        <v>0</v>
      </c>
      <c r="J45" s="261" t="s">
        <v>810</v>
      </c>
      <c r="K45" s="256"/>
      <c r="L45" s="257">
        <v>0</v>
      </c>
      <c r="M45" s="262" t="s">
        <v>810</v>
      </c>
      <c r="N45" s="258"/>
      <c r="O45" s="323"/>
      <c r="P45" s="324"/>
      <c r="Q45" s="325"/>
    </row>
    <row r="46" spans="1:17" ht="28.15" customHeight="1" x14ac:dyDescent="0.25">
      <c r="A46" s="245">
        <v>41</v>
      </c>
      <c r="B46" s="246"/>
      <c r="C46" s="251">
        <v>0</v>
      </c>
      <c r="D46" s="259" t="s">
        <v>810</v>
      </c>
      <c r="E46" s="252"/>
      <c r="F46" s="253">
        <v>0</v>
      </c>
      <c r="G46" s="260" t="s">
        <v>810</v>
      </c>
      <c r="H46" s="254"/>
      <c r="I46" s="255">
        <v>0</v>
      </c>
      <c r="J46" s="261" t="s">
        <v>810</v>
      </c>
      <c r="K46" s="256"/>
      <c r="L46" s="257">
        <v>0</v>
      </c>
      <c r="M46" s="262" t="s">
        <v>810</v>
      </c>
      <c r="N46" s="258"/>
      <c r="O46" s="323"/>
      <c r="P46" s="324"/>
      <c r="Q46" s="325"/>
    </row>
    <row r="47" spans="1:17" ht="28.15" customHeight="1" x14ac:dyDescent="0.25">
      <c r="A47" s="245">
        <v>42</v>
      </c>
      <c r="B47" s="246"/>
      <c r="C47" s="251">
        <v>0</v>
      </c>
      <c r="D47" s="259" t="s">
        <v>810</v>
      </c>
      <c r="E47" s="252"/>
      <c r="F47" s="253">
        <v>0</v>
      </c>
      <c r="G47" s="260" t="s">
        <v>810</v>
      </c>
      <c r="H47" s="254"/>
      <c r="I47" s="255">
        <v>0</v>
      </c>
      <c r="J47" s="261" t="s">
        <v>810</v>
      </c>
      <c r="K47" s="256"/>
      <c r="L47" s="257">
        <v>0</v>
      </c>
      <c r="M47" s="262" t="s">
        <v>810</v>
      </c>
      <c r="N47" s="258"/>
      <c r="O47" s="323"/>
      <c r="P47" s="324"/>
      <c r="Q47" s="325"/>
    </row>
    <row r="48" spans="1:17" ht="28.15" customHeight="1" x14ac:dyDescent="0.25">
      <c r="A48" s="245">
        <v>43</v>
      </c>
      <c r="B48" s="246"/>
      <c r="C48" s="251">
        <v>0</v>
      </c>
      <c r="D48" s="259" t="s">
        <v>810</v>
      </c>
      <c r="E48" s="252"/>
      <c r="F48" s="253">
        <v>0</v>
      </c>
      <c r="G48" s="260" t="s">
        <v>810</v>
      </c>
      <c r="H48" s="254"/>
      <c r="I48" s="255">
        <v>0</v>
      </c>
      <c r="J48" s="261" t="s">
        <v>810</v>
      </c>
      <c r="K48" s="256"/>
      <c r="L48" s="257">
        <v>0</v>
      </c>
      <c r="M48" s="262" t="s">
        <v>810</v>
      </c>
      <c r="N48" s="258"/>
      <c r="O48" s="323"/>
      <c r="P48" s="324"/>
      <c r="Q48" s="325"/>
    </row>
    <row r="49" spans="1:17" ht="28.15" customHeight="1" x14ac:dyDescent="0.25">
      <c r="A49" s="245">
        <v>44</v>
      </c>
      <c r="B49" s="246"/>
      <c r="C49" s="251">
        <v>0</v>
      </c>
      <c r="D49" s="259" t="s">
        <v>810</v>
      </c>
      <c r="E49" s="252"/>
      <c r="F49" s="253">
        <v>0</v>
      </c>
      <c r="G49" s="260" t="s">
        <v>810</v>
      </c>
      <c r="H49" s="254"/>
      <c r="I49" s="255">
        <v>0</v>
      </c>
      <c r="J49" s="261" t="s">
        <v>810</v>
      </c>
      <c r="K49" s="256"/>
      <c r="L49" s="257">
        <v>0</v>
      </c>
      <c r="M49" s="262" t="s">
        <v>810</v>
      </c>
      <c r="N49" s="258"/>
      <c r="O49" s="323"/>
      <c r="P49" s="324"/>
      <c r="Q49" s="325"/>
    </row>
    <row r="50" spans="1:17" ht="28.15" customHeight="1" x14ac:dyDescent="0.25">
      <c r="A50" s="245">
        <v>45</v>
      </c>
      <c r="B50" s="246"/>
      <c r="C50" s="251">
        <v>0</v>
      </c>
      <c r="D50" s="259" t="s">
        <v>810</v>
      </c>
      <c r="E50" s="252"/>
      <c r="F50" s="253">
        <v>0</v>
      </c>
      <c r="G50" s="260" t="s">
        <v>810</v>
      </c>
      <c r="H50" s="254"/>
      <c r="I50" s="255">
        <v>0</v>
      </c>
      <c r="J50" s="261" t="s">
        <v>810</v>
      </c>
      <c r="K50" s="256"/>
      <c r="L50" s="257">
        <v>0</v>
      </c>
      <c r="M50" s="262" t="s">
        <v>810</v>
      </c>
      <c r="N50" s="258"/>
      <c r="O50" s="323"/>
      <c r="P50" s="324"/>
      <c r="Q50" s="325"/>
    </row>
    <row r="51" spans="1:17" ht="28.15" customHeight="1" x14ac:dyDescent="0.25">
      <c r="A51" s="245">
        <v>46</v>
      </c>
      <c r="B51" s="246"/>
      <c r="C51" s="251">
        <v>0</v>
      </c>
      <c r="D51" s="259" t="s">
        <v>810</v>
      </c>
      <c r="E51" s="252"/>
      <c r="F51" s="253">
        <v>0</v>
      </c>
      <c r="G51" s="260" t="s">
        <v>810</v>
      </c>
      <c r="H51" s="254"/>
      <c r="I51" s="255">
        <v>0</v>
      </c>
      <c r="J51" s="261" t="s">
        <v>810</v>
      </c>
      <c r="K51" s="256"/>
      <c r="L51" s="257">
        <v>0</v>
      </c>
      <c r="M51" s="262" t="s">
        <v>810</v>
      </c>
      <c r="N51" s="258"/>
      <c r="O51" s="323"/>
      <c r="P51" s="324"/>
      <c r="Q51" s="325"/>
    </row>
    <row r="52" spans="1:17" ht="28.15" customHeight="1" x14ac:dyDescent="0.25">
      <c r="A52" s="245">
        <v>47</v>
      </c>
      <c r="B52" s="246"/>
      <c r="C52" s="251">
        <v>0</v>
      </c>
      <c r="D52" s="259" t="s">
        <v>810</v>
      </c>
      <c r="E52" s="252"/>
      <c r="F52" s="253">
        <v>0</v>
      </c>
      <c r="G52" s="260" t="s">
        <v>810</v>
      </c>
      <c r="H52" s="254"/>
      <c r="I52" s="255">
        <v>0</v>
      </c>
      <c r="J52" s="261" t="s">
        <v>810</v>
      </c>
      <c r="K52" s="256"/>
      <c r="L52" s="257">
        <v>0</v>
      </c>
      <c r="M52" s="262" t="s">
        <v>810</v>
      </c>
      <c r="N52" s="258"/>
      <c r="O52" s="323"/>
      <c r="P52" s="324"/>
      <c r="Q52" s="325"/>
    </row>
    <row r="53" spans="1:17" ht="28.15" customHeight="1" x14ac:dyDescent="0.25">
      <c r="A53" s="245">
        <v>48</v>
      </c>
      <c r="B53" s="246"/>
      <c r="C53" s="251">
        <v>0</v>
      </c>
      <c r="D53" s="259" t="s">
        <v>810</v>
      </c>
      <c r="E53" s="252"/>
      <c r="F53" s="253">
        <v>0</v>
      </c>
      <c r="G53" s="260" t="s">
        <v>810</v>
      </c>
      <c r="H53" s="254"/>
      <c r="I53" s="255">
        <v>0</v>
      </c>
      <c r="J53" s="261" t="s">
        <v>810</v>
      </c>
      <c r="K53" s="256"/>
      <c r="L53" s="257">
        <v>0</v>
      </c>
      <c r="M53" s="262" t="s">
        <v>810</v>
      </c>
      <c r="N53" s="258"/>
      <c r="O53" s="323"/>
      <c r="P53" s="324"/>
      <c r="Q53" s="325"/>
    </row>
    <row r="54" spans="1:17" ht="28.15" customHeight="1" x14ac:dyDescent="0.25">
      <c r="A54" s="245">
        <v>49</v>
      </c>
      <c r="B54" s="246"/>
      <c r="C54" s="251">
        <v>0</v>
      </c>
      <c r="D54" s="259" t="s">
        <v>810</v>
      </c>
      <c r="E54" s="252"/>
      <c r="F54" s="253">
        <v>0</v>
      </c>
      <c r="G54" s="260" t="s">
        <v>810</v>
      </c>
      <c r="H54" s="254"/>
      <c r="I54" s="255">
        <v>0</v>
      </c>
      <c r="J54" s="261" t="s">
        <v>810</v>
      </c>
      <c r="K54" s="256"/>
      <c r="L54" s="257">
        <v>0</v>
      </c>
      <c r="M54" s="262" t="s">
        <v>810</v>
      </c>
      <c r="N54" s="258"/>
      <c r="O54" s="323"/>
      <c r="P54" s="324"/>
      <c r="Q54" s="325"/>
    </row>
    <row r="55" spans="1:17" ht="28.15" customHeight="1" x14ac:dyDescent="0.25">
      <c r="A55" s="245">
        <v>50</v>
      </c>
      <c r="B55" s="246"/>
      <c r="C55" s="251">
        <v>0</v>
      </c>
      <c r="D55" s="259" t="s">
        <v>810</v>
      </c>
      <c r="E55" s="252"/>
      <c r="F55" s="253">
        <v>0</v>
      </c>
      <c r="G55" s="260" t="s">
        <v>810</v>
      </c>
      <c r="H55" s="254"/>
      <c r="I55" s="255">
        <v>0</v>
      </c>
      <c r="J55" s="261" t="s">
        <v>810</v>
      </c>
      <c r="K55" s="256"/>
      <c r="L55" s="257">
        <v>0</v>
      </c>
      <c r="M55" s="262" t="s">
        <v>810</v>
      </c>
      <c r="N55" s="258"/>
      <c r="O55" s="323"/>
      <c r="P55" s="324"/>
      <c r="Q55" s="325"/>
    </row>
    <row r="56" spans="1:17" ht="28.15" customHeight="1" x14ac:dyDescent="0.25">
      <c r="A56" s="245">
        <v>51</v>
      </c>
      <c r="B56" s="246"/>
      <c r="C56" s="251">
        <v>0</v>
      </c>
      <c r="D56" s="259" t="s">
        <v>810</v>
      </c>
      <c r="E56" s="252"/>
      <c r="F56" s="253">
        <v>0</v>
      </c>
      <c r="G56" s="260" t="s">
        <v>810</v>
      </c>
      <c r="H56" s="254"/>
      <c r="I56" s="255">
        <v>0</v>
      </c>
      <c r="J56" s="261" t="s">
        <v>810</v>
      </c>
      <c r="K56" s="256"/>
      <c r="L56" s="257">
        <v>0</v>
      </c>
      <c r="M56" s="262" t="s">
        <v>810</v>
      </c>
      <c r="N56" s="258"/>
      <c r="O56" s="323"/>
      <c r="P56" s="324"/>
      <c r="Q56" s="325"/>
    </row>
    <row r="57" spans="1:17" ht="28.15" customHeight="1" x14ac:dyDescent="0.25">
      <c r="A57" s="245">
        <v>52</v>
      </c>
      <c r="B57" s="246"/>
      <c r="C57" s="251">
        <v>0</v>
      </c>
      <c r="D57" s="259" t="s">
        <v>810</v>
      </c>
      <c r="E57" s="252"/>
      <c r="F57" s="253">
        <v>0</v>
      </c>
      <c r="G57" s="260" t="s">
        <v>810</v>
      </c>
      <c r="H57" s="254"/>
      <c r="I57" s="255">
        <v>0</v>
      </c>
      <c r="J57" s="261" t="s">
        <v>810</v>
      </c>
      <c r="K57" s="256"/>
      <c r="L57" s="257">
        <v>0</v>
      </c>
      <c r="M57" s="262" t="s">
        <v>810</v>
      </c>
      <c r="N57" s="258"/>
      <c r="O57" s="323"/>
      <c r="P57" s="324"/>
      <c r="Q57" s="325"/>
    </row>
    <row r="58" spans="1:17" ht="28.15" customHeight="1" x14ac:dyDescent="0.25">
      <c r="A58" s="245">
        <v>53</v>
      </c>
      <c r="B58" s="246"/>
      <c r="C58" s="251">
        <v>0</v>
      </c>
      <c r="D58" s="259" t="s">
        <v>810</v>
      </c>
      <c r="E58" s="252"/>
      <c r="F58" s="253">
        <v>0</v>
      </c>
      <c r="G58" s="260" t="s">
        <v>810</v>
      </c>
      <c r="H58" s="254"/>
      <c r="I58" s="255">
        <v>0</v>
      </c>
      <c r="J58" s="261" t="s">
        <v>810</v>
      </c>
      <c r="K58" s="256"/>
      <c r="L58" s="257">
        <v>0</v>
      </c>
      <c r="M58" s="262" t="s">
        <v>810</v>
      </c>
      <c r="N58" s="258"/>
      <c r="O58" s="323"/>
      <c r="P58" s="324"/>
      <c r="Q58" s="325"/>
    </row>
    <row r="59" spans="1:17" ht="28.15" customHeight="1" x14ac:dyDescent="0.25">
      <c r="A59" s="245">
        <v>54</v>
      </c>
      <c r="B59" s="246"/>
      <c r="C59" s="251">
        <v>0</v>
      </c>
      <c r="D59" s="259" t="s">
        <v>810</v>
      </c>
      <c r="E59" s="252"/>
      <c r="F59" s="253">
        <v>0</v>
      </c>
      <c r="G59" s="260" t="s">
        <v>810</v>
      </c>
      <c r="H59" s="254"/>
      <c r="I59" s="255">
        <v>0</v>
      </c>
      <c r="J59" s="261" t="s">
        <v>810</v>
      </c>
      <c r="K59" s="256"/>
      <c r="L59" s="257">
        <v>0</v>
      </c>
      <c r="M59" s="262" t="s">
        <v>810</v>
      </c>
      <c r="N59" s="258"/>
      <c r="O59" s="323"/>
      <c r="P59" s="324"/>
      <c r="Q59" s="325"/>
    </row>
    <row r="60" spans="1:17" ht="28.15" customHeight="1" x14ac:dyDescent="0.25">
      <c r="A60" s="245">
        <v>55</v>
      </c>
      <c r="B60" s="246"/>
      <c r="C60" s="251">
        <v>0</v>
      </c>
      <c r="D60" s="259" t="s">
        <v>810</v>
      </c>
      <c r="E60" s="252"/>
      <c r="F60" s="253">
        <v>0</v>
      </c>
      <c r="G60" s="260" t="s">
        <v>810</v>
      </c>
      <c r="H60" s="254"/>
      <c r="I60" s="255">
        <v>0</v>
      </c>
      <c r="J60" s="261" t="s">
        <v>810</v>
      </c>
      <c r="K60" s="256"/>
      <c r="L60" s="257">
        <v>0</v>
      </c>
      <c r="M60" s="262" t="s">
        <v>810</v>
      </c>
      <c r="N60" s="258"/>
      <c r="O60" s="323"/>
      <c r="P60" s="324"/>
      <c r="Q60" s="325"/>
    </row>
    <row r="61" spans="1:17" ht="28.15" customHeight="1" x14ac:dyDescent="0.25">
      <c r="A61" s="245">
        <v>56</v>
      </c>
      <c r="B61" s="246"/>
      <c r="C61" s="251">
        <v>0</v>
      </c>
      <c r="D61" s="259" t="s">
        <v>810</v>
      </c>
      <c r="E61" s="252"/>
      <c r="F61" s="253">
        <v>0</v>
      </c>
      <c r="G61" s="260" t="s">
        <v>810</v>
      </c>
      <c r="H61" s="254"/>
      <c r="I61" s="255">
        <v>0</v>
      </c>
      <c r="J61" s="261" t="s">
        <v>810</v>
      </c>
      <c r="K61" s="256"/>
      <c r="L61" s="257">
        <v>0</v>
      </c>
      <c r="M61" s="262" t="s">
        <v>810</v>
      </c>
      <c r="N61" s="258"/>
      <c r="O61" s="323"/>
      <c r="P61" s="324"/>
      <c r="Q61" s="325"/>
    </row>
    <row r="62" spans="1:17" ht="28.15" customHeight="1" x14ac:dyDescent="0.25">
      <c r="A62" s="245">
        <v>57</v>
      </c>
      <c r="B62" s="246"/>
      <c r="C62" s="251">
        <v>0</v>
      </c>
      <c r="D62" s="259" t="s">
        <v>810</v>
      </c>
      <c r="E62" s="252"/>
      <c r="F62" s="253">
        <v>0</v>
      </c>
      <c r="G62" s="260" t="s">
        <v>810</v>
      </c>
      <c r="H62" s="254"/>
      <c r="I62" s="255">
        <v>0</v>
      </c>
      <c r="J62" s="261" t="s">
        <v>810</v>
      </c>
      <c r="K62" s="256"/>
      <c r="L62" s="257">
        <v>0</v>
      </c>
      <c r="M62" s="262" t="s">
        <v>810</v>
      </c>
      <c r="N62" s="258"/>
      <c r="O62" s="323"/>
      <c r="P62" s="324"/>
      <c r="Q62" s="325"/>
    </row>
    <row r="63" spans="1:17" ht="28.15" customHeight="1" x14ac:dyDescent="0.25">
      <c r="A63" s="245">
        <v>58</v>
      </c>
      <c r="B63" s="246"/>
      <c r="C63" s="251">
        <v>0</v>
      </c>
      <c r="D63" s="259" t="s">
        <v>810</v>
      </c>
      <c r="E63" s="252"/>
      <c r="F63" s="253">
        <v>0</v>
      </c>
      <c r="G63" s="260" t="s">
        <v>810</v>
      </c>
      <c r="H63" s="254"/>
      <c r="I63" s="255">
        <v>0</v>
      </c>
      <c r="J63" s="261" t="s">
        <v>810</v>
      </c>
      <c r="K63" s="256"/>
      <c r="L63" s="257">
        <v>0</v>
      </c>
      <c r="M63" s="262" t="s">
        <v>810</v>
      </c>
      <c r="N63" s="258"/>
      <c r="O63" s="323"/>
      <c r="P63" s="324"/>
      <c r="Q63" s="325"/>
    </row>
    <row r="64" spans="1:17" ht="28.15" customHeight="1" x14ac:dyDescent="0.25">
      <c r="A64" s="245">
        <v>59</v>
      </c>
      <c r="B64" s="246"/>
      <c r="C64" s="251">
        <v>0</v>
      </c>
      <c r="D64" s="259" t="s">
        <v>810</v>
      </c>
      <c r="E64" s="252"/>
      <c r="F64" s="253">
        <v>0</v>
      </c>
      <c r="G64" s="260" t="s">
        <v>810</v>
      </c>
      <c r="H64" s="254"/>
      <c r="I64" s="255">
        <v>0</v>
      </c>
      <c r="J64" s="261" t="s">
        <v>810</v>
      </c>
      <c r="K64" s="256"/>
      <c r="L64" s="257">
        <v>0</v>
      </c>
      <c r="M64" s="262" t="s">
        <v>810</v>
      </c>
      <c r="N64" s="258"/>
      <c r="O64" s="323"/>
      <c r="P64" s="324"/>
      <c r="Q64" s="325"/>
    </row>
    <row r="65" spans="1:17" ht="28.15" customHeight="1" x14ac:dyDescent="0.25">
      <c r="A65" s="245">
        <v>60</v>
      </c>
      <c r="B65" s="246"/>
      <c r="C65" s="251">
        <v>0</v>
      </c>
      <c r="D65" s="259" t="s">
        <v>810</v>
      </c>
      <c r="E65" s="252"/>
      <c r="F65" s="253">
        <v>0</v>
      </c>
      <c r="G65" s="260" t="s">
        <v>810</v>
      </c>
      <c r="H65" s="254"/>
      <c r="I65" s="255">
        <v>0</v>
      </c>
      <c r="J65" s="261" t="s">
        <v>810</v>
      </c>
      <c r="K65" s="256"/>
      <c r="L65" s="257">
        <v>0</v>
      </c>
      <c r="M65" s="262" t="s">
        <v>810</v>
      </c>
      <c r="N65" s="258"/>
      <c r="O65" s="323"/>
      <c r="P65" s="324"/>
      <c r="Q65" s="325"/>
    </row>
    <row r="66" spans="1:17" ht="28.15" customHeight="1" x14ac:dyDescent="0.25">
      <c r="A66" s="245">
        <v>61</v>
      </c>
      <c r="B66" s="246"/>
      <c r="C66" s="251">
        <v>0</v>
      </c>
      <c r="D66" s="259" t="s">
        <v>810</v>
      </c>
      <c r="E66" s="252"/>
      <c r="F66" s="253">
        <v>0</v>
      </c>
      <c r="G66" s="260" t="s">
        <v>810</v>
      </c>
      <c r="H66" s="254"/>
      <c r="I66" s="255">
        <v>0</v>
      </c>
      <c r="J66" s="261" t="s">
        <v>810</v>
      </c>
      <c r="K66" s="256"/>
      <c r="L66" s="257">
        <v>0</v>
      </c>
      <c r="M66" s="262" t="s">
        <v>810</v>
      </c>
      <c r="N66" s="258"/>
      <c r="O66" s="323"/>
      <c r="P66" s="324"/>
      <c r="Q66" s="325"/>
    </row>
    <row r="67" spans="1:17" ht="28.15" customHeight="1" x14ac:dyDescent="0.25">
      <c r="A67" s="245">
        <v>62</v>
      </c>
      <c r="B67" s="246"/>
      <c r="C67" s="251">
        <v>0</v>
      </c>
      <c r="D67" s="259" t="s">
        <v>810</v>
      </c>
      <c r="E67" s="252"/>
      <c r="F67" s="253">
        <v>0</v>
      </c>
      <c r="G67" s="260" t="s">
        <v>810</v>
      </c>
      <c r="H67" s="254"/>
      <c r="I67" s="255">
        <v>0</v>
      </c>
      <c r="J67" s="261" t="s">
        <v>810</v>
      </c>
      <c r="K67" s="256"/>
      <c r="L67" s="257">
        <v>0</v>
      </c>
      <c r="M67" s="262" t="s">
        <v>810</v>
      </c>
      <c r="N67" s="258"/>
      <c r="O67" s="323"/>
      <c r="P67" s="324"/>
      <c r="Q67" s="325"/>
    </row>
    <row r="68" spans="1:17" ht="28.15" customHeight="1" x14ac:dyDescent="0.25">
      <c r="A68" s="245">
        <v>63</v>
      </c>
      <c r="B68" s="246"/>
      <c r="C68" s="251">
        <v>0</v>
      </c>
      <c r="D68" s="259" t="s">
        <v>810</v>
      </c>
      <c r="E68" s="252"/>
      <c r="F68" s="253">
        <v>0</v>
      </c>
      <c r="G68" s="260" t="s">
        <v>810</v>
      </c>
      <c r="H68" s="254"/>
      <c r="I68" s="255">
        <v>0</v>
      </c>
      <c r="J68" s="261" t="s">
        <v>810</v>
      </c>
      <c r="K68" s="256"/>
      <c r="L68" s="257">
        <v>0</v>
      </c>
      <c r="M68" s="262" t="s">
        <v>810</v>
      </c>
      <c r="N68" s="258"/>
      <c r="O68" s="323"/>
      <c r="P68" s="324"/>
      <c r="Q68" s="325"/>
    </row>
    <row r="69" spans="1:17" ht="28.15" customHeight="1" x14ac:dyDescent="0.25">
      <c r="A69" s="245">
        <v>64</v>
      </c>
      <c r="B69" s="246"/>
      <c r="C69" s="251">
        <v>0</v>
      </c>
      <c r="D69" s="259" t="s">
        <v>810</v>
      </c>
      <c r="E69" s="252"/>
      <c r="F69" s="253">
        <v>0</v>
      </c>
      <c r="G69" s="260" t="s">
        <v>810</v>
      </c>
      <c r="H69" s="254"/>
      <c r="I69" s="255">
        <v>0</v>
      </c>
      <c r="J69" s="261" t="s">
        <v>810</v>
      </c>
      <c r="K69" s="256"/>
      <c r="L69" s="257">
        <v>0</v>
      </c>
      <c r="M69" s="262" t="s">
        <v>810</v>
      </c>
      <c r="N69" s="258"/>
      <c r="O69" s="323"/>
      <c r="P69" s="324"/>
      <c r="Q69" s="325"/>
    </row>
    <row r="70" spans="1:17" ht="28.15" customHeight="1" x14ac:dyDescent="0.25">
      <c r="A70" s="245">
        <v>65</v>
      </c>
      <c r="B70" s="246"/>
      <c r="C70" s="251">
        <v>0</v>
      </c>
      <c r="D70" s="259" t="s">
        <v>810</v>
      </c>
      <c r="E70" s="252"/>
      <c r="F70" s="253">
        <v>0</v>
      </c>
      <c r="G70" s="260" t="s">
        <v>810</v>
      </c>
      <c r="H70" s="254"/>
      <c r="I70" s="255">
        <v>0</v>
      </c>
      <c r="J70" s="261" t="s">
        <v>810</v>
      </c>
      <c r="K70" s="256"/>
      <c r="L70" s="257">
        <v>0</v>
      </c>
      <c r="M70" s="262" t="s">
        <v>810</v>
      </c>
      <c r="N70" s="258"/>
      <c r="O70" s="323"/>
      <c r="P70" s="324"/>
      <c r="Q70" s="325"/>
    </row>
    <row r="71" spans="1:17" ht="28.15" customHeight="1" x14ac:dyDescent="0.25">
      <c r="A71" s="245">
        <v>66</v>
      </c>
      <c r="B71" s="246"/>
      <c r="C71" s="251">
        <v>0</v>
      </c>
      <c r="D71" s="259" t="s">
        <v>810</v>
      </c>
      <c r="E71" s="252"/>
      <c r="F71" s="253">
        <v>0</v>
      </c>
      <c r="G71" s="260" t="s">
        <v>810</v>
      </c>
      <c r="H71" s="254"/>
      <c r="I71" s="255">
        <v>0</v>
      </c>
      <c r="J71" s="261" t="s">
        <v>810</v>
      </c>
      <c r="K71" s="256"/>
      <c r="L71" s="257">
        <v>0</v>
      </c>
      <c r="M71" s="262" t="s">
        <v>810</v>
      </c>
      <c r="N71" s="258"/>
      <c r="O71" s="323"/>
      <c r="P71" s="324"/>
      <c r="Q71" s="325"/>
    </row>
    <row r="72" spans="1:17" ht="28.15" customHeight="1" x14ac:dyDescent="0.25">
      <c r="A72" s="245">
        <v>67</v>
      </c>
      <c r="B72" s="246"/>
      <c r="C72" s="251">
        <v>0</v>
      </c>
      <c r="D72" s="259" t="s">
        <v>810</v>
      </c>
      <c r="E72" s="252"/>
      <c r="F72" s="253">
        <v>0</v>
      </c>
      <c r="G72" s="260" t="s">
        <v>810</v>
      </c>
      <c r="H72" s="254"/>
      <c r="I72" s="255">
        <v>0</v>
      </c>
      <c r="J72" s="261" t="s">
        <v>810</v>
      </c>
      <c r="K72" s="256"/>
      <c r="L72" s="257">
        <v>0</v>
      </c>
      <c r="M72" s="262" t="s">
        <v>810</v>
      </c>
      <c r="N72" s="258"/>
      <c r="O72" s="323"/>
      <c r="P72" s="324"/>
      <c r="Q72" s="325"/>
    </row>
    <row r="73" spans="1:17" ht="28.15" customHeight="1" x14ac:dyDescent="0.25">
      <c r="A73" s="245">
        <v>68</v>
      </c>
      <c r="B73" s="246"/>
      <c r="C73" s="251">
        <v>0</v>
      </c>
      <c r="D73" s="259" t="s">
        <v>810</v>
      </c>
      <c r="E73" s="252"/>
      <c r="F73" s="253">
        <v>0</v>
      </c>
      <c r="G73" s="260" t="s">
        <v>810</v>
      </c>
      <c r="H73" s="254"/>
      <c r="I73" s="255">
        <v>0</v>
      </c>
      <c r="J73" s="261" t="s">
        <v>810</v>
      </c>
      <c r="K73" s="256"/>
      <c r="L73" s="257">
        <v>0</v>
      </c>
      <c r="M73" s="262" t="s">
        <v>810</v>
      </c>
      <c r="N73" s="258"/>
      <c r="O73" s="323"/>
      <c r="P73" s="324"/>
      <c r="Q73" s="325"/>
    </row>
    <row r="74" spans="1:17" ht="28.15" customHeight="1" x14ac:dyDescent="0.25">
      <c r="A74" s="245">
        <v>69</v>
      </c>
      <c r="B74" s="246"/>
      <c r="C74" s="251">
        <v>0</v>
      </c>
      <c r="D74" s="259" t="s">
        <v>810</v>
      </c>
      <c r="E74" s="252"/>
      <c r="F74" s="253">
        <v>0</v>
      </c>
      <c r="G74" s="260" t="s">
        <v>810</v>
      </c>
      <c r="H74" s="254"/>
      <c r="I74" s="255">
        <v>0</v>
      </c>
      <c r="J74" s="261" t="s">
        <v>810</v>
      </c>
      <c r="K74" s="256"/>
      <c r="L74" s="257">
        <v>0</v>
      </c>
      <c r="M74" s="262" t="s">
        <v>810</v>
      </c>
      <c r="N74" s="258"/>
      <c r="O74" s="323"/>
      <c r="P74" s="324"/>
      <c r="Q74" s="325"/>
    </row>
    <row r="75" spans="1:17" ht="28.15" customHeight="1" x14ac:dyDescent="0.25">
      <c r="A75" s="245">
        <v>70</v>
      </c>
      <c r="B75" s="246"/>
      <c r="C75" s="251">
        <v>0</v>
      </c>
      <c r="D75" s="259" t="s">
        <v>810</v>
      </c>
      <c r="E75" s="252"/>
      <c r="F75" s="253">
        <v>0</v>
      </c>
      <c r="G75" s="260" t="s">
        <v>810</v>
      </c>
      <c r="H75" s="254"/>
      <c r="I75" s="255">
        <v>0</v>
      </c>
      <c r="J75" s="261" t="s">
        <v>810</v>
      </c>
      <c r="K75" s="256"/>
      <c r="L75" s="257">
        <v>0</v>
      </c>
      <c r="M75" s="262" t="s">
        <v>810</v>
      </c>
      <c r="N75" s="258"/>
      <c r="O75" s="323"/>
      <c r="P75" s="324"/>
      <c r="Q75" s="325"/>
    </row>
    <row r="76" spans="1:17" ht="28.15" customHeight="1" x14ac:dyDescent="0.25">
      <c r="A76" s="245">
        <v>71</v>
      </c>
      <c r="B76" s="246"/>
      <c r="C76" s="251">
        <v>0</v>
      </c>
      <c r="D76" s="259" t="s">
        <v>810</v>
      </c>
      <c r="E76" s="252"/>
      <c r="F76" s="253">
        <v>0</v>
      </c>
      <c r="G76" s="260" t="s">
        <v>810</v>
      </c>
      <c r="H76" s="254"/>
      <c r="I76" s="255">
        <v>0</v>
      </c>
      <c r="J76" s="261" t="s">
        <v>810</v>
      </c>
      <c r="K76" s="256"/>
      <c r="L76" s="257">
        <v>0</v>
      </c>
      <c r="M76" s="262" t="s">
        <v>810</v>
      </c>
      <c r="N76" s="258"/>
      <c r="O76" s="323"/>
      <c r="P76" s="324"/>
      <c r="Q76" s="325"/>
    </row>
    <row r="77" spans="1:17" ht="28.15" customHeight="1" x14ac:dyDescent="0.25">
      <c r="A77" s="245">
        <v>72</v>
      </c>
      <c r="B77" s="246"/>
      <c r="C77" s="251">
        <v>0</v>
      </c>
      <c r="D77" s="259" t="s">
        <v>810</v>
      </c>
      <c r="E77" s="252"/>
      <c r="F77" s="253">
        <v>0</v>
      </c>
      <c r="G77" s="260" t="s">
        <v>810</v>
      </c>
      <c r="H77" s="254"/>
      <c r="I77" s="255">
        <v>0</v>
      </c>
      <c r="J77" s="261" t="s">
        <v>810</v>
      </c>
      <c r="K77" s="256"/>
      <c r="L77" s="257">
        <v>0</v>
      </c>
      <c r="M77" s="262" t="s">
        <v>810</v>
      </c>
      <c r="N77" s="258"/>
      <c r="O77" s="323"/>
      <c r="P77" s="324"/>
      <c r="Q77" s="325"/>
    </row>
    <row r="78" spans="1:17" ht="28.15" customHeight="1" x14ac:dyDescent="0.25">
      <c r="A78" s="245">
        <v>73</v>
      </c>
      <c r="B78" s="246"/>
      <c r="C78" s="251">
        <v>0</v>
      </c>
      <c r="D78" s="259" t="s">
        <v>810</v>
      </c>
      <c r="E78" s="252"/>
      <c r="F78" s="253">
        <v>0</v>
      </c>
      <c r="G78" s="260" t="s">
        <v>810</v>
      </c>
      <c r="H78" s="254"/>
      <c r="I78" s="255">
        <v>0</v>
      </c>
      <c r="J78" s="261" t="s">
        <v>810</v>
      </c>
      <c r="K78" s="256"/>
      <c r="L78" s="257">
        <v>0</v>
      </c>
      <c r="M78" s="262" t="s">
        <v>810</v>
      </c>
      <c r="N78" s="258"/>
      <c r="O78" s="323"/>
      <c r="P78" s="324"/>
      <c r="Q78" s="325"/>
    </row>
    <row r="79" spans="1:17" ht="28.15" customHeight="1" x14ac:dyDescent="0.25">
      <c r="A79" s="245">
        <v>74</v>
      </c>
      <c r="B79" s="246"/>
      <c r="C79" s="251">
        <v>0</v>
      </c>
      <c r="D79" s="259" t="s">
        <v>810</v>
      </c>
      <c r="E79" s="252"/>
      <c r="F79" s="253">
        <v>0</v>
      </c>
      <c r="G79" s="260" t="s">
        <v>810</v>
      </c>
      <c r="H79" s="254"/>
      <c r="I79" s="255">
        <v>0</v>
      </c>
      <c r="J79" s="261" t="s">
        <v>810</v>
      </c>
      <c r="K79" s="256"/>
      <c r="L79" s="257">
        <v>0</v>
      </c>
      <c r="M79" s="262" t="s">
        <v>810</v>
      </c>
      <c r="N79" s="258"/>
      <c r="O79" s="323"/>
      <c r="P79" s="324"/>
      <c r="Q79" s="325"/>
    </row>
    <row r="80" spans="1:17" ht="28.15" customHeight="1" x14ac:dyDescent="0.25">
      <c r="A80" s="245">
        <v>75</v>
      </c>
      <c r="B80" s="246"/>
      <c r="C80" s="251">
        <v>0</v>
      </c>
      <c r="D80" s="259" t="s">
        <v>810</v>
      </c>
      <c r="E80" s="252"/>
      <c r="F80" s="253">
        <v>0</v>
      </c>
      <c r="G80" s="260" t="s">
        <v>810</v>
      </c>
      <c r="H80" s="254"/>
      <c r="I80" s="255">
        <v>0</v>
      </c>
      <c r="J80" s="261" t="s">
        <v>810</v>
      </c>
      <c r="K80" s="256"/>
      <c r="L80" s="257">
        <v>0</v>
      </c>
      <c r="M80" s="262" t="s">
        <v>810</v>
      </c>
      <c r="N80" s="258"/>
      <c r="O80" s="323"/>
      <c r="P80" s="324"/>
      <c r="Q80" s="325"/>
    </row>
    <row r="81" spans="1:17" ht="28.15" customHeight="1" x14ac:dyDescent="0.25">
      <c r="A81" s="245">
        <v>76</v>
      </c>
      <c r="B81" s="246"/>
      <c r="C81" s="251">
        <v>0</v>
      </c>
      <c r="D81" s="259" t="s">
        <v>810</v>
      </c>
      <c r="E81" s="252"/>
      <c r="F81" s="253">
        <v>0</v>
      </c>
      <c r="G81" s="260" t="s">
        <v>810</v>
      </c>
      <c r="H81" s="254"/>
      <c r="I81" s="255">
        <v>0</v>
      </c>
      <c r="J81" s="261" t="s">
        <v>810</v>
      </c>
      <c r="K81" s="256"/>
      <c r="L81" s="257">
        <v>0</v>
      </c>
      <c r="M81" s="262" t="s">
        <v>810</v>
      </c>
      <c r="N81" s="258"/>
      <c r="O81" s="323"/>
      <c r="P81" s="324"/>
      <c r="Q81" s="325"/>
    </row>
    <row r="82" spans="1:17" ht="28.15" customHeight="1" x14ac:dyDescent="0.25">
      <c r="A82" s="245">
        <v>77</v>
      </c>
      <c r="B82" s="246"/>
      <c r="C82" s="251">
        <v>0</v>
      </c>
      <c r="D82" s="259" t="s">
        <v>810</v>
      </c>
      <c r="E82" s="252"/>
      <c r="F82" s="253">
        <v>0</v>
      </c>
      <c r="G82" s="260" t="s">
        <v>810</v>
      </c>
      <c r="H82" s="254"/>
      <c r="I82" s="255">
        <v>0</v>
      </c>
      <c r="J82" s="261" t="s">
        <v>810</v>
      </c>
      <c r="K82" s="256"/>
      <c r="L82" s="257">
        <v>0</v>
      </c>
      <c r="M82" s="262" t="s">
        <v>810</v>
      </c>
      <c r="N82" s="258"/>
      <c r="O82" s="323"/>
      <c r="P82" s="324"/>
      <c r="Q82" s="325"/>
    </row>
    <row r="83" spans="1:17" ht="28.15" customHeight="1" x14ac:dyDescent="0.25">
      <c r="A83" s="245">
        <v>78</v>
      </c>
      <c r="B83" s="246"/>
      <c r="C83" s="251">
        <v>0</v>
      </c>
      <c r="D83" s="259" t="s">
        <v>810</v>
      </c>
      <c r="E83" s="252"/>
      <c r="F83" s="253">
        <v>0</v>
      </c>
      <c r="G83" s="260" t="s">
        <v>810</v>
      </c>
      <c r="H83" s="254"/>
      <c r="I83" s="255">
        <v>0</v>
      </c>
      <c r="J83" s="261" t="s">
        <v>810</v>
      </c>
      <c r="K83" s="256"/>
      <c r="L83" s="257">
        <v>0</v>
      </c>
      <c r="M83" s="262" t="s">
        <v>810</v>
      </c>
      <c r="N83" s="258"/>
      <c r="O83" s="323"/>
      <c r="P83" s="324"/>
      <c r="Q83" s="325"/>
    </row>
    <row r="84" spans="1:17" ht="28.15" customHeight="1" x14ac:dyDescent="0.25">
      <c r="A84" s="245">
        <v>79</v>
      </c>
      <c r="B84" s="246"/>
      <c r="C84" s="251">
        <v>0</v>
      </c>
      <c r="D84" s="259" t="s">
        <v>810</v>
      </c>
      <c r="E84" s="252"/>
      <c r="F84" s="253">
        <v>0</v>
      </c>
      <c r="G84" s="260" t="s">
        <v>810</v>
      </c>
      <c r="H84" s="254"/>
      <c r="I84" s="255">
        <v>0</v>
      </c>
      <c r="J84" s="261" t="s">
        <v>810</v>
      </c>
      <c r="K84" s="256"/>
      <c r="L84" s="257">
        <v>0</v>
      </c>
      <c r="M84" s="262" t="s">
        <v>810</v>
      </c>
      <c r="N84" s="258"/>
      <c r="O84" s="323"/>
      <c r="P84" s="324"/>
      <c r="Q84" s="325"/>
    </row>
    <row r="85" spans="1:17" ht="28.15" customHeight="1" x14ac:dyDescent="0.25">
      <c r="A85" s="245">
        <v>80</v>
      </c>
      <c r="B85" s="246"/>
      <c r="C85" s="251">
        <v>0</v>
      </c>
      <c r="D85" s="259" t="s">
        <v>810</v>
      </c>
      <c r="E85" s="252"/>
      <c r="F85" s="253">
        <v>0</v>
      </c>
      <c r="G85" s="260" t="s">
        <v>810</v>
      </c>
      <c r="H85" s="254"/>
      <c r="I85" s="255">
        <v>0</v>
      </c>
      <c r="J85" s="261" t="s">
        <v>810</v>
      </c>
      <c r="K85" s="256"/>
      <c r="L85" s="257">
        <v>0</v>
      </c>
      <c r="M85" s="262" t="s">
        <v>810</v>
      </c>
      <c r="N85" s="258"/>
      <c r="O85" s="323"/>
      <c r="P85" s="324"/>
      <c r="Q85" s="325"/>
    </row>
    <row r="86" spans="1:17" ht="28.15" customHeight="1" x14ac:dyDescent="0.25">
      <c r="A86" s="245">
        <v>81</v>
      </c>
      <c r="B86" s="246"/>
      <c r="C86" s="251">
        <v>0</v>
      </c>
      <c r="D86" s="259" t="s">
        <v>810</v>
      </c>
      <c r="E86" s="252"/>
      <c r="F86" s="253">
        <v>0</v>
      </c>
      <c r="G86" s="260" t="s">
        <v>810</v>
      </c>
      <c r="H86" s="254"/>
      <c r="I86" s="255">
        <v>0</v>
      </c>
      <c r="J86" s="261" t="s">
        <v>810</v>
      </c>
      <c r="K86" s="256"/>
      <c r="L86" s="257">
        <v>0</v>
      </c>
      <c r="M86" s="262" t="s">
        <v>810</v>
      </c>
      <c r="N86" s="258"/>
      <c r="O86" s="323"/>
      <c r="P86" s="324"/>
      <c r="Q86" s="325"/>
    </row>
    <row r="87" spans="1:17" ht="28.15" customHeight="1" x14ac:dyDescent="0.25">
      <c r="A87" s="245">
        <v>82</v>
      </c>
      <c r="B87" s="246"/>
      <c r="C87" s="251">
        <v>0</v>
      </c>
      <c r="D87" s="259" t="s">
        <v>810</v>
      </c>
      <c r="E87" s="252"/>
      <c r="F87" s="253">
        <v>0</v>
      </c>
      <c r="G87" s="260" t="s">
        <v>810</v>
      </c>
      <c r="H87" s="254"/>
      <c r="I87" s="255">
        <v>0</v>
      </c>
      <c r="J87" s="261" t="s">
        <v>810</v>
      </c>
      <c r="K87" s="256"/>
      <c r="L87" s="257">
        <v>0</v>
      </c>
      <c r="M87" s="262" t="s">
        <v>810</v>
      </c>
      <c r="N87" s="258"/>
      <c r="O87" s="323"/>
      <c r="P87" s="324"/>
      <c r="Q87" s="325"/>
    </row>
    <row r="88" spans="1:17" ht="28.15" customHeight="1" x14ac:dyDescent="0.25">
      <c r="A88" s="245">
        <v>83</v>
      </c>
      <c r="B88" s="246"/>
      <c r="C88" s="251">
        <v>0</v>
      </c>
      <c r="D88" s="259" t="s">
        <v>810</v>
      </c>
      <c r="E88" s="252"/>
      <c r="F88" s="253">
        <v>0</v>
      </c>
      <c r="G88" s="260" t="s">
        <v>810</v>
      </c>
      <c r="H88" s="254"/>
      <c r="I88" s="255">
        <v>0</v>
      </c>
      <c r="J88" s="261" t="s">
        <v>810</v>
      </c>
      <c r="K88" s="256"/>
      <c r="L88" s="257">
        <v>0</v>
      </c>
      <c r="M88" s="262" t="s">
        <v>810</v>
      </c>
      <c r="N88" s="258"/>
      <c r="O88" s="323"/>
      <c r="P88" s="324"/>
      <c r="Q88" s="325"/>
    </row>
    <row r="89" spans="1:17" ht="28.15" customHeight="1" x14ac:dyDescent="0.25">
      <c r="A89" s="245">
        <v>84</v>
      </c>
      <c r="B89" s="246"/>
      <c r="C89" s="251">
        <v>0</v>
      </c>
      <c r="D89" s="259" t="s">
        <v>810</v>
      </c>
      <c r="E89" s="252"/>
      <c r="F89" s="253">
        <v>0</v>
      </c>
      <c r="G89" s="260" t="s">
        <v>810</v>
      </c>
      <c r="H89" s="254"/>
      <c r="I89" s="255">
        <v>0</v>
      </c>
      <c r="J89" s="261" t="s">
        <v>810</v>
      </c>
      <c r="K89" s="256"/>
      <c r="L89" s="257">
        <v>0</v>
      </c>
      <c r="M89" s="262" t="s">
        <v>810</v>
      </c>
      <c r="N89" s="258"/>
      <c r="O89" s="323"/>
      <c r="P89" s="324"/>
      <c r="Q89" s="325"/>
    </row>
    <row r="90" spans="1:17" ht="28.15" customHeight="1" x14ac:dyDescent="0.25">
      <c r="A90" s="245">
        <v>85</v>
      </c>
      <c r="B90" s="246"/>
      <c r="C90" s="251">
        <v>0</v>
      </c>
      <c r="D90" s="259" t="s">
        <v>810</v>
      </c>
      <c r="E90" s="252"/>
      <c r="F90" s="253">
        <v>0</v>
      </c>
      <c r="G90" s="260" t="s">
        <v>810</v>
      </c>
      <c r="H90" s="254"/>
      <c r="I90" s="255">
        <v>0</v>
      </c>
      <c r="J90" s="261" t="s">
        <v>810</v>
      </c>
      <c r="K90" s="256"/>
      <c r="L90" s="257">
        <v>0</v>
      </c>
      <c r="M90" s="262" t="s">
        <v>810</v>
      </c>
      <c r="N90" s="258"/>
      <c r="O90" s="323"/>
      <c r="P90" s="324"/>
      <c r="Q90" s="325"/>
    </row>
    <row r="91" spans="1:17" ht="28.15" customHeight="1" x14ac:dyDescent="0.25">
      <c r="A91" s="245">
        <v>86</v>
      </c>
      <c r="B91" s="246"/>
      <c r="C91" s="251">
        <v>0</v>
      </c>
      <c r="D91" s="259" t="s">
        <v>810</v>
      </c>
      <c r="E91" s="252"/>
      <c r="F91" s="253">
        <v>0</v>
      </c>
      <c r="G91" s="260" t="s">
        <v>810</v>
      </c>
      <c r="H91" s="254"/>
      <c r="I91" s="255">
        <v>0</v>
      </c>
      <c r="J91" s="261" t="s">
        <v>810</v>
      </c>
      <c r="K91" s="256"/>
      <c r="L91" s="257">
        <v>0</v>
      </c>
      <c r="M91" s="262" t="s">
        <v>810</v>
      </c>
      <c r="N91" s="258"/>
      <c r="O91" s="323"/>
      <c r="P91" s="324"/>
      <c r="Q91" s="325"/>
    </row>
    <row r="92" spans="1:17" ht="28.15" customHeight="1" x14ac:dyDescent="0.25">
      <c r="A92" s="245">
        <v>87</v>
      </c>
      <c r="B92" s="246"/>
      <c r="C92" s="251">
        <v>0</v>
      </c>
      <c r="D92" s="259" t="s">
        <v>810</v>
      </c>
      <c r="E92" s="252"/>
      <c r="F92" s="253">
        <v>0</v>
      </c>
      <c r="G92" s="260" t="s">
        <v>810</v>
      </c>
      <c r="H92" s="254"/>
      <c r="I92" s="255">
        <v>0</v>
      </c>
      <c r="J92" s="261" t="s">
        <v>810</v>
      </c>
      <c r="K92" s="256"/>
      <c r="L92" s="257">
        <v>0</v>
      </c>
      <c r="M92" s="262" t="s">
        <v>810</v>
      </c>
      <c r="N92" s="258"/>
      <c r="O92" s="323"/>
      <c r="P92" s="324"/>
      <c r="Q92" s="325"/>
    </row>
    <row r="93" spans="1:17" ht="28.15" customHeight="1" x14ac:dyDescent="0.25">
      <c r="A93" s="245">
        <v>88</v>
      </c>
      <c r="B93" s="246"/>
      <c r="C93" s="251">
        <v>0</v>
      </c>
      <c r="D93" s="259" t="s">
        <v>810</v>
      </c>
      <c r="E93" s="252"/>
      <c r="F93" s="253">
        <v>0</v>
      </c>
      <c r="G93" s="260" t="s">
        <v>810</v>
      </c>
      <c r="H93" s="254"/>
      <c r="I93" s="255">
        <v>0</v>
      </c>
      <c r="J93" s="261" t="s">
        <v>810</v>
      </c>
      <c r="K93" s="256"/>
      <c r="L93" s="257">
        <v>0</v>
      </c>
      <c r="M93" s="262" t="s">
        <v>810</v>
      </c>
      <c r="N93" s="258"/>
      <c r="O93" s="323"/>
      <c r="P93" s="324"/>
      <c r="Q93" s="325"/>
    </row>
    <row r="94" spans="1:17" ht="28.15" customHeight="1" x14ac:dyDescent="0.25">
      <c r="A94" s="245">
        <v>89</v>
      </c>
      <c r="B94" s="246"/>
      <c r="C94" s="251">
        <v>0</v>
      </c>
      <c r="D94" s="259" t="s">
        <v>810</v>
      </c>
      <c r="E94" s="252"/>
      <c r="F94" s="253">
        <v>0</v>
      </c>
      <c r="G94" s="260" t="s">
        <v>810</v>
      </c>
      <c r="H94" s="254"/>
      <c r="I94" s="255">
        <v>0</v>
      </c>
      <c r="J94" s="261" t="s">
        <v>810</v>
      </c>
      <c r="K94" s="256"/>
      <c r="L94" s="257">
        <v>0</v>
      </c>
      <c r="M94" s="262" t="s">
        <v>810</v>
      </c>
      <c r="N94" s="258"/>
      <c r="O94" s="323"/>
      <c r="P94" s="324"/>
      <c r="Q94" s="325"/>
    </row>
    <row r="95" spans="1:17" ht="28.15" customHeight="1" x14ac:dyDescent="0.25">
      <c r="A95" s="245">
        <v>90</v>
      </c>
      <c r="B95" s="246"/>
      <c r="C95" s="251">
        <v>0</v>
      </c>
      <c r="D95" s="259" t="s">
        <v>810</v>
      </c>
      <c r="E95" s="252"/>
      <c r="F95" s="253">
        <v>0</v>
      </c>
      <c r="G95" s="260" t="s">
        <v>810</v>
      </c>
      <c r="H95" s="254"/>
      <c r="I95" s="255">
        <v>0</v>
      </c>
      <c r="J95" s="261" t="s">
        <v>810</v>
      </c>
      <c r="K95" s="256"/>
      <c r="L95" s="257">
        <v>0</v>
      </c>
      <c r="M95" s="262" t="s">
        <v>810</v>
      </c>
      <c r="N95" s="258"/>
      <c r="O95" s="323"/>
      <c r="P95" s="324"/>
      <c r="Q95" s="325"/>
    </row>
    <row r="96" spans="1:17" ht="28.15" customHeight="1" x14ac:dyDescent="0.25">
      <c r="A96" s="245">
        <v>91</v>
      </c>
      <c r="B96" s="246"/>
      <c r="C96" s="251">
        <v>0</v>
      </c>
      <c r="D96" s="259" t="s">
        <v>810</v>
      </c>
      <c r="E96" s="252"/>
      <c r="F96" s="253">
        <v>0</v>
      </c>
      <c r="G96" s="260" t="s">
        <v>810</v>
      </c>
      <c r="H96" s="254"/>
      <c r="I96" s="255">
        <v>0</v>
      </c>
      <c r="J96" s="261" t="s">
        <v>810</v>
      </c>
      <c r="K96" s="256"/>
      <c r="L96" s="257">
        <v>0</v>
      </c>
      <c r="M96" s="262" t="s">
        <v>810</v>
      </c>
      <c r="N96" s="258"/>
      <c r="O96" s="323"/>
      <c r="P96" s="324"/>
      <c r="Q96" s="325"/>
    </row>
    <row r="97" spans="1:17" ht="28.15" customHeight="1" x14ac:dyDescent="0.25">
      <c r="A97" s="245">
        <v>92</v>
      </c>
      <c r="B97" s="246"/>
      <c r="C97" s="251">
        <v>0</v>
      </c>
      <c r="D97" s="259" t="s">
        <v>810</v>
      </c>
      <c r="E97" s="252"/>
      <c r="F97" s="253">
        <v>0</v>
      </c>
      <c r="G97" s="260" t="s">
        <v>810</v>
      </c>
      <c r="H97" s="254"/>
      <c r="I97" s="255">
        <v>0</v>
      </c>
      <c r="J97" s="261" t="s">
        <v>810</v>
      </c>
      <c r="K97" s="256"/>
      <c r="L97" s="257">
        <v>0</v>
      </c>
      <c r="M97" s="262" t="s">
        <v>810</v>
      </c>
      <c r="N97" s="258"/>
      <c r="O97" s="323"/>
      <c r="P97" s="324"/>
      <c r="Q97" s="325"/>
    </row>
    <row r="98" spans="1:17" ht="28.15" customHeight="1" x14ac:dyDescent="0.25">
      <c r="A98" s="245">
        <v>93</v>
      </c>
      <c r="B98" s="246"/>
      <c r="C98" s="251">
        <v>0</v>
      </c>
      <c r="D98" s="259" t="s">
        <v>810</v>
      </c>
      <c r="E98" s="252"/>
      <c r="F98" s="253">
        <v>0</v>
      </c>
      <c r="G98" s="260" t="s">
        <v>810</v>
      </c>
      <c r="H98" s="254"/>
      <c r="I98" s="255">
        <v>0</v>
      </c>
      <c r="J98" s="261" t="s">
        <v>810</v>
      </c>
      <c r="K98" s="256"/>
      <c r="L98" s="257">
        <v>0</v>
      </c>
      <c r="M98" s="262" t="s">
        <v>810</v>
      </c>
      <c r="N98" s="258"/>
      <c r="O98" s="323"/>
      <c r="P98" s="324"/>
      <c r="Q98" s="325"/>
    </row>
    <row r="99" spans="1:17" ht="28.15" customHeight="1" x14ac:dyDescent="0.25">
      <c r="A99" s="245">
        <v>94</v>
      </c>
      <c r="B99" s="246"/>
      <c r="C99" s="251">
        <v>0</v>
      </c>
      <c r="D99" s="259" t="s">
        <v>810</v>
      </c>
      <c r="E99" s="252"/>
      <c r="F99" s="253">
        <v>0</v>
      </c>
      <c r="G99" s="260" t="s">
        <v>810</v>
      </c>
      <c r="H99" s="254"/>
      <c r="I99" s="255">
        <v>0</v>
      </c>
      <c r="J99" s="261" t="s">
        <v>810</v>
      </c>
      <c r="K99" s="256"/>
      <c r="L99" s="257">
        <v>0</v>
      </c>
      <c r="M99" s="262" t="s">
        <v>810</v>
      </c>
      <c r="N99" s="258"/>
      <c r="O99" s="323"/>
      <c r="P99" s="324"/>
      <c r="Q99" s="325"/>
    </row>
    <row r="100" spans="1:17" ht="28.15" customHeight="1" x14ac:dyDescent="0.25">
      <c r="A100" s="245">
        <v>95</v>
      </c>
      <c r="B100" s="246"/>
      <c r="C100" s="251">
        <v>0</v>
      </c>
      <c r="D100" s="259" t="s">
        <v>810</v>
      </c>
      <c r="E100" s="252"/>
      <c r="F100" s="253">
        <v>0</v>
      </c>
      <c r="G100" s="260" t="s">
        <v>810</v>
      </c>
      <c r="H100" s="254"/>
      <c r="I100" s="255">
        <v>0</v>
      </c>
      <c r="J100" s="261" t="s">
        <v>810</v>
      </c>
      <c r="K100" s="256"/>
      <c r="L100" s="257">
        <v>0</v>
      </c>
      <c r="M100" s="262" t="s">
        <v>810</v>
      </c>
      <c r="N100" s="258"/>
      <c r="O100" s="323"/>
      <c r="P100" s="324"/>
      <c r="Q100" s="325"/>
    </row>
    <row r="101" spans="1:17" ht="28.15" customHeight="1" x14ac:dyDescent="0.25">
      <c r="A101" s="245">
        <v>96</v>
      </c>
      <c r="B101" s="246"/>
      <c r="C101" s="251">
        <v>0</v>
      </c>
      <c r="D101" s="259" t="s">
        <v>810</v>
      </c>
      <c r="E101" s="252"/>
      <c r="F101" s="253">
        <v>0</v>
      </c>
      <c r="G101" s="260" t="s">
        <v>810</v>
      </c>
      <c r="H101" s="254"/>
      <c r="I101" s="255">
        <v>0</v>
      </c>
      <c r="J101" s="261" t="s">
        <v>810</v>
      </c>
      <c r="K101" s="256"/>
      <c r="L101" s="257">
        <v>0</v>
      </c>
      <c r="M101" s="262" t="s">
        <v>810</v>
      </c>
      <c r="N101" s="258"/>
      <c r="O101" s="323"/>
      <c r="P101" s="324"/>
      <c r="Q101" s="325"/>
    </row>
    <row r="102" spans="1:17" ht="28.15" customHeight="1" x14ac:dyDescent="0.25">
      <c r="A102" s="245">
        <v>97</v>
      </c>
      <c r="B102" s="246"/>
      <c r="C102" s="251">
        <v>0</v>
      </c>
      <c r="D102" s="259" t="s">
        <v>810</v>
      </c>
      <c r="E102" s="252"/>
      <c r="F102" s="253">
        <v>0</v>
      </c>
      <c r="G102" s="260" t="s">
        <v>810</v>
      </c>
      <c r="H102" s="254"/>
      <c r="I102" s="255">
        <v>0</v>
      </c>
      <c r="J102" s="261" t="s">
        <v>810</v>
      </c>
      <c r="K102" s="256"/>
      <c r="L102" s="257">
        <v>0</v>
      </c>
      <c r="M102" s="262" t="s">
        <v>810</v>
      </c>
      <c r="N102" s="258"/>
      <c r="O102" s="323"/>
      <c r="P102" s="324"/>
      <c r="Q102" s="325"/>
    </row>
    <row r="103" spans="1:17" ht="28.15" customHeight="1" x14ac:dyDescent="0.25">
      <c r="A103" s="245">
        <v>98</v>
      </c>
      <c r="B103" s="246"/>
      <c r="C103" s="251">
        <v>0</v>
      </c>
      <c r="D103" s="259" t="s">
        <v>810</v>
      </c>
      <c r="E103" s="252"/>
      <c r="F103" s="253">
        <v>0</v>
      </c>
      <c r="G103" s="260" t="s">
        <v>810</v>
      </c>
      <c r="H103" s="254"/>
      <c r="I103" s="255">
        <v>0</v>
      </c>
      <c r="J103" s="261" t="s">
        <v>810</v>
      </c>
      <c r="K103" s="256"/>
      <c r="L103" s="257">
        <v>0</v>
      </c>
      <c r="M103" s="262" t="s">
        <v>810</v>
      </c>
      <c r="N103" s="258"/>
      <c r="O103" s="323"/>
      <c r="P103" s="324"/>
      <c r="Q103" s="325"/>
    </row>
    <row r="104" spans="1:17" ht="28.15" customHeight="1" x14ac:dyDescent="0.25">
      <c r="A104" s="245">
        <v>99</v>
      </c>
      <c r="B104" s="246"/>
      <c r="C104" s="251">
        <v>0</v>
      </c>
      <c r="D104" s="259" t="s">
        <v>810</v>
      </c>
      <c r="E104" s="252"/>
      <c r="F104" s="253">
        <v>0</v>
      </c>
      <c r="G104" s="260" t="s">
        <v>810</v>
      </c>
      <c r="H104" s="254"/>
      <c r="I104" s="255">
        <v>0</v>
      </c>
      <c r="J104" s="261" t="s">
        <v>810</v>
      </c>
      <c r="K104" s="256"/>
      <c r="L104" s="257">
        <v>0</v>
      </c>
      <c r="M104" s="262" t="s">
        <v>810</v>
      </c>
      <c r="N104" s="258"/>
      <c r="O104" s="323"/>
      <c r="P104" s="324"/>
      <c r="Q104" s="325"/>
    </row>
    <row r="105" spans="1:17" ht="28.15" customHeight="1" x14ac:dyDescent="0.25">
      <c r="A105" s="245">
        <v>100</v>
      </c>
      <c r="B105" s="246"/>
      <c r="C105" s="251">
        <v>0</v>
      </c>
      <c r="D105" s="259" t="s">
        <v>810</v>
      </c>
      <c r="E105" s="252"/>
      <c r="F105" s="253">
        <v>0</v>
      </c>
      <c r="G105" s="260" t="s">
        <v>810</v>
      </c>
      <c r="H105" s="254"/>
      <c r="I105" s="255">
        <v>0</v>
      </c>
      <c r="J105" s="261" t="s">
        <v>810</v>
      </c>
      <c r="K105" s="256"/>
      <c r="L105" s="257">
        <v>0</v>
      </c>
      <c r="M105" s="262" t="s">
        <v>810</v>
      </c>
      <c r="N105" s="258"/>
      <c r="O105" s="323"/>
      <c r="P105" s="324"/>
      <c r="Q105" s="325"/>
    </row>
  </sheetData>
  <sheetProtection algorithmName="SHA-512" hashValue="IGcgIPa38noViXUG2+S/x/znZJmJneWqTUIwdIJ3dZXGo5jaUP+B0RY7/1D8F0Uy3GgCcuZ+TnEtH0wuMQKebA==" saltValue="xsvyiPQNEgZrMpgAj6tkXg==" spinCount="100000" sheet="1" objects="1" scenarios="1" formatCells="0" selectLockedCells="1"/>
  <mergeCells count="110">
    <mergeCell ref="C5:D5"/>
    <mergeCell ref="F5:G5"/>
    <mergeCell ref="I5:J5"/>
    <mergeCell ref="L5:M5"/>
    <mergeCell ref="C4:E4"/>
    <mergeCell ref="F4:H4"/>
    <mergeCell ref="I4:K4"/>
    <mergeCell ref="L4:N4"/>
    <mergeCell ref="O9:Q9"/>
    <mergeCell ref="O10:Q10"/>
    <mergeCell ref="O11:Q11"/>
    <mergeCell ref="O12:Q12"/>
    <mergeCell ref="O13:Q13"/>
    <mergeCell ref="O4:Q4"/>
    <mergeCell ref="O5:Q5"/>
    <mergeCell ref="O6:Q6"/>
    <mergeCell ref="O7:Q7"/>
    <mergeCell ref="O8:Q8"/>
    <mergeCell ref="O19:Q19"/>
    <mergeCell ref="O20:Q20"/>
    <mergeCell ref="O21:Q21"/>
    <mergeCell ref="O22:Q22"/>
    <mergeCell ref="O23:Q23"/>
    <mergeCell ref="O14:Q14"/>
    <mergeCell ref="O15:Q15"/>
    <mergeCell ref="O16:Q16"/>
    <mergeCell ref="O17:Q17"/>
    <mergeCell ref="O18:Q18"/>
    <mergeCell ref="O29:Q29"/>
    <mergeCell ref="O30:Q30"/>
    <mergeCell ref="O31:Q31"/>
    <mergeCell ref="O32:Q32"/>
    <mergeCell ref="O33:Q33"/>
    <mergeCell ref="O24:Q24"/>
    <mergeCell ref="O25:Q25"/>
    <mergeCell ref="O26:Q26"/>
    <mergeCell ref="O27:Q27"/>
    <mergeCell ref="O28:Q28"/>
    <mergeCell ref="O39:Q39"/>
    <mergeCell ref="O40:Q40"/>
    <mergeCell ref="O41:Q41"/>
    <mergeCell ref="O42:Q42"/>
    <mergeCell ref="O43:Q43"/>
    <mergeCell ref="O34:Q34"/>
    <mergeCell ref="O35:Q35"/>
    <mergeCell ref="O36:Q36"/>
    <mergeCell ref="O37:Q37"/>
    <mergeCell ref="O38:Q38"/>
    <mergeCell ref="O49:Q49"/>
    <mergeCell ref="O50:Q50"/>
    <mergeCell ref="O51:Q51"/>
    <mergeCell ref="O52:Q52"/>
    <mergeCell ref="O53:Q53"/>
    <mergeCell ref="O44:Q44"/>
    <mergeCell ref="O45:Q45"/>
    <mergeCell ref="O46:Q46"/>
    <mergeCell ref="O47:Q47"/>
    <mergeCell ref="O48:Q48"/>
    <mergeCell ref="O59:Q59"/>
    <mergeCell ref="O60:Q60"/>
    <mergeCell ref="O61:Q61"/>
    <mergeCell ref="O62:Q62"/>
    <mergeCell ref="O63:Q63"/>
    <mergeCell ref="O54:Q54"/>
    <mergeCell ref="O55:Q55"/>
    <mergeCell ref="O56:Q56"/>
    <mergeCell ref="O57:Q57"/>
    <mergeCell ref="O58:Q58"/>
    <mergeCell ref="O69:Q69"/>
    <mergeCell ref="O70:Q70"/>
    <mergeCell ref="O71:Q71"/>
    <mergeCell ref="O72:Q72"/>
    <mergeCell ref="O73:Q73"/>
    <mergeCell ref="O64:Q64"/>
    <mergeCell ref="O65:Q65"/>
    <mergeCell ref="O66:Q66"/>
    <mergeCell ref="O67:Q67"/>
    <mergeCell ref="O68:Q68"/>
    <mergeCell ref="O79:Q79"/>
    <mergeCell ref="O80:Q80"/>
    <mergeCell ref="O81:Q81"/>
    <mergeCell ref="O82:Q82"/>
    <mergeCell ref="O83:Q83"/>
    <mergeCell ref="O74:Q74"/>
    <mergeCell ref="O75:Q75"/>
    <mergeCell ref="O76:Q76"/>
    <mergeCell ref="O77:Q77"/>
    <mergeCell ref="O78:Q78"/>
    <mergeCell ref="O89:Q89"/>
    <mergeCell ref="O90:Q90"/>
    <mergeCell ref="O91:Q91"/>
    <mergeCell ref="O92:Q92"/>
    <mergeCell ref="O93:Q93"/>
    <mergeCell ref="O84:Q84"/>
    <mergeCell ref="O85:Q85"/>
    <mergeCell ref="O86:Q86"/>
    <mergeCell ref="O87:Q87"/>
    <mergeCell ref="O88:Q88"/>
    <mergeCell ref="O104:Q104"/>
    <mergeCell ref="O105:Q105"/>
    <mergeCell ref="O99:Q99"/>
    <mergeCell ref="O100:Q100"/>
    <mergeCell ref="O101:Q101"/>
    <mergeCell ref="O102:Q102"/>
    <mergeCell ref="O103:Q103"/>
    <mergeCell ref="O94:Q94"/>
    <mergeCell ref="O95:Q95"/>
    <mergeCell ref="O96:Q96"/>
    <mergeCell ref="O97:Q97"/>
    <mergeCell ref="O98:Q98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AB447-6526-482D-8BA4-9D846C0266BE}">
  <sheetPr codeName="Planilha19"/>
  <dimension ref="A1:L103"/>
  <sheetViews>
    <sheetView showGridLines="0" showRowColHeaders="0" workbookViewId="0">
      <selection activeCell="B5" sqref="B5"/>
    </sheetView>
  </sheetViews>
  <sheetFormatPr defaultColWidth="15.7109375" defaultRowHeight="28.15" customHeight="1" x14ac:dyDescent="0.25"/>
  <cols>
    <col min="1" max="1" width="6" style="245" customWidth="1"/>
    <col min="2" max="2" width="61.5703125" style="245" customWidth="1"/>
    <col min="3" max="3" width="15.7109375" style="249"/>
    <col min="4" max="5" width="15.7109375" style="245"/>
    <col min="6" max="6" width="21.28515625" style="10" customWidth="1"/>
    <col min="7" max="7" width="20.7109375" style="245" customWidth="1"/>
    <col min="8" max="16384" width="15.7109375" style="10"/>
  </cols>
  <sheetData>
    <row r="1" spans="1:12" ht="28.1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ht="28.15" customHeight="1" thickBot="1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</row>
    <row r="3" spans="1:12" s="37" customFormat="1" ht="28.15" customHeight="1" x14ac:dyDescent="0.35">
      <c r="B3" s="37" t="s">
        <v>804</v>
      </c>
      <c r="C3" s="37" t="s">
        <v>54</v>
      </c>
      <c r="D3" s="37" t="s">
        <v>55</v>
      </c>
      <c r="E3" s="37" t="s">
        <v>58</v>
      </c>
      <c r="F3" s="37" t="s">
        <v>811</v>
      </c>
      <c r="G3" s="37" t="s">
        <v>802</v>
      </c>
    </row>
    <row r="4" spans="1:12" ht="28.15" customHeight="1" x14ac:dyDescent="0.25">
      <c r="A4" s="245">
        <v>1</v>
      </c>
      <c r="B4" s="246"/>
      <c r="C4" s="247"/>
      <c r="D4" s="248"/>
      <c r="E4" s="247"/>
      <c r="F4" s="40">
        <f>IFERROR(C4/E4, 0%)</f>
        <v>0</v>
      </c>
      <c r="G4" s="250"/>
    </row>
    <row r="5" spans="1:12" ht="28.15" customHeight="1" x14ac:dyDescent="0.25">
      <c r="A5" s="245">
        <v>2</v>
      </c>
      <c r="B5" s="246"/>
      <c r="C5" s="247"/>
      <c r="D5" s="248"/>
      <c r="E5" s="247"/>
      <c r="F5" s="40">
        <f t="shared" ref="F5:F68" si="0">IFERROR(C5/E5, 0%)</f>
        <v>0</v>
      </c>
      <c r="G5" s="248"/>
    </row>
    <row r="6" spans="1:12" ht="28.15" customHeight="1" x14ac:dyDescent="0.25">
      <c r="A6" s="245">
        <v>3</v>
      </c>
      <c r="B6" s="246"/>
      <c r="C6" s="247"/>
      <c r="D6" s="248"/>
      <c r="E6" s="247"/>
      <c r="F6" s="40">
        <f t="shared" si="0"/>
        <v>0</v>
      </c>
      <c r="G6" s="248"/>
    </row>
    <row r="7" spans="1:12" ht="28.15" customHeight="1" x14ac:dyDescent="0.25">
      <c r="A7" s="245">
        <v>4</v>
      </c>
      <c r="B7" s="246"/>
      <c r="C7" s="247"/>
      <c r="D7" s="248"/>
      <c r="E7" s="247"/>
      <c r="F7" s="40">
        <f t="shared" si="0"/>
        <v>0</v>
      </c>
      <c r="G7" s="248"/>
    </row>
    <row r="8" spans="1:12" ht="28.15" customHeight="1" x14ac:dyDescent="0.25">
      <c r="A8" s="245">
        <v>5</v>
      </c>
      <c r="B8" s="246"/>
      <c r="C8" s="247"/>
      <c r="D8" s="248"/>
      <c r="E8" s="247"/>
      <c r="F8" s="40">
        <f t="shared" si="0"/>
        <v>0</v>
      </c>
      <c r="G8" s="248"/>
    </row>
    <row r="9" spans="1:12" ht="28.15" customHeight="1" x14ac:dyDescent="0.25">
      <c r="A9" s="245">
        <v>6</v>
      </c>
      <c r="B9" s="246"/>
      <c r="C9" s="247"/>
      <c r="D9" s="248"/>
      <c r="E9" s="247"/>
      <c r="F9" s="40">
        <f t="shared" si="0"/>
        <v>0</v>
      </c>
      <c r="G9" s="248"/>
    </row>
    <row r="10" spans="1:12" ht="28.15" customHeight="1" x14ac:dyDescent="0.25">
      <c r="A10" s="245">
        <v>7</v>
      </c>
      <c r="B10" s="246"/>
      <c r="C10" s="247"/>
      <c r="D10" s="248"/>
      <c r="E10" s="247"/>
      <c r="F10" s="40">
        <f t="shared" si="0"/>
        <v>0</v>
      </c>
      <c r="G10" s="248"/>
    </row>
    <row r="11" spans="1:12" ht="28.15" customHeight="1" x14ac:dyDescent="0.25">
      <c r="A11" s="245">
        <v>8</v>
      </c>
      <c r="B11" s="246"/>
      <c r="C11" s="247"/>
      <c r="D11" s="248"/>
      <c r="E11" s="247"/>
      <c r="F11" s="40">
        <f t="shared" si="0"/>
        <v>0</v>
      </c>
      <c r="G11" s="248"/>
    </row>
    <row r="12" spans="1:12" ht="28.15" customHeight="1" x14ac:dyDescent="0.25">
      <c r="A12" s="245">
        <v>9</v>
      </c>
      <c r="B12" s="246"/>
      <c r="C12" s="247"/>
      <c r="D12" s="248"/>
      <c r="E12" s="247"/>
      <c r="F12" s="40">
        <f t="shared" si="0"/>
        <v>0</v>
      </c>
      <c r="G12" s="248"/>
    </row>
    <row r="13" spans="1:12" ht="28.15" customHeight="1" x14ac:dyDescent="0.25">
      <c r="A13" s="245">
        <v>10</v>
      </c>
      <c r="B13" s="246"/>
      <c r="C13" s="247"/>
      <c r="D13" s="248"/>
      <c r="E13" s="247"/>
      <c r="F13" s="40">
        <f t="shared" si="0"/>
        <v>0</v>
      </c>
      <c r="G13" s="248"/>
    </row>
    <row r="14" spans="1:12" ht="28.15" customHeight="1" x14ac:dyDescent="0.25">
      <c r="A14" s="245">
        <v>11</v>
      </c>
      <c r="B14" s="246"/>
      <c r="C14" s="247"/>
      <c r="D14" s="248"/>
      <c r="E14" s="247"/>
      <c r="F14" s="40">
        <f t="shared" si="0"/>
        <v>0</v>
      </c>
      <c r="G14" s="248"/>
    </row>
    <row r="15" spans="1:12" ht="28.15" customHeight="1" x14ac:dyDescent="0.25">
      <c r="A15" s="245">
        <v>12</v>
      </c>
      <c r="B15" s="246"/>
      <c r="C15" s="247"/>
      <c r="D15" s="248"/>
      <c r="E15" s="247"/>
      <c r="F15" s="40">
        <f t="shared" si="0"/>
        <v>0</v>
      </c>
      <c r="G15" s="248"/>
    </row>
    <row r="16" spans="1:12" ht="28.15" customHeight="1" x14ac:dyDescent="0.25">
      <c r="A16" s="245">
        <v>13</v>
      </c>
      <c r="B16" s="246"/>
      <c r="C16" s="247"/>
      <c r="D16" s="248"/>
      <c r="E16" s="247"/>
      <c r="F16" s="40">
        <f t="shared" si="0"/>
        <v>0</v>
      </c>
      <c r="G16" s="248"/>
    </row>
    <row r="17" spans="1:7" ht="28.15" customHeight="1" x14ac:dyDescent="0.25">
      <c r="A17" s="245">
        <v>14</v>
      </c>
      <c r="B17" s="246"/>
      <c r="C17" s="247"/>
      <c r="D17" s="248"/>
      <c r="E17" s="247"/>
      <c r="F17" s="40">
        <f t="shared" si="0"/>
        <v>0</v>
      </c>
      <c r="G17" s="248"/>
    </row>
    <row r="18" spans="1:7" ht="28.15" customHeight="1" x14ac:dyDescent="0.25">
      <c r="A18" s="245">
        <v>15</v>
      </c>
      <c r="B18" s="246"/>
      <c r="C18" s="247"/>
      <c r="D18" s="248"/>
      <c r="E18" s="247"/>
      <c r="F18" s="40">
        <f t="shared" si="0"/>
        <v>0</v>
      </c>
      <c r="G18" s="248"/>
    </row>
    <row r="19" spans="1:7" ht="28.15" customHeight="1" x14ac:dyDescent="0.25">
      <c r="A19" s="245">
        <v>16</v>
      </c>
      <c r="B19" s="246"/>
      <c r="C19" s="247"/>
      <c r="D19" s="248"/>
      <c r="E19" s="247"/>
      <c r="F19" s="40">
        <f t="shared" si="0"/>
        <v>0</v>
      </c>
      <c r="G19" s="248"/>
    </row>
    <row r="20" spans="1:7" ht="28.15" customHeight="1" x14ac:dyDescent="0.25">
      <c r="A20" s="245">
        <v>17</v>
      </c>
      <c r="B20" s="246"/>
      <c r="C20" s="247"/>
      <c r="D20" s="248"/>
      <c r="E20" s="247"/>
      <c r="F20" s="40">
        <f t="shared" si="0"/>
        <v>0</v>
      </c>
      <c r="G20" s="248"/>
    </row>
    <row r="21" spans="1:7" ht="28.15" customHeight="1" x14ac:dyDescent="0.25">
      <c r="A21" s="245">
        <v>18</v>
      </c>
      <c r="B21" s="246"/>
      <c r="C21" s="247"/>
      <c r="D21" s="248"/>
      <c r="E21" s="247"/>
      <c r="F21" s="40">
        <f t="shared" si="0"/>
        <v>0</v>
      </c>
      <c r="G21" s="248"/>
    </row>
    <row r="22" spans="1:7" ht="28.15" customHeight="1" x14ac:dyDescent="0.25">
      <c r="A22" s="245">
        <v>19</v>
      </c>
      <c r="B22" s="246"/>
      <c r="C22" s="247"/>
      <c r="D22" s="248"/>
      <c r="E22" s="247"/>
      <c r="F22" s="40">
        <f t="shared" si="0"/>
        <v>0</v>
      </c>
      <c r="G22" s="248"/>
    </row>
    <row r="23" spans="1:7" ht="28.15" customHeight="1" x14ac:dyDescent="0.25">
      <c r="A23" s="245">
        <v>20</v>
      </c>
      <c r="B23" s="246"/>
      <c r="C23" s="247"/>
      <c r="D23" s="248"/>
      <c r="E23" s="247"/>
      <c r="F23" s="40">
        <f t="shared" si="0"/>
        <v>0</v>
      </c>
      <c r="G23" s="248"/>
    </row>
    <row r="24" spans="1:7" ht="28.15" customHeight="1" x14ac:dyDescent="0.25">
      <c r="A24" s="245">
        <v>21</v>
      </c>
      <c r="B24" s="246"/>
      <c r="C24" s="247"/>
      <c r="D24" s="248"/>
      <c r="E24" s="247"/>
      <c r="F24" s="40">
        <f t="shared" si="0"/>
        <v>0</v>
      </c>
      <c r="G24" s="248"/>
    </row>
    <row r="25" spans="1:7" ht="28.15" customHeight="1" x14ac:dyDescent="0.25">
      <c r="A25" s="245">
        <v>22</v>
      </c>
      <c r="B25" s="246"/>
      <c r="C25" s="247"/>
      <c r="D25" s="248"/>
      <c r="E25" s="247"/>
      <c r="F25" s="40">
        <f t="shared" si="0"/>
        <v>0</v>
      </c>
      <c r="G25" s="248"/>
    </row>
    <row r="26" spans="1:7" ht="28.15" customHeight="1" x14ac:dyDescent="0.25">
      <c r="A26" s="245">
        <v>23</v>
      </c>
      <c r="B26" s="246"/>
      <c r="C26" s="247"/>
      <c r="D26" s="248"/>
      <c r="E26" s="247"/>
      <c r="F26" s="40">
        <f t="shared" si="0"/>
        <v>0</v>
      </c>
      <c r="G26" s="248"/>
    </row>
    <row r="27" spans="1:7" ht="28.15" customHeight="1" x14ac:dyDescent="0.25">
      <c r="A27" s="245">
        <v>24</v>
      </c>
      <c r="B27" s="246"/>
      <c r="C27" s="247"/>
      <c r="D27" s="248"/>
      <c r="E27" s="247"/>
      <c r="F27" s="40">
        <f t="shared" si="0"/>
        <v>0</v>
      </c>
      <c r="G27" s="248"/>
    </row>
    <row r="28" spans="1:7" ht="28.15" customHeight="1" x14ac:dyDescent="0.25">
      <c r="A28" s="245">
        <v>25</v>
      </c>
      <c r="B28" s="246"/>
      <c r="C28" s="247"/>
      <c r="D28" s="248"/>
      <c r="E28" s="247"/>
      <c r="F28" s="40">
        <f t="shared" si="0"/>
        <v>0</v>
      </c>
      <c r="G28" s="248"/>
    </row>
    <row r="29" spans="1:7" ht="28.15" customHeight="1" x14ac:dyDescent="0.25">
      <c r="A29" s="245">
        <v>26</v>
      </c>
      <c r="B29" s="246"/>
      <c r="C29" s="247"/>
      <c r="D29" s="248"/>
      <c r="E29" s="247"/>
      <c r="F29" s="40">
        <f t="shared" si="0"/>
        <v>0</v>
      </c>
      <c r="G29" s="248"/>
    </row>
    <row r="30" spans="1:7" ht="28.15" customHeight="1" x14ac:dyDescent="0.25">
      <c r="A30" s="245">
        <v>27</v>
      </c>
      <c r="B30" s="246"/>
      <c r="C30" s="247"/>
      <c r="D30" s="248"/>
      <c r="E30" s="247"/>
      <c r="F30" s="40">
        <f t="shared" si="0"/>
        <v>0</v>
      </c>
      <c r="G30" s="248"/>
    </row>
    <row r="31" spans="1:7" ht="28.15" customHeight="1" x14ac:dyDescent="0.25">
      <c r="A31" s="245">
        <v>28</v>
      </c>
      <c r="B31" s="246"/>
      <c r="C31" s="247"/>
      <c r="D31" s="248"/>
      <c r="E31" s="247"/>
      <c r="F31" s="40">
        <f t="shared" si="0"/>
        <v>0</v>
      </c>
      <c r="G31" s="248"/>
    </row>
    <row r="32" spans="1:7" ht="28.15" customHeight="1" x14ac:dyDescent="0.25">
      <c r="A32" s="245">
        <v>29</v>
      </c>
      <c r="B32" s="246"/>
      <c r="C32" s="247"/>
      <c r="D32" s="248"/>
      <c r="E32" s="247"/>
      <c r="F32" s="40">
        <f t="shared" si="0"/>
        <v>0</v>
      </c>
      <c r="G32" s="248"/>
    </row>
    <row r="33" spans="1:7" ht="28.15" customHeight="1" x14ac:dyDescent="0.25">
      <c r="A33" s="245">
        <v>30</v>
      </c>
      <c r="B33" s="246"/>
      <c r="C33" s="247"/>
      <c r="D33" s="248"/>
      <c r="E33" s="247"/>
      <c r="F33" s="40">
        <f t="shared" si="0"/>
        <v>0</v>
      </c>
      <c r="G33" s="248"/>
    </row>
    <row r="34" spans="1:7" ht="28.15" customHeight="1" x14ac:dyDescent="0.25">
      <c r="A34" s="245">
        <v>31</v>
      </c>
      <c r="B34" s="246"/>
      <c r="C34" s="247"/>
      <c r="D34" s="248"/>
      <c r="E34" s="247"/>
      <c r="F34" s="40">
        <f t="shared" si="0"/>
        <v>0</v>
      </c>
      <c r="G34" s="248"/>
    </row>
    <row r="35" spans="1:7" ht="28.15" customHeight="1" x14ac:dyDescent="0.25">
      <c r="A35" s="245">
        <v>32</v>
      </c>
      <c r="B35" s="246"/>
      <c r="C35" s="247"/>
      <c r="D35" s="248"/>
      <c r="E35" s="247"/>
      <c r="F35" s="40">
        <f t="shared" si="0"/>
        <v>0</v>
      </c>
      <c r="G35" s="248"/>
    </row>
    <row r="36" spans="1:7" ht="28.15" customHeight="1" x14ac:dyDescent="0.25">
      <c r="A36" s="245">
        <v>33</v>
      </c>
      <c r="B36" s="246"/>
      <c r="C36" s="247"/>
      <c r="D36" s="248"/>
      <c r="E36" s="247"/>
      <c r="F36" s="40">
        <f t="shared" si="0"/>
        <v>0</v>
      </c>
      <c r="G36" s="248"/>
    </row>
    <row r="37" spans="1:7" ht="28.15" customHeight="1" x14ac:dyDescent="0.25">
      <c r="A37" s="245">
        <v>34</v>
      </c>
      <c r="B37" s="246"/>
      <c r="C37" s="247"/>
      <c r="D37" s="248"/>
      <c r="E37" s="247"/>
      <c r="F37" s="40">
        <f t="shared" si="0"/>
        <v>0</v>
      </c>
      <c r="G37" s="248"/>
    </row>
    <row r="38" spans="1:7" ht="28.15" customHeight="1" x14ac:dyDescent="0.25">
      <c r="A38" s="245">
        <v>35</v>
      </c>
      <c r="B38" s="246"/>
      <c r="C38" s="247"/>
      <c r="D38" s="248"/>
      <c r="E38" s="247"/>
      <c r="F38" s="40">
        <f t="shared" si="0"/>
        <v>0</v>
      </c>
      <c r="G38" s="248"/>
    </row>
    <row r="39" spans="1:7" ht="28.15" customHeight="1" x14ac:dyDescent="0.25">
      <c r="A39" s="245">
        <v>36</v>
      </c>
      <c r="B39" s="246"/>
      <c r="C39" s="247"/>
      <c r="D39" s="248"/>
      <c r="E39" s="247"/>
      <c r="F39" s="40">
        <f t="shared" si="0"/>
        <v>0</v>
      </c>
      <c r="G39" s="248"/>
    </row>
    <row r="40" spans="1:7" ht="28.15" customHeight="1" x14ac:dyDescent="0.25">
      <c r="A40" s="245">
        <v>37</v>
      </c>
      <c r="B40" s="246"/>
      <c r="C40" s="247"/>
      <c r="D40" s="248"/>
      <c r="E40" s="247"/>
      <c r="F40" s="40">
        <f t="shared" si="0"/>
        <v>0</v>
      </c>
      <c r="G40" s="248"/>
    </row>
    <row r="41" spans="1:7" ht="28.15" customHeight="1" x14ac:dyDescent="0.25">
      <c r="A41" s="245">
        <v>38</v>
      </c>
      <c r="B41" s="246"/>
      <c r="C41" s="247"/>
      <c r="D41" s="248"/>
      <c r="E41" s="247"/>
      <c r="F41" s="40">
        <f t="shared" si="0"/>
        <v>0</v>
      </c>
      <c r="G41" s="248"/>
    </row>
    <row r="42" spans="1:7" ht="28.15" customHeight="1" x14ac:dyDescent="0.25">
      <c r="A42" s="245">
        <v>39</v>
      </c>
      <c r="B42" s="246"/>
      <c r="C42" s="247"/>
      <c r="D42" s="248"/>
      <c r="E42" s="247"/>
      <c r="F42" s="40">
        <f t="shared" si="0"/>
        <v>0</v>
      </c>
      <c r="G42" s="248"/>
    </row>
    <row r="43" spans="1:7" ht="28.15" customHeight="1" x14ac:dyDescent="0.25">
      <c r="A43" s="245">
        <v>40</v>
      </c>
      <c r="B43" s="246"/>
      <c r="C43" s="247"/>
      <c r="D43" s="248"/>
      <c r="E43" s="247"/>
      <c r="F43" s="40">
        <f t="shared" si="0"/>
        <v>0</v>
      </c>
      <c r="G43" s="248"/>
    </row>
    <row r="44" spans="1:7" ht="28.15" customHeight="1" x14ac:dyDescent="0.25">
      <c r="A44" s="245">
        <v>41</v>
      </c>
      <c r="B44" s="246"/>
      <c r="C44" s="247"/>
      <c r="D44" s="248"/>
      <c r="E44" s="247"/>
      <c r="F44" s="40">
        <f t="shared" si="0"/>
        <v>0</v>
      </c>
      <c r="G44" s="248"/>
    </row>
    <row r="45" spans="1:7" ht="28.15" customHeight="1" x14ac:dyDescent="0.25">
      <c r="A45" s="245">
        <v>42</v>
      </c>
      <c r="B45" s="246"/>
      <c r="C45" s="247"/>
      <c r="D45" s="248"/>
      <c r="E45" s="247"/>
      <c r="F45" s="40">
        <f t="shared" si="0"/>
        <v>0</v>
      </c>
      <c r="G45" s="248"/>
    </row>
    <row r="46" spans="1:7" ht="28.15" customHeight="1" x14ac:dyDescent="0.25">
      <c r="A46" s="245">
        <v>43</v>
      </c>
      <c r="B46" s="246"/>
      <c r="C46" s="247"/>
      <c r="D46" s="248"/>
      <c r="E46" s="247"/>
      <c r="F46" s="40">
        <f t="shared" si="0"/>
        <v>0</v>
      </c>
      <c r="G46" s="248"/>
    </row>
    <row r="47" spans="1:7" ht="28.15" customHeight="1" x14ac:dyDescent="0.25">
      <c r="A47" s="245">
        <v>44</v>
      </c>
      <c r="B47" s="246"/>
      <c r="C47" s="247"/>
      <c r="D47" s="248"/>
      <c r="E47" s="247"/>
      <c r="F47" s="40">
        <f t="shared" si="0"/>
        <v>0</v>
      </c>
      <c r="G47" s="248"/>
    </row>
    <row r="48" spans="1:7" ht="28.15" customHeight="1" x14ac:dyDescent="0.25">
      <c r="A48" s="245">
        <v>45</v>
      </c>
      <c r="B48" s="246"/>
      <c r="C48" s="247"/>
      <c r="D48" s="248"/>
      <c r="E48" s="247"/>
      <c r="F48" s="40">
        <f t="shared" si="0"/>
        <v>0</v>
      </c>
      <c r="G48" s="248"/>
    </row>
    <row r="49" spans="1:7" ht="28.15" customHeight="1" x14ac:dyDescent="0.25">
      <c r="A49" s="245">
        <v>46</v>
      </c>
      <c r="B49" s="246"/>
      <c r="C49" s="247"/>
      <c r="D49" s="248"/>
      <c r="E49" s="247"/>
      <c r="F49" s="40">
        <f t="shared" si="0"/>
        <v>0</v>
      </c>
      <c r="G49" s="248"/>
    </row>
    <row r="50" spans="1:7" ht="28.15" customHeight="1" x14ac:dyDescent="0.25">
      <c r="A50" s="245">
        <v>47</v>
      </c>
      <c r="B50" s="246"/>
      <c r="C50" s="247"/>
      <c r="D50" s="248"/>
      <c r="E50" s="247"/>
      <c r="F50" s="40">
        <f t="shared" si="0"/>
        <v>0</v>
      </c>
      <c r="G50" s="248"/>
    </row>
    <row r="51" spans="1:7" ht="28.15" customHeight="1" x14ac:dyDescent="0.25">
      <c r="A51" s="245">
        <v>48</v>
      </c>
      <c r="B51" s="246"/>
      <c r="C51" s="247"/>
      <c r="D51" s="248"/>
      <c r="E51" s="247"/>
      <c r="F51" s="40">
        <f t="shared" si="0"/>
        <v>0</v>
      </c>
      <c r="G51" s="248"/>
    </row>
    <row r="52" spans="1:7" ht="28.15" customHeight="1" x14ac:dyDescent="0.25">
      <c r="A52" s="245">
        <v>49</v>
      </c>
      <c r="B52" s="246"/>
      <c r="C52" s="247"/>
      <c r="D52" s="248"/>
      <c r="E52" s="247"/>
      <c r="F52" s="40">
        <f t="shared" si="0"/>
        <v>0</v>
      </c>
      <c r="G52" s="248"/>
    </row>
    <row r="53" spans="1:7" ht="28.15" customHeight="1" x14ac:dyDescent="0.25">
      <c r="A53" s="245">
        <v>50</v>
      </c>
      <c r="B53" s="246"/>
      <c r="C53" s="247"/>
      <c r="D53" s="248"/>
      <c r="E53" s="247"/>
      <c r="F53" s="40">
        <f t="shared" si="0"/>
        <v>0</v>
      </c>
      <c r="G53" s="248"/>
    </row>
    <row r="54" spans="1:7" ht="28.15" customHeight="1" x14ac:dyDescent="0.25">
      <c r="A54" s="245">
        <v>51</v>
      </c>
      <c r="B54" s="246"/>
      <c r="C54" s="247"/>
      <c r="D54" s="248"/>
      <c r="E54" s="247"/>
      <c r="F54" s="40">
        <f t="shared" si="0"/>
        <v>0</v>
      </c>
      <c r="G54" s="248"/>
    </row>
    <row r="55" spans="1:7" ht="28.15" customHeight="1" x14ac:dyDescent="0.25">
      <c r="A55" s="245">
        <v>52</v>
      </c>
      <c r="B55" s="246"/>
      <c r="C55" s="247"/>
      <c r="D55" s="248"/>
      <c r="E55" s="247"/>
      <c r="F55" s="40">
        <f t="shared" si="0"/>
        <v>0</v>
      </c>
      <c r="G55" s="248"/>
    </row>
    <row r="56" spans="1:7" ht="28.15" customHeight="1" x14ac:dyDescent="0.25">
      <c r="A56" s="245">
        <v>53</v>
      </c>
      <c r="B56" s="246"/>
      <c r="C56" s="247"/>
      <c r="D56" s="248"/>
      <c r="E56" s="247"/>
      <c r="F56" s="40">
        <f t="shared" si="0"/>
        <v>0</v>
      </c>
      <c r="G56" s="248"/>
    </row>
    <row r="57" spans="1:7" ht="28.15" customHeight="1" x14ac:dyDescent="0.25">
      <c r="A57" s="245">
        <v>54</v>
      </c>
      <c r="B57" s="246"/>
      <c r="C57" s="247"/>
      <c r="D57" s="248"/>
      <c r="E57" s="247"/>
      <c r="F57" s="40">
        <f t="shared" si="0"/>
        <v>0</v>
      </c>
      <c r="G57" s="248"/>
    </row>
    <row r="58" spans="1:7" ht="28.15" customHeight="1" x14ac:dyDescent="0.25">
      <c r="A58" s="245">
        <v>55</v>
      </c>
      <c r="B58" s="246"/>
      <c r="C58" s="247"/>
      <c r="D58" s="248"/>
      <c r="E58" s="247"/>
      <c r="F58" s="40">
        <f t="shared" si="0"/>
        <v>0</v>
      </c>
      <c r="G58" s="248"/>
    </row>
    <row r="59" spans="1:7" ht="28.15" customHeight="1" x14ac:dyDescent="0.25">
      <c r="A59" s="245">
        <v>56</v>
      </c>
      <c r="B59" s="246"/>
      <c r="C59" s="247"/>
      <c r="D59" s="248"/>
      <c r="E59" s="247"/>
      <c r="F59" s="40">
        <f t="shared" si="0"/>
        <v>0</v>
      </c>
      <c r="G59" s="248"/>
    </row>
    <row r="60" spans="1:7" ht="28.15" customHeight="1" x14ac:dyDescent="0.25">
      <c r="A60" s="245">
        <v>57</v>
      </c>
      <c r="B60" s="246"/>
      <c r="C60" s="247"/>
      <c r="D60" s="248"/>
      <c r="E60" s="247"/>
      <c r="F60" s="40">
        <f t="shared" si="0"/>
        <v>0</v>
      </c>
      <c r="G60" s="248"/>
    </row>
    <row r="61" spans="1:7" ht="28.15" customHeight="1" x14ac:dyDescent="0.25">
      <c r="A61" s="245">
        <v>58</v>
      </c>
      <c r="B61" s="246"/>
      <c r="C61" s="247"/>
      <c r="D61" s="248"/>
      <c r="E61" s="247"/>
      <c r="F61" s="40">
        <f t="shared" si="0"/>
        <v>0</v>
      </c>
      <c r="G61" s="248"/>
    </row>
    <row r="62" spans="1:7" ht="28.15" customHeight="1" x14ac:dyDescent="0.25">
      <c r="A62" s="245">
        <v>59</v>
      </c>
      <c r="B62" s="246"/>
      <c r="C62" s="247"/>
      <c r="D62" s="248"/>
      <c r="E62" s="247"/>
      <c r="F62" s="40">
        <f t="shared" si="0"/>
        <v>0</v>
      </c>
      <c r="G62" s="248"/>
    </row>
    <row r="63" spans="1:7" ht="28.15" customHeight="1" x14ac:dyDescent="0.25">
      <c r="A63" s="245">
        <v>60</v>
      </c>
      <c r="B63" s="246"/>
      <c r="C63" s="247"/>
      <c r="D63" s="248"/>
      <c r="E63" s="247"/>
      <c r="F63" s="40">
        <f t="shared" si="0"/>
        <v>0</v>
      </c>
      <c r="G63" s="248"/>
    </row>
    <row r="64" spans="1:7" ht="28.15" customHeight="1" x14ac:dyDescent="0.25">
      <c r="A64" s="245">
        <v>61</v>
      </c>
      <c r="B64" s="246"/>
      <c r="C64" s="247"/>
      <c r="D64" s="248"/>
      <c r="E64" s="247"/>
      <c r="F64" s="40">
        <f t="shared" si="0"/>
        <v>0</v>
      </c>
      <c r="G64" s="248"/>
    </row>
    <row r="65" spans="1:7" ht="28.15" customHeight="1" x14ac:dyDescent="0.25">
      <c r="A65" s="245">
        <v>62</v>
      </c>
      <c r="B65" s="246"/>
      <c r="C65" s="247"/>
      <c r="D65" s="248"/>
      <c r="E65" s="247"/>
      <c r="F65" s="40">
        <f t="shared" si="0"/>
        <v>0</v>
      </c>
      <c r="G65" s="248"/>
    </row>
    <row r="66" spans="1:7" ht="28.15" customHeight="1" x14ac:dyDescent="0.25">
      <c r="A66" s="245">
        <v>63</v>
      </c>
      <c r="B66" s="246"/>
      <c r="C66" s="247"/>
      <c r="D66" s="248"/>
      <c r="E66" s="247"/>
      <c r="F66" s="40">
        <f t="shared" si="0"/>
        <v>0</v>
      </c>
      <c r="G66" s="248"/>
    </row>
    <row r="67" spans="1:7" ht="28.15" customHeight="1" x14ac:dyDescent="0.25">
      <c r="A67" s="245">
        <v>64</v>
      </c>
      <c r="B67" s="246"/>
      <c r="C67" s="247"/>
      <c r="D67" s="248"/>
      <c r="E67" s="247"/>
      <c r="F67" s="40">
        <f t="shared" si="0"/>
        <v>0</v>
      </c>
      <c r="G67" s="248"/>
    </row>
    <row r="68" spans="1:7" ht="28.15" customHeight="1" x14ac:dyDescent="0.25">
      <c r="A68" s="245">
        <v>65</v>
      </c>
      <c r="B68" s="246"/>
      <c r="C68" s="247"/>
      <c r="D68" s="248"/>
      <c r="E68" s="247"/>
      <c r="F68" s="40">
        <f t="shared" si="0"/>
        <v>0</v>
      </c>
      <c r="G68" s="248"/>
    </row>
    <row r="69" spans="1:7" ht="28.15" customHeight="1" x14ac:dyDescent="0.25">
      <c r="A69" s="245">
        <v>66</v>
      </c>
      <c r="B69" s="246"/>
      <c r="C69" s="247"/>
      <c r="D69" s="248"/>
      <c r="E69" s="247"/>
      <c r="F69" s="40">
        <f t="shared" ref="F69:F103" si="1">IFERROR(C69/E69, 0%)</f>
        <v>0</v>
      </c>
      <c r="G69" s="248"/>
    </row>
    <row r="70" spans="1:7" ht="28.15" customHeight="1" x14ac:dyDescent="0.25">
      <c r="A70" s="245">
        <v>67</v>
      </c>
      <c r="B70" s="246"/>
      <c r="C70" s="247"/>
      <c r="D70" s="248"/>
      <c r="E70" s="247"/>
      <c r="F70" s="40">
        <f t="shared" si="1"/>
        <v>0</v>
      </c>
      <c r="G70" s="248"/>
    </row>
    <row r="71" spans="1:7" ht="28.15" customHeight="1" x14ac:dyDescent="0.25">
      <c r="A71" s="245">
        <v>68</v>
      </c>
      <c r="B71" s="246"/>
      <c r="C71" s="247"/>
      <c r="D71" s="248"/>
      <c r="E71" s="247"/>
      <c r="F71" s="40">
        <f t="shared" si="1"/>
        <v>0</v>
      </c>
      <c r="G71" s="248"/>
    </row>
    <row r="72" spans="1:7" ht="28.15" customHeight="1" x14ac:dyDescent="0.25">
      <c r="A72" s="245">
        <v>69</v>
      </c>
      <c r="B72" s="246"/>
      <c r="C72" s="247"/>
      <c r="D72" s="248"/>
      <c r="E72" s="247"/>
      <c r="F72" s="40">
        <f t="shared" si="1"/>
        <v>0</v>
      </c>
      <c r="G72" s="248"/>
    </row>
    <row r="73" spans="1:7" ht="28.15" customHeight="1" x14ac:dyDescent="0.25">
      <c r="A73" s="245">
        <v>70</v>
      </c>
      <c r="B73" s="246"/>
      <c r="C73" s="247"/>
      <c r="D73" s="248"/>
      <c r="E73" s="247"/>
      <c r="F73" s="40">
        <f t="shared" si="1"/>
        <v>0</v>
      </c>
      <c r="G73" s="248"/>
    </row>
    <row r="74" spans="1:7" ht="28.15" customHeight="1" x14ac:dyDescent="0.25">
      <c r="A74" s="245">
        <v>71</v>
      </c>
      <c r="B74" s="246"/>
      <c r="C74" s="247"/>
      <c r="D74" s="248"/>
      <c r="E74" s="247"/>
      <c r="F74" s="40">
        <f t="shared" si="1"/>
        <v>0</v>
      </c>
      <c r="G74" s="248"/>
    </row>
    <row r="75" spans="1:7" ht="28.15" customHeight="1" x14ac:dyDescent="0.25">
      <c r="A75" s="245">
        <v>72</v>
      </c>
      <c r="B75" s="246"/>
      <c r="C75" s="247"/>
      <c r="D75" s="248"/>
      <c r="E75" s="247"/>
      <c r="F75" s="40">
        <f t="shared" si="1"/>
        <v>0</v>
      </c>
      <c r="G75" s="248"/>
    </row>
    <row r="76" spans="1:7" ht="28.15" customHeight="1" x14ac:dyDescent="0.25">
      <c r="A76" s="245">
        <v>73</v>
      </c>
      <c r="B76" s="246"/>
      <c r="C76" s="247"/>
      <c r="D76" s="248"/>
      <c r="E76" s="247"/>
      <c r="F76" s="40">
        <f t="shared" si="1"/>
        <v>0</v>
      </c>
      <c r="G76" s="248"/>
    </row>
    <row r="77" spans="1:7" ht="28.15" customHeight="1" x14ac:dyDescent="0.25">
      <c r="A77" s="245">
        <v>74</v>
      </c>
      <c r="B77" s="246"/>
      <c r="C77" s="247"/>
      <c r="D77" s="248"/>
      <c r="E77" s="247"/>
      <c r="F77" s="40">
        <f t="shared" si="1"/>
        <v>0</v>
      </c>
      <c r="G77" s="248"/>
    </row>
    <row r="78" spans="1:7" ht="28.15" customHeight="1" x14ac:dyDescent="0.25">
      <c r="A78" s="245">
        <v>75</v>
      </c>
      <c r="B78" s="246"/>
      <c r="C78" s="247"/>
      <c r="D78" s="248"/>
      <c r="E78" s="247"/>
      <c r="F78" s="40">
        <f t="shared" si="1"/>
        <v>0</v>
      </c>
      <c r="G78" s="248"/>
    </row>
    <row r="79" spans="1:7" ht="28.15" customHeight="1" x14ac:dyDescent="0.25">
      <c r="A79" s="245">
        <v>76</v>
      </c>
      <c r="B79" s="246"/>
      <c r="C79" s="247"/>
      <c r="D79" s="248"/>
      <c r="E79" s="247"/>
      <c r="F79" s="40">
        <f t="shared" si="1"/>
        <v>0</v>
      </c>
      <c r="G79" s="248"/>
    </row>
    <row r="80" spans="1:7" ht="28.15" customHeight="1" x14ac:dyDescent="0.25">
      <c r="A80" s="245">
        <v>77</v>
      </c>
      <c r="B80" s="246"/>
      <c r="C80" s="247"/>
      <c r="D80" s="248"/>
      <c r="E80" s="247"/>
      <c r="F80" s="40">
        <f t="shared" si="1"/>
        <v>0</v>
      </c>
      <c r="G80" s="248"/>
    </row>
    <row r="81" spans="1:7" ht="28.15" customHeight="1" x14ac:dyDescent="0.25">
      <c r="A81" s="245">
        <v>78</v>
      </c>
      <c r="B81" s="246"/>
      <c r="C81" s="247"/>
      <c r="D81" s="248"/>
      <c r="E81" s="247"/>
      <c r="F81" s="40">
        <f t="shared" si="1"/>
        <v>0</v>
      </c>
      <c r="G81" s="248"/>
    </row>
    <row r="82" spans="1:7" ht="28.15" customHeight="1" x14ac:dyDescent="0.25">
      <c r="A82" s="245">
        <v>79</v>
      </c>
      <c r="B82" s="246"/>
      <c r="C82" s="247"/>
      <c r="D82" s="248"/>
      <c r="E82" s="247"/>
      <c r="F82" s="40">
        <f t="shared" si="1"/>
        <v>0</v>
      </c>
      <c r="G82" s="248"/>
    </row>
    <row r="83" spans="1:7" ht="28.15" customHeight="1" x14ac:dyDescent="0.25">
      <c r="A83" s="245">
        <v>80</v>
      </c>
      <c r="B83" s="246"/>
      <c r="C83" s="247"/>
      <c r="D83" s="248"/>
      <c r="E83" s="247"/>
      <c r="F83" s="40">
        <f t="shared" si="1"/>
        <v>0</v>
      </c>
      <c r="G83" s="248"/>
    </row>
    <row r="84" spans="1:7" ht="28.15" customHeight="1" x14ac:dyDescent="0.25">
      <c r="A84" s="245">
        <v>81</v>
      </c>
      <c r="B84" s="246"/>
      <c r="C84" s="247"/>
      <c r="D84" s="248"/>
      <c r="E84" s="247"/>
      <c r="F84" s="40">
        <f t="shared" si="1"/>
        <v>0</v>
      </c>
      <c r="G84" s="248"/>
    </row>
    <row r="85" spans="1:7" ht="28.15" customHeight="1" x14ac:dyDescent="0.25">
      <c r="A85" s="245">
        <v>82</v>
      </c>
      <c r="B85" s="246"/>
      <c r="C85" s="247"/>
      <c r="D85" s="248"/>
      <c r="E85" s="247"/>
      <c r="F85" s="40">
        <f t="shared" si="1"/>
        <v>0</v>
      </c>
      <c r="G85" s="248"/>
    </row>
    <row r="86" spans="1:7" ht="28.15" customHeight="1" x14ac:dyDescent="0.25">
      <c r="A86" s="245">
        <v>83</v>
      </c>
      <c r="B86" s="246"/>
      <c r="C86" s="247"/>
      <c r="D86" s="248"/>
      <c r="E86" s="247"/>
      <c r="F86" s="40">
        <f t="shared" si="1"/>
        <v>0</v>
      </c>
      <c r="G86" s="248"/>
    </row>
    <row r="87" spans="1:7" ht="28.15" customHeight="1" x14ac:dyDescent="0.25">
      <c r="A87" s="245">
        <v>84</v>
      </c>
      <c r="B87" s="246"/>
      <c r="C87" s="247"/>
      <c r="D87" s="248"/>
      <c r="E87" s="247"/>
      <c r="F87" s="40">
        <f t="shared" si="1"/>
        <v>0</v>
      </c>
      <c r="G87" s="248"/>
    </row>
    <row r="88" spans="1:7" ht="28.15" customHeight="1" x14ac:dyDescent="0.25">
      <c r="A88" s="245">
        <v>85</v>
      </c>
      <c r="B88" s="246"/>
      <c r="C88" s="247"/>
      <c r="D88" s="248"/>
      <c r="E88" s="247"/>
      <c r="F88" s="40">
        <f t="shared" si="1"/>
        <v>0</v>
      </c>
      <c r="G88" s="248"/>
    </row>
    <row r="89" spans="1:7" ht="28.15" customHeight="1" x14ac:dyDescent="0.25">
      <c r="A89" s="245">
        <v>86</v>
      </c>
      <c r="B89" s="246"/>
      <c r="C89" s="247"/>
      <c r="D89" s="248"/>
      <c r="E89" s="247"/>
      <c r="F89" s="40">
        <f t="shared" si="1"/>
        <v>0</v>
      </c>
      <c r="G89" s="248"/>
    </row>
    <row r="90" spans="1:7" ht="28.15" customHeight="1" x14ac:dyDescent="0.25">
      <c r="A90" s="245">
        <v>87</v>
      </c>
      <c r="B90" s="246"/>
      <c r="C90" s="247"/>
      <c r="D90" s="248"/>
      <c r="E90" s="247"/>
      <c r="F90" s="40">
        <f t="shared" si="1"/>
        <v>0</v>
      </c>
      <c r="G90" s="248"/>
    </row>
    <row r="91" spans="1:7" ht="28.15" customHeight="1" x14ac:dyDescent="0.25">
      <c r="A91" s="245">
        <v>88</v>
      </c>
      <c r="B91" s="246"/>
      <c r="C91" s="247"/>
      <c r="D91" s="248"/>
      <c r="E91" s="247"/>
      <c r="F91" s="40">
        <f t="shared" si="1"/>
        <v>0</v>
      </c>
      <c r="G91" s="248"/>
    </row>
    <row r="92" spans="1:7" ht="28.15" customHeight="1" x14ac:dyDescent="0.25">
      <c r="A92" s="245">
        <v>89</v>
      </c>
      <c r="B92" s="246"/>
      <c r="C92" s="247"/>
      <c r="D92" s="248"/>
      <c r="E92" s="247"/>
      <c r="F92" s="40">
        <f t="shared" si="1"/>
        <v>0</v>
      </c>
      <c r="G92" s="248"/>
    </row>
    <row r="93" spans="1:7" ht="28.15" customHeight="1" x14ac:dyDescent="0.25">
      <c r="A93" s="245">
        <v>90</v>
      </c>
      <c r="B93" s="246"/>
      <c r="C93" s="247"/>
      <c r="D93" s="248"/>
      <c r="E93" s="247"/>
      <c r="F93" s="40">
        <f t="shared" si="1"/>
        <v>0</v>
      </c>
      <c r="G93" s="248"/>
    </row>
    <row r="94" spans="1:7" ht="28.15" customHeight="1" x14ac:dyDescent="0.25">
      <c r="A94" s="245">
        <v>91</v>
      </c>
      <c r="B94" s="246"/>
      <c r="C94" s="247"/>
      <c r="D94" s="248"/>
      <c r="E94" s="247"/>
      <c r="F94" s="40">
        <f t="shared" si="1"/>
        <v>0</v>
      </c>
      <c r="G94" s="248"/>
    </row>
    <row r="95" spans="1:7" ht="28.15" customHeight="1" x14ac:dyDescent="0.25">
      <c r="A95" s="245">
        <v>92</v>
      </c>
      <c r="B95" s="246"/>
      <c r="C95" s="247"/>
      <c r="D95" s="248"/>
      <c r="E95" s="247"/>
      <c r="F95" s="40">
        <f t="shared" si="1"/>
        <v>0</v>
      </c>
      <c r="G95" s="248"/>
    </row>
    <row r="96" spans="1:7" ht="28.15" customHeight="1" x14ac:dyDescent="0.25">
      <c r="A96" s="245">
        <v>93</v>
      </c>
      <c r="B96" s="246"/>
      <c r="C96" s="247"/>
      <c r="D96" s="248"/>
      <c r="E96" s="247"/>
      <c r="F96" s="40">
        <f t="shared" si="1"/>
        <v>0</v>
      </c>
      <c r="G96" s="248"/>
    </row>
    <row r="97" spans="1:7" ht="28.15" customHeight="1" x14ac:dyDescent="0.25">
      <c r="A97" s="245">
        <v>94</v>
      </c>
      <c r="B97" s="246"/>
      <c r="C97" s="247"/>
      <c r="D97" s="248"/>
      <c r="E97" s="247"/>
      <c r="F97" s="40">
        <f t="shared" si="1"/>
        <v>0</v>
      </c>
      <c r="G97" s="248"/>
    </row>
    <row r="98" spans="1:7" ht="28.15" customHeight="1" x14ac:dyDescent="0.25">
      <c r="A98" s="245">
        <v>95</v>
      </c>
      <c r="B98" s="246"/>
      <c r="C98" s="247"/>
      <c r="D98" s="248"/>
      <c r="E98" s="247"/>
      <c r="F98" s="40">
        <f t="shared" si="1"/>
        <v>0</v>
      </c>
      <c r="G98" s="248"/>
    </row>
    <row r="99" spans="1:7" ht="28.15" customHeight="1" x14ac:dyDescent="0.25">
      <c r="A99" s="245">
        <v>96</v>
      </c>
      <c r="B99" s="246"/>
      <c r="C99" s="247"/>
      <c r="D99" s="248"/>
      <c r="E99" s="247"/>
      <c r="F99" s="40">
        <f t="shared" si="1"/>
        <v>0</v>
      </c>
      <c r="G99" s="248"/>
    </row>
    <row r="100" spans="1:7" ht="28.15" customHeight="1" x14ac:dyDescent="0.25">
      <c r="A100" s="245">
        <v>97</v>
      </c>
      <c r="B100" s="246"/>
      <c r="C100" s="247"/>
      <c r="D100" s="248"/>
      <c r="E100" s="247"/>
      <c r="F100" s="40">
        <f t="shared" si="1"/>
        <v>0</v>
      </c>
      <c r="G100" s="248"/>
    </row>
    <row r="101" spans="1:7" ht="28.15" customHeight="1" x14ac:dyDescent="0.25">
      <c r="A101" s="245">
        <v>98</v>
      </c>
      <c r="B101" s="246"/>
      <c r="C101" s="247"/>
      <c r="D101" s="248"/>
      <c r="E101" s="247"/>
      <c r="F101" s="40">
        <f t="shared" si="1"/>
        <v>0</v>
      </c>
      <c r="G101" s="248"/>
    </row>
    <row r="102" spans="1:7" ht="28.15" customHeight="1" x14ac:dyDescent="0.25">
      <c r="A102" s="245">
        <v>99</v>
      </c>
      <c r="B102" s="246"/>
      <c r="C102" s="247"/>
      <c r="D102" s="248"/>
      <c r="E102" s="247"/>
      <c r="F102" s="40">
        <f t="shared" si="1"/>
        <v>0</v>
      </c>
      <c r="G102" s="248"/>
    </row>
    <row r="103" spans="1:7" ht="28.15" customHeight="1" x14ac:dyDescent="0.25">
      <c r="A103" s="245">
        <v>100</v>
      </c>
      <c r="B103" s="246"/>
      <c r="C103" s="247"/>
      <c r="D103" s="248"/>
      <c r="E103" s="247"/>
      <c r="F103" s="40">
        <f t="shared" si="1"/>
        <v>0</v>
      </c>
      <c r="G103" s="248"/>
    </row>
  </sheetData>
  <sheetProtection algorithmName="SHA-512" hashValue="t2dDV1tyP1hUTVzd0qI/KCZ2Ur8uWUAi9wA94aIEDTVrJREam01c0qLGtklQQON9WOqc0tr8cAuQicwAOi8JAg==" saltValue="2Cb+aL7ovcYcNRj4hhItMw==" spinCount="100000" sheet="1" objects="1" scenarios="1" formatCells="0" selectLockedCells="1"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197E7-DD4E-4591-A888-501FAF853F91}">
  <sheetPr codeName="Planilha1"/>
  <dimension ref="B2:W33"/>
  <sheetViews>
    <sheetView showGridLines="0" showRowColHeaders="0" zoomScale="70" zoomScaleNormal="70" workbookViewId="0"/>
  </sheetViews>
  <sheetFormatPr defaultColWidth="8.85546875" defaultRowHeight="15" x14ac:dyDescent="0.25"/>
  <cols>
    <col min="1" max="1" width="3.7109375" style="1" customWidth="1"/>
    <col min="2" max="9" width="8.85546875" style="1"/>
    <col min="10" max="10" width="2.85546875" style="1" customWidth="1"/>
    <col min="11" max="19" width="8.85546875" style="1"/>
    <col min="20" max="20" width="16.28515625" style="1" customWidth="1"/>
    <col min="21" max="21" width="8.85546875" style="1"/>
    <col min="22" max="22" width="8.85546875" style="1" customWidth="1"/>
    <col min="23" max="23" width="14.140625" style="1" customWidth="1"/>
    <col min="24" max="16384" width="8.85546875" style="1"/>
  </cols>
  <sheetData>
    <row r="2" spans="2:23" x14ac:dyDescent="0.25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7"/>
    </row>
    <row r="3" spans="2:23" x14ac:dyDescent="0.25">
      <c r="B3" s="4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50"/>
    </row>
    <row r="4" spans="2:23" x14ac:dyDescent="0.25">
      <c r="B4" s="48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50"/>
    </row>
    <row r="5" spans="2:23" x14ac:dyDescent="0.25"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50"/>
    </row>
    <row r="6" spans="2:23" x14ac:dyDescent="0.25">
      <c r="B6" s="48"/>
      <c r="C6" s="49"/>
      <c r="D6" s="49"/>
      <c r="E6" s="49"/>
      <c r="F6" s="49"/>
      <c r="G6" s="49"/>
      <c r="H6" s="49"/>
      <c r="I6" s="49"/>
      <c r="J6" s="49"/>
      <c r="K6" s="48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50"/>
    </row>
    <row r="7" spans="2:23" x14ac:dyDescent="0.25">
      <c r="B7" s="48"/>
      <c r="C7" s="49"/>
      <c r="D7" s="49"/>
      <c r="E7" s="49"/>
      <c r="F7" s="49"/>
      <c r="G7" s="49"/>
      <c r="H7" s="49"/>
      <c r="I7" s="49"/>
      <c r="J7" s="49"/>
      <c r="K7" s="48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50"/>
    </row>
    <row r="8" spans="2:23" x14ac:dyDescent="0.25">
      <c r="B8" s="48"/>
      <c r="C8" s="49"/>
      <c r="D8" s="49"/>
      <c r="E8" s="49"/>
      <c r="F8" s="49"/>
      <c r="G8" s="49"/>
      <c r="H8" s="49"/>
      <c r="I8" s="49"/>
      <c r="J8" s="49"/>
      <c r="K8" s="48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50"/>
    </row>
    <row r="9" spans="2:23" x14ac:dyDescent="0.25">
      <c r="B9" s="48"/>
      <c r="C9" s="49"/>
      <c r="D9" s="49"/>
      <c r="E9" s="49"/>
      <c r="F9" s="49"/>
      <c r="G9" s="49"/>
      <c r="H9" s="49"/>
      <c r="I9" s="49"/>
      <c r="J9" s="49"/>
      <c r="K9" s="48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50"/>
    </row>
    <row r="10" spans="2:23" x14ac:dyDescent="0.25">
      <c r="B10" s="48"/>
      <c r="C10" s="49"/>
      <c r="D10" s="49"/>
      <c r="E10" s="49"/>
      <c r="F10" s="49"/>
      <c r="G10" s="49"/>
      <c r="H10" s="49"/>
      <c r="I10" s="49"/>
      <c r="J10" s="49"/>
      <c r="K10" s="48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50"/>
    </row>
    <row r="11" spans="2:23" x14ac:dyDescent="0.25">
      <c r="B11" s="48"/>
      <c r="C11" s="49"/>
      <c r="D11" s="49"/>
      <c r="E11" s="49"/>
      <c r="F11" s="49"/>
      <c r="G11" s="49"/>
      <c r="H11" s="49"/>
      <c r="I11" s="49"/>
      <c r="J11" s="49"/>
      <c r="K11" s="48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50"/>
    </row>
    <row r="12" spans="2:23" x14ac:dyDescent="0.25">
      <c r="B12" s="48"/>
      <c r="C12" s="49"/>
      <c r="D12" s="49"/>
      <c r="E12" s="49"/>
      <c r="F12" s="49"/>
      <c r="G12" s="49"/>
      <c r="H12" s="49"/>
      <c r="I12" s="49"/>
      <c r="J12" s="49"/>
      <c r="K12" s="48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50"/>
    </row>
    <row r="13" spans="2:23" x14ac:dyDescent="0.25">
      <c r="B13" s="48"/>
      <c r="C13" s="49"/>
      <c r="D13" s="49"/>
      <c r="E13" s="49"/>
      <c r="F13" s="49"/>
      <c r="G13" s="49"/>
      <c r="H13" s="49"/>
      <c r="I13" s="49"/>
      <c r="J13" s="49"/>
      <c r="K13" s="48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50"/>
    </row>
    <row r="14" spans="2:23" x14ac:dyDescent="0.25">
      <c r="B14" s="48"/>
      <c r="C14" s="49"/>
      <c r="D14" s="49"/>
      <c r="E14" s="49"/>
      <c r="F14" s="49"/>
      <c r="G14" s="49"/>
      <c r="H14" s="49"/>
      <c r="I14" s="49"/>
      <c r="J14" s="49"/>
      <c r="K14" s="48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50"/>
    </row>
    <row r="15" spans="2:23" x14ac:dyDescent="0.25">
      <c r="B15" s="48"/>
      <c r="C15" s="49"/>
      <c r="D15" s="49"/>
      <c r="E15" s="49"/>
      <c r="F15" s="49"/>
      <c r="G15" s="49"/>
      <c r="H15" s="49"/>
      <c r="I15" s="49"/>
      <c r="J15" s="49"/>
      <c r="K15" s="48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50"/>
    </row>
    <row r="16" spans="2:23" x14ac:dyDescent="0.25">
      <c r="B16" s="48"/>
      <c r="C16" s="49"/>
      <c r="D16" s="49"/>
      <c r="E16" s="49"/>
      <c r="F16" s="49"/>
      <c r="G16" s="49"/>
      <c r="H16" s="49"/>
      <c r="I16" s="49"/>
      <c r="J16" s="49"/>
      <c r="K16" s="48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50"/>
    </row>
    <row r="17" spans="2:23" x14ac:dyDescent="0.25">
      <c r="B17" s="48"/>
      <c r="C17" s="49"/>
      <c r="D17" s="49"/>
      <c r="E17" s="49"/>
      <c r="F17" s="49"/>
      <c r="G17" s="49"/>
      <c r="H17" s="49"/>
      <c r="I17" s="49"/>
      <c r="J17" s="49"/>
      <c r="K17" s="48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50"/>
    </row>
    <row r="18" spans="2:23" x14ac:dyDescent="0.25">
      <c r="B18" s="48"/>
      <c r="C18" s="49"/>
      <c r="D18" s="49"/>
      <c r="E18" s="49"/>
      <c r="F18" s="49"/>
      <c r="G18" s="49"/>
      <c r="H18" s="49"/>
      <c r="I18" s="49"/>
      <c r="J18" s="49"/>
      <c r="K18" s="48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50"/>
    </row>
    <row r="19" spans="2:23" x14ac:dyDescent="0.25">
      <c r="B19" s="48"/>
      <c r="C19" s="49"/>
      <c r="D19" s="49"/>
      <c r="E19" s="49"/>
      <c r="F19" s="49"/>
      <c r="G19" s="49"/>
      <c r="H19" s="49"/>
      <c r="I19" s="49"/>
      <c r="J19" s="49"/>
      <c r="K19" s="48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</row>
    <row r="20" spans="2:23" x14ac:dyDescent="0.25">
      <c r="B20" s="48"/>
      <c r="C20" s="49"/>
      <c r="D20" s="49"/>
      <c r="E20" s="49"/>
      <c r="F20" s="49"/>
      <c r="G20" s="49"/>
      <c r="H20" s="49"/>
      <c r="I20" s="49"/>
      <c r="J20" s="49"/>
      <c r="K20" s="48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50"/>
    </row>
    <row r="21" spans="2:23" x14ac:dyDescent="0.25">
      <c r="B21" s="48"/>
      <c r="C21" s="49"/>
      <c r="D21" s="49"/>
      <c r="E21" s="49"/>
      <c r="F21" s="49"/>
      <c r="G21" s="49"/>
      <c r="H21" s="49"/>
      <c r="I21" s="49"/>
      <c r="J21" s="49"/>
      <c r="K21" s="48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50"/>
    </row>
    <row r="22" spans="2:23" x14ac:dyDescent="0.25">
      <c r="B22" s="48"/>
      <c r="C22" s="49"/>
      <c r="D22" s="49"/>
      <c r="E22" s="49"/>
      <c r="F22" s="49"/>
      <c r="G22" s="49"/>
      <c r="H22" s="49"/>
      <c r="I22" s="49"/>
      <c r="J22" s="49"/>
      <c r="K22" s="48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50"/>
    </row>
    <row r="23" spans="2:23" x14ac:dyDescent="0.25">
      <c r="B23" s="48"/>
      <c r="C23" s="49"/>
      <c r="D23" s="49"/>
      <c r="E23" s="49"/>
      <c r="F23" s="49"/>
      <c r="G23" s="49"/>
      <c r="H23" s="49"/>
      <c r="I23" s="49"/>
      <c r="J23" s="49"/>
      <c r="K23" s="48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50"/>
    </row>
    <row r="24" spans="2:23" x14ac:dyDescent="0.25">
      <c r="B24" s="48"/>
      <c r="C24" s="49"/>
      <c r="D24" s="49"/>
      <c r="E24" s="49"/>
      <c r="F24" s="49"/>
      <c r="G24" s="49"/>
      <c r="H24" s="49"/>
      <c r="I24" s="49"/>
      <c r="J24" s="49"/>
      <c r="K24" s="48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50"/>
    </row>
    <row r="25" spans="2:23" x14ac:dyDescent="0.25">
      <c r="B25" s="48"/>
      <c r="C25" s="49"/>
      <c r="D25" s="49"/>
      <c r="E25" s="49"/>
      <c r="F25" s="49"/>
      <c r="G25" s="49"/>
      <c r="H25" s="49"/>
      <c r="I25" s="49"/>
      <c r="J25" s="49"/>
      <c r="K25" s="48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50"/>
    </row>
    <row r="26" spans="2:23" x14ac:dyDescent="0.25">
      <c r="B26" s="48"/>
      <c r="C26" s="49"/>
      <c r="D26" s="49"/>
      <c r="E26" s="49"/>
      <c r="F26" s="49"/>
      <c r="G26" s="49"/>
      <c r="H26" s="49"/>
      <c r="I26" s="49"/>
      <c r="J26" s="49"/>
      <c r="K26" s="48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50"/>
    </row>
    <row r="27" spans="2:23" x14ac:dyDescent="0.25">
      <c r="B27" s="48"/>
      <c r="C27" s="49"/>
      <c r="D27" s="49"/>
      <c r="E27" s="49"/>
      <c r="F27" s="49"/>
      <c r="G27" s="49"/>
      <c r="H27" s="49"/>
      <c r="I27" s="49"/>
      <c r="J27" s="50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50"/>
    </row>
    <row r="28" spans="2:23" x14ac:dyDescent="0.25">
      <c r="B28" s="48"/>
      <c r="C28" s="49"/>
      <c r="D28" s="49"/>
      <c r="E28" s="49"/>
      <c r="F28" s="49"/>
      <c r="G28" s="49"/>
      <c r="H28" s="49"/>
      <c r="I28" s="49"/>
      <c r="J28" s="50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50"/>
    </row>
    <row r="29" spans="2:23" x14ac:dyDescent="0.25">
      <c r="B29" s="48"/>
      <c r="C29" s="49"/>
      <c r="D29" s="49"/>
      <c r="E29" s="49"/>
      <c r="F29" s="49"/>
      <c r="G29" s="49"/>
      <c r="H29" s="49"/>
      <c r="I29" s="49"/>
      <c r="J29" s="50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50"/>
    </row>
    <row r="30" spans="2:23" x14ac:dyDescent="0.25">
      <c r="B30" s="48"/>
      <c r="C30" s="49"/>
      <c r="D30" s="49"/>
      <c r="E30" s="49"/>
      <c r="F30" s="49"/>
      <c r="G30" s="49"/>
      <c r="H30" s="49"/>
      <c r="I30" s="49"/>
      <c r="J30" s="50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50"/>
    </row>
    <row r="31" spans="2:23" x14ac:dyDescent="0.25">
      <c r="B31" s="48"/>
      <c r="C31" s="49"/>
      <c r="D31" s="49"/>
      <c r="E31" s="49"/>
      <c r="F31" s="49"/>
      <c r="G31" s="49"/>
      <c r="H31" s="49"/>
      <c r="I31" s="49"/>
      <c r="J31" s="50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</row>
    <row r="32" spans="2:23" x14ac:dyDescent="0.25">
      <c r="B32" s="48"/>
      <c r="C32" s="49"/>
      <c r="D32" s="49"/>
      <c r="E32" s="49"/>
      <c r="F32" s="49"/>
      <c r="G32" s="49"/>
      <c r="H32" s="49"/>
      <c r="I32" s="49"/>
      <c r="J32" s="50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50"/>
    </row>
    <row r="33" spans="2:23" x14ac:dyDescent="0.25">
      <c r="B33" s="51"/>
      <c r="C33" s="52"/>
      <c r="D33" s="52"/>
      <c r="E33" s="52"/>
      <c r="F33" s="52"/>
      <c r="G33" s="52"/>
      <c r="H33" s="52"/>
      <c r="I33" s="52"/>
      <c r="J33" s="52"/>
      <c r="K33" s="348"/>
      <c r="L33" s="348"/>
      <c r="M33" s="348"/>
      <c r="N33" s="348"/>
      <c r="O33" s="348"/>
      <c r="P33" s="348"/>
      <c r="Q33" s="348"/>
      <c r="R33" s="348"/>
      <c r="S33" s="348"/>
      <c r="T33" s="348"/>
      <c r="U33" s="348"/>
      <c r="V33" s="348"/>
      <c r="W33" s="349"/>
    </row>
  </sheetData>
  <sheetProtection algorithmName="SHA-512" hashValue="58U3tXU3dK9uyDjqV9IfsLZsCSx8lgon7DvJBr3XkbWhISkeF69ss895HajbBD2J8lve32EUCZDN4d1enpvbRA==" saltValue="k/IfAIgMyFzD4PO9zbamvQ==" spinCount="100000" sheet="1" objects="1" scenarios="1" selectLockedCells="1" selectUnlockedCells="1"/>
  <mergeCells count="1">
    <mergeCell ref="K33:W33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B0FF-715D-492E-9454-6BE8D53FA3BB}">
  <sheetPr codeName="Planilha2"/>
  <dimension ref="B1:I23"/>
  <sheetViews>
    <sheetView showGridLines="0" showRowColHeaders="0" topLeftCell="C1" workbookViewId="0">
      <selection activeCell="F14" sqref="F14"/>
    </sheetView>
  </sheetViews>
  <sheetFormatPr defaultColWidth="26.7109375" defaultRowHeight="22.15" customHeight="1" x14ac:dyDescent="0.25"/>
  <cols>
    <col min="1" max="1" width="1.28515625" style="6" customWidth="1"/>
    <col min="2" max="2" width="15.7109375" style="6" customWidth="1"/>
    <col min="3" max="16384" width="26.7109375" style="6"/>
  </cols>
  <sheetData>
    <row r="1" spans="2:9" ht="10.15" customHeight="1" thickBot="1" x14ac:dyDescent="0.3"/>
    <row r="2" spans="2:9" ht="22.15" customHeight="1" x14ac:dyDescent="0.25">
      <c r="B2" s="155"/>
      <c r="C2" s="350" t="s">
        <v>2</v>
      </c>
      <c r="D2" s="350"/>
      <c r="E2" s="350"/>
      <c r="F2" s="350"/>
      <c r="G2" s="350"/>
      <c r="H2" s="350"/>
      <c r="I2" s="351"/>
    </row>
    <row r="3" spans="2:9" ht="22.15" customHeight="1" thickBot="1" x14ac:dyDescent="0.3">
      <c r="B3" s="156"/>
      <c r="C3" s="352"/>
      <c r="D3" s="352"/>
      <c r="E3" s="352"/>
      <c r="F3" s="352"/>
      <c r="G3" s="352"/>
      <c r="H3" s="352"/>
      <c r="I3" s="353"/>
    </row>
    <row r="4" spans="2:9" ht="30" customHeight="1" thickBot="1" x14ac:dyDescent="0.3">
      <c r="B4" s="150"/>
      <c r="C4" s="151" t="s">
        <v>3</v>
      </c>
      <c r="D4" s="152" t="s">
        <v>4</v>
      </c>
      <c r="E4" s="152" t="s">
        <v>5</v>
      </c>
      <c r="F4" s="153" t="s">
        <v>6</v>
      </c>
      <c r="G4" s="152" t="s">
        <v>7</v>
      </c>
      <c r="H4" s="153" t="s">
        <v>8</v>
      </c>
      <c r="I4" s="154" t="s">
        <v>9</v>
      </c>
    </row>
    <row r="5" spans="2:9" ht="22.15" customHeight="1" x14ac:dyDescent="0.25">
      <c r="B5" s="146" t="s">
        <v>877</v>
      </c>
      <c r="C5" s="290"/>
      <c r="D5" s="291"/>
      <c r="E5" s="292"/>
      <c r="F5" s="292"/>
      <c r="G5" s="292"/>
      <c r="H5" s="292"/>
      <c r="I5" s="296"/>
    </row>
    <row r="6" spans="2:9" ht="22.15" customHeight="1" x14ac:dyDescent="0.25">
      <c r="B6" s="147" t="s">
        <v>878</v>
      </c>
      <c r="C6" s="293"/>
      <c r="D6" s="294"/>
      <c r="E6" s="295"/>
      <c r="F6" s="295"/>
      <c r="G6" s="295"/>
      <c r="H6" s="295"/>
      <c r="I6" s="296"/>
    </row>
    <row r="7" spans="2:9" ht="22.15" customHeight="1" x14ac:dyDescent="0.25">
      <c r="B7" s="147" t="s">
        <v>879</v>
      </c>
      <c r="C7" s="293"/>
      <c r="D7" s="294"/>
      <c r="E7" s="295"/>
      <c r="F7" s="295"/>
      <c r="G7" s="295"/>
      <c r="H7" s="295"/>
      <c r="I7" s="296"/>
    </row>
    <row r="8" spans="2:9" ht="22.15" customHeight="1" x14ac:dyDescent="0.25">
      <c r="B8" s="147" t="s">
        <v>880</v>
      </c>
      <c r="C8" s="297"/>
      <c r="D8" s="298"/>
      <c r="E8" s="295"/>
      <c r="F8" s="299"/>
      <c r="G8" s="299"/>
      <c r="H8" s="299"/>
      <c r="I8" s="300"/>
    </row>
    <row r="9" spans="2:9" ht="22.15" customHeight="1" x14ac:dyDescent="0.25">
      <c r="B9" s="147" t="s">
        <v>881</v>
      </c>
      <c r="C9" s="293"/>
      <c r="D9" s="294"/>
      <c r="E9" s="295"/>
      <c r="F9" s="295"/>
      <c r="G9" s="295"/>
      <c r="H9" s="295"/>
      <c r="I9" s="296"/>
    </row>
    <row r="10" spans="2:9" ht="22.15" customHeight="1" x14ac:dyDescent="0.25">
      <c r="B10" s="147" t="s">
        <v>882</v>
      </c>
      <c r="C10" s="293"/>
      <c r="D10" s="294"/>
      <c r="E10" s="295"/>
      <c r="F10" s="295"/>
      <c r="G10" s="295"/>
      <c r="H10" s="295"/>
      <c r="I10" s="296"/>
    </row>
    <row r="11" spans="2:9" ht="22.15" customHeight="1" x14ac:dyDescent="0.25">
      <c r="B11" s="147" t="s">
        <v>883</v>
      </c>
      <c r="C11" s="293"/>
      <c r="D11" s="294"/>
      <c r="E11" s="295"/>
      <c r="F11" s="295"/>
      <c r="G11" s="295"/>
      <c r="H11" s="295"/>
      <c r="I11" s="296"/>
    </row>
    <row r="12" spans="2:9" ht="22.15" customHeight="1" x14ac:dyDescent="0.25">
      <c r="B12" s="147" t="s">
        <v>884</v>
      </c>
      <c r="C12" s="293"/>
      <c r="D12" s="294"/>
      <c r="E12" s="295"/>
      <c r="F12" s="295"/>
      <c r="G12" s="295"/>
      <c r="H12" s="295"/>
      <c r="I12" s="296"/>
    </row>
    <row r="13" spans="2:9" ht="22.15" customHeight="1" x14ac:dyDescent="0.25">
      <c r="B13" s="147" t="s">
        <v>885</v>
      </c>
      <c r="C13" s="293"/>
      <c r="D13" s="294"/>
      <c r="E13" s="295"/>
      <c r="F13" s="295"/>
      <c r="G13" s="295"/>
      <c r="H13" s="295"/>
      <c r="I13" s="296"/>
    </row>
    <row r="14" spans="2:9" ht="22.15" customHeight="1" x14ac:dyDescent="0.25">
      <c r="B14" s="147" t="s">
        <v>886</v>
      </c>
      <c r="C14" s="293"/>
      <c r="D14" s="294"/>
      <c r="E14" s="295"/>
      <c r="F14" s="295"/>
      <c r="G14" s="295"/>
      <c r="H14" s="295"/>
      <c r="I14" s="296"/>
    </row>
    <row r="15" spans="2:9" ht="22.15" customHeight="1" x14ac:dyDescent="0.25">
      <c r="B15" s="147" t="s">
        <v>887</v>
      </c>
      <c r="C15" s="293"/>
      <c r="D15" s="294"/>
      <c r="E15" s="295"/>
      <c r="F15" s="295"/>
      <c r="G15" s="295"/>
      <c r="H15" s="295"/>
      <c r="I15" s="296"/>
    </row>
    <row r="16" spans="2:9" ht="22.15" customHeight="1" x14ac:dyDescent="0.25">
      <c r="B16" s="147" t="s">
        <v>888</v>
      </c>
      <c r="C16" s="293"/>
      <c r="D16" s="294"/>
      <c r="E16" s="295"/>
      <c r="F16" s="295"/>
      <c r="G16" s="295"/>
      <c r="H16" s="295"/>
      <c r="I16" s="296"/>
    </row>
    <row r="17" spans="2:9" ht="22.15" customHeight="1" x14ac:dyDescent="0.25">
      <c r="B17" s="147" t="s">
        <v>889</v>
      </c>
      <c r="C17" s="293"/>
      <c r="D17" s="294"/>
      <c r="E17" s="295"/>
      <c r="F17" s="295"/>
      <c r="G17" s="295"/>
      <c r="H17" s="295"/>
      <c r="I17" s="296"/>
    </row>
    <row r="18" spans="2:9" ht="22.15" customHeight="1" x14ac:dyDescent="0.25">
      <c r="B18" s="147" t="s">
        <v>890</v>
      </c>
      <c r="C18" s="293"/>
      <c r="D18" s="294"/>
      <c r="E18" s="295"/>
      <c r="F18" s="295"/>
      <c r="G18" s="295"/>
      <c r="H18" s="295"/>
      <c r="I18" s="296"/>
    </row>
    <row r="19" spans="2:9" ht="22.15" customHeight="1" x14ac:dyDescent="0.25">
      <c r="B19" s="147" t="s">
        <v>891</v>
      </c>
      <c r="C19" s="293"/>
      <c r="D19" s="294"/>
      <c r="E19" s="295"/>
      <c r="F19" s="295"/>
      <c r="G19" s="295"/>
      <c r="H19" s="295"/>
      <c r="I19" s="296"/>
    </row>
    <row r="20" spans="2:9" ht="22.15" customHeight="1" x14ac:dyDescent="0.25">
      <c r="B20" s="148" t="s">
        <v>892</v>
      </c>
      <c r="C20" s="293"/>
      <c r="D20" s="294"/>
      <c r="E20" s="295"/>
      <c r="F20" s="295"/>
      <c r="G20" s="295"/>
      <c r="H20" s="295"/>
      <c r="I20" s="296"/>
    </row>
    <row r="21" spans="2:9" ht="22.15" customHeight="1" x14ac:dyDescent="0.25">
      <c r="B21" s="148" t="s">
        <v>893</v>
      </c>
      <c r="C21" s="293"/>
      <c r="D21" s="294"/>
      <c r="E21" s="295"/>
      <c r="F21" s="295"/>
      <c r="G21" s="295"/>
      <c r="H21" s="295"/>
      <c r="I21" s="296"/>
    </row>
    <row r="22" spans="2:9" ht="22.15" customHeight="1" x14ac:dyDescent="0.25">
      <c r="B22" s="147" t="s">
        <v>894</v>
      </c>
      <c r="C22" s="293"/>
      <c r="D22" s="294"/>
      <c r="E22" s="295"/>
      <c r="F22" s="295"/>
      <c r="G22" s="295"/>
      <c r="H22" s="295"/>
      <c r="I22" s="296"/>
    </row>
    <row r="23" spans="2:9" ht="22.15" customHeight="1" thickBot="1" x14ac:dyDescent="0.3">
      <c r="B23" s="149" t="s">
        <v>876</v>
      </c>
      <c r="C23" s="301"/>
      <c r="D23" s="302"/>
      <c r="E23" s="303"/>
      <c r="F23" s="303"/>
      <c r="G23" s="303"/>
      <c r="H23" s="303"/>
      <c r="I23" s="304"/>
    </row>
  </sheetData>
  <sheetProtection algorithmName="SHA-512" hashValue="4DeRidsBSrPvjlc9QJ5tAKY2vk+hhXKFVVXqX69uYNIgWYhccDhVEuAbvhQLn6lPp9ZRGNsZA/lZNOxEcc1rRg==" saltValue="om8+93UhRfB8+beaDSkdtw==" spinCount="100000" sheet="1" objects="1" scenarios="1" formatCells="0" selectLockedCells="1"/>
  <mergeCells count="1">
    <mergeCell ref="C2:I3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F3E3-6D86-4876-947F-D28B405CA234}">
  <sheetPr codeName="Planilha23"/>
  <dimension ref="B2:W36"/>
  <sheetViews>
    <sheetView showGridLines="0" showRowColHeaders="0" tabSelected="1" zoomScaleNormal="100" workbookViewId="0">
      <selection activeCell="K2" sqref="K2"/>
    </sheetView>
  </sheetViews>
  <sheetFormatPr defaultColWidth="8.85546875" defaultRowHeight="15" x14ac:dyDescent="0.25"/>
  <cols>
    <col min="1" max="1" width="3.28515625" style="310" customWidth="1"/>
    <col min="2" max="22" width="8.85546875" style="310"/>
    <col min="23" max="23" width="13.7109375" style="310" customWidth="1"/>
    <col min="24" max="16384" width="8.85546875" style="310"/>
  </cols>
  <sheetData>
    <row r="2" spans="2:23" x14ac:dyDescent="0.25">
      <c r="B2" s="307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9"/>
    </row>
    <row r="3" spans="2:23" x14ac:dyDescent="0.25">
      <c r="B3" s="311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3"/>
    </row>
    <row r="4" spans="2:23" x14ac:dyDescent="0.25">
      <c r="B4" s="311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3"/>
    </row>
    <row r="5" spans="2:23" x14ac:dyDescent="0.25">
      <c r="B5" s="311"/>
      <c r="C5" s="312"/>
      <c r="D5" s="312"/>
      <c r="E5" s="312"/>
      <c r="F5" s="312"/>
      <c r="G5" s="312"/>
      <c r="H5" s="312"/>
      <c r="I5" s="312"/>
      <c r="J5" s="312"/>
      <c r="K5" s="312"/>
      <c r="L5" s="312"/>
      <c r="M5" s="312"/>
      <c r="N5" s="312"/>
      <c r="O5" s="312"/>
      <c r="P5" s="312"/>
      <c r="Q5" s="312"/>
      <c r="R5" s="312"/>
      <c r="S5" s="312"/>
      <c r="T5" s="312"/>
      <c r="U5" s="312"/>
      <c r="V5" s="312"/>
      <c r="W5" s="313"/>
    </row>
    <row r="6" spans="2:23" x14ac:dyDescent="0.25">
      <c r="B6" s="311"/>
      <c r="C6" s="312"/>
      <c r="D6" s="312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3"/>
    </row>
    <row r="7" spans="2:23" x14ac:dyDescent="0.25">
      <c r="B7" s="311"/>
      <c r="C7" s="312"/>
      <c r="D7" s="312"/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3"/>
    </row>
    <row r="8" spans="2:23" x14ac:dyDescent="0.25">
      <c r="B8" s="311"/>
      <c r="C8" s="312"/>
      <c r="D8" s="312"/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3"/>
    </row>
    <row r="9" spans="2:23" x14ac:dyDescent="0.25">
      <c r="B9" s="311"/>
      <c r="C9" s="312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2"/>
      <c r="V9" s="312"/>
      <c r="W9" s="313"/>
    </row>
    <row r="10" spans="2:23" x14ac:dyDescent="0.25">
      <c r="B10" s="311"/>
      <c r="C10" s="312"/>
      <c r="D10" s="312"/>
      <c r="E10" s="312"/>
      <c r="F10" s="312"/>
      <c r="G10" s="312"/>
      <c r="H10" s="312"/>
      <c r="I10" s="312"/>
      <c r="J10" s="312"/>
      <c r="K10" s="312"/>
      <c r="L10" s="312"/>
      <c r="M10" s="312"/>
      <c r="N10" s="312"/>
      <c r="O10" s="312"/>
      <c r="P10" s="312"/>
      <c r="Q10" s="312"/>
      <c r="R10" s="312"/>
      <c r="S10" s="312"/>
      <c r="T10" s="312"/>
      <c r="U10" s="312"/>
      <c r="V10" s="312"/>
      <c r="W10" s="313"/>
    </row>
    <row r="11" spans="2:23" x14ac:dyDescent="0.25">
      <c r="B11" s="311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3"/>
    </row>
    <row r="12" spans="2:23" x14ac:dyDescent="0.25">
      <c r="B12" s="311"/>
      <c r="C12" s="312"/>
      <c r="D12" s="312"/>
      <c r="E12" s="312"/>
      <c r="F12" s="312"/>
      <c r="G12" s="312"/>
      <c r="H12" s="312"/>
      <c r="I12" s="312"/>
      <c r="J12" s="312"/>
      <c r="K12" s="312"/>
      <c r="L12" s="312"/>
      <c r="M12" s="312"/>
      <c r="N12" s="312"/>
      <c r="O12" s="312"/>
      <c r="P12" s="312"/>
      <c r="Q12" s="312"/>
      <c r="R12" s="312"/>
      <c r="S12" s="312"/>
      <c r="T12" s="312"/>
      <c r="U12" s="312"/>
      <c r="V12" s="312"/>
      <c r="W12" s="313"/>
    </row>
    <row r="13" spans="2:23" x14ac:dyDescent="0.25">
      <c r="B13" s="311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2"/>
      <c r="P13" s="312"/>
      <c r="Q13" s="312"/>
      <c r="R13" s="312"/>
      <c r="S13" s="312"/>
      <c r="T13" s="312"/>
      <c r="U13" s="312"/>
      <c r="V13" s="312"/>
      <c r="W13" s="313"/>
    </row>
    <row r="14" spans="2:23" x14ac:dyDescent="0.25">
      <c r="B14" s="311"/>
      <c r="C14" s="312"/>
      <c r="D14" s="312"/>
      <c r="E14" s="312"/>
      <c r="F14" s="312"/>
      <c r="G14" s="312"/>
      <c r="H14" s="312"/>
      <c r="I14" s="312"/>
      <c r="J14" s="312"/>
      <c r="K14" s="312"/>
      <c r="L14" s="312"/>
      <c r="M14" s="312"/>
      <c r="N14" s="312"/>
      <c r="O14" s="312"/>
      <c r="P14" s="312"/>
      <c r="Q14" s="312"/>
      <c r="R14" s="312"/>
      <c r="S14" s="312"/>
      <c r="T14" s="312"/>
      <c r="U14" s="312"/>
      <c r="V14" s="312"/>
      <c r="W14" s="313"/>
    </row>
    <row r="15" spans="2:23" x14ac:dyDescent="0.25">
      <c r="B15" s="311"/>
      <c r="C15" s="312"/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2"/>
      <c r="O15" s="312"/>
      <c r="P15" s="312"/>
      <c r="Q15" s="312"/>
      <c r="R15" s="312"/>
      <c r="S15" s="312"/>
      <c r="T15" s="312"/>
      <c r="U15" s="312"/>
      <c r="V15" s="312"/>
      <c r="W15" s="313"/>
    </row>
    <row r="16" spans="2:23" x14ac:dyDescent="0.25">
      <c r="B16" s="311"/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2"/>
      <c r="V16" s="312"/>
      <c r="W16" s="313"/>
    </row>
    <row r="17" spans="2:23" x14ac:dyDescent="0.25">
      <c r="B17" s="311"/>
      <c r="C17" s="312"/>
      <c r="D17" s="312"/>
      <c r="E17" s="312"/>
      <c r="F17" s="312"/>
      <c r="G17" s="312"/>
      <c r="H17" s="312"/>
      <c r="I17" s="312"/>
      <c r="J17" s="312"/>
      <c r="K17" s="312"/>
      <c r="L17" s="312"/>
      <c r="M17" s="312"/>
      <c r="N17" s="312"/>
      <c r="O17" s="312"/>
      <c r="P17" s="312"/>
      <c r="Q17" s="312"/>
      <c r="R17" s="312"/>
      <c r="S17" s="312"/>
      <c r="T17" s="312"/>
      <c r="U17" s="312"/>
      <c r="V17" s="312"/>
      <c r="W17" s="313"/>
    </row>
    <row r="18" spans="2:23" x14ac:dyDescent="0.25">
      <c r="B18" s="311"/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312"/>
      <c r="O18" s="312"/>
      <c r="P18" s="312"/>
      <c r="Q18" s="312"/>
      <c r="R18" s="312"/>
      <c r="S18" s="312"/>
      <c r="T18" s="312"/>
      <c r="U18" s="312"/>
      <c r="V18" s="312"/>
      <c r="W18" s="313"/>
    </row>
    <row r="19" spans="2:23" x14ac:dyDescent="0.25">
      <c r="B19" s="311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3"/>
    </row>
    <row r="20" spans="2:23" x14ac:dyDescent="0.25">
      <c r="B20" s="311"/>
      <c r="C20" s="312"/>
      <c r="D20" s="312"/>
      <c r="E20" s="312"/>
      <c r="F20" s="312"/>
      <c r="G20" s="312"/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3"/>
    </row>
    <row r="21" spans="2:23" x14ac:dyDescent="0.25">
      <c r="B21" s="311"/>
      <c r="C21" s="312"/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312"/>
      <c r="V21" s="312"/>
      <c r="W21" s="313"/>
    </row>
    <row r="22" spans="2:23" x14ac:dyDescent="0.25">
      <c r="B22" s="311"/>
      <c r="C22" s="312"/>
      <c r="D22" s="312"/>
      <c r="E22" s="312"/>
      <c r="F22" s="312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312"/>
      <c r="V22" s="312"/>
      <c r="W22" s="313"/>
    </row>
    <row r="23" spans="2:23" x14ac:dyDescent="0.25">
      <c r="B23" s="311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T23" s="312"/>
      <c r="U23" s="312"/>
      <c r="V23" s="312"/>
      <c r="W23" s="313"/>
    </row>
    <row r="24" spans="2:23" x14ac:dyDescent="0.25">
      <c r="B24" s="311"/>
      <c r="C24" s="312"/>
      <c r="D24" s="312"/>
      <c r="E24" s="312"/>
      <c r="F24" s="312"/>
      <c r="G24" s="312"/>
      <c r="H24" s="312"/>
      <c r="I24" s="312"/>
      <c r="J24" s="312"/>
      <c r="K24" s="312"/>
      <c r="L24" s="312"/>
      <c r="M24" s="312"/>
      <c r="N24" s="312"/>
      <c r="O24" s="312"/>
      <c r="P24" s="312"/>
      <c r="Q24" s="312"/>
      <c r="R24" s="312"/>
      <c r="S24" s="312"/>
      <c r="T24" s="312"/>
      <c r="U24" s="312"/>
      <c r="V24" s="312"/>
      <c r="W24" s="313"/>
    </row>
    <row r="25" spans="2:23" x14ac:dyDescent="0.25">
      <c r="B25" s="311"/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  <c r="N25" s="312"/>
      <c r="O25" s="312"/>
      <c r="P25" s="312"/>
      <c r="Q25" s="312"/>
      <c r="R25" s="312"/>
      <c r="S25" s="312"/>
      <c r="T25" s="312"/>
      <c r="V25" s="312"/>
      <c r="W25" s="313"/>
    </row>
    <row r="26" spans="2:23" x14ac:dyDescent="0.25">
      <c r="B26" s="311"/>
      <c r="C26" s="312"/>
      <c r="D26" s="312"/>
      <c r="E26" s="312"/>
      <c r="F26" s="312"/>
      <c r="G26" s="312"/>
      <c r="H26" s="312"/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3"/>
    </row>
    <row r="27" spans="2:23" x14ac:dyDescent="0.25">
      <c r="B27" s="311"/>
      <c r="C27" s="312"/>
      <c r="D27" s="312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312"/>
      <c r="P27" s="312"/>
      <c r="Q27" s="312"/>
      <c r="R27" s="312"/>
      <c r="S27" s="312"/>
      <c r="T27" s="312"/>
      <c r="U27" s="312"/>
      <c r="V27" s="312"/>
      <c r="W27" s="313"/>
    </row>
    <row r="28" spans="2:23" ht="22.15" customHeight="1" x14ac:dyDescent="0.25">
      <c r="B28" s="314"/>
      <c r="C28" s="315"/>
      <c r="D28" s="315"/>
      <c r="E28" s="315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6"/>
    </row>
    <row r="34" spans="2:23" x14ac:dyDescent="0.25"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7"/>
    </row>
    <row r="35" spans="2:23" x14ac:dyDescent="0.25"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  <c r="W35" s="317"/>
    </row>
    <row r="36" spans="2:23" x14ac:dyDescent="0.25"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317"/>
      <c r="W36" s="317"/>
    </row>
  </sheetData>
  <sheetProtection algorithmName="SHA-512" hashValue="4DR9T+jsrxueziRmw3bvv10PHSwBHDxBoijBq626tgYb8D1N01IrJmvbTxq8KSwjO2O1nLM9cAoonQTbu9nLyQ==" saltValue="rsrk/qbdMp1QKyLt7X+J/A==" spinCount="100000" sheet="1" objects="1" scenarios="1" selectLockedCells="1" selectUnlockedCells="1"/>
  <protectedRanges>
    <protectedRange sqref="R21:V27" name="Intervalo1"/>
  </protectedRange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EB09-32D8-4DC8-9705-746EC3FDA478}">
  <sheetPr codeName="Planilha24"/>
  <dimension ref="A1:W50"/>
  <sheetViews>
    <sheetView showRowColHeaders="0" topLeftCell="A22" zoomScaleNormal="100" workbookViewId="0">
      <selection activeCell="Q53" sqref="Q53"/>
    </sheetView>
  </sheetViews>
  <sheetFormatPr defaultColWidth="4" defaultRowHeight="15" x14ac:dyDescent="0.25"/>
  <cols>
    <col min="1" max="16384" width="4" style="285"/>
  </cols>
  <sheetData>
    <row r="1" spans="1:23" ht="14.45" customHeight="1" x14ac:dyDescent="0.25">
      <c r="A1" s="354" t="s">
        <v>895</v>
      </c>
      <c r="B1" s="354"/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</row>
    <row r="2" spans="1:23" ht="14.45" customHeight="1" x14ac:dyDescent="0.25">
      <c r="A2" s="354"/>
      <c r="B2" s="354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</row>
    <row r="3" spans="1:23" ht="14.45" customHeight="1" x14ac:dyDescent="0.25">
      <c r="A3" s="354"/>
      <c r="B3" s="354"/>
      <c r="C3" s="354"/>
      <c r="D3" s="354"/>
      <c r="E3" s="354"/>
      <c r="F3" s="354"/>
      <c r="G3" s="354"/>
      <c r="H3" s="354"/>
      <c r="I3" s="354"/>
      <c r="J3" s="354"/>
      <c r="K3" s="354"/>
      <c r="L3" s="354"/>
      <c r="M3" s="354"/>
      <c r="N3" s="354"/>
      <c r="O3" s="354"/>
      <c r="P3" s="354"/>
      <c r="Q3" s="354"/>
      <c r="R3" s="354"/>
      <c r="S3" s="354"/>
      <c r="T3" s="354"/>
      <c r="U3" s="354"/>
      <c r="V3" s="354"/>
      <c r="W3" s="354"/>
    </row>
    <row r="4" spans="1:23" ht="14.45" customHeight="1" x14ac:dyDescent="0.25">
      <c r="A4" s="286"/>
      <c r="B4" s="355" t="str">
        <f ca="1">CONFIGURAÇÃO!AR16</f>
        <v>Semana  | Dia  | 29/07/2022</v>
      </c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286"/>
      <c r="P4" s="286"/>
      <c r="Q4" s="286"/>
      <c r="R4" s="286"/>
      <c r="S4" s="286"/>
      <c r="T4" s="286"/>
      <c r="U4" s="286"/>
      <c r="V4" s="286"/>
      <c r="W4" s="286"/>
    </row>
    <row r="5" spans="1:23" ht="14.45" customHeight="1" x14ac:dyDescent="0.25">
      <c r="A5" s="286"/>
      <c r="B5" s="355"/>
      <c r="C5" s="355"/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5"/>
      <c r="O5" s="286"/>
      <c r="P5" s="286"/>
      <c r="Q5" s="286"/>
      <c r="R5" s="286"/>
      <c r="S5" s="286"/>
      <c r="T5" s="286"/>
      <c r="U5" s="286"/>
      <c r="V5" s="286"/>
      <c r="W5" s="286"/>
    </row>
    <row r="6" spans="1:23" ht="14.45" customHeight="1" x14ac:dyDescent="0.25">
      <c r="A6" s="286"/>
      <c r="B6" s="358"/>
      <c r="C6" s="358"/>
      <c r="D6" s="358"/>
      <c r="E6" s="358"/>
      <c r="F6" s="358"/>
      <c r="G6" s="357"/>
      <c r="H6" s="357"/>
      <c r="I6" s="357"/>
      <c r="J6" s="357"/>
      <c r="K6" s="357"/>
      <c r="L6" s="357"/>
      <c r="M6" s="357"/>
      <c r="N6" s="357"/>
      <c r="O6" s="287"/>
      <c r="P6" s="286"/>
      <c r="Q6" s="286"/>
      <c r="R6" s="286"/>
      <c r="S6" s="286"/>
      <c r="T6" s="286"/>
      <c r="U6" s="286"/>
      <c r="V6" s="286"/>
      <c r="W6" s="286"/>
    </row>
    <row r="7" spans="1:23" ht="14.45" customHeight="1" x14ac:dyDescent="0.25">
      <c r="A7" s="286"/>
      <c r="B7" s="358"/>
      <c r="C7" s="358"/>
      <c r="D7" s="358"/>
      <c r="E7" s="358"/>
      <c r="F7" s="358"/>
      <c r="G7" s="357"/>
      <c r="H7" s="357"/>
      <c r="I7" s="357"/>
      <c r="J7" s="357"/>
      <c r="K7" s="357"/>
      <c r="L7" s="357"/>
      <c r="M7" s="357"/>
      <c r="N7" s="357"/>
      <c r="O7" s="287"/>
      <c r="P7" s="286"/>
      <c r="Q7" s="286"/>
      <c r="R7" s="286"/>
      <c r="S7" s="286"/>
      <c r="T7" s="286"/>
      <c r="U7" s="286"/>
      <c r="V7" s="286"/>
      <c r="W7" s="286"/>
    </row>
    <row r="8" spans="1:23" ht="21.6" customHeight="1" x14ac:dyDescent="0.25">
      <c r="A8" s="286"/>
      <c r="B8" s="358"/>
      <c r="C8" s="358"/>
      <c r="D8" s="358"/>
      <c r="E8" s="358"/>
      <c r="F8" s="358"/>
      <c r="G8" s="359"/>
      <c r="H8" s="359"/>
      <c r="I8" s="359"/>
      <c r="J8" s="359"/>
      <c r="K8" s="359"/>
      <c r="L8" s="359"/>
      <c r="M8" s="359"/>
      <c r="N8" s="359"/>
      <c r="O8" s="287"/>
      <c r="P8" s="286"/>
      <c r="Q8" s="286"/>
      <c r="R8" s="286"/>
      <c r="S8" s="286"/>
      <c r="T8" s="286"/>
      <c r="U8" s="286"/>
      <c r="V8" s="286"/>
      <c r="W8" s="286"/>
    </row>
    <row r="9" spans="1:23" ht="23.45" customHeight="1" x14ac:dyDescent="0.25">
      <c r="A9" s="286"/>
      <c r="B9" s="358"/>
      <c r="C9" s="358"/>
      <c r="D9" s="358"/>
      <c r="E9" s="358"/>
      <c r="F9" s="358"/>
      <c r="G9" s="356"/>
      <c r="H9" s="356"/>
      <c r="I9" s="356"/>
      <c r="J9" s="356"/>
      <c r="K9" s="356"/>
      <c r="L9" s="356"/>
      <c r="M9" s="356"/>
      <c r="N9" s="356"/>
      <c r="O9" s="287"/>
      <c r="P9" s="286"/>
      <c r="Q9" s="286"/>
      <c r="R9" s="286"/>
      <c r="S9" s="286"/>
      <c r="T9" s="286"/>
      <c r="U9" s="286"/>
      <c r="V9" s="286"/>
      <c r="W9" s="286"/>
    </row>
    <row r="10" spans="1:23" ht="14.45" customHeight="1" x14ac:dyDescent="0.25">
      <c r="A10" s="286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</row>
    <row r="11" spans="1:23" x14ac:dyDescent="0.25">
      <c r="A11" s="288"/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288"/>
      <c r="U11" s="288"/>
      <c r="V11" s="288"/>
      <c r="W11" s="288"/>
    </row>
    <row r="12" spans="1:23" x14ac:dyDescent="0.25">
      <c r="A12" s="288"/>
      <c r="B12" s="288"/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288"/>
      <c r="U12" s="288"/>
      <c r="V12" s="288"/>
      <c r="W12" s="288"/>
    </row>
    <row r="13" spans="1:23" x14ac:dyDescent="0.25">
      <c r="A13" s="288"/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288"/>
      <c r="O13" s="288"/>
      <c r="P13" s="288"/>
      <c r="Q13" s="288"/>
      <c r="R13" s="288"/>
      <c r="S13" s="288"/>
      <c r="T13" s="288"/>
      <c r="U13" s="288"/>
      <c r="V13" s="288"/>
      <c r="W13" s="288"/>
    </row>
    <row r="14" spans="1:23" x14ac:dyDescent="0.25">
      <c r="A14" s="288"/>
      <c r="B14" s="288"/>
      <c r="C14" s="288"/>
      <c r="D14" s="288"/>
      <c r="E14" s="288"/>
      <c r="F14" s="288"/>
      <c r="G14" s="288"/>
      <c r="H14" s="288"/>
      <c r="I14" s="288"/>
      <c r="J14" s="288"/>
      <c r="K14" s="288"/>
      <c r="L14" s="288"/>
      <c r="M14" s="288"/>
      <c r="N14" s="288"/>
      <c r="O14" s="288"/>
      <c r="P14" s="288"/>
      <c r="Q14" s="288"/>
      <c r="R14" s="288"/>
      <c r="S14" s="288"/>
      <c r="T14" s="288"/>
      <c r="U14" s="288"/>
      <c r="V14" s="288"/>
      <c r="W14" s="288"/>
    </row>
    <row r="15" spans="1:23" x14ac:dyDescent="0.25">
      <c r="A15" s="288"/>
      <c r="B15" s="288"/>
      <c r="C15" s="288"/>
      <c r="D15" s="288"/>
      <c r="E15" s="288"/>
      <c r="F15" s="288"/>
      <c r="G15" s="288"/>
      <c r="H15" s="288"/>
      <c r="I15" s="288"/>
      <c r="J15" s="288"/>
      <c r="K15" s="288"/>
      <c r="L15" s="288"/>
      <c r="M15" s="288"/>
      <c r="N15" s="288"/>
      <c r="O15" s="288"/>
      <c r="P15" s="288"/>
      <c r="Q15" s="288"/>
      <c r="R15" s="288"/>
      <c r="S15" s="288"/>
      <c r="T15" s="288"/>
      <c r="U15" s="288"/>
      <c r="V15" s="288"/>
      <c r="W15" s="288"/>
    </row>
    <row r="16" spans="1:23" x14ac:dyDescent="0.25">
      <c r="A16" s="288"/>
      <c r="B16" s="288"/>
      <c r="C16" s="288"/>
      <c r="D16" s="288"/>
      <c r="E16" s="288"/>
      <c r="F16" s="288"/>
      <c r="G16" s="288"/>
      <c r="H16" s="288"/>
      <c r="I16" s="288"/>
      <c r="J16" s="288"/>
      <c r="K16" s="288"/>
      <c r="L16" s="288"/>
      <c r="M16" s="288"/>
      <c r="N16" s="288"/>
      <c r="O16" s="288"/>
      <c r="P16" s="288"/>
      <c r="Q16" s="288"/>
      <c r="R16" s="288"/>
      <c r="S16" s="288"/>
      <c r="T16" s="288"/>
      <c r="U16" s="288"/>
      <c r="V16" s="288"/>
      <c r="W16" s="288"/>
    </row>
    <row r="17" spans="1:23" x14ac:dyDescent="0.25">
      <c r="A17" s="288"/>
      <c r="B17" s="288"/>
      <c r="C17" s="288"/>
      <c r="D17" s="288"/>
      <c r="E17" s="288"/>
      <c r="F17" s="288"/>
      <c r="G17" s="288"/>
      <c r="H17" s="288"/>
      <c r="I17" s="288"/>
      <c r="J17" s="288"/>
      <c r="K17" s="288"/>
      <c r="L17" s="288"/>
      <c r="M17" s="288"/>
      <c r="N17" s="288"/>
      <c r="O17" s="288"/>
      <c r="P17" s="288"/>
      <c r="Q17" s="288"/>
      <c r="R17" s="288"/>
      <c r="S17" s="288"/>
      <c r="T17" s="288"/>
      <c r="U17" s="288"/>
      <c r="V17" s="288"/>
      <c r="W17" s="288"/>
    </row>
    <row r="18" spans="1:23" x14ac:dyDescent="0.25">
      <c r="A18" s="288"/>
      <c r="B18" s="288"/>
      <c r="C18" s="288"/>
      <c r="D18" s="288"/>
      <c r="E18" s="288"/>
      <c r="F18" s="288"/>
      <c r="G18" s="288"/>
      <c r="H18" s="288"/>
      <c r="I18" s="288"/>
      <c r="J18" s="288"/>
      <c r="K18" s="288"/>
      <c r="L18" s="288"/>
      <c r="M18" s="288"/>
      <c r="N18" s="288"/>
      <c r="O18" s="288"/>
      <c r="P18" s="288"/>
      <c r="Q18" s="288"/>
      <c r="R18" s="288"/>
      <c r="S18" s="288"/>
      <c r="T18" s="288"/>
      <c r="U18" s="288"/>
      <c r="V18" s="288"/>
      <c r="W18" s="288"/>
    </row>
    <row r="19" spans="1:23" x14ac:dyDescent="0.25">
      <c r="A19" s="288"/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  <c r="N19" s="288"/>
      <c r="O19" s="288"/>
      <c r="P19" s="288"/>
      <c r="Q19" s="288"/>
      <c r="R19" s="288"/>
      <c r="S19" s="288"/>
      <c r="T19" s="288"/>
      <c r="U19" s="288"/>
      <c r="V19" s="288"/>
      <c r="W19" s="288"/>
    </row>
    <row r="20" spans="1:23" x14ac:dyDescent="0.25">
      <c r="A20" s="288"/>
      <c r="B20" s="288"/>
      <c r="C20" s="288"/>
      <c r="D20" s="288"/>
      <c r="E20" s="288"/>
      <c r="F20" s="288"/>
      <c r="G20" s="288"/>
      <c r="H20" s="288"/>
      <c r="I20" s="288"/>
      <c r="J20" s="288"/>
      <c r="K20" s="288"/>
      <c r="L20" s="288"/>
      <c r="M20" s="288"/>
      <c r="N20" s="288"/>
      <c r="O20" s="288"/>
      <c r="P20" s="288"/>
      <c r="Q20" s="288"/>
      <c r="R20" s="288"/>
      <c r="S20" s="288"/>
      <c r="T20" s="288"/>
      <c r="U20" s="288"/>
      <c r="V20" s="288"/>
      <c r="W20" s="288"/>
    </row>
    <row r="21" spans="1:23" x14ac:dyDescent="0.25">
      <c r="A21" s="288"/>
      <c r="B21" s="288"/>
      <c r="C21" s="288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  <c r="U21" s="288"/>
      <c r="V21" s="288"/>
      <c r="W21" s="288"/>
    </row>
    <row r="22" spans="1:23" x14ac:dyDescent="0.25">
      <c r="A22" s="288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</row>
    <row r="23" spans="1:23" x14ac:dyDescent="0.25">
      <c r="A23" s="288"/>
      <c r="B23" s="288"/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  <c r="U23" s="288"/>
      <c r="V23" s="288"/>
      <c r="W23" s="288"/>
    </row>
    <row r="24" spans="1:23" x14ac:dyDescent="0.25">
      <c r="A24" s="288"/>
      <c r="B24" s="288"/>
      <c r="C24" s="288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8"/>
      <c r="R24" s="288"/>
      <c r="S24" s="288"/>
      <c r="T24" s="288"/>
      <c r="U24" s="288"/>
      <c r="V24" s="288"/>
      <c r="W24" s="288"/>
    </row>
    <row r="25" spans="1:23" x14ac:dyDescent="0.25">
      <c r="A25" s="288"/>
      <c r="B25" s="288"/>
      <c r="C25" s="288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  <c r="U25" s="288"/>
      <c r="V25" s="288"/>
      <c r="W25" s="288"/>
    </row>
    <row r="26" spans="1:23" x14ac:dyDescent="0.25">
      <c r="A26" s="288"/>
      <c r="B26" s="288"/>
      <c r="C26" s="288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  <c r="U26" s="288"/>
      <c r="V26" s="288"/>
      <c r="W26" s="288"/>
    </row>
    <row r="27" spans="1:23" x14ac:dyDescent="0.25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  <c r="U27" s="288"/>
      <c r="V27" s="288"/>
      <c r="W27" s="288"/>
    </row>
    <row r="28" spans="1:23" x14ac:dyDescent="0.25">
      <c r="A28" s="288"/>
      <c r="B28" s="288"/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  <c r="U28" s="288"/>
      <c r="V28" s="288"/>
      <c r="W28" s="288"/>
    </row>
    <row r="29" spans="1:23" x14ac:dyDescent="0.25">
      <c r="A29" s="288"/>
      <c r="B29" s="288"/>
      <c r="C29" s="288"/>
      <c r="D29" s="288"/>
      <c r="E29" s="288"/>
      <c r="F29" s="288"/>
      <c r="G29" s="288"/>
      <c r="H29" s="288"/>
      <c r="I29" s="288"/>
      <c r="J29" s="288"/>
      <c r="K29" s="288"/>
      <c r="L29" s="288"/>
      <c r="M29" s="288"/>
      <c r="N29" s="288"/>
      <c r="O29" s="288"/>
      <c r="P29" s="288"/>
      <c r="Q29" s="288"/>
      <c r="R29" s="288"/>
      <c r="S29" s="288"/>
      <c r="T29" s="288"/>
      <c r="U29" s="288"/>
      <c r="V29" s="288"/>
      <c r="W29" s="288"/>
    </row>
    <row r="30" spans="1:23" x14ac:dyDescent="0.25">
      <c r="A30" s="288"/>
      <c r="B30" s="288"/>
      <c r="C30" s="288"/>
      <c r="D30" s="288"/>
      <c r="E30" s="288"/>
      <c r="F30" s="288"/>
      <c r="G30" s="288"/>
      <c r="H30" s="288"/>
      <c r="I30" s="288"/>
      <c r="J30" s="288"/>
      <c r="K30" s="288"/>
      <c r="L30" s="288"/>
      <c r="M30" s="288"/>
      <c r="N30" s="288"/>
      <c r="O30" s="288"/>
      <c r="P30" s="288"/>
      <c r="Q30" s="288"/>
      <c r="R30" s="288"/>
      <c r="S30" s="288"/>
      <c r="T30" s="288"/>
      <c r="U30" s="288"/>
      <c r="V30" s="288"/>
      <c r="W30" s="288"/>
    </row>
    <row r="31" spans="1:23" x14ac:dyDescent="0.25">
      <c r="A31" s="288"/>
      <c r="B31" s="288"/>
      <c r="C31" s="288"/>
      <c r="D31" s="288"/>
      <c r="E31" s="288"/>
      <c r="F31" s="288"/>
      <c r="G31" s="288"/>
      <c r="H31" s="288"/>
      <c r="I31" s="288"/>
      <c r="J31" s="288"/>
      <c r="K31" s="288"/>
      <c r="L31" s="288"/>
      <c r="M31" s="288"/>
      <c r="N31" s="288"/>
      <c r="O31" s="288"/>
      <c r="P31" s="288"/>
      <c r="Q31" s="288"/>
      <c r="R31" s="288"/>
      <c r="S31" s="288"/>
      <c r="T31" s="288"/>
      <c r="U31" s="288"/>
      <c r="V31" s="288"/>
      <c r="W31" s="288"/>
    </row>
    <row r="32" spans="1:23" x14ac:dyDescent="0.25">
      <c r="A32" s="288"/>
      <c r="B32" s="288"/>
      <c r="C32" s="288"/>
      <c r="D32" s="288"/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8"/>
      <c r="T32" s="288"/>
      <c r="U32" s="288"/>
      <c r="V32" s="288"/>
      <c r="W32" s="288"/>
    </row>
    <row r="33" spans="1:23" x14ac:dyDescent="0.25">
      <c r="A33" s="288"/>
      <c r="B33" s="288"/>
      <c r="C33" s="288"/>
      <c r="D33" s="288"/>
      <c r="E33" s="288"/>
      <c r="F33" s="288"/>
      <c r="G33" s="288"/>
      <c r="H33" s="288"/>
      <c r="I33" s="288"/>
      <c r="J33" s="288"/>
      <c r="K33" s="288"/>
      <c r="L33" s="288"/>
      <c r="M33" s="288"/>
      <c r="N33" s="288"/>
      <c r="O33" s="288"/>
      <c r="P33" s="288"/>
      <c r="Q33" s="288"/>
      <c r="R33" s="288"/>
      <c r="S33" s="288"/>
      <c r="T33" s="288"/>
      <c r="U33" s="288"/>
      <c r="V33" s="288"/>
      <c r="W33" s="288"/>
    </row>
    <row r="34" spans="1:23" x14ac:dyDescent="0.25">
      <c r="A34" s="288"/>
      <c r="B34" s="288"/>
      <c r="C34" s="288"/>
      <c r="D34" s="288"/>
      <c r="E34" s="288"/>
      <c r="F34" s="288"/>
      <c r="G34" s="288"/>
      <c r="H34" s="288"/>
      <c r="I34" s="288"/>
      <c r="J34" s="288"/>
      <c r="K34" s="288"/>
      <c r="L34" s="288"/>
      <c r="M34" s="288"/>
      <c r="N34" s="288"/>
      <c r="O34" s="288"/>
      <c r="P34" s="288"/>
      <c r="Q34" s="288"/>
      <c r="R34" s="288"/>
      <c r="S34" s="288"/>
      <c r="T34" s="288"/>
      <c r="U34" s="288"/>
      <c r="V34" s="288"/>
      <c r="W34" s="288"/>
    </row>
    <row r="35" spans="1:23" x14ac:dyDescent="0.25">
      <c r="A35" s="288"/>
      <c r="B35" s="288"/>
      <c r="C35" s="288"/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8"/>
    </row>
    <row r="36" spans="1:23" x14ac:dyDescent="0.25">
      <c r="A36" s="288"/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88"/>
      <c r="O36" s="288"/>
      <c r="P36" s="288"/>
      <c r="Q36" s="288"/>
      <c r="R36" s="288"/>
      <c r="S36" s="288"/>
      <c r="T36" s="288"/>
      <c r="U36" s="288"/>
      <c r="V36" s="288"/>
      <c r="W36" s="288"/>
    </row>
    <row r="37" spans="1:23" x14ac:dyDescent="0.25">
      <c r="A37" s="288"/>
      <c r="B37" s="288"/>
      <c r="C37" s="288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8"/>
      <c r="R37" s="288"/>
      <c r="S37" s="288"/>
      <c r="T37" s="288"/>
      <c r="U37" s="288"/>
      <c r="V37" s="288"/>
      <c r="W37" s="288"/>
    </row>
    <row r="38" spans="1:23" x14ac:dyDescent="0.25">
      <c r="A38" s="288"/>
      <c r="B38" s="288"/>
      <c r="C38" s="288"/>
      <c r="D38" s="288"/>
      <c r="E38" s="288"/>
      <c r="F38" s="288"/>
      <c r="G38" s="288"/>
      <c r="H38" s="288"/>
      <c r="I38" s="288"/>
      <c r="J38" s="288"/>
      <c r="K38" s="288"/>
      <c r="L38" s="288"/>
      <c r="M38" s="288"/>
      <c r="N38" s="288"/>
      <c r="O38" s="288"/>
      <c r="P38" s="288"/>
      <c r="Q38" s="288"/>
      <c r="R38" s="288"/>
      <c r="S38" s="288"/>
      <c r="T38" s="288"/>
      <c r="U38" s="288"/>
      <c r="V38" s="288"/>
      <c r="W38" s="288"/>
    </row>
    <row r="39" spans="1:23" x14ac:dyDescent="0.25">
      <c r="A39" s="288"/>
      <c r="B39" s="288"/>
      <c r="C39" s="288"/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  <c r="R39" s="288"/>
      <c r="S39" s="288"/>
      <c r="T39" s="288"/>
      <c r="U39" s="288"/>
      <c r="V39" s="288"/>
      <c r="W39" s="288"/>
    </row>
    <row r="40" spans="1:23" x14ac:dyDescent="0.25">
      <c r="A40" s="288"/>
      <c r="B40" s="288"/>
      <c r="C40" s="288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88"/>
      <c r="O40" s="288"/>
      <c r="P40" s="288"/>
      <c r="Q40" s="288"/>
      <c r="R40" s="288"/>
      <c r="S40" s="288"/>
      <c r="T40" s="288"/>
      <c r="U40" s="288"/>
      <c r="V40" s="288"/>
      <c r="W40" s="288"/>
    </row>
    <row r="41" spans="1:23" x14ac:dyDescent="0.25">
      <c r="A41" s="288"/>
      <c r="B41" s="288"/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</row>
    <row r="42" spans="1:23" x14ac:dyDescent="0.25">
      <c r="A42" s="288"/>
      <c r="B42" s="288"/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</row>
    <row r="43" spans="1:23" x14ac:dyDescent="0.25">
      <c r="A43" s="288"/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</row>
    <row r="44" spans="1:23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</row>
    <row r="45" spans="1:23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</row>
    <row r="46" spans="1:23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</row>
    <row r="47" spans="1:23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</row>
    <row r="48" spans="1:23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</row>
    <row r="49" spans="1:23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</row>
    <row r="50" spans="1:23" x14ac:dyDescent="0.25">
      <c r="A50" s="289"/>
      <c r="B50" s="289"/>
      <c r="C50" s="289"/>
      <c r="D50" s="289"/>
      <c r="E50" s="289"/>
      <c r="F50" s="289"/>
      <c r="G50" s="289"/>
      <c r="H50" s="289"/>
      <c r="I50" s="289"/>
      <c r="J50" s="289"/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289"/>
      <c r="W50" s="289"/>
    </row>
  </sheetData>
  <sheetProtection algorithmName="SHA-512" hashValue="WDauhz82nWGyRkZphfLbruXze34ant1Bs5bi5Yu1gm8wzrqqmZU95Hs/oo5S/dMKUIZAJMezYYFX32V40hhOOg==" saltValue="cQFttkT063fvHk9OkA1XJA==" spinCount="100000" sheet="1" objects="1" scenarios="1" selectLockedCells="1"/>
  <mergeCells count="9">
    <mergeCell ref="A1:W3"/>
    <mergeCell ref="B4:N5"/>
    <mergeCell ref="G9:J9"/>
    <mergeCell ref="K9:N9"/>
    <mergeCell ref="G6:N7"/>
    <mergeCell ref="B6:F7"/>
    <mergeCell ref="B8:F9"/>
    <mergeCell ref="G8:J8"/>
    <mergeCell ref="K8:N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2E1D0-C033-463A-9533-9F23AD573CA4}">
  <sheetPr codeName="Planilha17"/>
  <dimension ref="A1:Q33"/>
  <sheetViews>
    <sheetView showGridLines="0" showRowColHeaders="0" zoomScaleNormal="100" workbookViewId="0">
      <selection activeCell="D13" sqref="D13"/>
    </sheetView>
  </sheetViews>
  <sheetFormatPr defaultColWidth="8.85546875" defaultRowHeight="21" customHeight="1" x14ac:dyDescent="0.25"/>
  <cols>
    <col min="1" max="1" width="19.28515625" style="242" customWidth="1"/>
    <col min="2" max="2" width="33.28515625" style="242" customWidth="1"/>
    <col min="3" max="3" width="48.7109375" style="242" customWidth="1"/>
    <col min="4" max="4" width="21.7109375" style="242" customWidth="1"/>
    <col min="5" max="5" width="8.85546875" style="35" customWidth="1"/>
    <col min="6" max="13" width="8.85546875" style="35"/>
    <col min="14" max="17" width="8.85546875" style="34"/>
    <col min="18" max="16384" width="8.85546875" style="6"/>
  </cols>
  <sheetData>
    <row r="1" spans="1:17" s="10" customFormat="1" ht="28.15" customHeight="1" x14ac:dyDescent="0.25">
      <c r="A1" s="26"/>
      <c r="B1" s="27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36"/>
      <c r="O1" s="36"/>
      <c r="P1" s="36"/>
      <c r="Q1" s="36"/>
    </row>
    <row r="2" spans="1:17" s="10" customFormat="1" ht="28.15" customHeight="1" x14ac:dyDescent="0.25">
      <c r="A2" s="26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36"/>
      <c r="O2" s="36"/>
      <c r="P2" s="36"/>
      <c r="Q2" s="36"/>
    </row>
    <row r="3" spans="1:17" ht="27" customHeight="1" x14ac:dyDescent="0.25">
      <c r="A3" s="238" t="s">
        <v>50</v>
      </c>
      <c r="B3" s="238" t="s">
        <v>51</v>
      </c>
      <c r="C3" s="239" t="s">
        <v>52</v>
      </c>
      <c r="D3" s="240" t="s">
        <v>262</v>
      </c>
    </row>
    <row r="4" spans="1:17" ht="21" customHeight="1" x14ac:dyDescent="0.25">
      <c r="A4" s="241"/>
      <c r="B4" s="241"/>
    </row>
    <row r="5" spans="1:17" ht="21" customHeight="1" x14ac:dyDescent="0.25">
      <c r="A5" s="241"/>
      <c r="B5" s="241"/>
      <c r="C5" s="243"/>
    </row>
    <row r="6" spans="1:17" ht="21" customHeight="1" x14ac:dyDescent="0.25">
      <c r="A6" s="241"/>
      <c r="B6" s="241"/>
      <c r="C6" s="243"/>
    </row>
    <row r="7" spans="1:17" ht="21" customHeight="1" x14ac:dyDescent="0.25">
      <c r="A7" s="241"/>
      <c r="B7" s="241"/>
      <c r="C7" s="243"/>
    </row>
    <row r="8" spans="1:17" ht="21" customHeight="1" x14ac:dyDescent="0.25">
      <c r="A8" s="241"/>
      <c r="B8" s="241"/>
      <c r="C8" s="243"/>
    </row>
    <row r="9" spans="1:17" ht="21" customHeight="1" x14ac:dyDescent="0.25">
      <c r="A9" s="241"/>
      <c r="B9" s="241"/>
      <c r="C9" s="243"/>
    </row>
    <row r="10" spans="1:17" ht="21" customHeight="1" x14ac:dyDescent="0.25">
      <c r="A10" s="241"/>
      <c r="B10" s="241"/>
      <c r="C10" s="243"/>
    </row>
    <row r="11" spans="1:17" ht="21" customHeight="1" x14ac:dyDescent="0.25">
      <c r="A11" s="241"/>
      <c r="B11" s="241"/>
      <c r="C11" s="243"/>
    </row>
    <row r="12" spans="1:17" ht="21" customHeight="1" x14ac:dyDescent="0.25">
      <c r="A12" s="241"/>
      <c r="B12" s="241"/>
      <c r="C12" s="243"/>
    </row>
    <row r="13" spans="1:17" ht="21" customHeight="1" x14ac:dyDescent="0.25">
      <c r="A13" s="241"/>
      <c r="B13" s="241"/>
      <c r="C13" s="243"/>
    </row>
    <row r="14" spans="1:17" ht="21" customHeight="1" x14ac:dyDescent="0.25">
      <c r="A14" s="241"/>
      <c r="B14" s="241"/>
      <c r="C14" s="243"/>
    </row>
    <row r="15" spans="1:17" ht="21" customHeight="1" x14ac:dyDescent="0.25">
      <c r="A15" s="241"/>
      <c r="B15" s="241"/>
      <c r="C15" s="243"/>
    </row>
    <row r="16" spans="1:17" ht="21" customHeight="1" x14ac:dyDescent="0.25">
      <c r="A16" s="241"/>
      <c r="B16" s="241"/>
      <c r="C16" s="243"/>
    </row>
    <row r="17" spans="1:4" ht="21" customHeight="1" x14ac:dyDescent="0.25">
      <c r="A17" s="241"/>
      <c r="B17" s="241"/>
      <c r="C17" s="243"/>
    </row>
    <row r="18" spans="1:4" ht="21" customHeight="1" x14ac:dyDescent="0.25">
      <c r="A18" s="241"/>
      <c r="B18" s="241"/>
      <c r="C18" s="243"/>
    </row>
    <row r="19" spans="1:4" ht="21" customHeight="1" x14ac:dyDescent="0.25">
      <c r="A19" s="241"/>
      <c r="B19" s="241"/>
      <c r="C19" s="243"/>
    </row>
    <row r="20" spans="1:4" ht="21" customHeight="1" x14ac:dyDescent="0.25">
      <c r="A20" s="241"/>
      <c r="B20" s="241"/>
      <c r="C20" s="243"/>
    </row>
    <row r="21" spans="1:4" ht="21" customHeight="1" x14ac:dyDescent="0.25">
      <c r="A21" s="241"/>
      <c r="B21" s="241"/>
      <c r="C21" s="243"/>
    </row>
    <row r="22" spans="1:4" ht="21" customHeight="1" x14ac:dyDescent="0.25">
      <c r="A22" s="241"/>
      <c r="B22" s="241"/>
      <c r="C22" s="243"/>
    </row>
    <row r="23" spans="1:4" ht="21" customHeight="1" x14ac:dyDescent="0.25">
      <c r="A23" s="241"/>
      <c r="B23" s="241"/>
      <c r="C23" s="243"/>
      <c r="D23" s="244"/>
    </row>
    <row r="24" spans="1:4" ht="21" customHeight="1" x14ac:dyDescent="0.25">
      <c r="A24" s="241"/>
      <c r="B24" s="241"/>
      <c r="C24" s="243"/>
    </row>
    <row r="25" spans="1:4" ht="21" customHeight="1" x14ac:dyDescent="0.25">
      <c r="A25" s="241"/>
      <c r="B25" s="241"/>
      <c r="C25" s="243"/>
    </row>
    <row r="26" spans="1:4" ht="21" customHeight="1" x14ac:dyDescent="0.25">
      <c r="A26" s="241"/>
      <c r="B26" s="241"/>
      <c r="C26" s="243"/>
    </row>
    <row r="27" spans="1:4" ht="21" customHeight="1" x14ac:dyDescent="0.25">
      <c r="A27" s="241"/>
      <c r="B27" s="241"/>
      <c r="C27" s="243"/>
    </row>
    <row r="28" spans="1:4" ht="21" customHeight="1" x14ac:dyDescent="0.25">
      <c r="A28" s="241"/>
      <c r="B28" s="241"/>
      <c r="C28" s="243"/>
    </row>
    <row r="29" spans="1:4" ht="21" customHeight="1" x14ac:dyDescent="0.25">
      <c r="A29" s="241"/>
      <c r="B29" s="241"/>
      <c r="C29" s="243"/>
    </row>
    <row r="30" spans="1:4" ht="21" customHeight="1" x14ac:dyDescent="0.25">
      <c r="A30" s="241"/>
      <c r="B30" s="241"/>
      <c r="C30" s="243"/>
    </row>
    <row r="31" spans="1:4" ht="21" customHeight="1" x14ac:dyDescent="0.25">
      <c r="A31" s="241"/>
      <c r="B31" s="241"/>
      <c r="C31" s="243"/>
    </row>
    <row r="32" spans="1:4" ht="21" customHeight="1" x14ac:dyDescent="0.25">
      <c r="A32" s="241"/>
      <c r="B32" s="241"/>
      <c r="C32" s="243"/>
    </row>
    <row r="33" spans="1:4" ht="21" customHeight="1" x14ac:dyDescent="0.25">
      <c r="A33" s="241"/>
      <c r="B33" s="241"/>
      <c r="C33" s="243"/>
      <c r="D33" s="244"/>
    </row>
  </sheetData>
  <sheetProtection algorithmName="SHA-512" hashValue="anLPmLykIwfmINYyxKBK2YaCaPTPILVsGmELE6ud3y8ssoop/wHXfgOad3XJaf+q3fGZTHNqKqoviOUlsSiSqQ==" saltValue="Umi1ptfiNWUUhdAvKVwjC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15CD-D496-4A5D-AC1E-9DE235A880EC}">
  <sheetPr codeName="Planilha15"/>
  <dimension ref="A1"/>
  <sheetViews>
    <sheetView showGridLines="0" showRowColHeaders="0" zoomScaleNormal="100" workbookViewId="0">
      <selection activeCell="S36" sqref="S36"/>
    </sheetView>
  </sheetViews>
  <sheetFormatPr defaultColWidth="8.85546875" defaultRowHeight="15" x14ac:dyDescent="0.25"/>
  <cols>
    <col min="1" max="16384" width="8.85546875" style="1"/>
  </cols>
  <sheetData/>
  <sheetProtection algorithmName="SHA-512" hashValue="E/NNFzQHuJkX0JN9/6QT740G+Yv8jEpK21EkhcWK3sDMQiKg5AIqPLH21FRtF6925nN8FfHEgFuL8zM460WDyw==" saltValue="7oBRIJrl05KQfRxNhyK2f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3B8AA-C99C-4E0B-B086-B6B16E579197}">
  <sheetPr codeName="Planilha16"/>
  <dimension ref="B1:BP131"/>
  <sheetViews>
    <sheetView workbookViewId="0">
      <selection activeCell="C25" sqref="C25"/>
    </sheetView>
  </sheetViews>
  <sheetFormatPr defaultColWidth="8.85546875" defaultRowHeight="15" x14ac:dyDescent="0.25"/>
  <cols>
    <col min="1" max="1" width="3" style="6" customWidth="1"/>
    <col min="2" max="2" width="28.140625" style="6" customWidth="1"/>
    <col min="3" max="3" width="66.140625" style="6" customWidth="1"/>
    <col min="4" max="4" width="63.28515625" style="6" customWidth="1"/>
    <col min="5" max="5" width="20.140625" style="6" customWidth="1"/>
    <col min="6" max="6" width="27" style="6" customWidth="1"/>
    <col min="7" max="7" width="3.85546875" style="6" customWidth="1"/>
    <col min="8" max="8" width="13.5703125" style="7" bestFit="1" customWidth="1"/>
    <col min="9" max="9" width="16.42578125" style="7" bestFit="1" customWidth="1"/>
    <col min="10" max="10" width="22.140625" style="205" bestFit="1" customWidth="1"/>
    <col min="11" max="11" width="9.140625" style="205" bestFit="1" customWidth="1"/>
    <col min="12" max="12" width="18" style="114" bestFit="1" customWidth="1"/>
    <col min="13" max="13" width="16.28515625" style="205" bestFit="1" customWidth="1"/>
    <col min="14" max="14" width="18.7109375" style="7" bestFit="1" customWidth="1"/>
    <col min="15" max="15" width="15.85546875" style="205" bestFit="1" customWidth="1"/>
    <col min="16" max="16" width="13.5703125" style="205" bestFit="1" customWidth="1"/>
    <col min="17" max="17" width="16.7109375" style="205" bestFit="1" customWidth="1"/>
    <col min="18" max="18" width="4.7109375" style="6" customWidth="1"/>
    <col min="19" max="19" width="28.140625" style="6" bestFit="1" customWidth="1"/>
    <col min="20" max="20" width="21.85546875" style="6" bestFit="1" customWidth="1"/>
    <col min="21" max="21" width="10.7109375" style="6" bestFit="1" customWidth="1"/>
    <col min="22" max="22" width="10" style="6" bestFit="1" customWidth="1"/>
    <col min="23" max="23" width="7.42578125" style="6" bestFit="1" customWidth="1"/>
    <col min="24" max="24" width="17.7109375" style="6" bestFit="1" customWidth="1"/>
    <col min="25" max="26" width="10" style="6" bestFit="1" customWidth="1"/>
    <col min="27" max="27" width="18" style="209" bestFit="1" customWidth="1"/>
    <col min="28" max="28" width="16.7109375" style="7" bestFit="1" customWidth="1"/>
    <col min="29" max="29" width="18" style="7" bestFit="1" customWidth="1"/>
    <col min="30" max="30" width="17.5703125" style="7" bestFit="1" customWidth="1"/>
    <col min="31" max="31" width="4.28515625" style="6" customWidth="1"/>
    <col min="32" max="32" width="18" style="7" bestFit="1" customWidth="1"/>
    <col min="33" max="33" width="16.7109375" style="7" bestFit="1" customWidth="1"/>
    <col min="34" max="34" width="4.28515625" style="6" customWidth="1"/>
    <col min="35" max="35" width="18" style="210" bestFit="1" customWidth="1"/>
    <col min="36" max="36" width="16.5703125" style="7" bestFit="1" customWidth="1"/>
    <col min="37" max="37" width="17.28515625" style="7" bestFit="1" customWidth="1"/>
    <col min="38" max="38" width="14.85546875" style="7" bestFit="1" customWidth="1"/>
    <col min="39" max="39" width="19.28515625" style="7" bestFit="1" customWidth="1"/>
    <col min="40" max="40" width="17.28515625" style="7" bestFit="1" customWidth="1"/>
    <col min="41" max="41" width="8.85546875" style="6"/>
    <col min="42" max="42" width="18" style="7" bestFit="1" customWidth="1"/>
    <col min="43" max="43" width="16.5703125" style="209" bestFit="1" customWidth="1"/>
    <col min="44" max="44" width="20" style="7" customWidth="1"/>
    <col min="45" max="45" width="18" style="7" bestFit="1" customWidth="1"/>
    <col min="46" max="46" width="17.28515625" style="7" bestFit="1" customWidth="1"/>
    <col min="47" max="47" width="14.85546875" style="7" bestFit="1" customWidth="1"/>
    <col min="48" max="48" width="28" style="7" bestFit="1" customWidth="1"/>
    <col min="49" max="49" width="19.5703125" style="7" bestFit="1" customWidth="1"/>
    <col min="50" max="50" width="18" style="7" bestFit="1" customWidth="1"/>
    <col min="51" max="51" width="19.5703125" style="7" bestFit="1" customWidth="1"/>
    <col min="52" max="52" width="18" style="7" bestFit="1" customWidth="1"/>
    <col min="53" max="53" width="19.5703125" style="209" bestFit="1" customWidth="1"/>
    <col min="54" max="54" width="18" style="7" bestFit="1" customWidth="1"/>
    <col min="55" max="55" width="19.5703125" style="7" bestFit="1" customWidth="1"/>
    <col min="56" max="56" width="14" style="7" bestFit="1" customWidth="1"/>
    <col min="57" max="57" width="16.28515625" style="7" bestFit="1" customWidth="1"/>
    <col min="58" max="58" width="14" style="6" bestFit="1" customWidth="1"/>
    <col min="59" max="59" width="16.140625" style="6" bestFit="1" customWidth="1"/>
    <col min="60" max="60" width="14" style="6" bestFit="1" customWidth="1"/>
    <col min="61" max="61" width="16.140625" style="6" bestFit="1" customWidth="1"/>
    <col min="62" max="62" width="14" style="6" bestFit="1" customWidth="1"/>
    <col min="63" max="63" width="16.140625" style="6" bestFit="1" customWidth="1"/>
    <col min="64" max="64" width="14" style="6" bestFit="1" customWidth="1"/>
    <col min="65" max="65" width="16.140625" style="6" bestFit="1" customWidth="1"/>
    <col min="66" max="66" width="14" style="6" bestFit="1" customWidth="1"/>
    <col min="67" max="67" width="16.140625" style="6" bestFit="1" customWidth="1"/>
    <col min="68" max="68" width="14" style="6" bestFit="1" customWidth="1"/>
    <col min="69" max="16384" width="8.85546875" style="6"/>
  </cols>
  <sheetData>
    <row r="1" spans="2:68" ht="45.6" customHeight="1" thickBot="1" x14ac:dyDescent="0.3">
      <c r="B1" s="390" t="s">
        <v>847</v>
      </c>
      <c r="C1" s="391"/>
      <c r="D1" s="82"/>
      <c r="E1" s="392" t="s">
        <v>848</v>
      </c>
      <c r="F1" s="393"/>
      <c r="H1" s="363" t="s">
        <v>851</v>
      </c>
      <c r="I1" s="364"/>
      <c r="J1" s="364"/>
      <c r="K1" s="365"/>
      <c r="M1" s="369" t="s">
        <v>853</v>
      </c>
      <c r="N1" s="370"/>
      <c r="O1" s="370"/>
      <c r="P1" s="370"/>
      <c r="Q1" s="371"/>
      <c r="S1" s="372" t="s">
        <v>854</v>
      </c>
      <c r="T1" s="373"/>
      <c r="U1" s="373"/>
      <c r="V1" s="373"/>
      <c r="W1" s="373"/>
      <c r="X1" s="373"/>
      <c r="Y1" s="374"/>
      <c r="AA1" s="377" t="s">
        <v>856</v>
      </c>
      <c r="AB1" s="378"/>
      <c r="AC1" s="378"/>
      <c r="AD1" s="379"/>
      <c r="AF1" s="375" t="s">
        <v>855</v>
      </c>
      <c r="AG1" s="376"/>
      <c r="AI1" s="360" t="s">
        <v>852</v>
      </c>
      <c r="AJ1" s="361"/>
      <c r="AK1" s="361"/>
      <c r="AL1" s="361"/>
      <c r="AM1" s="361"/>
      <c r="AN1" s="362"/>
      <c r="AP1" s="360" t="s">
        <v>896</v>
      </c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  <c r="BC1" s="361"/>
      <c r="BD1" s="361"/>
      <c r="BE1" s="362"/>
    </row>
    <row r="2" spans="2:68" ht="16.5" thickBot="1" x14ac:dyDescent="0.3">
      <c r="B2" s="44" t="s">
        <v>20</v>
      </c>
      <c r="C2" s="5" t="s">
        <v>23</v>
      </c>
      <c r="D2" s="83"/>
      <c r="E2" s="85" t="s">
        <v>16</v>
      </c>
      <c r="F2" s="86" t="s">
        <v>52</v>
      </c>
      <c r="G2" s="83"/>
      <c r="H2" s="117" t="s">
        <v>11</v>
      </c>
      <c r="I2" s="122" t="s">
        <v>32</v>
      </c>
      <c r="J2" s="117" t="s">
        <v>35</v>
      </c>
      <c r="K2" s="119" t="s">
        <v>36</v>
      </c>
      <c r="L2" s="6"/>
      <c r="M2" s="94">
        <f>GETPIVOTDATA("NQUESTOES TOTAIS",N3)</f>
        <v>0</v>
      </c>
      <c r="N2" s="95">
        <f>GETPIVOTDATA("ACERTOS TOTAIS",N3)</f>
        <v>0</v>
      </c>
      <c r="O2" s="95">
        <f>GETPIVOTDATA("ERROS TOTAIS",N3)</f>
        <v>0</v>
      </c>
      <c r="P2" s="96">
        <f>GETPIVOTDATA("Soma de LÍQUIDO", N3)</f>
        <v>0</v>
      </c>
      <c r="Q2" s="97" t="str">
        <f>IFERROR(N2/M2, "INDEFINIDO")</f>
        <v>INDEFINIDO</v>
      </c>
      <c r="S2" s="127" t="s">
        <v>158</v>
      </c>
      <c r="T2" s="127" t="s">
        <v>164</v>
      </c>
      <c r="U2" s="123"/>
      <c r="V2"/>
      <c r="W2"/>
      <c r="X2"/>
      <c r="Y2"/>
      <c r="Z2"/>
      <c r="AA2" s="106">
        <f>GETPIVOTDATA("LÍQUIDO",$AF$2)</f>
        <v>0</v>
      </c>
      <c r="AB2" s="107">
        <f>GETPIVOTDATA("LÍQUIDO",$AA$3)</f>
        <v>0</v>
      </c>
      <c r="AC2" s="108"/>
      <c r="AD2" s="109">
        <f>GETPIVOTDATA("NºQUEST",$AC$3)</f>
        <v>0</v>
      </c>
      <c r="AF2" s="163" t="s">
        <v>29</v>
      </c>
      <c r="AG2" s="164" t="s">
        <v>31</v>
      </c>
      <c r="AI2" s="165" t="s">
        <v>29</v>
      </c>
      <c r="AJ2" s="166" t="s">
        <v>31</v>
      </c>
      <c r="AK2" s="167" t="s">
        <v>159</v>
      </c>
      <c r="AL2" s="167" t="s">
        <v>160</v>
      </c>
      <c r="AM2" s="168" t="s">
        <v>162</v>
      </c>
      <c r="AN2" s="169" t="s">
        <v>161</v>
      </c>
      <c r="AP2" s="170" t="s">
        <v>29</v>
      </c>
      <c r="AQ2" s="171" t="s">
        <v>31</v>
      </c>
      <c r="AR2" s="172">
        <f>GETPIVOTDATA("LÍQUIDO",$AP$2)</f>
        <v>0</v>
      </c>
      <c r="AS2" s="170" t="s">
        <v>29</v>
      </c>
      <c r="AT2" s="173" t="s">
        <v>159</v>
      </c>
      <c r="AU2" s="174" t="s">
        <v>160</v>
      </c>
      <c r="AV2" s="170" t="s">
        <v>158</v>
      </c>
      <c r="AW2" s="170" t="s">
        <v>164</v>
      </c>
      <c r="AX2" s="170"/>
      <c r="AY2" s="170" t="s">
        <v>164</v>
      </c>
      <c r="AZ2" s="170" t="s">
        <v>31</v>
      </c>
      <c r="BA2" s="171" t="s">
        <v>164</v>
      </c>
      <c r="BB2" s="175"/>
      <c r="BC2" s="170" t="s">
        <v>164</v>
      </c>
      <c r="BD2" s="174"/>
      <c r="BE2"/>
      <c r="BF2"/>
      <c r="BG2"/>
      <c r="BH2"/>
      <c r="BI2"/>
      <c r="BJ2"/>
      <c r="BK2"/>
      <c r="BL2"/>
      <c r="BM2"/>
      <c r="BN2"/>
      <c r="BO2"/>
      <c r="BP2"/>
    </row>
    <row r="3" spans="2:68" ht="15.75" thickBot="1" x14ac:dyDescent="0.3">
      <c r="B3" s="53" t="s">
        <v>37</v>
      </c>
      <c r="C3" s="63" t="s">
        <v>24</v>
      </c>
      <c r="D3" s="76"/>
      <c r="E3" s="87">
        <f ca="1">NOW()</f>
        <v>44771.44721608796</v>
      </c>
      <c r="F3" s="131" t="s">
        <v>868</v>
      </c>
      <c r="G3" s="76"/>
      <c r="H3" s="118" t="s">
        <v>904</v>
      </c>
      <c r="I3" s="120">
        <v>0</v>
      </c>
      <c r="J3" s="118" t="s">
        <v>904</v>
      </c>
      <c r="K3" s="115" t="e">
        <v>#DIV/0!</v>
      </c>
      <c r="L3" s="6"/>
      <c r="M3" s="61"/>
      <c r="N3" s="101" t="s">
        <v>41</v>
      </c>
      <c r="O3" s="102" t="s">
        <v>40</v>
      </c>
      <c r="P3" s="102" t="s">
        <v>39</v>
      </c>
      <c r="Q3" s="103" t="s">
        <v>31</v>
      </c>
      <c r="S3" s="127" t="s">
        <v>29</v>
      </c>
      <c r="T3" s="123" t="s">
        <v>904</v>
      </c>
      <c r="U3" s="128" t="s">
        <v>30</v>
      </c>
      <c r="V3"/>
      <c r="W3"/>
      <c r="X3"/>
      <c r="Y3"/>
      <c r="Z3"/>
      <c r="AA3" s="158" t="s">
        <v>29</v>
      </c>
      <c r="AB3" s="110" t="s">
        <v>31</v>
      </c>
      <c r="AC3" s="158" t="s">
        <v>29</v>
      </c>
      <c r="AD3" s="129" t="s">
        <v>161</v>
      </c>
      <c r="AF3" s="188" t="s">
        <v>30</v>
      </c>
      <c r="AG3" s="179"/>
      <c r="AI3" s="180" t="s">
        <v>904</v>
      </c>
      <c r="AJ3" s="181">
        <v>0</v>
      </c>
      <c r="AK3" s="182">
        <v>0</v>
      </c>
      <c r="AL3" s="182">
        <v>0</v>
      </c>
      <c r="AM3" s="183">
        <v>0</v>
      </c>
      <c r="AN3" s="184">
        <v>0</v>
      </c>
      <c r="AP3" s="189" t="s">
        <v>30</v>
      </c>
      <c r="AQ3" s="171"/>
      <c r="AR3" s="185">
        <f>GETPIVOTDATA("Soma de ACERTOS",$AS$2)</f>
        <v>0</v>
      </c>
      <c r="AS3" s="190" t="s">
        <v>30</v>
      </c>
      <c r="AT3" s="319"/>
      <c r="AU3" s="306"/>
      <c r="AV3" s="206" t="s">
        <v>29</v>
      </c>
      <c r="AW3" s="318"/>
      <c r="AX3" s="206" t="s">
        <v>29</v>
      </c>
      <c r="AY3" s="318"/>
      <c r="AZ3" s="206" t="s">
        <v>29</v>
      </c>
      <c r="BA3" s="318"/>
      <c r="BB3" s="186"/>
      <c r="BC3" s="162"/>
      <c r="BD3" s="176"/>
      <c r="BE3"/>
      <c r="BF3"/>
      <c r="BG3"/>
      <c r="BH3"/>
      <c r="BI3"/>
      <c r="BJ3"/>
      <c r="BK3"/>
      <c r="BL3"/>
      <c r="BM3"/>
      <c r="BN3"/>
      <c r="BO3"/>
      <c r="BP3"/>
    </row>
    <row r="4" spans="2:68" ht="15.75" thickBot="1" x14ac:dyDescent="0.3">
      <c r="B4" s="54" t="s">
        <v>38</v>
      </c>
      <c r="C4" s="63" t="s">
        <v>1</v>
      </c>
      <c r="D4" s="76"/>
      <c r="E4" s="88" t="s">
        <v>868</v>
      </c>
      <c r="F4" s="131" t="s">
        <v>868</v>
      </c>
      <c r="G4" s="76"/>
      <c r="H4" s="118" t="s">
        <v>33</v>
      </c>
      <c r="I4" s="121">
        <v>0</v>
      </c>
      <c r="J4" s="118" t="s">
        <v>30</v>
      </c>
      <c r="K4" s="116" t="e">
        <v>#DIV/0!</v>
      </c>
      <c r="L4" s="6"/>
      <c r="M4" s="62"/>
      <c r="N4" s="98"/>
      <c r="O4" s="99"/>
      <c r="P4" s="99"/>
      <c r="Q4" s="100">
        <v>0</v>
      </c>
      <c r="S4" s="132" t="s">
        <v>904</v>
      </c>
      <c r="T4" s="125">
        <v>0</v>
      </c>
      <c r="U4" s="104">
        <v>0</v>
      </c>
      <c r="V4"/>
      <c r="W4"/>
      <c r="X4"/>
      <c r="Y4"/>
      <c r="Z4"/>
      <c r="AA4" s="111" t="s">
        <v>30</v>
      </c>
      <c r="AB4" s="110"/>
      <c r="AC4" s="111" t="s">
        <v>30</v>
      </c>
      <c r="AD4" s="129"/>
      <c r="AF4"/>
      <c r="AG4"/>
      <c r="AI4" s="165" t="s">
        <v>30</v>
      </c>
      <c r="AJ4" s="166">
        <v>0</v>
      </c>
      <c r="AK4" s="167">
        <v>0</v>
      </c>
      <c r="AL4" s="167">
        <v>0</v>
      </c>
      <c r="AM4" s="168">
        <v>0</v>
      </c>
      <c r="AN4" s="169">
        <v>0</v>
      </c>
      <c r="AP4"/>
      <c r="AQ4"/>
      <c r="AR4" s="186">
        <f>GETPIVOTDATA("Soma de ERROS",$AS$2)</f>
        <v>0</v>
      </c>
      <c r="AS4"/>
      <c r="AT4"/>
      <c r="AU4"/>
      <c r="AV4"/>
      <c r="AW4"/>
      <c r="AX4"/>
      <c r="AY4"/>
      <c r="AZ4"/>
      <c r="BA4"/>
      <c r="BB4" s="206" t="s">
        <v>29</v>
      </c>
      <c r="BC4" s="208"/>
      <c r="BD4" s="318"/>
      <c r="BE4"/>
      <c r="BF4"/>
      <c r="BG4"/>
      <c r="BH4"/>
      <c r="BI4"/>
      <c r="BJ4"/>
      <c r="BK4"/>
      <c r="BL4"/>
      <c r="BM4"/>
      <c r="BN4"/>
      <c r="BO4"/>
      <c r="BP4"/>
    </row>
    <row r="5" spans="2:68" ht="15.75" thickBot="1" x14ac:dyDescent="0.3">
      <c r="B5" s="54" t="s">
        <v>42</v>
      </c>
      <c r="C5" s="63" t="s">
        <v>26</v>
      </c>
      <c r="D5" s="76"/>
      <c r="E5" s="88" t="s">
        <v>868</v>
      </c>
      <c r="F5" s="131" t="s">
        <v>868</v>
      </c>
      <c r="G5" s="76"/>
      <c r="H5"/>
      <c r="I5"/>
      <c r="J5"/>
      <c r="K5"/>
      <c r="L5" s="6"/>
      <c r="M5" s="7"/>
      <c r="N5" s="157"/>
      <c r="O5" s="157"/>
      <c r="P5" s="157"/>
      <c r="Q5" s="157"/>
      <c r="S5" s="123" t="s">
        <v>30</v>
      </c>
      <c r="T5" s="126">
        <v>0</v>
      </c>
      <c r="U5" s="105">
        <v>0</v>
      </c>
      <c r="V5"/>
      <c r="W5"/>
      <c r="X5"/>
      <c r="Y5"/>
      <c r="Z5"/>
      <c r="AA5"/>
      <c r="AB5"/>
      <c r="AC5"/>
      <c r="AD5"/>
      <c r="AF5"/>
      <c r="AG5"/>
      <c r="AI5"/>
      <c r="AJ5"/>
      <c r="AK5"/>
      <c r="AL5"/>
      <c r="AM5"/>
      <c r="AN5"/>
      <c r="AP5" s="191"/>
      <c r="AQ5" s="162"/>
      <c r="AR5" s="192" t="s">
        <v>897</v>
      </c>
      <c r="AS5" s="162"/>
      <c r="AT5" s="162"/>
      <c r="AU5" s="162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2:68" x14ac:dyDescent="0.25">
      <c r="B6" s="54" t="s">
        <v>43</v>
      </c>
      <c r="C6" s="63" t="s">
        <v>25</v>
      </c>
      <c r="D6" s="76"/>
      <c r="E6" s="88" t="s">
        <v>868</v>
      </c>
      <c r="F6" s="131" t="s">
        <v>868</v>
      </c>
      <c r="G6" s="76"/>
      <c r="H6"/>
      <c r="I6"/>
      <c r="J6"/>
      <c r="K6"/>
      <c r="L6" s="6"/>
      <c r="M6" s="7"/>
      <c r="N6" s="157"/>
      <c r="O6" s="157"/>
      <c r="P6" s="157"/>
      <c r="Q6" s="157"/>
      <c r="S6"/>
      <c r="T6"/>
      <c r="U6"/>
      <c r="V6"/>
      <c r="W6"/>
      <c r="X6"/>
      <c r="Y6"/>
      <c r="Z6"/>
      <c r="AA6"/>
      <c r="AB6"/>
      <c r="AC6"/>
      <c r="AD6"/>
      <c r="AF6"/>
      <c r="AG6"/>
      <c r="AI6"/>
      <c r="AJ6"/>
      <c r="AK6"/>
      <c r="AL6"/>
      <c r="AM6"/>
      <c r="AN6"/>
      <c r="AP6" s="191"/>
      <c r="AQ6" s="193"/>
      <c r="AR6" s="194" t="str">
        <f t="shared" ref="AR6:AR10" si="0">IF(AX4="(vazio)","",IF(AX4="Total Geral","", IF(AX4="","",AX4)))</f>
        <v/>
      </c>
      <c r="AS6" s="162"/>
      <c r="AT6" s="162"/>
      <c r="AU6" s="162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2:68" ht="15.75" thickBot="1" x14ac:dyDescent="0.3">
      <c r="B7" s="54" t="s">
        <v>858</v>
      </c>
      <c r="C7" s="64" t="s">
        <v>0</v>
      </c>
      <c r="D7" s="76"/>
      <c r="E7" s="88" t="s">
        <v>868</v>
      </c>
      <c r="F7" s="131" t="s">
        <v>868</v>
      </c>
      <c r="G7" s="76"/>
      <c r="H7"/>
      <c r="I7"/>
      <c r="J7"/>
      <c r="K7"/>
      <c r="L7" s="6"/>
      <c r="M7" s="7"/>
      <c r="N7" s="157"/>
      <c r="O7" s="157"/>
      <c r="P7" s="157"/>
      <c r="Q7" s="157"/>
      <c r="S7"/>
      <c r="T7"/>
      <c r="U7"/>
      <c r="V7"/>
      <c r="W7"/>
      <c r="X7"/>
      <c r="Y7"/>
      <c r="Z7"/>
      <c r="AA7"/>
      <c r="AB7"/>
      <c r="AC7"/>
      <c r="AD7"/>
      <c r="AF7"/>
      <c r="AG7"/>
      <c r="AI7" s="157"/>
      <c r="AJ7" s="157"/>
      <c r="AK7" s="157"/>
      <c r="AL7" s="157"/>
      <c r="AM7" s="157"/>
      <c r="AN7" s="157"/>
      <c r="AP7" s="191"/>
      <c r="AQ7" s="193"/>
      <c r="AR7" s="195" t="str">
        <f t="shared" si="0"/>
        <v/>
      </c>
      <c r="AS7" s="162"/>
      <c r="AT7" s="162"/>
      <c r="AU7" s="162"/>
      <c r="AV7"/>
      <c r="AW7"/>
      <c r="AX7" s="157"/>
      <c r="AY7" s="157"/>
      <c r="AZ7"/>
      <c r="BA7"/>
      <c r="BB7"/>
      <c r="BC7"/>
      <c r="BD7"/>
      <c r="BE7" s="176"/>
      <c r="BF7"/>
      <c r="BG7"/>
      <c r="BH7"/>
      <c r="BI7"/>
      <c r="BJ7"/>
      <c r="BK7"/>
      <c r="BL7"/>
      <c r="BM7"/>
      <c r="BN7"/>
      <c r="BO7"/>
      <c r="BP7"/>
    </row>
    <row r="8" spans="2:68" ht="15.75" thickBot="1" x14ac:dyDescent="0.3">
      <c r="B8" s="54" t="s">
        <v>45</v>
      </c>
      <c r="C8" s="366"/>
      <c r="D8" s="65"/>
      <c r="E8" s="88" t="s">
        <v>868</v>
      </c>
      <c r="F8" s="131" t="s">
        <v>868</v>
      </c>
      <c r="G8" s="76"/>
      <c r="H8"/>
      <c r="I8"/>
      <c r="J8"/>
      <c r="K8"/>
      <c r="L8" s="6"/>
      <c r="M8" s="7"/>
      <c r="N8" s="157"/>
      <c r="O8" s="157"/>
      <c r="P8" s="157"/>
      <c r="Q8" s="157"/>
      <c r="S8"/>
      <c r="T8"/>
      <c r="U8"/>
      <c r="V8"/>
      <c r="W8"/>
      <c r="X8"/>
      <c r="Y8"/>
      <c r="Z8"/>
      <c r="AA8"/>
      <c r="AB8"/>
      <c r="AC8"/>
      <c r="AD8"/>
      <c r="AF8"/>
      <c r="AG8"/>
      <c r="AI8" s="157"/>
      <c r="AJ8" s="157"/>
      <c r="AK8" s="157"/>
      <c r="AL8" s="157"/>
      <c r="AM8" s="157"/>
      <c r="AN8" s="157"/>
      <c r="AP8" s="191"/>
      <c r="AQ8" s="193"/>
      <c r="AR8" s="195" t="str">
        <f t="shared" si="0"/>
        <v/>
      </c>
      <c r="AS8" s="162"/>
      <c r="AT8" s="162"/>
      <c r="AU8" s="162"/>
      <c r="AV8"/>
      <c r="AW8"/>
      <c r="AX8" s="157"/>
      <c r="AY8" s="157"/>
      <c r="AZ8"/>
      <c r="BA8"/>
      <c r="BB8"/>
      <c r="BC8"/>
      <c r="BD8"/>
      <c r="BE8" s="176"/>
      <c r="BF8"/>
      <c r="BG8"/>
      <c r="BH8"/>
      <c r="BI8"/>
      <c r="BJ8"/>
      <c r="BK8"/>
      <c r="BL8"/>
      <c r="BM8"/>
      <c r="BN8"/>
      <c r="BO8"/>
      <c r="BP8"/>
    </row>
    <row r="9" spans="2:68" x14ac:dyDescent="0.25">
      <c r="B9" s="54" t="s">
        <v>46</v>
      </c>
      <c r="C9" s="367"/>
      <c r="D9" s="76"/>
      <c r="E9" s="89" t="s">
        <v>849</v>
      </c>
      <c r="F9" s="131" t="s">
        <v>868</v>
      </c>
      <c r="G9" s="76"/>
      <c r="H9"/>
      <c r="I9"/>
      <c r="J9" s="157"/>
      <c r="K9" s="157"/>
      <c r="L9" s="76"/>
      <c r="M9" s="178"/>
      <c r="N9" s="157"/>
      <c r="O9" s="157"/>
      <c r="P9" s="157"/>
      <c r="Q9" s="157"/>
      <c r="S9"/>
      <c r="T9"/>
      <c r="U9"/>
      <c r="V9"/>
      <c r="W9"/>
      <c r="X9"/>
      <c r="Y9"/>
      <c r="Z9"/>
      <c r="AA9"/>
      <c r="AB9"/>
      <c r="AC9"/>
      <c r="AD9"/>
      <c r="AF9"/>
      <c r="AG9"/>
      <c r="AI9" s="157"/>
      <c r="AJ9" s="157"/>
      <c r="AK9" s="157"/>
      <c r="AL9" s="157"/>
      <c r="AM9" s="157"/>
      <c r="AN9" s="157"/>
      <c r="AP9" s="191"/>
      <c r="AQ9" s="193"/>
      <c r="AR9" s="195" t="str">
        <f t="shared" si="0"/>
        <v/>
      </c>
      <c r="AS9" s="162"/>
      <c r="AT9" s="162"/>
      <c r="AU9" s="162"/>
      <c r="AV9" s="162"/>
      <c r="AW9" s="162"/>
      <c r="AX9" s="162"/>
      <c r="AY9" s="162"/>
      <c r="AZ9"/>
      <c r="BA9"/>
      <c r="BB9"/>
      <c r="BC9"/>
      <c r="BD9"/>
      <c r="BE9" s="176"/>
      <c r="BF9"/>
      <c r="BG9"/>
      <c r="BH9"/>
      <c r="BI9"/>
      <c r="BJ9"/>
      <c r="BK9"/>
      <c r="BL9"/>
      <c r="BM9"/>
      <c r="BN9"/>
      <c r="BO9"/>
      <c r="BP9"/>
    </row>
    <row r="10" spans="2:68" ht="15.75" thickBot="1" x14ac:dyDescent="0.3">
      <c r="B10" s="54" t="s">
        <v>47</v>
      </c>
      <c r="C10" s="367"/>
      <c r="D10" s="76"/>
      <c r="E10" s="90" t="s">
        <v>825</v>
      </c>
      <c r="F10" s="92">
        <f>IFERROR(COUNTIF(Tabela2[FEITO], "SIM"), "0")</f>
        <v>0</v>
      </c>
      <c r="G10" s="76"/>
      <c r="H10"/>
      <c r="I10"/>
      <c r="J10" s="7"/>
      <c r="K10" s="7"/>
      <c r="L10" s="76"/>
      <c r="M10" s="178"/>
      <c r="N10" s="157"/>
      <c r="O10" s="157"/>
      <c r="P10" s="157"/>
      <c r="Q10" s="157"/>
      <c r="S10"/>
      <c r="T10"/>
      <c r="U10"/>
      <c r="V10"/>
      <c r="W10"/>
      <c r="X10"/>
      <c r="Y10"/>
      <c r="Z10"/>
      <c r="AA10"/>
      <c r="AB10"/>
      <c r="AC10"/>
      <c r="AD10"/>
      <c r="AF10"/>
      <c r="AG10"/>
      <c r="AI10" s="157"/>
      <c r="AJ10" s="157"/>
      <c r="AK10" s="157"/>
      <c r="AL10" s="157"/>
      <c r="AM10" s="157"/>
      <c r="AN10" s="157"/>
      <c r="AP10" s="191"/>
      <c r="AQ10" s="193"/>
      <c r="AR10" s="196" t="str">
        <f t="shared" si="0"/>
        <v/>
      </c>
      <c r="AS10" s="162"/>
      <c r="AT10" s="162"/>
      <c r="AU10" s="162"/>
      <c r="AV10" s="162"/>
      <c r="AW10" s="162"/>
      <c r="AX10" s="162"/>
      <c r="AY10" s="162"/>
      <c r="AZ10"/>
      <c r="BA10"/>
      <c r="BB10"/>
      <c r="BC10"/>
      <c r="BD10"/>
      <c r="BE10" s="176"/>
      <c r="BF10"/>
      <c r="BG10"/>
      <c r="BH10"/>
      <c r="BI10"/>
      <c r="BJ10"/>
      <c r="BK10"/>
      <c r="BL10"/>
      <c r="BM10"/>
      <c r="BN10"/>
      <c r="BO10"/>
      <c r="BP10"/>
    </row>
    <row r="11" spans="2:68" ht="15.75" thickBot="1" x14ac:dyDescent="0.3">
      <c r="B11" s="54" t="s">
        <v>48</v>
      </c>
      <c r="C11" s="367"/>
      <c r="D11" s="76"/>
      <c r="E11" s="90" t="s">
        <v>826</v>
      </c>
      <c r="F11" s="92">
        <f>IFERROR(COUNTIF(Tabela2[FEITO], "NÃO"),"0")</f>
        <v>0</v>
      </c>
      <c r="G11" s="76"/>
      <c r="H11"/>
      <c r="I11"/>
      <c r="J11" s="7"/>
      <c r="K11" s="7"/>
      <c r="L11" s="76"/>
      <c r="M11" s="178"/>
      <c r="N11" s="157"/>
      <c r="O11" s="157"/>
      <c r="P11" s="157"/>
      <c r="Q11" s="157"/>
      <c r="S11"/>
      <c r="T11"/>
      <c r="U11"/>
      <c r="V11"/>
      <c r="W11"/>
      <c r="X11"/>
      <c r="Y11"/>
      <c r="AA11"/>
      <c r="AB11"/>
      <c r="AC11"/>
      <c r="AD11"/>
      <c r="AF11"/>
      <c r="AG11"/>
      <c r="AI11" s="157"/>
      <c r="AJ11" s="157"/>
      <c r="AK11" s="157"/>
      <c r="AL11" s="157"/>
      <c r="AM11" s="157"/>
      <c r="AN11" s="157"/>
      <c r="AP11" s="191"/>
      <c r="AQ11" s="193"/>
      <c r="AR11" s="197" t="s">
        <v>898</v>
      </c>
      <c r="AS11" s="162"/>
      <c r="AT11" s="162"/>
      <c r="AU11" s="162"/>
      <c r="AV11" s="162"/>
      <c r="AW11" s="162"/>
      <c r="AX11" s="162"/>
      <c r="AY11" s="162"/>
      <c r="AZ11"/>
      <c r="BA11"/>
      <c r="BB11"/>
      <c r="BC11"/>
      <c r="BD11"/>
      <c r="BE11" s="176"/>
      <c r="BF11"/>
      <c r="BG11"/>
      <c r="BH11"/>
      <c r="BI11"/>
      <c r="BJ11"/>
      <c r="BK11"/>
      <c r="BL11"/>
      <c r="BM11"/>
      <c r="BN11"/>
      <c r="BO11"/>
      <c r="BP11"/>
    </row>
    <row r="12" spans="2:68" ht="15.75" thickBot="1" x14ac:dyDescent="0.3">
      <c r="B12" s="55" t="s">
        <v>49</v>
      </c>
      <c r="C12" s="368"/>
      <c r="D12" s="76"/>
      <c r="E12" s="91" t="s">
        <v>850</v>
      </c>
      <c r="F12" s="93" t="str">
        <f>CONCATENATE("Você tem ",F11," tarefas pendentes!")</f>
        <v>Você tem 0 tarefas pendentes!</v>
      </c>
      <c r="G12" s="76"/>
      <c r="H12"/>
      <c r="I12"/>
      <c r="J12" s="7"/>
      <c r="K12" s="7"/>
      <c r="L12" s="112"/>
      <c r="M12" s="159"/>
      <c r="N12" s="157"/>
      <c r="O12" s="157"/>
      <c r="P12" s="157"/>
      <c r="Q12" s="157"/>
      <c r="S12"/>
      <c r="T12"/>
      <c r="U12"/>
      <c r="V12"/>
      <c r="W12"/>
      <c r="X12"/>
      <c r="Y12"/>
      <c r="AA12" s="198" t="s">
        <v>857</v>
      </c>
      <c r="AB12" s="187" t="str">
        <f>CONCATENATE("Foram ",TEXT(AA2,"[h]:mm:ss;@"), " de estudos esse ano.")</f>
        <v>Foram 0:00:00 de estudos esse ano.</v>
      </c>
      <c r="AC12" s="198" t="s">
        <v>857</v>
      </c>
      <c r="AD12" s="199" t="str">
        <f>CONCATENATE("Essa semana já foram ",TEXT(AB2,"[h]:mm:ss;@"), " de estudos.")</f>
        <v>Essa semana já foram 0:00:00 de estudos.</v>
      </c>
      <c r="AF12"/>
      <c r="AG12"/>
      <c r="AI12" s="157"/>
      <c r="AJ12" s="157"/>
      <c r="AK12" s="157"/>
      <c r="AL12" s="157"/>
      <c r="AM12" s="157"/>
      <c r="AN12" s="157"/>
      <c r="AP12" s="191"/>
      <c r="AQ12" s="193"/>
      <c r="AR12" s="200">
        <f ca="1">TODAY()</f>
        <v>44771</v>
      </c>
      <c r="AS12" s="162"/>
      <c r="AT12" s="162"/>
      <c r="AU12" s="162"/>
      <c r="AV12" s="162"/>
      <c r="AW12" s="162"/>
      <c r="AX12" s="162"/>
      <c r="AY12" s="162"/>
      <c r="AZ12"/>
      <c r="BA12"/>
      <c r="BB12"/>
      <c r="BC12"/>
      <c r="BD12"/>
      <c r="BE12" s="176"/>
      <c r="BF12"/>
      <c r="BG12"/>
      <c r="BH12"/>
      <c r="BI12"/>
      <c r="BJ12"/>
      <c r="BK12"/>
      <c r="BL12"/>
      <c r="BM12"/>
      <c r="BN12"/>
      <c r="BO12"/>
      <c r="BP12"/>
    </row>
    <row r="13" spans="2:68" ht="15.75" thickBot="1" x14ac:dyDescent="0.3">
      <c r="B13" s="2"/>
      <c r="C13" s="2"/>
      <c r="H13"/>
      <c r="I13"/>
      <c r="J13" s="7"/>
      <c r="K13" s="7"/>
      <c r="L13" s="112"/>
      <c r="M13" s="159"/>
      <c r="N13" s="157"/>
      <c r="O13" s="157"/>
      <c r="P13" s="157"/>
      <c r="Q13" s="157"/>
      <c r="S13"/>
      <c r="T13"/>
      <c r="U13"/>
      <c r="V13"/>
      <c r="W13"/>
      <c r="X13"/>
      <c r="Y13"/>
      <c r="AA13" s="157"/>
      <c r="AF13"/>
      <c r="AG13"/>
      <c r="AI13" s="157"/>
      <c r="AJ13" s="157"/>
      <c r="AK13" s="157"/>
      <c r="AL13" s="157"/>
      <c r="AM13" s="157"/>
      <c r="AN13" s="157"/>
      <c r="AP13" s="191"/>
      <c r="AQ13" s="193"/>
      <c r="AR13" s="201" t="str">
        <f>IF(ESTUDOS!G6="", "", ESTUDOS!G6)</f>
        <v/>
      </c>
      <c r="AS13" s="162"/>
      <c r="AT13" s="162"/>
      <c r="AU13" s="162"/>
      <c r="AV13" s="162"/>
      <c r="AW13" s="162"/>
      <c r="AX13" s="162"/>
      <c r="AY13" s="162"/>
      <c r="AZ13"/>
      <c r="BA13"/>
      <c r="BB13"/>
      <c r="BC13"/>
      <c r="BD13"/>
      <c r="BE13" s="176"/>
      <c r="BF13"/>
      <c r="BG13"/>
      <c r="BH13"/>
      <c r="BI13"/>
      <c r="BJ13"/>
      <c r="BK13"/>
      <c r="BL13"/>
      <c r="BM13"/>
      <c r="BN13"/>
      <c r="BO13"/>
      <c r="BP13"/>
    </row>
    <row r="14" spans="2:68" ht="15" customHeight="1" thickBot="1" x14ac:dyDescent="0.3">
      <c r="B14" s="388" t="s">
        <v>899</v>
      </c>
      <c r="C14" s="389"/>
      <c r="D14" s="84"/>
      <c r="E14" s="84"/>
      <c r="F14" s="84"/>
      <c r="G14" s="84"/>
      <c r="H14"/>
      <c r="I14"/>
      <c r="J14" s="157"/>
      <c r="K14" s="157"/>
      <c r="L14" s="112"/>
      <c r="M14" s="160"/>
      <c r="N14" s="157"/>
      <c r="O14" s="157"/>
      <c r="P14" s="157"/>
      <c r="Q14" s="157"/>
      <c r="S14"/>
      <c r="T14"/>
      <c r="U14"/>
      <c r="V14"/>
      <c r="W14"/>
      <c r="X14"/>
      <c r="Y14"/>
      <c r="AA14" s="157"/>
      <c r="AF14"/>
      <c r="AG14"/>
      <c r="AI14" s="157"/>
      <c r="AJ14" s="157"/>
      <c r="AK14" s="157"/>
      <c r="AL14" s="157"/>
      <c r="AM14" s="157"/>
      <c r="AN14" s="157"/>
      <c r="AP14" s="191"/>
      <c r="AQ14" s="193"/>
      <c r="AR14" s="185" t="str">
        <f ca="1">IFERROR(ROUNDDOWN((AR12-AR13)/7+1, 0),"")</f>
        <v/>
      </c>
      <c r="AS14" s="162"/>
      <c r="AT14" s="162"/>
      <c r="AU14" s="162"/>
      <c r="AV14" s="162"/>
      <c r="AW14" s="162"/>
      <c r="AX14" s="162"/>
      <c r="AY14" s="162"/>
      <c r="AZ14"/>
      <c r="BA14"/>
      <c r="BB14"/>
      <c r="BC14"/>
      <c r="BD14"/>
      <c r="BE14" s="177"/>
    </row>
    <row r="15" spans="2:68" ht="15.75" thickBot="1" x14ac:dyDescent="0.3">
      <c r="B15" s="71" t="s">
        <v>815</v>
      </c>
      <c r="C15" s="134">
        <v>7</v>
      </c>
      <c r="D15" s="74"/>
      <c r="E15" s="58" t="s">
        <v>859</v>
      </c>
      <c r="F15" s="74"/>
      <c r="G15" s="74"/>
      <c r="H15"/>
      <c r="I15"/>
      <c r="J15" s="202"/>
      <c r="K15" s="203"/>
      <c r="L15" s="112"/>
      <c r="M15" s="204"/>
      <c r="S15"/>
      <c r="T15"/>
      <c r="U15"/>
      <c r="V15"/>
      <c r="W15"/>
      <c r="X15"/>
      <c r="Y15"/>
      <c r="AA15" s="157"/>
      <c r="AF15"/>
      <c r="AG15"/>
      <c r="AI15" s="157"/>
      <c r="AJ15" s="157"/>
      <c r="AK15" s="157"/>
      <c r="AL15" s="157"/>
      <c r="AM15" s="157"/>
      <c r="AN15" s="157"/>
      <c r="AP15" s="191"/>
      <c r="AQ15" s="193"/>
      <c r="AR15" s="185" t="str">
        <f ca="1">IFERROR(AR12-AR13+1,"")</f>
        <v/>
      </c>
      <c r="AS15" s="162"/>
      <c r="AT15" s="162"/>
      <c r="AU15" s="162"/>
      <c r="AV15" s="162"/>
      <c r="AW15" s="162"/>
      <c r="AX15" s="162"/>
      <c r="AY15" s="162"/>
      <c r="AZ15"/>
      <c r="BA15"/>
      <c r="BB15"/>
      <c r="BC15"/>
      <c r="BD15"/>
      <c r="BE15" s="177"/>
    </row>
    <row r="16" spans="2:68" ht="15.75" thickBot="1" x14ac:dyDescent="0.3">
      <c r="B16" s="71" t="s">
        <v>816</v>
      </c>
      <c r="C16" s="135">
        <v>15</v>
      </c>
      <c r="D16" s="74"/>
      <c r="E16" s="59" t="s">
        <v>860</v>
      </c>
      <c r="F16" s="74"/>
      <c r="G16" s="74"/>
      <c r="H16"/>
      <c r="I16"/>
      <c r="J16" s="157"/>
      <c r="K16" s="157"/>
      <c r="L16" s="112"/>
      <c r="M16" s="204"/>
      <c r="S16"/>
      <c r="T16"/>
      <c r="U16"/>
      <c r="V16"/>
      <c r="W16"/>
      <c r="X16"/>
      <c r="Y16"/>
      <c r="AA16" s="157"/>
      <c r="AF16"/>
      <c r="AG16"/>
      <c r="AI16" s="157"/>
      <c r="AJ16" s="157"/>
      <c r="AK16" s="157"/>
      <c r="AL16" s="157"/>
      <c r="AM16" s="157"/>
      <c r="AN16" s="157"/>
      <c r="AP16" s="206"/>
      <c r="AQ16" s="207"/>
      <c r="AR16" s="186" t="str">
        <f ca="1">IFERROR(CONCATENATE("Semana ", AR14, " | ", "Dia ",AR15, " | ",TEXT(TODAY(), "dd/mm/aaaa")),"")</f>
        <v>Semana  | Dia  | 29/07/2022</v>
      </c>
      <c r="AS16" s="208"/>
      <c r="AT16" s="208"/>
      <c r="AU16" s="208"/>
      <c r="AV16" s="208"/>
      <c r="AW16" s="208"/>
      <c r="AX16" s="208"/>
      <c r="AY16" s="208"/>
      <c r="AZ16"/>
      <c r="BA16"/>
      <c r="BB16"/>
      <c r="BC16"/>
      <c r="BD16"/>
      <c r="BE16" s="161"/>
    </row>
    <row r="17" spans="2:56" ht="15.75" thickBot="1" x14ac:dyDescent="0.3">
      <c r="B17" s="71" t="s">
        <v>817</v>
      </c>
      <c r="C17" s="135">
        <v>30</v>
      </c>
      <c r="D17" s="74"/>
      <c r="E17" s="59" t="s">
        <v>861</v>
      </c>
      <c r="F17" s="74"/>
      <c r="G17" s="74"/>
      <c r="H17"/>
      <c r="I17"/>
      <c r="J17" s="157"/>
      <c r="K17" s="157"/>
      <c r="L17" s="112"/>
      <c r="M17" s="204"/>
      <c r="S17"/>
      <c r="T17"/>
      <c r="U17"/>
      <c r="V17"/>
      <c r="W17"/>
      <c r="X17"/>
      <c r="Y17"/>
      <c r="AA17" s="157"/>
      <c r="AF17"/>
      <c r="AG17"/>
      <c r="AI17" s="157"/>
      <c r="AJ17" s="157"/>
      <c r="AK17" s="157"/>
      <c r="AL17" s="157"/>
      <c r="AM17" s="157"/>
      <c r="AN17" s="157"/>
      <c r="AP17" s="157"/>
      <c r="AQ17" s="203"/>
      <c r="AR17" s="157"/>
      <c r="AS17" s="157"/>
      <c r="AT17" s="157"/>
      <c r="AU17" s="157"/>
      <c r="AV17" s="157"/>
      <c r="AW17" s="157"/>
      <c r="AX17" s="157"/>
      <c r="AY17" s="157"/>
      <c r="AZ17"/>
      <c r="BA17"/>
      <c r="BB17"/>
      <c r="BC17"/>
      <c r="BD17"/>
    </row>
    <row r="18" spans="2:56" ht="15.75" thickBot="1" x14ac:dyDescent="0.3">
      <c r="B18" s="71" t="s">
        <v>818</v>
      </c>
      <c r="C18" s="135">
        <v>60</v>
      </c>
      <c r="D18" s="74"/>
      <c r="E18" s="59" t="s">
        <v>862</v>
      </c>
      <c r="F18" s="74"/>
      <c r="G18" s="74"/>
      <c r="H18"/>
      <c r="I18"/>
      <c r="J18" s="157"/>
      <c r="K18" s="157"/>
      <c r="L18" s="113"/>
      <c r="M18" s="204"/>
      <c r="P18" s="7"/>
      <c r="Q18" s="157"/>
      <c r="R18"/>
      <c r="S18"/>
      <c r="T18"/>
      <c r="U18"/>
      <c r="V18"/>
      <c r="W18"/>
      <c r="Y18" s="1"/>
      <c r="AA18" s="7"/>
      <c r="AD18" s="157"/>
      <c r="AE18"/>
      <c r="AF18"/>
      <c r="AG18"/>
      <c r="AI18" s="157"/>
      <c r="AJ18" s="157"/>
      <c r="AK18" s="157"/>
      <c r="AL18" s="157"/>
      <c r="AM18" s="157"/>
      <c r="AN18" s="157"/>
      <c r="AP18" s="157"/>
      <c r="AQ18" s="203"/>
      <c r="AR18" s="157"/>
      <c r="AS18" s="157"/>
      <c r="AT18" s="157"/>
      <c r="AU18" s="157"/>
      <c r="AV18" s="157"/>
      <c r="AW18" s="157"/>
      <c r="AX18" s="157"/>
      <c r="AY18" s="157"/>
      <c r="AZ18" s="157"/>
      <c r="BA18" s="203"/>
      <c r="BB18"/>
      <c r="BC18"/>
      <c r="BD18"/>
    </row>
    <row r="19" spans="2:56" ht="15.75" thickBot="1" x14ac:dyDescent="0.3">
      <c r="B19" s="71" t="s">
        <v>819</v>
      </c>
      <c r="C19" s="135">
        <v>90</v>
      </c>
      <c r="D19" s="74"/>
      <c r="E19" s="59" t="s">
        <v>863</v>
      </c>
      <c r="F19" s="74"/>
      <c r="G19" s="74"/>
      <c r="H19"/>
      <c r="I19"/>
      <c r="J19" s="157"/>
      <c r="K19" s="157"/>
      <c r="L19" s="112"/>
      <c r="M19" s="204"/>
      <c r="AF19"/>
      <c r="AG19"/>
      <c r="AI19" s="157"/>
      <c r="AJ19" s="157"/>
      <c r="AK19" s="157"/>
      <c r="AL19" s="157"/>
      <c r="AM19" s="157"/>
      <c r="AN19" s="157"/>
      <c r="AP19" s="157"/>
      <c r="AQ19" s="203"/>
      <c r="AR19" s="157"/>
      <c r="AS19" s="157"/>
      <c r="AT19" s="157"/>
      <c r="AU19" s="157"/>
      <c r="AV19" s="157"/>
      <c r="AW19" s="157"/>
      <c r="AX19" s="157"/>
      <c r="AY19" s="157"/>
      <c r="AZ19" s="157"/>
      <c r="BA19" s="203"/>
      <c r="BB19" s="157"/>
      <c r="BC19" s="157"/>
      <c r="BD19" s="157"/>
    </row>
    <row r="20" spans="2:56" ht="15.75" thickBot="1" x14ac:dyDescent="0.3">
      <c r="B20" s="71" t="s">
        <v>820</v>
      </c>
      <c r="C20" s="135">
        <v>120</v>
      </c>
      <c r="D20" s="74"/>
      <c r="E20" s="60" t="s">
        <v>864</v>
      </c>
      <c r="F20" s="74"/>
      <c r="G20" s="74"/>
      <c r="K20" s="7"/>
      <c r="L20" s="6"/>
      <c r="M20" s="7"/>
      <c r="S20"/>
      <c r="T20"/>
      <c r="U20"/>
      <c r="V20"/>
      <c r="W20"/>
      <c r="X20"/>
      <c r="Y20"/>
      <c r="AA20" s="157"/>
      <c r="AF20"/>
      <c r="AG20"/>
      <c r="AI20" s="157"/>
      <c r="AJ20" s="157"/>
      <c r="AK20" s="157"/>
      <c r="AL20" s="157"/>
      <c r="AM20" s="157"/>
      <c r="AN20" s="157"/>
    </row>
    <row r="21" spans="2:56" ht="15.75" thickBot="1" x14ac:dyDescent="0.3">
      <c r="B21" s="71" t="s">
        <v>821</v>
      </c>
      <c r="C21" s="135">
        <v>150</v>
      </c>
      <c r="D21" s="74"/>
      <c r="E21" s="74"/>
      <c r="F21" s="74"/>
      <c r="G21" s="74"/>
      <c r="J21" s="7"/>
      <c r="K21" s="7"/>
      <c r="L21" s="6"/>
      <c r="M21" s="7"/>
      <c r="S21"/>
      <c r="T21"/>
      <c r="U21"/>
      <c r="V21"/>
      <c r="W21"/>
      <c r="X21"/>
      <c r="Y21"/>
      <c r="AA21" s="157"/>
      <c r="AF21"/>
      <c r="AG21"/>
      <c r="AI21" s="157"/>
      <c r="AJ21" s="157"/>
      <c r="AK21" s="157"/>
      <c r="AL21" s="157"/>
      <c r="AM21" s="157"/>
      <c r="AN21" s="157"/>
    </row>
    <row r="22" spans="2:56" ht="15.75" thickBot="1" x14ac:dyDescent="0.3">
      <c r="B22" s="71" t="s">
        <v>822</v>
      </c>
      <c r="C22" s="135">
        <v>180</v>
      </c>
      <c r="D22" s="74"/>
      <c r="E22" s="74"/>
      <c r="F22" s="74"/>
      <c r="G22" s="74"/>
      <c r="J22" s="7"/>
      <c r="K22" s="7"/>
      <c r="L22" s="6"/>
      <c r="M22" s="7"/>
      <c r="S22"/>
      <c r="T22"/>
      <c r="U22"/>
      <c r="V22"/>
      <c r="W22"/>
      <c r="X22"/>
      <c r="Y22"/>
      <c r="AA22" s="157"/>
      <c r="AF22"/>
      <c r="AG22"/>
      <c r="AI22" s="157"/>
      <c r="AJ22" s="157"/>
      <c r="AK22" s="157"/>
      <c r="AL22" s="157"/>
      <c r="AM22" s="157"/>
      <c r="AN22" s="157"/>
    </row>
    <row r="23" spans="2:56" ht="15.75" thickBot="1" x14ac:dyDescent="0.3">
      <c r="B23" s="71" t="s">
        <v>823</v>
      </c>
      <c r="C23" s="133">
        <v>210</v>
      </c>
      <c r="D23" s="74"/>
      <c r="E23" s="74"/>
      <c r="F23" s="74"/>
      <c r="G23" s="74"/>
      <c r="J23" s="7"/>
      <c r="K23" s="7"/>
      <c r="L23" s="6"/>
      <c r="M23" s="7"/>
      <c r="S23"/>
      <c r="T23"/>
      <c r="U23"/>
      <c r="V23"/>
      <c r="W23"/>
      <c r="X23"/>
      <c r="Y23"/>
      <c r="AA23" s="157"/>
      <c r="AF23"/>
      <c r="AG23"/>
      <c r="AI23" s="157"/>
      <c r="AJ23" s="157"/>
      <c r="AK23" s="157"/>
      <c r="AL23" s="157"/>
      <c r="AM23" s="157"/>
      <c r="AN23" s="157"/>
    </row>
    <row r="24" spans="2:56" ht="15.75" thickBot="1" x14ac:dyDescent="0.3">
      <c r="B24" s="71" t="s">
        <v>824</v>
      </c>
      <c r="C24" s="136">
        <v>240</v>
      </c>
      <c r="D24" s="5" t="s">
        <v>865</v>
      </c>
      <c r="E24" s="74"/>
      <c r="F24" s="74"/>
      <c r="G24" s="74"/>
      <c r="J24" s="7"/>
      <c r="K24" s="7"/>
      <c r="L24" s="6"/>
      <c r="M24" s="7"/>
      <c r="S24"/>
      <c r="T24"/>
      <c r="U24"/>
      <c r="V24"/>
      <c r="W24"/>
      <c r="X24"/>
      <c r="Y24"/>
      <c r="AA24" s="157"/>
      <c r="AF24"/>
      <c r="AG24"/>
      <c r="AI24" s="157"/>
      <c r="AJ24" s="157"/>
      <c r="AK24" s="157"/>
      <c r="AL24" s="157"/>
      <c r="AM24" s="157"/>
      <c r="AN24" s="157"/>
    </row>
    <row r="25" spans="2:56" x14ac:dyDescent="0.25">
      <c r="B25" s="72" t="s">
        <v>867</v>
      </c>
      <c r="C25" s="130">
        <f ca="1">NOW()</f>
        <v>44771.44721608796</v>
      </c>
      <c r="D25" s="137">
        <f ca="1">C26-C25</f>
        <v>-380.44721608795953</v>
      </c>
      <c r="E25" s="75"/>
      <c r="F25" s="75"/>
      <c r="G25" s="75"/>
      <c r="J25" s="7"/>
      <c r="K25" s="7"/>
      <c r="L25" s="6"/>
      <c r="M25" s="7"/>
      <c r="S25"/>
      <c r="T25"/>
      <c r="U25"/>
      <c r="V25"/>
      <c r="W25"/>
      <c r="X25"/>
      <c r="Y25"/>
      <c r="AA25" s="157"/>
      <c r="AF25" s="157"/>
      <c r="AG25" s="157"/>
      <c r="AI25" s="157"/>
      <c r="AJ25" s="157"/>
      <c r="AK25" s="157"/>
      <c r="AL25" s="157"/>
      <c r="AM25" s="157"/>
      <c r="AN25" s="157"/>
    </row>
    <row r="26" spans="2:56" x14ac:dyDescent="0.25">
      <c r="B26" s="72" t="s">
        <v>866</v>
      </c>
      <c r="C26" s="56" t="s">
        <v>832</v>
      </c>
      <c r="D26" s="137">
        <f ca="1">C27-C25</f>
        <v>-250.44721608795953</v>
      </c>
      <c r="E26" s="75"/>
      <c r="F26" s="75"/>
      <c r="G26" s="75"/>
      <c r="J26" s="7"/>
      <c r="K26" s="7"/>
      <c r="L26" s="6"/>
      <c r="M26" s="7"/>
      <c r="S26"/>
      <c r="T26"/>
      <c r="U26"/>
      <c r="V26"/>
      <c r="W26"/>
      <c r="X26"/>
      <c r="Y26"/>
      <c r="AA26" s="157"/>
      <c r="AF26" s="157"/>
      <c r="AG26" s="157"/>
      <c r="AI26" s="157"/>
      <c r="AJ26" s="157"/>
      <c r="AK26" s="157"/>
      <c r="AL26" s="157"/>
      <c r="AM26" s="157"/>
      <c r="AN26" s="157"/>
    </row>
    <row r="27" spans="2:56" x14ac:dyDescent="0.25">
      <c r="B27" s="72" t="s">
        <v>827</v>
      </c>
      <c r="C27" s="56" t="s">
        <v>833</v>
      </c>
      <c r="D27" s="137">
        <f ca="1">C28-C25</f>
        <v>-243.44721608795953</v>
      </c>
      <c r="E27" s="75"/>
      <c r="F27" s="75"/>
      <c r="G27" s="75"/>
      <c r="J27" s="7"/>
      <c r="K27" s="7"/>
      <c r="L27" s="6"/>
      <c r="M27" s="7"/>
      <c r="S27"/>
      <c r="T27"/>
      <c r="U27"/>
      <c r="V27"/>
      <c r="W27"/>
      <c r="X27"/>
      <c r="Y27"/>
      <c r="AA27" s="157"/>
      <c r="AF27" s="157"/>
      <c r="AG27" s="157"/>
      <c r="AI27" s="157"/>
      <c r="AJ27" s="157"/>
      <c r="AK27" s="157"/>
      <c r="AL27" s="157"/>
      <c r="AM27" s="157"/>
      <c r="AN27" s="157"/>
    </row>
    <row r="28" spans="2:56" x14ac:dyDescent="0.25">
      <c r="B28" s="72" t="s">
        <v>828</v>
      </c>
      <c r="C28" s="56" t="s">
        <v>834</v>
      </c>
      <c r="D28" s="138">
        <f ca="1">YEAR(C25)</f>
        <v>2022</v>
      </c>
      <c r="E28" s="75"/>
      <c r="F28" s="75"/>
      <c r="G28" s="75"/>
      <c r="J28" s="7"/>
      <c r="K28" s="7"/>
      <c r="L28" s="6"/>
      <c r="M28" s="7"/>
      <c r="S28"/>
      <c r="T28"/>
      <c r="U28"/>
      <c r="V28"/>
      <c r="W28"/>
      <c r="X28"/>
      <c r="Y28"/>
      <c r="AA28" s="157"/>
      <c r="AF28" s="157"/>
      <c r="AG28" s="157"/>
      <c r="AI28" s="157"/>
      <c r="AJ28" s="157"/>
      <c r="AK28" s="157"/>
      <c r="AL28" s="157"/>
      <c r="AM28" s="157"/>
      <c r="AN28" s="157"/>
    </row>
    <row r="29" spans="2:56" x14ac:dyDescent="0.25">
      <c r="B29" s="72" t="s">
        <v>829</v>
      </c>
      <c r="C29" s="3" t="e">
        <f ca="1">IF(DATEDIF(C25,C26,"D")&lt;0, "", DATEDIF(C25,C26,"D"))</f>
        <v>#NUM!</v>
      </c>
      <c r="D29" s="54" t="str">
        <f ca="1">IF(D25&gt;0, CONCATENATE("Faltam ", TEXT(D25,"0"), " dia(s) para o término das inscrições!"), "Você precisa colocar as datas do próximo ano!")</f>
        <v>Você precisa colocar as datas do próximo ano!</v>
      </c>
      <c r="E29" s="76"/>
      <c r="F29" s="76"/>
      <c r="G29" s="76"/>
      <c r="J29" s="7"/>
      <c r="K29" s="7"/>
      <c r="L29" s="6"/>
      <c r="M29" s="7"/>
      <c r="S29"/>
      <c r="T29"/>
      <c r="U29"/>
      <c r="V29"/>
      <c r="W29"/>
      <c r="X29"/>
      <c r="Y29"/>
      <c r="AA29" s="157"/>
      <c r="AF29" s="157"/>
      <c r="AG29" s="157"/>
      <c r="AI29" s="157"/>
      <c r="AJ29" s="157"/>
      <c r="AK29" s="157"/>
      <c r="AL29" s="157"/>
      <c r="AM29" s="157"/>
      <c r="AN29" s="157"/>
    </row>
    <row r="30" spans="2:56" x14ac:dyDescent="0.25">
      <c r="B30" s="72" t="s">
        <v>830</v>
      </c>
      <c r="C30" s="3" t="e">
        <f ca="1">IF(DATEDIF(C25,C27,"D")&lt;0, "", DATEDIF(C25,C27,"D"))</f>
        <v>#NUM!</v>
      </c>
      <c r="D30" s="54" t="str">
        <f ca="1">IF(D26&gt;0, CONCATENATE("Faltam ", TEXT(D26,"0"), " dia(s) para o 1º dia do ENEM!"), "Você precisa colocar as datas do próximo ano!")</f>
        <v>Você precisa colocar as datas do próximo ano!</v>
      </c>
      <c r="E30" s="76"/>
      <c r="F30" s="76"/>
      <c r="G30" s="76"/>
      <c r="J30" s="7"/>
      <c r="K30" s="7"/>
      <c r="L30" s="6"/>
      <c r="M30" s="7"/>
      <c r="S30"/>
      <c r="T30"/>
      <c r="U30"/>
      <c r="V30"/>
      <c r="W30"/>
      <c r="X30"/>
      <c r="Y30"/>
      <c r="AA30" s="157"/>
      <c r="AF30" s="157"/>
      <c r="AG30" s="157"/>
      <c r="AI30" s="157"/>
      <c r="AJ30" s="157"/>
      <c r="AK30" s="157"/>
      <c r="AL30" s="157"/>
      <c r="AM30" s="157"/>
      <c r="AN30" s="157"/>
    </row>
    <row r="31" spans="2:56" x14ac:dyDescent="0.25">
      <c r="B31" s="124" t="s">
        <v>831</v>
      </c>
      <c r="C31" s="3" t="e">
        <f ca="1">IF(DATEDIF(C25,C28,"D")&lt;0, "", DATEDIF(C25,C28,"D"))</f>
        <v>#NUM!</v>
      </c>
      <c r="D31" s="54" t="str">
        <f ca="1">IF(D27&gt;0, CONCATENATE("Faltam ", TEXT(D27,"0"), " dia(s) para o 2º dia do ENEM!"), "Você precisa colocar as datas do próximo ano!")</f>
        <v>Você precisa colocar as datas do próximo ano!</v>
      </c>
      <c r="E31" s="76"/>
      <c r="F31" s="76"/>
      <c r="G31" s="76"/>
      <c r="J31" s="7"/>
      <c r="K31" s="7"/>
      <c r="L31" s="6"/>
      <c r="M31" s="7"/>
      <c r="S31"/>
      <c r="T31"/>
      <c r="U31"/>
      <c r="V31"/>
      <c r="W31"/>
      <c r="X31"/>
      <c r="Y31"/>
      <c r="AA31" s="157"/>
      <c r="AF31" s="157"/>
      <c r="AG31" s="157"/>
      <c r="AI31" s="157"/>
      <c r="AJ31" s="157"/>
      <c r="AK31" s="157"/>
      <c r="AL31" s="157"/>
      <c r="AM31" s="157"/>
      <c r="AN31" s="157"/>
    </row>
    <row r="32" spans="2:56" ht="15.75" thickBot="1" x14ac:dyDescent="0.3">
      <c r="B32" s="72" t="s">
        <v>835</v>
      </c>
      <c r="C32" s="57">
        <v>1.0416666666666667</v>
      </c>
      <c r="D32" s="139" t="str">
        <f ca="1">CONCATENATE("ENEM ", D28)</f>
        <v>ENEM 2022</v>
      </c>
      <c r="E32" s="77"/>
      <c r="F32" s="77"/>
      <c r="G32" s="77"/>
      <c r="J32" s="7"/>
      <c r="K32" s="7"/>
      <c r="L32" s="6"/>
      <c r="M32" s="7"/>
      <c r="S32"/>
      <c r="T32"/>
      <c r="U32"/>
      <c r="V32"/>
      <c r="W32"/>
      <c r="X32"/>
      <c r="Y32"/>
      <c r="AA32" s="157"/>
      <c r="AF32" s="157"/>
      <c r="AG32" s="157"/>
      <c r="AI32" s="157"/>
      <c r="AJ32" s="157"/>
      <c r="AK32" s="157"/>
      <c r="AL32" s="157"/>
      <c r="AM32" s="157"/>
      <c r="AN32" s="157"/>
    </row>
    <row r="33" spans="2:40" ht="15.75" thickBot="1" x14ac:dyDescent="0.3">
      <c r="B33" s="73" t="s">
        <v>836</v>
      </c>
      <c r="C33" s="4">
        <v>350</v>
      </c>
      <c r="D33" s="76"/>
      <c r="E33" s="76"/>
      <c r="F33" s="76"/>
      <c r="G33" s="76"/>
      <c r="J33" s="7"/>
      <c r="K33" s="7"/>
      <c r="L33" s="6"/>
      <c r="M33" s="7"/>
      <c r="S33"/>
      <c r="T33"/>
      <c r="U33"/>
      <c r="V33"/>
      <c r="W33"/>
      <c r="X33"/>
      <c r="Y33"/>
      <c r="AA33" s="157"/>
      <c r="AF33" s="157"/>
      <c r="AG33" s="157"/>
      <c r="AI33" s="157"/>
      <c r="AJ33" s="157"/>
      <c r="AK33" s="157"/>
      <c r="AL33" s="157"/>
      <c r="AM33" s="157"/>
      <c r="AN33" s="157"/>
    </row>
    <row r="34" spans="2:40" ht="15.75" thickBot="1" x14ac:dyDescent="0.3">
      <c r="B34" s="2"/>
      <c r="C34" s="2"/>
      <c r="J34" s="7"/>
      <c r="K34" s="7"/>
      <c r="L34" s="6"/>
      <c r="M34" s="7"/>
      <c r="S34"/>
      <c r="T34"/>
      <c r="U34"/>
      <c r="V34"/>
      <c r="W34"/>
      <c r="X34"/>
      <c r="Y34"/>
      <c r="AA34" s="157"/>
      <c r="AF34" s="157"/>
      <c r="AG34" s="157"/>
      <c r="AI34" s="157"/>
      <c r="AJ34" s="157"/>
      <c r="AK34" s="157"/>
      <c r="AL34" s="157"/>
      <c r="AM34" s="157"/>
      <c r="AN34" s="157"/>
    </row>
    <row r="35" spans="2:40" ht="14.45" customHeight="1" x14ac:dyDescent="0.25">
      <c r="B35" s="384" t="s">
        <v>840</v>
      </c>
      <c r="C35" s="385"/>
      <c r="D35" s="84"/>
      <c r="E35" s="84"/>
      <c r="F35" s="84"/>
      <c r="G35" s="84"/>
      <c r="J35" s="7"/>
      <c r="K35" s="7"/>
      <c r="L35" s="6"/>
      <c r="M35" s="7"/>
      <c r="S35"/>
      <c r="T35"/>
      <c r="U35"/>
      <c r="V35"/>
      <c r="W35"/>
      <c r="X35"/>
      <c r="Y35"/>
      <c r="AA35" s="157"/>
      <c r="AI35" s="157"/>
      <c r="AJ35" s="157"/>
      <c r="AK35" s="157"/>
      <c r="AL35" s="157"/>
      <c r="AM35" s="157"/>
      <c r="AN35" s="157"/>
    </row>
    <row r="36" spans="2:40" ht="15" customHeight="1" thickBot="1" x14ac:dyDescent="0.3">
      <c r="B36" s="386"/>
      <c r="C36" s="387"/>
      <c r="D36" s="84"/>
      <c r="E36" s="84"/>
      <c r="F36" s="84"/>
      <c r="G36" s="84"/>
      <c r="J36" s="7"/>
      <c r="K36" s="7"/>
      <c r="L36" s="6"/>
      <c r="M36" s="7"/>
      <c r="S36"/>
      <c r="T36"/>
      <c r="U36"/>
      <c r="V36"/>
      <c r="W36"/>
      <c r="X36"/>
      <c r="Y36"/>
      <c r="AA36" s="157"/>
      <c r="AI36" s="157"/>
      <c r="AJ36" s="157"/>
      <c r="AK36" s="157"/>
      <c r="AL36" s="157"/>
      <c r="AM36" s="157"/>
      <c r="AN36" s="157"/>
    </row>
    <row r="37" spans="2:40" x14ac:dyDescent="0.25">
      <c r="B37" s="69" t="s">
        <v>841</v>
      </c>
      <c r="C37" s="63" t="s">
        <v>842</v>
      </c>
      <c r="D37" s="76"/>
      <c r="E37" s="76"/>
      <c r="F37" s="76"/>
      <c r="G37" s="76"/>
      <c r="J37" s="7"/>
      <c r="K37" s="7"/>
      <c r="L37" s="6"/>
      <c r="M37" s="7"/>
      <c r="S37"/>
      <c r="T37"/>
      <c r="U37"/>
      <c r="V37"/>
      <c r="W37"/>
      <c r="X37"/>
      <c r="Y37"/>
      <c r="AA37" s="157"/>
      <c r="AI37" s="157"/>
      <c r="AJ37" s="157"/>
      <c r="AK37" s="157"/>
      <c r="AL37" s="157"/>
      <c r="AM37" s="157"/>
      <c r="AN37" s="157"/>
    </row>
    <row r="38" spans="2:40" x14ac:dyDescent="0.25">
      <c r="B38" s="70" t="s">
        <v>843</v>
      </c>
      <c r="C38" s="66">
        <f>IF(AD2/C33&gt;99%, 100%, AD2/C33)</f>
        <v>0</v>
      </c>
      <c r="D38" s="78"/>
      <c r="E38" s="78"/>
      <c r="F38" s="78"/>
      <c r="G38" s="78"/>
      <c r="J38" s="7"/>
      <c r="K38" s="7"/>
      <c r="L38" s="6"/>
      <c r="M38" s="7"/>
      <c r="S38"/>
      <c r="T38"/>
      <c r="U38"/>
      <c r="V38"/>
      <c r="W38"/>
      <c r="X38"/>
      <c r="Y38"/>
      <c r="AA38" s="157"/>
      <c r="AI38" s="157"/>
      <c r="AJ38" s="157"/>
      <c r="AK38" s="157"/>
      <c r="AL38" s="157"/>
      <c r="AM38" s="157"/>
      <c r="AN38" s="157"/>
    </row>
    <row r="39" spans="2:40" x14ac:dyDescent="0.25">
      <c r="B39" s="70" t="s">
        <v>844</v>
      </c>
      <c r="C39" s="66">
        <f>IFERROR(AB2/C32, 0)</f>
        <v>0</v>
      </c>
      <c r="D39" s="79"/>
      <c r="E39" s="79"/>
      <c r="F39" s="79"/>
      <c r="G39" s="79"/>
      <c r="J39" s="7"/>
      <c r="K39" s="7"/>
      <c r="L39" s="6"/>
      <c r="M39" s="7"/>
      <c r="S39"/>
      <c r="T39"/>
      <c r="U39"/>
      <c r="V39"/>
      <c r="W39"/>
      <c r="X39"/>
      <c r="Y39"/>
      <c r="AA39" s="157"/>
      <c r="AI39" s="157"/>
      <c r="AJ39" s="157"/>
      <c r="AK39" s="157"/>
      <c r="AL39" s="157"/>
      <c r="AM39" s="157"/>
      <c r="AN39" s="157"/>
    </row>
    <row r="40" spans="2:40" x14ac:dyDescent="0.25">
      <c r="B40" s="70" t="s">
        <v>845</v>
      </c>
      <c r="C40" s="67">
        <f>100%-C38</f>
        <v>1</v>
      </c>
      <c r="D40" s="80"/>
      <c r="E40" s="80"/>
      <c r="F40" s="80"/>
      <c r="G40" s="80"/>
      <c r="J40" s="7"/>
      <c r="K40" s="7"/>
      <c r="L40" s="6"/>
      <c r="M40" s="7"/>
      <c r="S40"/>
      <c r="T40"/>
      <c r="U40"/>
      <c r="V40"/>
      <c r="W40"/>
      <c r="X40"/>
      <c r="Y40"/>
      <c r="AA40" s="157"/>
      <c r="AI40" s="157"/>
      <c r="AJ40" s="157"/>
      <c r="AK40" s="157"/>
      <c r="AL40" s="157"/>
      <c r="AM40" s="157"/>
      <c r="AN40" s="157"/>
    </row>
    <row r="41" spans="2:40" ht="15.75" thickBot="1" x14ac:dyDescent="0.3">
      <c r="B41" s="71" t="s">
        <v>846</v>
      </c>
      <c r="C41" s="68">
        <f>100%-C39</f>
        <v>1</v>
      </c>
      <c r="D41" s="81"/>
      <c r="E41" s="81"/>
      <c r="F41" s="81"/>
      <c r="G41" s="81"/>
      <c r="J41" s="7"/>
      <c r="K41" s="7"/>
      <c r="L41" s="6"/>
      <c r="M41" s="7"/>
      <c r="S41"/>
      <c r="T41"/>
      <c r="U41"/>
      <c r="V41"/>
      <c r="W41"/>
      <c r="X41"/>
      <c r="Y41"/>
      <c r="AA41" s="157"/>
      <c r="AI41" s="157"/>
      <c r="AJ41" s="157"/>
      <c r="AK41" s="157"/>
      <c r="AL41" s="157"/>
      <c r="AM41" s="157"/>
      <c r="AN41" s="157"/>
    </row>
    <row r="42" spans="2:40" ht="15.75" thickBot="1" x14ac:dyDescent="0.3">
      <c r="J42" s="7"/>
      <c r="K42" s="7"/>
      <c r="L42" s="6"/>
      <c r="M42" s="7"/>
      <c r="S42"/>
      <c r="T42"/>
      <c r="U42"/>
      <c r="V42"/>
      <c r="W42"/>
      <c r="X42"/>
      <c r="Y42"/>
      <c r="AA42" s="7"/>
      <c r="AI42" s="157"/>
      <c r="AJ42" s="157"/>
      <c r="AK42" s="157"/>
      <c r="AL42" s="157"/>
      <c r="AM42" s="157"/>
      <c r="AN42" s="157"/>
    </row>
    <row r="43" spans="2:40" x14ac:dyDescent="0.25">
      <c r="B43" s="380" t="s">
        <v>869</v>
      </c>
      <c r="C43" s="381"/>
      <c r="J43" s="7"/>
      <c r="K43" s="7"/>
      <c r="L43" s="6"/>
      <c r="M43" s="7"/>
      <c r="S43"/>
      <c r="T43"/>
      <c r="U43"/>
      <c r="V43"/>
      <c r="W43"/>
      <c r="X43"/>
      <c r="Y43"/>
      <c r="AA43" s="7"/>
      <c r="AI43" s="157"/>
      <c r="AJ43" s="157"/>
      <c r="AK43" s="157"/>
      <c r="AL43" s="157"/>
      <c r="AM43" s="157"/>
      <c r="AN43" s="157"/>
    </row>
    <row r="44" spans="2:40" ht="15.75" thickBot="1" x14ac:dyDescent="0.3">
      <c r="B44" s="382"/>
      <c r="C44" s="383"/>
      <c r="J44" s="7"/>
      <c r="K44" s="7"/>
      <c r="L44" s="6"/>
      <c r="M44" s="7"/>
      <c r="S44"/>
      <c r="T44"/>
      <c r="U44"/>
      <c r="V44"/>
      <c r="W44"/>
      <c r="X44"/>
      <c r="Y44"/>
      <c r="AA44" s="7"/>
      <c r="AI44" s="157"/>
      <c r="AJ44" s="157"/>
      <c r="AK44" s="157"/>
      <c r="AL44" s="157"/>
      <c r="AM44" s="157"/>
      <c r="AN44" s="157"/>
    </row>
    <row r="45" spans="2:40" x14ac:dyDescent="0.25">
      <c r="B45" s="142" t="s">
        <v>870</v>
      </c>
      <c r="C45" s="140" t="s">
        <v>907</v>
      </c>
      <c r="J45" s="7"/>
      <c r="K45" s="7"/>
      <c r="L45" s="6"/>
      <c r="M45" s="7"/>
      <c r="S45"/>
      <c r="T45"/>
      <c r="U45"/>
      <c r="V45"/>
      <c r="W45"/>
      <c r="X45"/>
      <c r="Y45"/>
      <c r="AA45" s="157"/>
      <c r="AI45" s="157"/>
      <c r="AJ45" s="157"/>
      <c r="AK45" s="157"/>
      <c r="AL45" s="157"/>
      <c r="AM45" s="157"/>
      <c r="AN45" s="157"/>
    </row>
    <row r="46" spans="2:40" x14ac:dyDescent="0.25">
      <c r="B46" s="143" t="s">
        <v>872</v>
      </c>
      <c r="C46" s="141" t="s">
        <v>908</v>
      </c>
      <c r="J46" s="7"/>
      <c r="K46" s="7"/>
      <c r="L46" s="6"/>
      <c r="M46" s="7"/>
      <c r="S46"/>
      <c r="T46"/>
      <c r="U46"/>
      <c r="V46"/>
      <c r="W46"/>
      <c r="X46"/>
      <c r="Y46"/>
      <c r="AA46" s="157"/>
      <c r="AI46" s="157"/>
      <c r="AJ46" s="157"/>
      <c r="AK46" s="157"/>
      <c r="AL46" s="157"/>
      <c r="AM46" s="157"/>
      <c r="AN46" s="157"/>
    </row>
    <row r="47" spans="2:40" x14ac:dyDescent="0.25">
      <c r="B47" s="143" t="s">
        <v>871</v>
      </c>
      <c r="C47" s="63" t="s">
        <v>909</v>
      </c>
      <c r="J47" s="7"/>
      <c r="K47" s="7"/>
      <c r="L47" s="6"/>
      <c r="M47" s="7"/>
      <c r="S47"/>
      <c r="T47"/>
      <c r="U47"/>
      <c r="V47"/>
      <c r="W47"/>
      <c r="X47"/>
      <c r="Y47"/>
      <c r="AA47" s="157"/>
      <c r="AI47" s="157"/>
      <c r="AJ47" s="157"/>
      <c r="AK47" s="157"/>
      <c r="AL47" s="157"/>
      <c r="AM47" s="157"/>
      <c r="AN47" s="157"/>
    </row>
    <row r="48" spans="2:40" x14ac:dyDescent="0.25">
      <c r="B48" s="143" t="s">
        <v>873</v>
      </c>
      <c r="C48" s="63" t="s">
        <v>910</v>
      </c>
      <c r="J48" s="7"/>
      <c r="K48" s="7"/>
      <c r="L48" s="6"/>
      <c r="M48" s="7"/>
      <c r="S48"/>
      <c r="T48"/>
      <c r="U48"/>
      <c r="V48"/>
      <c r="W48"/>
      <c r="X48"/>
      <c r="Y48"/>
      <c r="AA48" s="157"/>
      <c r="AI48" s="157"/>
      <c r="AJ48" s="157"/>
      <c r="AK48" s="157"/>
      <c r="AL48" s="157"/>
      <c r="AM48" s="157"/>
      <c r="AN48" s="157"/>
    </row>
    <row r="49" spans="2:40" ht="15.75" thickBot="1" x14ac:dyDescent="0.3">
      <c r="B49" s="144" t="s">
        <v>874</v>
      </c>
      <c r="C49" s="64" t="s">
        <v>911</v>
      </c>
      <c r="J49" s="7"/>
      <c r="K49" s="7"/>
      <c r="L49" s="6"/>
      <c r="M49" s="7"/>
      <c r="S49"/>
      <c r="T49"/>
      <c r="U49"/>
      <c r="V49"/>
      <c r="W49"/>
      <c r="X49"/>
      <c r="Y49"/>
      <c r="AA49" s="157"/>
      <c r="AI49" s="157"/>
      <c r="AJ49" s="157"/>
      <c r="AK49" s="157"/>
      <c r="AL49" s="157"/>
      <c r="AM49" s="157"/>
      <c r="AN49" s="157"/>
    </row>
    <row r="50" spans="2:40" ht="15.75" thickBot="1" x14ac:dyDescent="0.3">
      <c r="B50" s="85" t="s">
        <v>875</v>
      </c>
      <c r="C50" s="145" t="str">
        <f>IF(C48="","",CONCATENATE(C48," - ",C49))</f>
        <v>Medicina - USP</v>
      </c>
      <c r="J50" s="7"/>
      <c r="K50" s="7"/>
      <c r="L50" s="6"/>
      <c r="M50" s="7"/>
      <c r="S50"/>
      <c r="T50"/>
      <c r="U50"/>
      <c r="V50"/>
      <c r="W50"/>
      <c r="X50"/>
      <c r="Y50"/>
      <c r="AA50" s="157"/>
      <c r="AI50" s="157"/>
      <c r="AJ50" s="157"/>
      <c r="AK50" s="157"/>
      <c r="AL50" s="157"/>
      <c r="AM50" s="157"/>
      <c r="AN50" s="157"/>
    </row>
    <row r="51" spans="2:40" ht="15.75" thickBot="1" x14ac:dyDescent="0.3">
      <c r="J51" s="7"/>
      <c r="K51" s="7"/>
      <c r="L51" s="6"/>
      <c r="M51" s="7"/>
      <c r="S51"/>
      <c r="T51"/>
      <c r="U51"/>
      <c r="V51"/>
      <c r="W51"/>
      <c r="X51"/>
      <c r="Y51"/>
      <c r="AA51" s="157"/>
      <c r="AI51" s="157"/>
      <c r="AJ51" s="157"/>
      <c r="AK51" s="157"/>
      <c r="AL51" s="157"/>
      <c r="AM51" s="157"/>
      <c r="AN51" s="157"/>
    </row>
    <row r="52" spans="2:40" x14ac:dyDescent="0.25">
      <c r="B52" s="5" t="s">
        <v>905</v>
      </c>
      <c r="C52" s="320" t="str">
        <f>CONCATENATE("PDF Gerado automaticamente pela planilha de estudo às ", TEXT(C53,"hh:mm:ss"))</f>
        <v>PDF Gerado automaticamente pela planilha de estudo às 18:43:13</v>
      </c>
      <c r="J52" s="7"/>
      <c r="K52" s="7"/>
      <c r="L52" s="6"/>
      <c r="M52" s="7"/>
      <c r="S52"/>
      <c r="T52"/>
      <c r="U52"/>
      <c r="V52"/>
      <c r="W52"/>
      <c r="X52"/>
      <c r="Y52"/>
      <c r="AA52" s="157"/>
      <c r="AI52" s="157"/>
      <c r="AJ52" s="157"/>
      <c r="AK52" s="157"/>
      <c r="AL52" s="157"/>
      <c r="AM52" s="157"/>
      <c r="AN52" s="157"/>
    </row>
    <row r="53" spans="2:40" ht="15.75" thickBot="1" x14ac:dyDescent="0.3">
      <c r="B53" s="322" t="s">
        <v>906</v>
      </c>
      <c r="C53" s="321">
        <v>0.78001157407407407</v>
      </c>
      <c r="J53" s="7"/>
      <c r="K53" s="7"/>
      <c r="L53" s="6"/>
      <c r="M53" s="7"/>
      <c r="S53"/>
      <c r="T53"/>
      <c r="U53"/>
      <c r="V53"/>
      <c r="W53"/>
      <c r="X53"/>
      <c r="Y53"/>
      <c r="AA53" s="157"/>
      <c r="AI53" s="157"/>
      <c r="AJ53" s="157"/>
      <c r="AK53" s="157"/>
      <c r="AL53" s="157"/>
      <c r="AM53" s="157"/>
      <c r="AN53" s="157"/>
    </row>
    <row r="54" spans="2:40" x14ac:dyDescent="0.25">
      <c r="J54" s="7"/>
      <c r="K54" s="7"/>
      <c r="L54" s="6"/>
      <c r="M54" s="7"/>
      <c r="S54"/>
      <c r="T54"/>
      <c r="U54"/>
      <c r="V54"/>
      <c r="W54"/>
      <c r="X54"/>
      <c r="Y54"/>
      <c r="AA54" s="157"/>
      <c r="AI54" s="157"/>
      <c r="AJ54" s="157"/>
      <c r="AK54" s="157"/>
      <c r="AL54" s="157"/>
      <c r="AM54" s="157"/>
      <c r="AN54" s="157"/>
    </row>
    <row r="55" spans="2:40" x14ac:dyDescent="0.25">
      <c r="J55" s="7"/>
      <c r="K55" s="7"/>
      <c r="L55" s="6"/>
      <c r="M55" s="7"/>
      <c r="S55"/>
      <c r="T55"/>
      <c r="U55"/>
      <c r="V55"/>
      <c r="W55"/>
      <c r="X55"/>
      <c r="Y55"/>
      <c r="AA55" s="157"/>
      <c r="AI55" s="157"/>
      <c r="AJ55" s="157"/>
      <c r="AK55" s="157"/>
      <c r="AL55" s="157"/>
      <c r="AM55" s="157"/>
      <c r="AN55" s="157"/>
    </row>
    <row r="56" spans="2:40" x14ac:dyDescent="0.25">
      <c r="J56" s="7"/>
      <c r="K56" s="7"/>
      <c r="L56" s="6"/>
      <c r="M56" s="7"/>
      <c r="S56"/>
      <c r="T56"/>
      <c r="U56"/>
      <c r="V56"/>
      <c r="W56"/>
      <c r="X56"/>
      <c r="Y56"/>
      <c r="AA56" s="157"/>
      <c r="AI56" s="157"/>
      <c r="AJ56" s="157"/>
      <c r="AK56" s="157"/>
      <c r="AL56" s="157"/>
      <c r="AM56" s="157"/>
      <c r="AN56" s="157"/>
    </row>
    <row r="57" spans="2:40" x14ac:dyDescent="0.25">
      <c r="J57" s="7"/>
      <c r="K57" s="7"/>
      <c r="L57" s="6"/>
      <c r="M57" s="7"/>
      <c r="S57"/>
      <c r="T57"/>
      <c r="U57"/>
      <c r="V57"/>
      <c r="W57"/>
      <c r="X57"/>
      <c r="Y57"/>
      <c r="AA57" s="157"/>
      <c r="AI57" s="157"/>
      <c r="AJ57" s="157"/>
      <c r="AK57" s="157"/>
      <c r="AL57" s="157"/>
      <c r="AM57" s="157"/>
      <c r="AN57" s="157"/>
    </row>
    <row r="58" spans="2:40" x14ac:dyDescent="0.25">
      <c r="J58" s="7"/>
      <c r="K58" s="7"/>
      <c r="L58" s="6"/>
      <c r="M58" s="7"/>
      <c r="S58"/>
      <c r="T58"/>
      <c r="U58"/>
      <c r="V58"/>
      <c r="W58"/>
      <c r="X58"/>
      <c r="Y58"/>
      <c r="AA58" s="157"/>
      <c r="AI58" s="157"/>
      <c r="AJ58" s="157"/>
      <c r="AK58" s="157"/>
      <c r="AL58" s="157"/>
      <c r="AM58" s="157"/>
      <c r="AN58" s="157"/>
    </row>
    <row r="59" spans="2:40" x14ac:dyDescent="0.25">
      <c r="J59" s="7"/>
      <c r="K59" s="7"/>
      <c r="L59" s="6"/>
      <c r="M59" s="7"/>
      <c r="S59"/>
      <c r="T59"/>
      <c r="U59"/>
      <c r="V59"/>
      <c r="W59"/>
      <c r="X59"/>
      <c r="Y59"/>
      <c r="AA59" s="157"/>
      <c r="AI59" s="157"/>
      <c r="AJ59" s="157"/>
      <c r="AK59" s="157"/>
      <c r="AL59" s="157"/>
      <c r="AM59" s="157"/>
      <c r="AN59" s="157"/>
    </row>
    <row r="60" spans="2:40" x14ac:dyDescent="0.25">
      <c r="J60" s="7"/>
      <c r="K60" s="7"/>
      <c r="L60" s="6"/>
      <c r="M60" s="7"/>
      <c r="S60"/>
      <c r="T60"/>
      <c r="U60"/>
      <c r="V60"/>
      <c r="W60"/>
      <c r="X60"/>
      <c r="Y60"/>
      <c r="AA60" s="157"/>
      <c r="AI60" s="157"/>
      <c r="AJ60" s="157"/>
      <c r="AK60" s="157"/>
      <c r="AL60" s="157"/>
      <c r="AM60" s="157"/>
      <c r="AN60" s="157"/>
    </row>
    <row r="61" spans="2:40" x14ac:dyDescent="0.25">
      <c r="J61" s="7"/>
      <c r="K61" s="7"/>
      <c r="L61" s="6"/>
      <c r="M61" s="7"/>
      <c r="S61"/>
      <c r="T61"/>
      <c r="U61"/>
      <c r="V61"/>
      <c r="W61"/>
      <c r="X61"/>
      <c r="Y61"/>
      <c r="AA61" s="157"/>
      <c r="AI61" s="157"/>
      <c r="AJ61" s="157"/>
      <c r="AK61" s="157"/>
      <c r="AL61" s="157"/>
      <c r="AM61" s="157"/>
      <c r="AN61" s="157"/>
    </row>
    <row r="62" spans="2:40" x14ac:dyDescent="0.25">
      <c r="J62" s="7"/>
      <c r="K62" s="7"/>
      <c r="L62" s="6"/>
      <c r="M62" s="7"/>
      <c r="S62"/>
      <c r="T62"/>
      <c r="U62"/>
      <c r="V62"/>
      <c r="W62"/>
      <c r="X62"/>
      <c r="Y62"/>
      <c r="AA62" s="157"/>
      <c r="AI62" s="157"/>
      <c r="AJ62" s="157"/>
      <c r="AK62" s="157"/>
      <c r="AL62" s="157"/>
      <c r="AM62" s="157"/>
      <c r="AN62" s="157"/>
    </row>
    <row r="63" spans="2:40" x14ac:dyDescent="0.25">
      <c r="J63" s="7"/>
      <c r="K63" s="7"/>
      <c r="L63" s="6"/>
      <c r="M63" s="7"/>
      <c r="S63"/>
      <c r="T63"/>
      <c r="U63"/>
      <c r="V63"/>
      <c r="W63"/>
      <c r="X63"/>
      <c r="Y63"/>
      <c r="AA63" s="157"/>
      <c r="AI63" s="157"/>
      <c r="AJ63" s="157"/>
      <c r="AK63" s="157"/>
      <c r="AL63" s="157"/>
      <c r="AM63" s="157"/>
      <c r="AN63" s="157"/>
    </row>
    <row r="64" spans="2:40" x14ac:dyDescent="0.25">
      <c r="J64" s="7"/>
      <c r="K64" s="7"/>
      <c r="L64" s="6"/>
      <c r="M64" s="7"/>
      <c r="S64"/>
      <c r="T64"/>
      <c r="U64"/>
      <c r="V64"/>
      <c r="W64"/>
      <c r="X64"/>
      <c r="Y64"/>
      <c r="AA64" s="157"/>
      <c r="AI64" s="157"/>
      <c r="AJ64" s="157"/>
      <c r="AK64" s="157"/>
      <c r="AL64" s="157"/>
      <c r="AM64" s="157"/>
      <c r="AN64" s="157"/>
    </row>
    <row r="65" spans="10:40" x14ac:dyDescent="0.25">
      <c r="J65" s="7"/>
      <c r="K65" s="7"/>
      <c r="L65" s="6"/>
      <c r="M65" s="7"/>
      <c r="S65"/>
      <c r="T65"/>
      <c r="U65"/>
      <c r="V65"/>
      <c r="W65"/>
      <c r="X65"/>
      <c r="Y65"/>
      <c r="AA65" s="157"/>
      <c r="AI65" s="157"/>
      <c r="AJ65" s="157"/>
      <c r="AK65" s="157"/>
      <c r="AL65" s="157"/>
      <c r="AM65" s="157"/>
      <c r="AN65" s="157"/>
    </row>
    <row r="66" spans="10:40" x14ac:dyDescent="0.25">
      <c r="J66" s="7"/>
      <c r="K66" s="7"/>
      <c r="L66" s="6"/>
      <c r="M66" s="7"/>
      <c r="S66"/>
      <c r="T66"/>
      <c r="U66"/>
      <c r="V66"/>
      <c r="W66"/>
      <c r="X66"/>
      <c r="Y66"/>
      <c r="AA66" s="157"/>
      <c r="AI66" s="157"/>
      <c r="AJ66" s="157"/>
      <c r="AK66" s="157"/>
      <c r="AL66" s="157"/>
      <c r="AM66" s="157"/>
      <c r="AN66" s="157"/>
    </row>
    <row r="67" spans="10:40" x14ac:dyDescent="0.25">
      <c r="J67" s="7"/>
      <c r="K67" s="7"/>
      <c r="L67" s="6"/>
      <c r="M67" s="7"/>
      <c r="S67"/>
      <c r="T67"/>
      <c r="U67"/>
      <c r="V67"/>
      <c r="W67"/>
      <c r="X67"/>
      <c r="Y67"/>
      <c r="AA67" s="157"/>
      <c r="AI67" s="157"/>
      <c r="AJ67" s="157"/>
      <c r="AK67" s="157"/>
      <c r="AL67" s="157"/>
      <c r="AM67" s="157"/>
      <c r="AN67" s="157"/>
    </row>
    <row r="68" spans="10:40" x14ac:dyDescent="0.25">
      <c r="J68" s="7"/>
      <c r="K68" s="7"/>
      <c r="L68" s="6"/>
      <c r="M68" s="7"/>
      <c r="S68"/>
      <c r="T68"/>
      <c r="U68"/>
      <c r="V68"/>
      <c r="W68"/>
      <c r="X68"/>
      <c r="Y68"/>
      <c r="AA68" s="157"/>
      <c r="AI68" s="157"/>
      <c r="AJ68" s="157"/>
      <c r="AK68" s="157"/>
      <c r="AL68" s="157"/>
      <c r="AM68" s="157"/>
      <c r="AN68" s="157"/>
    </row>
    <row r="69" spans="10:40" x14ac:dyDescent="0.25">
      <c r="J69" s="7"/>
      <c r="K69" s="7"/>
      <c r="L69" s="6"/>
      <c r="M69" s="7"/>
      <c r="S69"/>
      <c r="T69"/>
      <c r="U69"/>
      <c r="V69"/>
      <c r="W69"/>
      <c r="X69"/>
      <c r="Y69"/>
      <c r="AA69" s="157"/>
      <c r="AI69" s="157"/>
      <c r="AJ69" s="157"/>
      <c r="AK69" s="157"/>
      <c r="AL69" s="157"/>
      <c r="AM69" s="157"/>
      <c r="AN69" s="157"/>
    </row>
    <row r="70" spans="10:40" x14ac:dyDescent="0.25">
      <c r="J70" s="7"/>
      <c r="K70" s="7"/>
      <c r="L70" s="6"/>
      <c r="M70" s="7"/>
      <c r="S70"/>
      <c r="T70"/>
      <c r="U70"/>
      <c r="V70"/>
      <c r="W70"/>
      <c r="X70"/>
      <c r="Y70"/>
      <c r="AA70" s="157"/>
      <c r="AI70" s="157"/>
      <c r="AJ70" s="157"/>
      <c r="AK70" s="157"/>
      <c r="AL70" s="157"/>
      <c r="AM70" s="157"/>
      <c r="AN70" s="157"/>
    </row>
    <row r="71" spans="10:40" x14ac:dyDescent="0.25">
      <c r="J71" s="7"/>
      <c r="K71" s="7"/>
      <c r="L71" s="6"/>
      <c r="M71" s="7"/>
      <c r="S71"/>
      <c r="T71"/>
      <c r="U71"/>
      <c r="V71"/>
      <c r="W71"/>
      <c r="X71"/>
      <c r="Y71"/>
      <c r="AA71" s="157"/>
      <c r="AI71" s="157"/>
      <c r="AJ71" s="157"/>
      <c r="AK71" s="157"/>
      <c r="AL71" s="157"/>
      <c r="AM71" s="157"/>
      <c r="AN71" s="157"/>
    </row>
    <row r="72" spans="10:40" x14ac:dyDescent="0.25">
      <c r="J72" s="7"/>
      <c r="K72" s="7"/>
      <c r="L72" s="6"/>
      <c r="M72" s="7"/>
      <c r="S72"/>
      <c r="T72"/>
      <c r="U72"/>
      <c r="V72"/>
      <c r="W72"/>
      <c r="X72"/>
      <c r="Y72"/>
      <c r="AA72" s="157"/>
      <c r="AI72" s="157"/>
      <c r="AJ72" s="157"/>
      <c r="AK72" s="157"/>
      <c r="AL72" s="157"/>
      <c r="AM72" s="157"/>
      <c r="AN72" s="157"/>
    </row>
    <row r="73" spans="10:40" x14ac:dyDescent="0.25">
      <c r="J73" s="7"/>
      <c r="K73" s="7"/>
      <c r="L73" s="6"/>
      <c r="M73" s="7"/>
      <c r="S73"/>
      <c r="T73"/>
      <c r="U73"/>
      <c r="V73"/>
      <c r="W73"/>
      <c r="X73"/>
      <c r="Y73"/>
      <c r="AA73" s="157"/>
      <c r="AI73" s="157"/>
      <c r="AJ73" s="157"/>
      <c r="AK73" s="157"/>
      <c r="AL73" s="157"/>
      <c r="AM73" s="157"/>
      <c r="AN73" s="157"/>
    </row>
    <row r="74" spans="10:40" x14ac:dyDescent="0.25">
      <c r="J74" s="7"/>
      <c r="K74" s="7"/>
      <c r="L74" s="6"/>
      <c r="M74" s="7"/>
      <c r="S74"/>
      <c r="T74"/>
      <c r="U74"/>
      <c r="V74"/>
      <c r="W74"/>
      <c r="X74"/>
      <c r="Y74"/>
      <c r="AA74" s="157"/>
      <c r="AI74" s="157"/>
      <c r="AJ74" s="157"/>
      <c r="AK74" s="157"/>
      <c r="AL74" s="157"/>
      <c r="AM74" s="157"/>
      <c r="AN74" s="157"/>
    </row>
    <row r="75" spans="10:40" x14ac:dyDescent="0.25">
      <c r="J75" s="7"/>
      <c r="K75" s="7"/>
      <c r="L75" s="6"/>
      <c r="M75" s="7"/>
      <c r="S75"/>
      <c r="T75"/>
      <c r="U75"/>
      <c r="V75"/>
      <c r="W75"/>
      <c r="X75"/>
      <c r="Y75"/>
      <c r="AA75" s="157"/>
      <c r="AI75" s="157"/>
      <c r="AJ75" s="157"/>
      <c r="AK75" s="157"/>
      <c r="AL75" s="157"/>
      <c r="AM75" s="157"/>
      <c r="AN75" s="157"/>
    </row>
    <row r="76" spans="10:40" x14ac:dyDescent="0.25">
      <c r="J76" s="7"/>
      <c r="K76" s="7"/>
      <c r="L76" s="6"/>
      <c r="M76" s="7"/>
      <c r="S76"/>
      <c r="T76"/>
      <c r="U76"/>
      <c r="V76"/>
      <c r="W76"/>
      <c r="X76"/>
      <c r="Y76"/>
      <c r="AA76" s="157"/>
      <c r="AI76" s="157"/>
      <c r="AJ76" s="157"/>
      <c r="AK76" s="157"/>
      <c r="AL76" s="157"/>
      <c r="AM76" s="157"/>
      <c r="AN76" s="157"/>
    </row>
    <row r="77" spans="10:40" x14ac:dyDescent="0.25">
      <c r="J77" s="7"/>
      <c r="K77" s="7"/>
      <c r="L77" s="6"/>
      <c r="M77" s="7"/>
      <c r="S77"/>
      <c r="T77"/>
      <c r="U77"/>
      <c r="V77"/>
      <c r="W77"/>
      <c r="X77"/>
      <c r="Y77"/>
      <c r="AA77" s="157"/>
      <c r="AI77" s="157"/>
      <c r="AJ77" s="157"/>
      <c r="AK77" s="157"/>
      <c r="AL77" s="157"/>
      <c r="AM77" s="157"/>
      <c r="AN77" s="157"/>
    </row>
    <row r="78" spans="10:40" x14ac:dyDescent="0.25">
      <c r="J78" s="7"/>
      <c r="K78" s="7"/>
      <c r="L78" s="6"/>
      <c r="M78" s="7"/>
      <c r="S78"/>
      <c r="T78"/>
      <c r="U78"/>
      <c r="V78"/>
      <c r="W78"/>
      <c r="X78"/>
      <c r="Y78"/>
      <c r="AA78" s="157"/>
      <c r="AI78" s="157"/>
      <c r="AJ78" s="157"/>
      <c r="AK78" s="157"/>
      <c r="AL78" s="157"/>
      <c r="AM78" s="157"/>
      <c r="AN78" s="157"/>
    </row>
    <row r="79" spans="10:40" x14ac:dyDescent="0.25">
      <c r="J79" s="7"/>
      <c r="K79" s="7"/>
      <c r="L79" s="6"/>
      <c r="M79" s="7"/>
      <c r="S79"/>
      <c r="T79"/>
      <c r="U79"/>
      <c r="V79"/>
      <c r="W79"/>
      <c r="X79"/>
      <c r="Y79"/>
      <c r="AA79" s="157"/>
      <c r="AI79" s="157"/>
      <c r="AJ79" s="157"/>
      <c r="AK79" s="157"/>
      <c r="AL79" s="157"/>
      <c r="AM79" s="157"/>
      <c r="AN79" s="157"/>
    </row>
    <row r="80" spans="10:40" x14ac:dyDescent="0.25">
      <c r="J80" s="7"/>
      <c r="K80" s="7"/>
      <c r="L80" s="6"/>
      <c r="M80" s="7"/>
      <c r="S80"/>
      <c r="T80"/>
      <c r="U80"/>
      <c r="V80"/>
      <c r="W80"/>
      <c r="X80"/>
      <c r="Y80"/>
      <c r="AA80" s="157"/>
      <c r="AI80" s="157"/>
      <c r="AJ80" s="157"/>
      <c r="AK80" s="157"/>
      <c r="AL80" s="157"/>
      <c r="AM80" s="157"/>
      <c r="AN80" s="157"/>
    </row>
    <row r="81" spans="10:40" x14ac:dyDescent="0.25">
      <c r="J81" s="7"/>
      <c r="K81" s="7"/>
      <c r="L81" s="6"/>
      <c r="M81" s="7"/>
      <c r="S81"/>
      <c r="T81"/>
      <c r="U81"/>
      <c r="V81"/>
      <c r="W81"/>
      <c r="X81"/>
      <c r="Y81"/>
      <c r="AA81" s="157"/>
      <c r="AI81" s="157"/>
      <c r="AJ81" s="157"/>
      <c r="AK81" s="157"/>
      <c r="AL81" s="157"/>
      <c r="AM81" s="157"/>
      <c r="AN81" s="157"/>
    </row>
    <row r="82" spans="10:40" x14ac:dyDescent="0.25">
      <c r="J82" s="7"/>
      <c r="K82" s="7"/>
      <c r="L82" s="6"/>
      <c r="M82" s="7"/>
      <c r="S82"/>
      <c r="T82"/>
      <c r="U82"/>
      <c r="V82"/>
      <c r="W82"/>
      <c r="X82"/>
      <c r="Y82"/>
      <c r="AA82" s="157"/>
      <c r="AI82" s="157"/>
      <c r="AJ82" s="157"/>
      <c r="AK82" s="157"/>
      <c r="AL82" s="157"/>
      <c r="AM82" s="157"/>
      <c r="AN82" s="157"/>
    </row>
    <row r="83" spans="10:40" x14ac:dyDescent="0.25">
      <c r="J83" s="7"/>
      <c r="K83" s="7"/>
      <c r="L83" s="6"/>
      <c r="M83" s="7"/>
      <c r="S83"/>
      <c r="T83"/>
      <c r="U83"/>
      <c r="V83"/>
      <c r="W83"/>
      <c r="X83"/>
      <c r="Y83"/>
      <c r="AA83" s="157"/>
      <c r="AI83" s="157"/>
      <c r="AJ83" s="157"/>
      <c r="AK83" s="157"/>
      <c r="AL83" s="157"/>
      <c r="AM83" s="157"/>
      <c r="AN83" s="157"/>
    </row>
    <row r="84" spans="10:40" x14ac:dyDescent="0.25">
      <c r="J84" s="7"/>
      <c r="K84" s="7"/>
      <c r="L84" s="6"/>
      <c r="M84" s="7"/>
      <c r="S84"/>
      <c r="T84"/>
      <c r="U84"/>
      <c r="V84"/>
      <c r="W84"/>
      <c r="X84"/>
      <c r="Y84"/>
      <c r="AA84" s="157"/>
      <c r="AI84" s="157"/>
      <c r="AJ84" s="157"/>
      <c r="AK84" s="157"/>
      <c r="AL84" s="157"/>
      <c r="AM84" s="157"/>
      <c r="AN84" s="157"/>
    </row>
    <row r="85" spans="10:40" x14ac:dyDescent="0.25">
      <c r="J85" s="7"/>
      <c r="K85" s="7"/>
      <c r="L85" s="6"/>
      <c r="M85" s="7"/>
      <c r="S85"/>
      <c r="T85"/>
      <c r="U85"/>
      <c r="V85"/>
      <c r="W85"/>
      <c r="X85"/>
      <c r="Y85"/>
      <c r="AA85" s="157"/>
      <c r="AI85" s="157"/>
      <c r="AJ85" s="157"/>
      <c r="AK85" s="157"/>
      <c r="AL85" s="157"/>
      <c r="AM85" s="157"/>
      <c r="AN85" s="157"/>
    </row>
    <row r="86" spans="10:40" x14ac:dyDescent="0.25">
      <c r="J86" s="7"/>
      <c r="K86" s="7"/>
      <c r="L86" s="6"/>
      <c r="M86" s="7"/>
      <c r="S86"/>
      <c r="T86"/>
      <c r="U86"/>
      <c r="V86"/>
      <c r="W86"/>
      <c r="X86"/>
      <c r="Y86"/>
      <c r="AA86" s="157"/>
      <c r="AI86" s="157"/>
      <c r="AJ86" s="157"/>
      <c r="AK86" s="157"/>
      <c r="AL86" s="157"/>
      <c r="AM86" s="157"/>
      <c r="AN86" s="157"/>
    </row>
    <row r="87" spans="10:40" x14ac:dyDescent="0.25">
      <c r="J87" s="7"/>
      <c r="K87" s="7"/>
      <c r="L87" s="6"/>
      <c r="M87" s="7"/>
      <c r="S87"/>
      <c r="T87"/>
      <c r="U87"/>
      <c r="V87"/>
      <c r="W87"/>
      <c r="X87"/>
      <c r="Y87"/>
      <c r="AA87" s="157"/>
      <c r="AI87" s="157"/>
      <c r="AJ87" s="157"/>
      <c r="AK87" s="157"/>
      <c r="AL87" s="157"/>
      <c r="AM87" s="157"/>
      <c r="AN87" s="157"/>
    </row>
    <row r="88" spans="10:40" x14ac:dyDescent="0.25">
      <c r="J88" s="7"/>
      <c r="K88" s="7"/>
      <c r="L88" s="6"/>
      <c r="M88" s="7"/>
      <c r="S88"/>
      <c r="T88"/>
      <c r="U88"/>
      <c r="V88"/>
      <c r="W88"/>
      <c r="X88"/>
      <c r="Y88"/>
      <c r="AA88" s="157"/>
      <c r="AI88" s="157"/>
      <c r="AJ88" s="157"/>
      <c r="AK88" s="157"/>
      <c r="AL88" s="157"/>
      <c r="AM88" s="157"/>
      <c r="AN88" s="157"/>
    </row>
    <row r="89" spans="10:40" x14ac:dyDescent="0.25">
      <c r="J89" s="7"/>
      <c r="K89" s="7"/>
      <c r="L89" s="6"/>
      <c r="M89" s="7"/>
      <c r="S89"/>
      <c r="T89"/>
      <c r="U89"/>
      <c r="V89"/>
      <c r="W89"/>
      <c r="X89"/>
      <c r="Y89"/>
      <c r="AA89" s="157"/>
      <c r="AI89" s="157"/>
      <c r="AJ89" s="157"/>
      <c r="AK89" s="157"/>
      <c r="AL89" s="157"/>
      <c r="AM89" s="157"/>
      <c r="AN89" s="157"/>
    </row>
    <row r="90" spans="10:40" x14ac:dyDescent="0.25">
      <c r="J90" s="7"/>
      <c r="K90" s="7"/>
      <c r="L90" s="6"/>
      <c r="M90" s="7"/>
      <c r="S90"/>
      <c r="T90"/>
      <c r="U90"/>
      <c r="V90"/>
      <c r="W90"/>
      <c r="X90"/>
      <c r="Y90"/>
      <c r="AA90" s="157"/>
      <c r="AI90" s="157"/>
      <c r="AJ90" s="157"/>
      <c r="AK90" s="157"/>
      <c r="AL90" s="157"/>
      <c r="AM90" s="157"/>
      <c r="AN90" s="157"/>
    </row>
    <row r="91" spans="10:40" x14ac:dyDescent="0.25">
      <c r="J91" s="7"/>
      <c r="K91" s="7"/>
      <c r="L91" s="6"/>
      <c r="M91" s="7"/>
      <c r="S91"/>
      <c r="T91"/>
      <c r="U91"/>
      <c r="V91"/>
      <c r="W91"/>
      <c r="X91"/>
      <c r="Y91"/>
      <c r="AA91" s="157"/>
      <c r="AI91" s="157"/>
      <c r="AJ91" s="157"/>
      <c r="AK91" s="157"/>
      <c r="AL91" s="157"/>
      <c r="AM91" s="157"/>
      <c r="AN91" s="157"/>
    </row>
    <row r="92" spans="10:40" x14ac:dyDescent="0.25">
      <c r="J92" s="7"/>
      <c r="K92" s="7"/>
      <c r="L92" s="6"/>
      <c r="M92" s="7"/>
      <c r="S92"/>
      <c r="T92"/>
      <c r="U92"/>
      <c r="V92"/>
      <c r="W92"/>
      <c r="X92"/>
      <c r="Y92"/>
      <c r="AA92" s="157"/>
      <c r="AI92" s="157"/>
      <c r="AJ92" s="157"/>
      <c r="AK92" s="157"/>
      <c r="AL92" s="157"/>
      <c r="AM92" s="157"/>
      <c r="AN92" s="157"/>
    </row>
    <row r="93" spans="10:40" x14ac:dyDescent="0.25">
      <c r="J93" s="7"/>
      <c r="K93" s="7"/>
      <c r="L93" s="6"/>
      <c r="M93" s="7"/>
      <c r="S93"/>
      <c r="T93"/>
      <c r="U93"/>
      <c r="V93"/>
      <c r="W93"/>
      <c r="X93"/>
      <c r="Y93"/>
      <c r="AA93" s="157"/>
      <c r="AI93" s="157"/>
      <c r="AJ93" s="157"/>
      <c r="AK93" s="157"/>
      <c r="AL93" s="157"/>
      <c r="AM93" s="157"/>
      <c r="AN93" s="157"/>
    </row>
    <row r="94" spans="10:40" x14ac:dyDescent="0.25">
      <c r="J94" s="7"/>
      <c r="K94" s="7"/>
      <c r="L94" s="6"/>
      <c r="M94" s="7"/>
      <c r="S94"/>
      <c r="T94"/>
      <c r="U94"/>
      <c r="V94"/>
      <c r="W94"/>
      <c r="X94"/>
      <c r="Y94"/>
      <c r="AA94" s="157"/>
      <c r="AI94" s="157"/>
      <c r="AJ94" s="157"/>
      <c r="AK94" s="157"/>
      <c r="AL94" s="157"/>
      <c r="AM94" s="157"/>
      <c r="AN94" s="157"/>
    </row>
    <row r="95" spans="10:40" x14ac:dyDescent="0.25">
      <c r="J95" s="7"/>
      <c r="K95" s="7"/>
      <c r="L95" s="6"/>
      <c r="M95" s="7"/>
      <c r="S95"/>
      <c r="T95"/>
      <c r="U95"/>
      <c r="V95"/>
      <c r="W95"/>
      <c r="X95"/>
      <c r="Y95"/>
      <c r="AA95" s="157"/>
      <c r="AI95" s="157"/>
      <c r="AJ95" s="157"/>
      <c r="AK95" s="157"/>
      <c r="AL95" s="157"/>
      <c r="AM95" s="157"/>
      <c r="AN95" s="157"/>
    </row>
    <row r="96" spans="10:40" x14ac:dyDescent="0.25">
      <c r="J96" s="7"/>
      <c r="K96" s="7"/>
      <c r="L96" s="6"/>
      <c r="M96" s="7"/>
      <c r="S96"/>
      <c r="T96"/>
      <c r="U96"/>
      <c r="V96"/>
      <c r="W96"/>
      <c r="X96"/>
      <c r="Y96"/>
      <c r="AA96" s="157"/>
      <c r="AB96" s="157"/>
      <c r="AC96" s="157"/>
      <c r="AI96" s="157"/>
      <c r="AJ96" s="157"/>
      <c r="AK96" s="157"/>
      <c r="AL96" s="157"/>
      <c r="AM96" s="157"/>
      <c r="AN96" s="157"/>
    </row>
    <row r="97" spans="10:40" x14ac:dyDescent="0.25">
      <c r="J97" s="7"/>
      <c r="K97" s="7"/>
      <c r="L97" s="6"/>
      <c r="M97" s="7"/>
      <c r="S97"/>
      <c r="T97"/>
      <c r="U97"/>
      <c r="V97"/>
      <c r="W97"/>
      <c r="X97"/>
      <c r="Y97"/>
      <c r="AA97" s="157"/>
      <c r="AB97" s="157"/>
      <c r="AC97" s="157"/>
      <c r="AI97" s="157"/>
      <c r="AJ97" s="157"/>
      <c r="AK97" s="157"/>
      <c r="AL97" s="157"/>
      <c r="AM97" s="157"/>
      <c r="AN97" s="157"/>
    </row>
    <row r="98" spans="10:40" x14ac:dyDescent="0.25">
      <c r="J98" s="7"/>
      <c r="K98" s="7"/>
      <c r="L98" s="6"/>
      <c r="M98" s="7"/>
      <c r="S98"/>
      <c r="T98"/>
      <c r="U98"/>
      <c r="V98"/>
      <c r="W98"/>
      <c r="X98"/>
      <c r="Y98"/>
      <c r="AA98" s="157"/>
      <c r="AB98" s="157"/>
      <c r="AC98" s="157"/>
      <c r="AI98" s="157"/>
      <c r="AJ98" s="157"/>
      <c r="AK98" s="157"/>
      <c r="AL98" s="157"/>
      <c r="AM98" s="157"/>
      <c r="AN98" s="157"/>
    </row>
    <row r="99" spans="10:40" x14ac:dyDescent="0.25">
      <c r="J99" s="7"/>
      <c r="K99" s="7"/>
      <c r="L99" s="6"/>
      <c r="M99" s="7"/>
      <c r="S99"/>
      <c r="T99"/>
      <c r="U99"/>
      <c r="V99"/>
      <c r="W99"/>
      <c r="X99"/>
      <c r="Y99"/>
      <c r="AI99" s="157"/>
      <c r="AJ99" s="157"/>
      <c r="AK99" s="157"/>
      <c r="AL99" s="157"/>
      <c r="AM99" s="157"/>
      <c r="AN99" s="157"/>
    </row>
    <row r="100" spans="10:40" x14ac:dyDescent="0.25">
      <c r="J100" s="7"/>
      <c r="K100" s="7"/>
      <c r="L100" s="6"/>
      <c r="M100" s="7"/>
      <c r="S100"/>
      <c r="T100"/>
      <c r="U100"/>
      <c r="V100"/>
      <c r="W100"/>
      <c r="X100"/>
      <c r="Y100"/>
      <c r="AI100" s="157"/>
      <c r="AJ100" s="157"/>
      <c r="AK100" s="157"/>
      <c r="AL100" s="157"/>
      <c r="AM100" s="157"/>
      <c r="AN100" s="157"/>
    </row>
    <row r="101" spans="10:40" x14ac:dyDescent="0.25">
      <c r="J101" s="7"/>
      <c r="K101" s="7"/>
      <c r="L101" s="6"/>
      <c r="M101" s="7"/>
      <c r="S101"/>
      <c r="T101"/>
      <c r="U101"/>
      <c r="V101"/>
      <c r="W101"/>
      <c r="X101"/>
      <c r="Y101"/>
      <c r="AI101" s="157"/>
      <c r="AJ101" s="157"/>
      <c r="AK101" s="157"/>
      <c r="AL101" s="157"/>
      <c r="AM101" s="157"/>
      <c r="AN101" s="157"/>
    </row>
    <row r="102" spans="10:40" x14ac:dyDescent="0.25">
      <c r="J102" s="7"/>
      <c r="K102" s="7"/>
      <c r="L102" s="6"/>
      <c r="M102" s="7"/>
      <c r="S102"/>
      <c r="T102"/>
      <c r="U102"/>
      <c r="V102"/>
      <c r="W102"/>
      <c r="X102"/>
      <c r="Y102"/>
      <c r="AI102" s="157"/>
      <c r="AJ102" s="157"/>
      <c r="AK102" s="157"/>
      <c r="AL102" s="157"/>
      <c r="AM102" s="157"/>
      <c r="AN102" s="157"/>
    </row>
    <row r="103" spans="10:40" x14ac:dyDescent="0.25">
      <c r="J103" s="7"/>
      <c r="K103" s="7"/>
      <c r="L103" s="6"/>
      <c r="M103" s="7"/>
      <c r="S103"/>
      <c r="T103"/>
      <c r="U103"/>
      <c r="V103"/>
      <c r="W103"/>
      <c r="X103"/>
      <c r="Y103"/>
      <c r="AI103" s="157"/>
      <c r="AJ103" s="157"/>
      <c r="AK103" s="157"/>
      <c r="AL103" s="157"/>
      <c r="AM103" s="157"/>
      <c r="AN103" s="157"/>
    </row>
    <row r="104" spans="10:40" x14ac:dyDescent="0.25">
      <c r="J104" s="7"/>
      <c r="K104" s="7"/>
      <c r="L104" s="6"/>
      <c r="M104" s="7"/>
      <c r="S104"/>
      <c r="T104"/>
      <c r="U104"/>
      <c r="V104"/>
      <c r="W104"/>
      <c r="X104"/>
      <c r="Y104"/>
      <c r="AI104" s="157"/>
      <c r="AJ104" s="157"/>
      <c r="AK104" s="157"/>
      <c r="AL104" s="157"/>
      <c r="AM104" s="157"/>
      <c r="AN104" s="157"/>
    </row>
    <row r="105" spans="10:40" x14ac:dyDescent="0.25">
      <c r="J105" s="7"/>
      <c r="K105" s="7"/>
      <c r="L105" s="6"/>
      <c r="M105" s="7"/>
      <c r="S105"/>
      <c r="T105"/>
      <c r="U105"/>
      <c r="V105"/>
      <c r="W105"/>
      <c r="X105"/>
      <c r="Y105"/>
      <c r="AI105" s="157"/>
      <c r="AJ105" s="157"/>
      <c r="AK105" s="157"/>
      <c r="AL105" s="157"/>
      <c r="AM105" s="157"/>
      <c r="AN105" s="157"/>
    </row>
    <row r="106" spans="10:40" x14ac:dyDescent="0.25">
      <c r="J106" s="7"/>
      <c r="K106" s="7"/>
      <c r="L106" s="6"/>
      <c r="M106" s="7"/>
      <c r="S106"/>
      <c r="T106"/>
      <c r="U106"/>
      <c r="V106"/>
      <c r="W106"/>
      <c r="X106"/>
      <c r="Y106"/>
      <c r="AI106" s="157"/>
      <c r="AJ106" s="157"/>
      <c r="AK106" s="157"/>
      <c r="AL106" s="157"/>
      <c r="AM106" s="157"/>
      <c r="AN106" s="157"/>
    </row>
    <row r="107" spans="10:40" x14ac:dyDescent="0.25">
      <c r="J107" s="7"/>
      <c r="K107" s="7"/>
      <c r="L107" s="6"/>
      <c r="M107" s="7"/>
      <c r="S107"/>
      <c r="T107"/>
      <c r="U107"/>
      <c r="V107"/>
      <c r="W107"/>
      <c r="X107"/>
      <c r="Y107"/>
      <c r="AI107" s="157"/>
      <c r="AJ107" s="157"/>
      <c r="AK107" s="157"/>
      <c r="AL107" s="157"/>
      <c r="AM107" s="157"/>
      <c r="AN107" s="157"/>
    </row>
    <row r="108" spans="10:40" x14ac:dyDescent="0.25">
      <c r="J108" s="7"/>
      <c r="K108" s="7"/>
      <c r="L108" s="6"/>
      <c r="M108" s="7"/>
      <c r="S108"/>
      <c r="T108"/>
      <c r="U108"/>
      <c r="V108"/>
      <c r="W108"/>
      <c r="X108"/>
      <c r="Y108"/>
      <c r="AI108" s="157"/>
      <c r="AJ108" s="157"/>
      <c r="AK108" s="157"/>
      <c r="AL108" s="157"/>
      <c r="AM108" s="157"/>
      <c r="AN108" s="157"/>
    </row>
    <row r="109" spans="10:40" x14ac:dyDescent="0.25">
      <c r="J109" s="7"/>
      <c r="K109" s="7"/>
      <c r="L109" s="6"/>
      <c r="M109" s="7"/>
      <c r="S109"/>
      <c r="T109"/>
      <c r="U109"/>
      <c r="V109"/>
      <c r="W109"/>
      <c r="X109"/>
      <c r="Y109"/>
      <c r="AI109" s="157"/>
      <c r="AJ109" s="157"/>
      <c r="AK109" s="157"/>
      <c r="AL109" s="157"/>
      <c r="AM109" s="157"/>
      <c r="AN109" s="157"/>
    </row>
    <row r="110" spans="10:40" x14ac:dyDescent="0.25">
      <c r="J110" s="7"/>
      <c r="K110" s="7"/>
      <c r="L110" s="6"/>
      <c r="M110" s="7"/>
      <c r="S110"/>
      <c r="T110"/>
      <c r="U110"/>
      <c r="V110"/>
      <c r="W110"/>
      <c r="X110"/>
      <c r="Y110"/>
      <c r="AI110" s="157"/>
      <c r="AJ110" s="157"/>
      <c r="AK110" s="157"/>
      <c r="AL110" s="157"/>
      <c r="AM110" s="157"/>
      <c r="AN110" s="157"/>
    </row>
    <row r="111" spans="10:40" x14ac:dyDescent="0.25">
      <c r="J111" s="7"/>
      <c r="K111" s="7"/>
      <c r="L111" s="6"/>
      <c r="M111" s="7"/>
      <c r="S111"/>
      <c r="T111"/>
      <c r="U111"/>
      <c r="V111"/>
      <c r="W111"/>
      <c r="X111"/>
      <c r="Y111"/>
      <c r="AI111" s="157"/>
      <c r="AJ111" s="157"/>
      <c r="AK111" s="157"/>
      <c r="AL111" s="157"/>
      <c r="AM111" s="157"/>
      <c r="AN111" s="157"/>
    </row>
    <row r="112" spans="10:40" ht="15.75" thickBot="1" x14ac:dyDescent="0.3">
      <c r="J112" s="7"/>
      <c r="K112" s="7"/>
      <c r="L112" s="6"/>
      <c r="M112" s="7"/>
      <c r="S112"/>
      <c r="T112"/>
      <c r="U112"/>
      <c r="V112"/>
      <c r="W112"/>
      <c r="X112"/>
      <c r="Y112"/>
      <c r="AI112" s="157"/>
      <c r="AJ112" s="157"/>
      <c r="AK112" s="157"/>
      <c r="AL112" s="157"/>
      <c r="AM112" s="157"/>
      <c r="AN112" s="157"/>
    </row>
    <row r="113" spans="10:25" ht="15.75" thickBot="1" x14ac:dyDescent="0.3">
      <c r="J113" s="7"/>
      <c r="K113" s="7"/>
      <c r="L113" s="6"/>
      <c r="M113" s="7"/>
      <c r="S113"/>
      <c r="T113"/>
      <c r="U113"/>
      <c r="V113"/>
      <c r="W113"/>
      <c r="X113"/>
      <c r="Y113"/>
    </row>
    <row r="114" spans="10:25" x14ac:dyDescent="0.25">
      <c r="J114" s="7"/>
      <c r="K114" s="7"/>
      <c r="L114" s="6"/>
      <c r="M114" s="7"/>
    </row>
    <row r="115" spans="10:25" x14ac:dyDescent="0.25">
      <c r="J115" s="7"/>
      <c r="K115" s="7"/>
      <c r="L115" s="6"/>
      <c r="M115" s="7"/>
    </row>
    <row r="116" spans="10:25" x14ac:dyDescent="0.25">
      <c r="J116" s="7"/>
      <c r="K116" s="7"/>
      <c r="L116" s="6"/>
      <c r="M116" s="7"/>
    </row>
    <row r="117" spans="10:25" x14ac:dyDescent="0.25">
      <c r="J117" s="7"/>
      <c r="K117" s="7"/>
      <c r="L117" s="6"/>
      <c r="M117" s="7"/>
    </row>
    <row r="118" spans="10:25" x14ac:dyDescent="0.25">
      <c r="J118" s="7"/>
      <c r="K118" s="7"/>
      <c r="L118" s="6"/>
      <c r="M118" s="7"/>
    </row>
    <row r="119" spans="10:25" x14ac:dyDescent="0.25">
      <c r="J119" s="7"/>
      <c r="K119" s="7"/>
      <c r="L119" s="6"/>
      <c r="M119" s="7"/>
    </row>
    <row r="120" spans="10:25" x14ac:dyDescent="0.25">
      <c r="J120" s="7"/>
      <c r="K120" s="7"/>
      <c r="L120" s="6"/>
      <c r="M120" s="7"/>
    </row>
    <row r="121" spans="10:25" x14ac:dyDescent="0.25">
      <c r="J121" s="7"/>
      <c r="K121" s="7"/>
      <c r="L121" s="6"/>
      <c r="M121" s="7"/>
    </row>
    <row r="122" spans="10:25" x14ac:dyDescent="0.25">
      <c r="J122" s="7"/>
      <c r="K122" s="7"/>
      <c r="L122" s="6"/>
      <c r="M122" s="7"/>
    </row>
    <row r="123" spans="10:25" x14ac:dyDescent="0.25">
      <c r="J123" s="7"/>
      <c r="K123" s="7"/>
      <c r="L123" s="6"/>
      <c r="M123" s="7"/>
    </row>
    <row r="124" spans="10:25" x14ac:dyDescent="0.25">
      <c r="J124" s="7"/>
      <c r="K124" s="7"/>
      <c r="L124" s="6"/>
      <c r="M124" s="7"/>
    </row>
    <row r="125" spans="10:25" x14ac:dyDescent="0.25">
      <c r="J125" s="7"/>
      <c r="K125" s="7"/>
      <c r="L125" s="6"/>
      <c r="M125" s="7"/>
    </row>
    <row r="126" spans="10:25" x14ac:dyDescent="0.25">
      <c r="J126" s="7"/>
      <c r="K126" s="7"/>
      <c r="L126" s="6"/>
      <c r="M126" s="7"/>
    </row>
    <row r="127" spans="10:25" x14ac:dyDescent="0.25">
      <c r="J127" s="7"/>
      <c r="K127" s="7"/>
      <c r="L127" s="6"/>
      <c r="M127" s="7"/>
    </row>
    <row r="128" spans="10:25" x14ac:dyDescent="0.25">
      <c r="J128" s="7"/>
      <c r="K128" s="7"/>
      <c r="L128" s="6"/>
      <c r="M128" s="7"/>
    </row>
    <row r="129" spans="10:13" x14ac:dyDescent="0.25">
      <c r="J129" s="7"/>
      <c r="K129" s="7"/>
      <c r="L129" s="6"/>
      <c r="M129" s="7"/>
    </row>
    <row r="130" spans="10:13" x14ac:dyDescent="0.25">
      <c r="J130" s="7"/>
      <c r="K130" s="7"/>
      <c r="L130" s="6"/>
      <c r="M130" s="7"/>
    </row>
    <row r="131" spans="10:13" x14ac:dyDescent="0.25">
      <c r="J131" s="7"/>
      <c r="K131" s="7"/>
      <c r="L131" s="6"/>
      <c r="M131" s="7"/>
    </row>
  </sheetData>
  <sheetProtection algorithmName="SHA-512" hashValue="NdxRykOzrIek0B4NQJnHO0IwjPba3Nr1f2zLjvAgg5O63t1S564LSkObqqINdcdgh6Var7lCEZIvM2jzj0n37Q==" saltValue="58U+41lAElALGYD9+4JByA==" spinCount="100000" sheet="1" objects="1" scenarios="1" selectLockedCells="1" selectUnlockedCells="1"/>
  <mergeCells count="13">
    <mergeCell ref="B43:C44"/>
    <mergeCell ref="B35:C36"/>
    <mergeCell ref="B14:C14"/>
    <mergeCell ref="B1:C1"/>
    <mergeCell ref="E1:F1"/>
    <mergeCell ref="AP1:BE1"/>
    <mergeCell ref="H1:K1"/>
    <mergeCell ref="C8:C12"/>
    <mergeCell ref="AI1:AN1"/>
    <mergeCell ref="M1:Q1"/>
    <mergeCell ref="S1:Y1"/>
    <mergeCell ref="AF1:AG1"/>
    <mergeCell ref="AA1:AD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63419-1C6A-446D-8A38-6D3E5034919F}">
  <sheetPr codeName="Planilha3"/>
  <dimension ref="A1:R363"/>
  <sheetViews>
    <sheetView showGridLines="0" showRowColHeaders="0" zoomScaleNormal="100" workbookViewId="0"/>
  </sheetViews>
  <sheetFormatPr defaultColWidth="8.85546875" defaultRowHeight="15" x14ac:dyDescent="0.25"/>
  <cols>
    <col min="1" max="1" width="11.42578125" style="236" customWidth="1"/>
    <col min="2" max="2" width="27.5703125" style="236" customWidth="1"/>
    <col min="3" max="4" width="10.85546875" style="236" customWidth="1"/>
    <col min="5" max="5" width="15.7109375" style="236" customWidth="1"/>
    <col min="6" max="6" width="18" style="236" customWidth="1"/>
    <col min="7" max="7" width="11.7109375" style="236" customWidth="1"/>
    <col min="8" max="10" width="8.85546875" style="236"/>
    <col min="11" max="11" width="11.28515625" style="236" customWidth="1"/>
    <col min="12" max="12" width="12.28515625" style="236" customWidth="1"/>
    <col min="13" max="13" width="21" style="236" customWidth="1"/>
    <col min="14" max="14" width="12.7109375" style="236" customWidth="1"/>
    <col min="15" max="15" width="12.140625" style="236" customWidth="1"/>
    <col min="16" max="16" width="14.28515625" style="236" customWidth="1"/>
    <col min="17" max="17" width="10.5703125" style="236" bestFit="1" customWidth="1"/>
    <col min="18" max="18" width="8.85546875" style="236"/>
    <col min="19" max="16384" width="8.85546875" style="221"/>
  </cols>
  <sheetData>
    <row r="1" spans="1:18" s="213" customFormat="1" ht="28.15" customHeight="1" x14ac:dyDescent="0.25">
      <c r="A1" s="211"/>
      <c r="B1" s="212"/>
      <c r="G1" s="214"/>
      <c r="H1" s="214"/>
      <c r="I1" s="214"/>
    </row>
    <row r="2" spans="1:18" s="217" customFormat="1" ht="28.15" customHeight="1" thickBot="1" x14ac:dyDescent="0.3">
      <c r="A2" s="215"/>
      <c r="B2" s="216"/>
      <c r="G2" s="218"/>
      <c r="H2" s="219"/>
      <c r="I2" s="219"/>
      <c r="J2" s="220"/>
      <c r="K2" s="220"/>
      <c r="L2" s="220"/>
    </row>
    <row r="3" spans="1:18" ht="14.45" customHeight="1" x14ac:dyDescent="0.25">
      <c r="A3" s="394" t="s">
        <v>10</v>
      </c>
      <c r="B3" s="394"/>
      <c r="C3" s="394"/>
      <c r="D3" s="394"/>
      <c r="E3" s="394"/>
      <c r="F3" s="394"/>
      <c r="G3" s="395"/>
      <c r="H3" s="398" t="s">
        <v>0</v>
      </c>
      <c r="I3" s="399"/>
      <c r="J3" s="399"/>
      <c r="K3" s="399"/>
      <c r="L3" s="400"/>
      <c r="M3" s="404"/>
      <c r="N3" s="406" t="s">
        <v>791</v>
      </c>
      <c r="O3" s="407"/>
      <c r="P3" s="408"/>
      <c r="Q3" s="406" t="s">
        <v>839</v>
      </c>
      <c r="R3" s="408"/>
    </row>
    <row r="4" spans="1:18" ht="15" customHeight="1" thickBot="1" x14ac:dyDescent="0.3">
      <c r="A4" s="396"/>
      <c r="B4" s="396"/>
      <c r="C4" s="396"/>
      <c r="D4" s="396"/>
      <c r="E4" s="396"/>
      <c r="F4" s="396"/>
      <c r="G4" s="397"/>
      <c r="H4" s="401"/>
      <c r="I4" s="402"/>
      <c r="J4" s="402"/>
      <c r="K4" s="402"/>
      <c r="L4" s="403"/>
      <c r="M4" s="405"/>
      <c r="N4" s="409"/>
      <c r="O4" s="410"/>
      <c r="P4" s="411"/>
      <c r="Q4" s="409"/>
      <c r="R4" s="411"/>
    </row>
    <row r="5" spans="1:18" x14ac:dyDescent="0.25">
      <c r="A5" s="222" t="s">
        <v>11</v>
      </c>
      <c r="B5" s="222" t="s">
        <v>12</v>
      </c>
      <c r="C5" s="222" t="s">
        <v>13</v>
      </c>
      <c r="D5" s="222" t="s">
        <v>14</v>
      </c>
      <c r="E5" s="223" t="s">
        <v>15</v>
      </c>
      <c r="F5" s="223" t="s">
        <v>23</v>
      </c>
      <c r="G5" s="222" t="s">
        <v>16</v>
      </c>
      <c r="H5" s="224" t="s">
        <v>17</v>
      </c>
      <c r="I5" s="224" t="s">
        <v>18</v>
      </c>
      <c r="J5" s="224" t="s">
        <v>19</v>
      </c>
      <c r="K5" s="224" t="s">
        <v>22</v>
      </c>
      <c r="L5" s="225" t="s">
        <v>21</v>
      </c>
      <c r="M5" s="226" t="s">
        <v>28</v>
      </c>
      <c r="N5" s="224" t="s">
        <v>793</v>
      </c>
      <c r="O5" s="224" t="s">
        <v>794</v>
      </c>
      <c r="P5" s="224" t="s">
        <v>792</v>
      </c>
      <c r="Q5" s="224" t="s">
        <v>837</v>
      </c>
      <c r="R5" s="224" t="s">
        <v>838</v>
      </c>
    </row>
    <row r="6" spans="1:18" x14ac:dyDescent="0.25">
      <c r="A6" s="227"/>
      <c r="B6" s="227"/>
      <c r="C6" s="228"/>
      <c r="D6" s="228"/>
      <c r="E6" s="229" t="str">
        <f>IF(Tabela1[[#This Row],[INÍCIO]]="","",Tabela1[[#This Row],[FINAL]]-Tabela1[[#This Row],[INÍCIO]])</f>
        <v/>
      </c>
      <c r="F6" s="229"/>
      <c r="G6" s="230"/>
      <c r="H6" s="231"/>
      <c r="I6" s="231"/>
      <c r="J6" s="231"/>
      <c r="K6" s="232" t="str">
        <f>IFERROR(Tabela1[[#This Row],[ACERTOS]]/Tabela1[[#This Row],[NºQUEST]],"")</f>
        <v/>
      </c>
      <c r="L6" s="229" t="str">
        <f>IFERROR(Tabela1[[#This Row],[LÍQUIDO]]/Tabela1[[#This Row],[NºQUEST]],"")</f>
        <v/>
      </c>
      <c r="M6" s="227"/>
      <c r="N6" s="227"/>
      <c r="O6" s="227"/>
      <c r="P6" s="227" t="str">
        <f>IF(Tabela1[[#This Row],[Página Inicial]]="","",Tabela1[[#This Row],[Página Final]]-Tabela1[[#This Row],[Página Inicial]]+1)</f>
        <v/>
      </c>
      <c r="Q6" s="233" t="str">
        <f>IF(Tabela1[[#This Row],[DATA]]="","",YEAR(Tabela1[[#This Row],[DATA]]))</f>
        <v/>
      </c>
      <c r="R6" s="233" t="str">
        <f>IF(Tabela1[[#This Row],[DATA]]="", "", PROPER(TEXT(Tabela1[[#This Row],[DATA]],"mmmm")))</f>
        <v/>
      </c>
    </row>
    <row r="7" spans="1:18" x14ac:dyDescent="0.25">
      <c r="A7" s="227"/>
      <c r="B7" s="227"/>
      <c r="C7" s="228"/>
      <c r="D7" s="228"/>
      <c r="E7" s="229"/>
      <c r="F7" s="229"/>
      <c r="G7" s="230"/>
      <c r="H7" s="231"/>
      <c r="I7" s="231"/>
      <c r="J7" s="231"/>
      <c r="K7" s="232"/>
      <c r="L7" s="229"/>
      <c r="M7" s="227"/>
      <c r="N7" s="227"/>
      <c r="O7" s="227"/>
      <c r="P7" s="227"/>
      <c r="Q7" s="233"/>
      <c r="R7" s="233"/>
    </row>
    <row r="8" spans="1:18" x14ac:dyDescent="0.25">
      <c r="A8" s="227"/>
      <c r="B8" s="227"/>
      <c r="C8" s="228"/>
      <c r="D8" s="228"/>
      <c r="E8" s="229"/>
      <c r="F8" s="229"/>
      <c r="G8" s="230"/>
      <c r="H8" s="231"/>
      <c r="I8" s="231"/>
      <c r="J8" s="231"/>
      <c r="K8" s="232"/>
      <c r="L8" s="229"/>
      <c r="M8" s="227"/>
      <c r="N8" s="227"/>
      <c r="O8" s="227"/>
      <c r="P8" s="227"/>
      <c r="Q8" s="233"/>
      <c r="R8" s="233"/>
    </row>
    <row r="9" spans="1:18" x14ac:dyDescent="0.25">
      <c r="A9" s="227"/>
      <c r="B9" s="227"/>
      <c r="C9" s="228"/>
      <c r="D9" s="228"/>
      <c r="E9" s="229"/>
      <c r="F9" s="229"/>
      <c r="G9" s="230"/>
      <c r="H9" s="231"/>
      <c r="I9" s="231"/>
      <c r="J9" s="231"/>
      <c r="K9" s="232"/>
      <c r="L9" s="229"/>
      <c r="M9" s="227"/>
      <c r="N9" s="227"/>
      <c r="O9" s="227"/>
      <c r="P9" s="227"/>
      <c r="Q9" s="233"/>
      <c r="R9" s="233"/>
    </row>
    <row r="10" spans="1:18" x14ac:dyDescent="0.25">
      <c r="A10" s="227"/>
      <c r="B10" s="227"/>
      <c r="C10" s="228"/>
      <c r="D10" s="228"/>
      <c r="E10" s="229"/>
      <c r="F10" s="229"/>
      <c r="G10" s="230"/>
      <c r="H10" s="231"/>
      <c r="I10" s="231"/>
      <c r="J10" s="231"/>
      <c r="K10" s="232"/>
      <c r="L10" s="229"/>
      <c r="M10" s="227"/>
      <c r="N10" s="227"/>
      <c r="O10" s="227"/>
      <c r="P10" s="227"/>
      <c r="Q10" s="233"/>
      <c r="R10" s="233"/>
    </row>
    <row r="11" spans="1:18" x14ac:dyDescent="0.25">
      <c r="A11" s="227"/>
      <c r="B11" s="227"/>
      <c r="C11" s="228"/>
      <c r="D11" s="228"/>
      <c r="E11" s="229"/>
      <c r="F11" s="229"/>
      <c r="G11" s="230"/>
      <c r="H11" s="231"/>
      <c r="I11" s="231"/>
      <c r="J11" s="231"/>
      <c r="K11" s="232"/>
      <c r="L11" s="229"/>
      <c r="M11" s="227"/>
      <c r="N11" s="227"/>
      <c r="O11" s="227"/>
      <c r="P11" s="227"/>
      <c r="Q11" s="233"/>
      <c r="R11" s="233"/>
    </row>
    <row r="12" spans="1:18" x14ac:dyDescent="0.25">
      <c r="A12" s="227"/>
      <c r="B12" s="227"/>
      <c r="C12" s="228"/>
      <c r="D12" s="228"/>
      <c r="E12" s="229"/>
      <c r="F12" s="229"/>
      <c r="G12" s="230"/>
      <c r="H12" s="231"/>
      <c r="I12" s="231"/>
      <c r="J12" s="231"/>
      <c r="K12" s="232"/>
      <c r="L12" s="229"/>
      <c r="M12" s="227"/>
      <c r="N12" s="227"/>
      <c r="O12" s="227"/>
      <c r="P12" s="227"/>
      <c r="Q12" s="233"/>
      <c r="R12" s="233"/>
    </row>
    <row r="13" spans="1:18" x14ac:dyDescent="0.25">
      <c r="A13" s="227"/>
      <c r="B13" s="227"/>
      <c r="C13" s="228"/>
      <c r="D13" s="228"/>
      <c r="E13" s="229"/>
      <c r="F13" s="229"/>
      <c r="G13" s="230"/>
      <c r="H13" s="231"/>
      <c r="I13" s="231"/>
      <c r="J13" s="231"/>
      <c r="K13" s="232"/>
      <c r="L13" s="229"/>
      <c r="M13" s="227"/>
      <c r="N13" s="227"/>
      <c r="O13" s="227"/>
      <c r="P13" s="227"/>
      <c r="Q13" s="233"/>
      <c r="R13" s="233"/>
    </row>
    <row r="14" spans="1:18" x14ac:dyDescent="0.25">
      <c r="A14" s="227"/>
      <c r="B14" s="227"/>
      <c r="C14" s="228"/>
      <c r="D14" s="228"/>
      <c r="E14" s="229"/>
      <c r="F14" s="229"/>
      <c r="G14" s="230"/>
      <c r="H14" s="231"/>
      <c r="I14" s="231"/>
      <c r="J14" s="231"/>
      <c r="K14" s="232"/>
      <c r="L14" s="229"/>
      <c r="M14" s="227"/>
      <c r="N14" s="227"/>
      <c r="O14" s="227"/>
      <c r="P14" s="227"/>
      <c r="Q14" s="233"/>
      <c r="R14" s="233"/>
    </row>
    <row r="15" spans="1:18" x14ac:dyDescent="0.25">
      <c r="A15" s="227"/>
      <c r="B15" s="227"/>
      <c r="C15" s="228"/>
      <c r="D15" s="228"/>
      <c r="E15" s="229"/>
      <c r="F15" s="229"/>
      <c r="G15" s="230"/>
      <c r="H15" s="231"/>
      <c r="I15" s="231"/>
      <c r="J15" s="231"/>
      <c r="K15" s="232"/>
      <c r="L15" s="229"/>
      <c r="M15" s="227"/>
      <c r="N15" s="227"/>
      <c r="O15" s="227"/>
      <c r="P15" s="227"/>
      <c r="Q15" s="233"/>
      <c r="R15" s="233"/>
    </row>
    <row r="16" spans="1:18" x14ac:dyDescent="0.25">
      <c r="A16" s="227"/>
      <c r="B16" s="227"/>
      <c r="C16" s="228"/>
      <c r="D16" s="228"/>
      <c r="E16" s="229"/>
      <c r="F16" s="229"/>
      <c r="G16" s="230"/>
      <c r="H16" s="231"/>
      <c r="I16" s="231"/>
      <c r="J16" s="231"/>
      <c r="K16" s="232"/>
      <c r="L16" s="229"/>
      <c r="M16" s="227"/>
      <c r="N16" s="227"/>
      <c r="O16" s="227"/>
      <c r="P16" s="227"/>
      <c r="Q16" s="233"/>
      <c r="R16" s="233"/>
    </row>
    <row r="17" spans="1:18" x14ac:dyDescent="0.25">
      <c r="A17" s="227"/>
      <c r="B17" s="227"/>
      <c r="C17" s="228"/>
      <c r="D17" s="228"/>
      <c r="E17" s="229"/>
      <c r="F17" s="229"/>
      <c r="G17" s="230"/>
      <c r="H17" s="231"/>
      <c r="I17" s="231"/>
      <c r="J17" s="231"/>
      <c r="K17" s="232"/>
      <c r="L17" s="229"/>
      <c r="M17" s="227"/>
      <c r="N17" s="227"/>
      <c r="O17" s="227"/>
      <c r="P17" s="227"/>
      <c r="Q17" s="233"/>
      <c r="R17" s="233"/>
    </row>
    <row r="18" spans="1:18" x14ac:dyDescent="0.25">
      <c r="A18" s="227"/>
      <c r="B18" s="227"/>
      <c r="C18" s="228"/>
      <c r="D18" s="228"/>
      <c r="E18" s="229"/>
      <c r="F18" s="229"/>
      <c r="G18" s="230"/>
      <c r="H18" s="231"/>
      <c r="I18" s="231"/>
      <c r="J18" s="231"/>
      <c r="K18" s="234"/>
      <c r="L18" s="235"/>
      <c r="N18" s="227"/>
      <c r="O18" s="227"/>
      <c r="P18" s="237"/>
      <c r="Q18" s="233"/>
      <c r="R18" s="233"/>
    </row>
    <row r="19" spans="1:18" x14ac:dyDescent="0.25">
      <c r="A19" s="227"/>
      <c r="B19" s="227"/>
      <c r="C19" s="228"/>
      <c r="D19" s="228"/>
      <c r="E19" s="229"/>
      <c r="F19" s="229"/>
      <c r="G19" s="230"/>
      <c r="H19" s="231"/>
      <c r="I19" s="231"/>
      <c r="J19" s="231"/>
      <c r="K19" s="234"/>
      <c r="L19" s="235"/>
      <c r="N19" s="227"/>
      <c r="O19" s="227"/>
      <c r="P19" s="237"/>
      <c r="Q19" s="233"/>
      <c r="R19" s="233"/>
    </row>
    <row r="20" spans="1:18" x14ac:dyDescent="0.25">
      <c r="A20" s="227"/>
      <c r="B20" s="227"/>
      <c r="C20" s="228"/>
      <c r="D20" s="228"/>
      <c r="E20" s="229"/>
      <c r="F20" s="229"/>
      <c r="G20" s="230"/>
      <c r="H20" s="231"/>
      <c r="I20" s="231"/>
      <c r="J20" s="231"/>
      <c r="K20" s="234"/>
      <c r="L20" s="235"/>
      <c r="N20" s="227"/>
      <c r="O20" s="227"/>
      <c r="P20" s="237"/>
      <c r="Q20" s="233"/>
      <c r="R20" s="233"/>
    </row>
    <row r="21" spans="1:18" x14ac:dyDescent="0.25">
      <c r="A21" s="227"/>
      <c r="B21" s="227"/>
      <c r="C21" s="228"/>
      <c r="D21" s="228"/>
      <c r="E21" s="229"/>
      <c r="F21" s="229"/>
      <c r="G21" s="230"/>
      <c r="H21" s="231"/>
      <c r="I21" s="231"/>
      <c r="J21" s="231"/>
      <c r="K21" s="234"/>
      <c r="L21" s="235"/>
      <c r="N21" s="227"/>
      <c r="O21" s="227"/>
      <c r="P21" s="237"/>
      <c r="Q21" s="233"/>
      <c r="R21" s="233"/>
    </row>
    <row r="22" spans="1:18" x14ac:dyDescent="0.25">
      <c r="A22" s="227"/>
      <c r="B22" s="227"/>
      <c r="C22" s="228"/>
      <c r="D22" s="228"/>
      <c r="E22" s="229"/>
      <c r="F22" s="229"/>
      <c r="G22" s="230"/>
      <c r="H22" s="231"/>
      <c r="I22" s="231"/>
      <c r="J22" s="231"/>
      <c r="K22" s="234"/>
      <c r="L22" s="235"/>
      <c r="N22" s="227"/>
      <c r="O22" s="227"/>
      <c r="P22" s="237"/>
      <c r="Q22" s="233"/>
      <c r="R22" s="233"/>
    </row>
    <row r="23" spans="1:18" x14ac:dyDescent="0.25">
      <c r="A23" s="227"/>
      <c r="B23" s="227"/>
      <c r="C23" s="228"/>
      <c r="D23" s="228"/>
      <c r="E23" s="229"/>
      <c r="F23" s="229"/>
      <c r="G23" s="230"/>
      <c r="H23" s="231"/>
      <c r="I23" s="231"/>
      <c r="J23" s="231"/>
      <c r="K23" s="234"/>
      <c r="L23" s="235"/>
      <c r="N23" s="227"/>
      <c r="O23" s="227"/>
      <c r="P23" s="237"/>
      <c r="Q23" s="233"/>
      <c r="R23" s="233"/>
    </row>
    <row r="24" spans="1:18" x14ac:dyDescent="0.25">
      <c r="A24" s="227"/>
      <c r="B24" s="227"/>
      <c r="C24" s="228"/>
      <c r="D24" s="228"/>
      <c r="E24" s="229"/>
      <c r="F24" s="229"/>
      <c r="G24" s="230"/>
      <c r="H24" s="231"/>
      <c r="I24" s="231"/>
      <c r="J24" s="231"/>
      <c r="K24" s="234"/>
      <c r="L24" s="235"/>
      <c r="N24" s="227"/>
      <c r="O24" s="227"/>
      <c r="P24" s="237"/>
      <c r="Q24" s="233"/>
      <c r="R24" s="233"/>
    </row>
    <row r="25" spans="1:18" x14ac:dyDescent="0.25">
      <c r="A25" s="227"/>
      <c r="B25" s="227"/>
      <c r="C25" s="228"/>
      <c r="D25" s="228"/>
      <c r="E25" s="229"/>
      <c r="F25" s="229"/>
      <c r="G25" s="230"/>
      <c r="H25" s="231"/>
      <c r="I25" s="231"/>
      <c r="J25" s="231"/>
      <c r="K25" s="234"/>
      <c r="L25" s="235"/>
      <c r="N25" s="227"/>
      <c r="O25" s="227"/>
      <c r="P25" s="237"/>
      <c r="Q25" s="233"/>
      <c r="R25" s="233"/>
    </row>
    <row r="26" spans="1:18" x14ac:dyDescent="0.25">
      <c r="A26" s="227"/>
      <c r="B26" s="227"/>
      <c r="C26" s="228"/>
      <c r="D26" s="228"/>
      <c r="E26" s="229"/>
      <c r="F26" s="229"/>
      <c r="G26" s="230"/>
      <c r="H26" s="231"/>
      <c r="I26" s="231"/>
      <c r="J26" s="231"/>
      <c r="K26" s="234"/>
      <c r="L26" s="235"/>
      <c r="N26" s="227"/>
      <c r="O26" s="227"/>
      <c r="P26" s="237"/>
      <c r="Q26" s="233"/>
      <c r="R26" s="233"/>
    </row>
    <row r="27" spans="1:18" x14ac:dyDescent="0.25">
      <c r="A27" s="227"/>
      <c r="B27" s="227"/>
      <c r="C27" s="228"/>
      <c r="D27" s="228"/>
      <c r="E27" s="229"/>
      <c r="F27" s="229"/>
      <c r="G27" s="230"/>
      <c r="H27" s="231"/>
      <c r="I27" s="231"/>
      <c r="J27" s="231"/>
      <c r="K27" s="234"/>
      <c r="L27" s="235"/>
      <c r="N27" s="227"/>
      <c r="O27" s="227"/>
      <c r="P27" s="237"/>
      <c r="Q27" s="233"/>
      <c r="R27" s="233"/>
    </row>
    <row r="28" spans="1:18" x14ac:dyDescent="0.25">
      <c r="A28" s="227"/>
      <c r="B28" s="227"/>
      <c r="C28" s="228"/>
      <c r="D28" s="228"/>
      <c r="E28" s="229"/>
      <c r="F28" s="229"/>
      <c r="G28" s="230"/>
      <c r="H28" s="231"/>
      <c r="I28" s="231"/>
      <c r="J28" s="231"/>
      <c r="K28" s="234"/>
      <c r="L28" s="235"/>
      <c r="N28" s="227"/>
      <c r="O28" s="227"/>
      <c r="P28" s="237"/>
      <c r="Q28" s="233"/>
      <c r="R28" s="233"/>
    </row>
    <row r="29" spans="1:18" x14ac:dyDescent="0.25">
      <c r="A29" s="227"/>
      <c r="B29" s="227"/>
      <c r="C29" s="228"/>
      <c r="D29" s="228"/>
      <c r="E29" s="229"/>
      <c r="F29" s="229"/>
      <c r="G29" s="230"/>
      <c r="H29" s="231"/>
      <c r="I29" s="231"/>
      <c r="J29" s="231"/>
      <c r="K29" s="234"/>
      <c r="L29" s="235"/>
      <c r="N29" s="227"/>
      <c r="O29" s="227"/>
      <c r="P29" s="237"/>
      <c r="Q29" s="233"/>
      <c r="R29" s="233"/>
    </row>
    <row r="30" spans="1:18" x14ac:dyDescent="0.25">
      <c r="A30" s="227"/>
      <c r="B30" s="227"/>
      <c r="C30" s="228"/>
      <c r="D30" s="228"/>
      <c r="E30" s="229"/>
      <c r="F30" s="229"/>
      <c r="G30" s="230"/>
      <c r="H30" s="231"/>
      <c r="I30" s="231"/>
      <c r="J30" s="231"/>
      <c r="K30" s="234"/>
      <c r="L30" s="235"/>
      <c r="N30" s="227"/>
      <c r="O30" s="227"/>
      <c r="P30" s="237"/>
      <c r="Q30" s="233"/>
      <c r="R30" s="233"/>
    </row>
    <row r="31" spans="1:18" x14ac:dyDescent="0.25">
      <c r="A31" s="227"/>
      <c r="B31" s="227"/>
      <c r="C31" s="228"/>
      <c r="D31" s="228"/>
      <c r="E31" s="229"/>
      <c r="F31" s="229"/>
      <c r="G31" s="230"/>
      <c r="H31" s="231"/>
      <c r="I31" s="231"/>
      <c r="J31" s="231"/>
      <c r="K31" s="234"/>
      <c r="L31" s="235"/>
      <c r="N31" s="227"/>
      <c r="O31" s="227"/>
      <c r="P31" s="237"/>
      <c r="Q31" s="233"/>
      <c r="R31" s="233"/>
    </row>
    <row r="32" spans="1:18" x14ac:dyDescent="0.25">
      <c r="A32" s="227"/>
      <c r="B32" s="227"/>
      <c r="C32" s="228"/>
      <c r="D32" s="228"/>
      <c r="E32" s="229"/>
      <c r="F32" s="229"/>
      <c r="G32" s="230"/>
      <c r="H32" s="231"/>
      <c r="I32" s="231"/>
      <c r="J32" s="231"/>
      <c r="K32" s="234"/>
      <c r="L32" s="235"/>
      <c r="N32" s="227"/>
      <c r="O32" s="227"/>
      <c r="P32" s="237"/>
      <c r="Q32" s="233"/>
      <c r="R32" s="233"/>
    </row>
    <row r="33" spans="1:18" x14ac:dyDescent="0.25">
      <c r="A33" s="227"/>
      <c r="B33" s="227"/>
      <c r="C33" s="228"/>
      <c r="D33" s="228"/>
      <c r="E33" s="229"/>
      <c r="F33" s="229"/>
      <c r="G33" s="230"/>
      <c r="H33" s="231"/>
      <c r="I33" s="231"/>
      <c r="J33" s="231"/>
      <c r="K33" s="234"/>
      <c r="L33" s="235"/>
      <c r="N33" s="227"/>
      <c r="O33" s="227"/>
      <c r="P33" s="237"/>
      <c r="Q33" s="233"/>
      <c r="R33" s="233"/>
    </row>
    <row r="34" spans="1:18" x14ac:dyDescent="0.25">
      <c r="A34" s="227"/>
      <c r="B34" s="227"/>
      <c r="C34" s="228"/>
      <c r="D34" s="228"/>
      <c r="E34" s="229"/>
      <c r="F34" s="229"/>
      <c r="G34" s="230"/>
      <c r="H34" s="231"/>
      <c r="I34" s="231"/>
      <c r="J34" s="231"/>
      <c r="K34" s="234"/>
      <c r="L34" s="235"/>
      <c r="N34" s="227"/>
      <c r="O34" s="227"/>
      <c r="P34" s="237"/>
      <c r="Q34" s="233"/>
      <c r="R34" s="233"/>
    </row>
    <row r="35" spans="1:18" x14ac:dyDescent="0.25">
      <c r="A35" s="227"/>
      <c r="B35" s="227"/>
      <c r="C35" s="228"/>
      <c r="D35" s="228"/>
      <c r="E35" s="229"/>
      <c r="F35" s="229"/>
      <c r="G35" s="230"/>
      <c r="H35" s="231"/>
      <c r="I35" s="231"/>
      <c r="J35" s="231"/>
      <c r="K35" s="234"/>
      <c r="L35" s="235"/>
      <c r="N35" s="227"/>
      <c r="O35" s="227"/>
      <c r="P35" s="237"/>
      <c r="Q35" s="233"/>
      <c r="R35" s="233"/>
    </row>
    <row r="36" spans="1:18" x14ac:dyDescent="0.25">
      <c r="A36" s="227"/>
      <c r="B36" s="227"/>
      <c r="C36" s="228"/>
      <c r="D36" s="228"/>
      <c r="E36" s="229"/>
      <c r="F36" s="229"/>
      <c r="G36" s="230"/>
      <c r="H36" s="231"/>
      <c r="I36" s="231"/>
      <c r="J36" s="231"/>
      <c r="K36" s="234"/>
      <c r="L36" s="235"/>
      <c r="N36" s="227"/>
      <c r="O36" s="227"/>
      <c r="P36" s="237"/>
      <c r="Q36" s="233"/>
      <c r="R36" s="233"/>
    </row>
    <row r="37" spans="1:18" x14ac:dyDescent="0.25">
      <c r="A37" s="227"/>
      <c r="B37" s="227"/>
      <c r="C37" s="228"/>
      <c r="D37" s="228"/>
      <c r="E37" s="229"/>
      <c r="F37" s="229"/>
      <c r="G37" s="230"/>
      <c r="H37" s="231"/>
      <c r="I37" s="231"/>
      <c r="J37" s="231"/>
      <c r="K37" s="234"/>
      <c r="L37" s="235"/>
      <c r="N37" s="227"/>
      <c r="O37" s="227"/>
      <c r="P37" s="237"/>
      <c r="Q37" s="233"/>
      <c r="R37" s="233"/>
    </row>
    <row r="38" spans="1:18" x14ac:dyDescent="0.25">
      <c r="A38" s="227"/>
      <c r="B38" s="227"/>
      <c r="C38" s="228"/>
      <c r="D38" s="228"/>
      <c r="E38" s="229"/>
      <c r="F38" s="229"/>
      <c r="G38" s="230"/>
      <c r="H38" s="231"/>
      <c r="I38" s="231"/>
      <c r="J38" s="231"/>
      <c r="K38" s="234"/>
      <c r="L38" s="235"/>
      <c r="N38" s="227"/>
      <c r="O38" s="227"/>
      <c r="P38" s="237"/>
      <c r="Q38" s="233"/>
      <c r="R38" s="233"/>
    </row>
    <row r="39" spans="1:18" x14ac:dyDescent="0.25">
      <c r="A39" s="227"/>
      <c r="B39" s="227"/>
      <c r="C39" s="228"/>
      <c r="D39" s="228"/>
      <c r="E39" s="229"/>
      <c r="F39" s="229"/>
      <c r="G39" s="230"/>
      <c r="H39" s="231"/>
      <c r="I39" s="231"/>
      <c r="J39" s="231"/>
      <c r="K39" s="234"/>
      <c r="L39" s="235"/>
      <c r="N39" s="227"/>
      <c r="O39" s="227"/>
      <c r="P39" s="237"/>
      <c r="Q39" s="233"/>
      <c r="R39" s="233"/>
    </row>
    <row r="40" spans="1:18" x14ac:dyDescent="0.25">
      <c r="A40" s="227"/>
      <c r="B40" s="227"/>
      <c r="C40" s="228"/>
      <c r="D40" s="228"/>
      <c r="E40" s="229"/>
      <c r="F40" s="229"/>
      <c r="G40" s="230"/>
      <c r="H40" s="231"/>
      <c r="I40" s="231"/>
      <c r="J40" s="231"/>
      <c r="K40" s="234"/>
      <c r="L40" s="235"/>
      <c r="N40" s="227"/>
      <c r="O40" s="227"/>
      <c r="P40" s="237"/>
      <c r="Q40" s="233"/>
      <c r="R40" s="233"/>
    </row>
    <row r="41" spans="1:18" x14ac:dyDescent="0.25">
      <c r="A41" s="227"/>
      <c r="B41" s="227"/>
      <c r="C41" s="228"/>
      <c r="D41" s="228"/>
      <c r="E41" s="229"/>
      <c r="F41" s="229"/>
      <c r="G41" s="230"/>
      <c r="H41" s="231"/>
      <c r="I41" s="231"/>
      <c r="J41" s="231"/>
      <c r="K41" s="234"/>
      <c r="L41" s="235"/>
      <c r="N41" s="227"/>
      <c r="O41" s="227"/>
      <c r="P41" s="237"/>
      <c r="Q41" s="233"/>
      <c r="R41" s="233"/>
    </row>
    <row r="42" spans="1:18" x14ac:dyDescent="0.25">
      <c r="A42" s="227"/>
      <c r="B42" s="227"/>
      <c r="C42" s="228"/>
      <c r="D42" s="228"/>
      <c r="E42" s="229"/>
      <c r="F42" s="229"/>
      <c r="G42" s="230"/>
      <c r="H42" s="231"/>
      <c r="I42" s="231"/>
      <c r="J42" s="231"/>
      <c r="K42" s="234"/>
      <c r="L42" s="235"/>
      <c r="N42" s="227"/>
      <c r="O42" s="227"/>
      <c r="P42" s="237"/>
      <c r="Q42" s="233"/>
      <c r="R42" s="233"/>
    </row>
    <row r="43" spans="1:18" x14ac:dyDescent="0.25">
      <c r="A43" s="227"/>
      <c r="B43" s="227"/>
      <c r="C43" s="228"/>
      <c r="D43" s="228"/>
      <c r="E43" s="229"/>
      <c r="F43" s="229"/>
      <c r="G43" s="230"/>
      <c r="H43" s="231"/>
      <c r="I43" s="231"/>
      <c r="J43" s="231"/>
      <c r="K43" s="234"/>
      <c r="L43" s="235"/>
      <c r="N43" s="227"/>
      <c r="O43" s="227"/>
      <c r="P43" s="237"/>
      <c r="Q43" s="233"/>
      <c r="R43" s="233"/>
    </row>
    <row r="44" spans="1:18" x14ac:dyDescent="0.25">
      <c r="A44" s="227"/>
      <c r="B44" s="227"/>
      <c r="C44" s="228"/>
      <c r="D44" s="228"/>
      <c r="E44" s="229"/>
      <c r="F44" s="229"/>
      <c r="G44" s="230"/>
      <c r="H44" s="231"/>
      <c r="I44" s="231"/>
      <c r="J44" s="231"/>
      <c r="K44" s="234"/>
      <c r="L44" s="235"/>
      <c r="N44" s="227"/>
      <c r="O44" s="227"/>
      <c r="P44" s="237"/>
      <c r="Q44" s="233"/>
      <c r="R44" s="233"/>
    </row>
    <row r="45" spans="1:18" x14ac:dyDescent="0.25">
      <c r="A45" s="227"/>
      <c r="B45" s="227"/>
      <c r="C45" s="228"/>
      <c r="D45" s="228"/>
      <c r="E45" s="229"/>
      <c r="F45" s="229"/>
      <c r="G45" s="230"/>
      <c r="H45" s="231"/>
      <c r="I45" s="231"/>
      <c r="J45" s="231"/>
      <c r="K45" s="234"/>
      <c r="L45" s="235"/>
      <c r="N45" s="227"/>
      <c r="O45" s="227"/>
      <c r="P45" s="237"/>
      <c r="Q45" s="233"/>
      <c r="R45" s="233"/>
    </row>
    <row r="46" spans="1:18" x14ac:dyDescent="0.25">
      <c r="A46" s="227"/>
      <c r="B46" s="227"/>
      <c r="C46" s="228"/>
      <c r="D46" s="228"/>
      <c r="E46" s="229"/>
      <c r="F46" s="229"/>
      <c r="G46" s="230"/>
      <c r="H46" s="231"/>
      <c r="I46" s="231"/>
      <c r="J46" s="231"/>
      <c r="K46" s="234"/>
      <c r="L46" s="235"/>
      <c r="N46" s="227"/>
      <c r="O46" s="227"/>
      <c r="P46" s="237"/>
      <c r="Q46" s="233"/>
      <c r="R46" s="233"/>
    </row>
    <row r="47" spans="1:18" x14ac:dyDescent="0.25">
      <c r="A47" s="227"/>
      <c r="B47" s="227"/>
      <c r="C47" s="228"/>
      <c r="D47" s="228"/>
      <c r="E47" s="229"/>
      <c r="F47" s="229"/>
      <c r="G47" s="230"/>
      <c r="H47" s="231"/>
      <c r="I47" s="231"/>
      <c r="J47" s="231"/>
      <c r="K47" s="234"/>
      <c r="L47" s="235"/>
      <c r="N47" s="227"/>
      <c r="O47" s="227"/>
      <c r="P47" s="237"/>
      <c r="Q47" s="233"/>
      <c r="R47" s="233"/>
    </row>
    <row r="48" spans="1:18" x14ac:dyDescent="0.25">
      <c r="A48" s="227"/>
      <c r="B48" s="227"/>
      <c r="C48" s="228"/>
      <c r="D48" s="228"/>
      <c r="E48" s="229"/>
      <c r="F48" s="229"/>
      <c r="G48" s="230"/>
      <c r="H48" s="231"/>
      <c r="I48" s="231"/>
      <c r="J48" s="231"/>
      <c r="K48" s="234"/>
      <c r="L48" s="235"/>
      <c r="N48" s="227"/>
      <c r="O48" s="227"/>
      <c r="P48" s="237"/>
      <c r="Q48" s="233"/>
      <c r="R48" s="233"/>
    </row>
    <row r="49" spans="1:18" x14ac:dyDescent="0.25">
      <c r="A49" s="227"/>
      <c r="B49" s="227"/>
      <c r="C49" s="228"/>
      <c r="D49" s="228"/>
      <c r="E49" s="229"/>
      <c r="F49" s="229"/>
      <c r="G49" s="230"/>
      <c r="H49" s="231"/>
      <c r="I49" s="231"/>
      <c r="J49" s="231"/>
      <c r="K49" s="234"/>
      <c r="L49" s="235"/>
      <c r="N49" s="227"/>
      <c r="O49" s="227"/>
      <c r="P49" s="237"/>
      <c r="Q49" s="233"/>
      <c r="R49" s="233"/>
    </row>
    <row r="50" spans="1:18" x14ac:dyDescent="0.25">
      <c r="A50" s="227"/>
      <c r="B50" s="227"/>
      <c r="C50" s="228"/>
      <c r="D50" s="228"/>
      <c r="E50" s="229"/>
      <c r="F50" s="229"/>
      <c r="G50" s="230"/>
      <c r="H50" s="231"/>
      <c r="I50" s="231"/>
      <c r="J50" s="231"/>
      <c r="K50" s="234"/>
      <c r="L50" s="235"/>
      <c r="N50" s="227"/>
      <c r="O50" s="227"/>
      <c r="P50" s="237"/>
      <c r="Q50" s="233"/>
      <c r="R50" s="233"/>
    </row>
    <row r="51" spans="1:18" x14ac:dyDescent="0.25">
      <c r="A51" s="227"/>
      <c r="B51" s="227"/>
      <c r="C51" s="228"/>
      <c r="D51" s="228"/>
      <c r="E51" s="229"/>
      <c r="F51" s="229"/>
      <c r="G51" s="230"/>
      <c r="H51" s="231"/>
      <c r="I51" s="231"/>
      <c r="J51" s="231"/>
      <c r="K51" s="234"/>
      <c r="L51" s="235"/>
      <c r="N51" s="227"/>
      <c r="O51" s="227"/>
      <c r="P51" s="237"/>
      <c r="Q51" s="233"/>
      <c r="R51" s="233"/>
    </row>
    <row r="52" spans="1:18" x14ac:dyDescent="0.25">
      <c r="A52" s="227"/>
      <c r="B52" s="227"/>
      <c r="C52" s="228"/>
      <c r="D52" s="228"/>
      <c r="E52" s="229"/>
      <c r="F52" s="229"/>
      <c r="G52" s="230"/>
      <c r="H52" s="231"/>
      <c r="I52" s="231"/>
      <c r="J52" s="231"/>
      <c r="K52" s="234"/>
      <c r="L52" s="235"/>
      <c r="N52" s="227"/>
      <c r="O52" s="227"/>
      <c r="P52" s="237"/>
      <c r="Q52" s="233"/>
      <c r="R52" s="233"/>
    </row>
    <row r="53" spans="1:18" x14ac:dyDescent="0.25">
      <c r="A53" s="227"/>
      <c r="B53" s="227"/>
      <c r="C53" s="228"/>
      <c r="D53" s="228"/>
      <c r="E53" s="229"/>
      <c r="F53" s="229"/>
      <c r="G53" s="230"/>
      <c r="H53" s="231"/>
      <c r="I53" s="231"/>
      <c r="J53" s="231"/>
      <c r="K53" s="234"/>
      <c r="L53" s="235"/>
      <c r="N53" s="227"/>
      <c r="O53" s="227"/>
      <c r="P53" s="237"/>
      <c r="Q53" s="233"/>
      <c r="R53" s="233"/>
    </row>
    <row r="54" spans="1:18" x14ac:dyDescent="0.25">
      <c r="A54" s="227"/>
      <c r="B54" s="227"/>
      <c r="C54" s="228"/>
      <c r="D54" s="228"/>
      <c r="E54" s="229"/>
      <c r="F54" s="229"/>
      <c r="G54" s="230"/>
      <c r="H54" s="231"/>
      <c r="I54" s="231"/>
      <c r="J54" s="231"/>
      <c r="K54" s="234"/>
      <c r="L54" s="235"/>
      <c r="N54" s="227"/>
      <c r="O54" s="227"/>
      <c r="P54" s="237"/>
      <c r="Q54" s="233"/>
      <c r="R54" s="233"/>
    </row>
    <row r="55" spans="1:18" x14ac:dyDescent="0.25">
      <c r="A55" s="227"/>
      <c r="B55" s="227"/>
      <c r="C55" s="228"/>
      <c r="D55" s="228"/>
      <c r="E55" s="229"/>
      <c r="F55" s="229"/>
      <c r="G55" s="230"/>
      <c r="H55" s="231"/>
      <c r="I55" s="231"/>
      <c r="J55" s="231"/>
      <c r="K55" s="234"/>
      <c r="L55" s="235"/>
      <c r="N55" s="227"/>
      <c r="O55" s="227"/>
      <c r="P55" s="237"/>
      <c r="Q55" s="233"/>
      <c r="R55" s="233"/>
    </row>
    <row r="56" spans="1:18" x14ac:dyDescent="0.25">
      <c r="A56" s="227"/>
      <c r="B56" s="227"/>
      <c r="C56" s="228"/>
      <c r="D56" s="228"/>
      <c r="E56" s="229"/>
      <c r="F56" s="229"/>
      <c r="G56" s="230"/>
      <c r="H56" s="231"/>
      <c r="I56" s="231"/>
      <c r="J56" s="231"/>
      <c r="K56" s="234"/>
      <c r="L56" s="235"/>
      <c r="N56" s="227"/>
      <c r="O56" s="227"/>
      <c r="P56" s="237"/>
      <c r="Q56" s="233"/>
      <c r="R56" s="233"/>
    </row>
    <row r="57" spans="1:18" x14ac:dyDescent="0.25">
      <c r="A57" s="227"/>
      <c r="B57" s="227"/>
      <c r="C57" s="228"/>
      <c r="D57" s="228"/>
      <c r="E57" s="229"/>
      <c r="F57" s="229"/>
      <c r="G57" s="230"/>
      <c r="H57" s="231"/>
      <c r="I57" s="231"/>
      <c r="J57" s="231"/>
      <c r="K57" s="234"/>
      <c r="L57" s="235"/>
      <c r="N57" s="227"/>
      <c r="O57" s="227"/>
      <c r="P57" s="237"/>
      <c r="Q57" s="233"/>
      <c r="R57" s="233"/>
    </row>
    <row r="58" spans="1:18" x14ac:dyDescent="0.25">
      <c r="A58" s="227"/>
      <c r="B58" s="227"/>
      <c r="C58" s="228"/>
      <c r="D58" s="228"/>
      <c r="E58" s="229"/>
      <c r="F58" s="229"/>
      <c r="G58" s="230"/>
      <c r="H58" s="231"/>
      <c r="I58" s="231"/>
      <c r="J58" s="231"/>
      <c r="K58" s="234"/>
      <c r="L58" s="235"/>
      <c r="N58" s="227"/>
      <c r="O58" s="227"/>
      <c r="P58" s="237"/>
      <c r="Q58" s="233"/>
      <c r="R58" s="233"/>
    </row>
    <row r="59" spans="1:18" x14ac:dyDescent="0.25">
      <c r="A59" s="227"/>
      <c r="B59" s="227"/>
      <c r="C59" s="228"/>
      <c r="D59" s="228"/>
      <c r="E59" s="229"/>
      <c r="F59" s="229"/>
      <c r="G59" s="230"/>
      <c r="H59" s="231"/>
      <c r="I59" s="231"/>
      <c r="J59" s="231"/>
      <c r="K59" s="234"/>
      <c r="L59" s="235"/>
      <c r="N59" s="227"/>
      <c r="O59" s="227"/>
      <c r="P59" s="237"/>
      <c r="Q59" s="233"/>
      <c r="R59" s="233"/>
    </row>
    <row r="60" spans="1:18" x14ac:dyDescent="0.25">
      <c r="A60" s="227"/>
      <c r="B60" s="227"/>
      <c r="C60" s="228"/>
      <c r="D60" s="228"/>
      <c r="E60" s="229"/>
      <c r="F60" s="229"/>
      <c r="G60" s="230"/>
      <c r="H60" s="231"/>
      <c r="I60" s="231"/>
      <c r="J60" s="231"/>
      <c r="K60" s="234"/>
      <c r="L60" s="235"/>
      <c r="N60" s="227"/>
      <c r="O60" s="227"/>
      <c r="P60" s="237"/>
      <c r="Q60" s="233"/>
      <c r="R60" s="233"/>
    </row>
    <row r="61" spans="1:18" x14ac:dyDescent="0.25">
      <c r="A61" s="227"/>
      <c r="B61" s="227"/>
      <c r="C61" s="228"/>
      <c r="D61" s="228"/>
      <c r="E61" s="229"/>
      <c r="F61" s="229"/>
      <c r="G61" s="230"/>
      <c r="H61" s="231"/>
      <c r="I61" s="231"/>
      <c r="J61" s="231"/>
      <c r="K61" s="234"/>
      <c r="L61" s="235"/>
      <c r="N61" s="227"/>
      <c r="O61" s="227"/>
      <c r="P61" s="237"/>
      <c r="Q61" s="233"/>
      <c r="R61" s="233"/>
    </row>
    <row r="62" spans="1:18" x14ac:dyDescent="0.25">
      <c r="A62" s="227"/>
      <c r="B62" s="227"/>
      <c r="C62" s="228"/>
      <c r="D62" s="228"/>
      <c r="E62" s="229"/>
      <c r="F62" s="229"/>
      <c r="G62" s="230"/>
      <c r="H62" s="231"/>
      <c r="I62" s="231"/>
      <c r="J62" s="231"/>
      <c r="K62" s="234"/>
      <c r="L62" s="235"/>
      <c r="N62" s="227"/>
      <c r="O62" s="227"/>
      <c r="P62" s="237"/>
      <c r="Q62" s="233"/>
      <c r="R62" s="233"/>
    </row>
    <row r="63" spans="1:18" x14ac:dyDescent="0.25">
      <c r="A63" s="227"/>
      <c r="B63" s="227"/>
      <c r="C63" s="228"/>
      <c r="D63" s="228"/>
      <c r="E63" s="229"/>
      <c r="F63" s="229"/>
      <c r="G63" s="230"/>
      <c r="H63" s="231"/>
      <c r="I63" s="231"/>
      <c r="J63" s="231"/>
      <c r="K63" s="234"/>
      <c r="L63" s="235"/>
      <c r="N63" s="227"/>
      <c r="O63" s="227"/>
      <c r="P63" s="237"/>
      <c r="Q63" s="233"/>
      <c r="R63" s="233"/>
    </row>
    <row r="64" spans="1:18" x14ac:dyDescent="0.25">
      <c r="A64" s="227"/>
      <c r="B64" s="227"/>
      <c r="C64" s="228"/>
      <c r="D64" s="228"/>
      <c r="E64" s="229"/>
      <c r="F64" s="229"/>
      <c r="G64" s="230"/>
      <c r="H64" s="231"/>
      <c r="I64" s="231"/>
      <c r="J64" s="231"/>
      <c r="K64" s="234"/>
      <c r="L64" s="235"/>
      <c r="N64" s="227"/>
      <c r="O64" s="227"/>
      <c r="P64" s="237"/>
      <c r="Q64" s="233"/>
      <c r="R64" s="233"/>
    </row>
    <row r="65" spans="1:18" x14ac:dyDescent="0.25">
      <c r="A65" s="227"/>
      <c r="B65" s="227"/>
      <c r="C65" s="228"/>
      <c r="D65" s="228"/>
      <c r="E65" s="229"/>
      <c r="F65" s="229"/>
      <c r="G65" s="230"/>
      <c r="H65" s="231"/>
      <c r="I65" s="231"/>
      <c r="J65" s="231"/>
      <c r="K65" s="234"/>
      <c r="L65" s="235"/>
      <c r="N65" s="227"/>
      <c r="O65" s="227"/>
      <c r="P65" s="237"/>
      <c r="Q65" s="233"/>
      <c r="R65" s="233"/>
    </row>
    <row r="66" spans="1:18" x14ac:dyDescent="0.25">
      <c r="A66" s="227"/>
      <c r="B66" s="227"/>
      <c r="C66" s="228"/>
      <c r="D66" s="228"/>
      <c r="E66" s="229"/>
      <c r="F66" s="229"/>
      <c r="G66" s="230"/>
      <c r="H66" s="231"/>
      <c r="I66" s="231"/>
      <c r="J66" s="231"/>
      <c r="K66" s="234"/>
      <c r="L66" s="235"/>
      <c r="N66" s="227"/>
      <c r="O66" s="227"/>
      <c r="P66" s="237"/>
      <c r="Q66" s="233"/>
      <c r="R66" s="233"/>
    </row>
    <row r="67" spans="1:18" x14ac:dyDescent="0.25">
      <c r="A67" s="227"/>
      <c r="B67" s="227"/>
      <c r="C67" s="228"/>
      <c r="D67" s="228"/>
      <c r="E67" s="229"/>
      <c r="F67" s="229"/>
      <c r="G67" s="230"/>
      <c r="H67" s="231"/>
      <c r="I67" s="231"/>
      <c r="J67" s="231"/>
      <c r="K67" s="234"/>
      <c r="L67" s="235"/>
      <c r="N67" s="227"/>
      <c r="O67" s="227"/>
      <c r="P67" s="237"/>
      <c r="Q67" s="233"/>
      <c r="R67" s="233"/>
    </row>
    <row r="68" spans="1:18" x14ac:dyDescent="0.25">
      <c r="A68" s="227"/>
      <c r="B68" s="227"/>
      <c r="C68" s="228"/>
      <c r="D68" s="228"/>
      <c r="E68" s="229"/>
      <c r="F68" s="229"/>
      <c r="G68" s="230"/>
      <c r="H68" s="231"/>
      <c r="I68" s="231"/>
      <c r="J68" s="231"/>
      <c r="K68" s="234"/>
      <c r="L68" s="235"/>
      <c r="N68" s="227"/>
      <c r="O68" s="227"/>
      <c r="P68" s="237"/>
      <c r="Q68" s="233"/>
      <c r="R68" s="233"/>
    </row>
    <row r="69" spans="1:18" x14ac:dyDescent="0.25">
      <c r="A69" s="227"/>
      <c r="B69" s="227"/>
      <c r="C69" s="228"/>
      <c r="D69" s="228"/>
      <c r="E69" s="229"/>
      <c r="F69" s="229"/>
      <c r="G69" s="230"/>
      <c r="H69" s="231"/>
      <c r="I69" s="231"/>
      <c r="J69" s="231"/>
      <c r="K69" s="234"/>
      <c r="L69" s="235"/>
      <c r="N69" s="227"/>
      <c r="O69" s="227"/>
      <c r="P69" s="237"/>
      <c r="Q69" s="233"/>
      <c r="R69" s="233"/>
    </row>
    <row r="70" spans="1:18" x14ac:dyDescent="0.25">
      <c r="A70" s="227"/>
      <c r="B70" s="227"/>
      <c r="C70" s="228"/>
      <c r="D70" s="228"/>
      <c r="E70" s="229"/>
      <c r="F70" s="229"/>
      <c r="G70" s="230"/>
      <c r="H70" s="231"/>
      <c r="I70" s="231"/>
      <c r="J70" s="231"/>
      <c r="K70" s="234"/>
      <c r="L70" s="235"/>
      <c r="N70" s="227"/>
      <c r="O70" s="227"/>
      <c r="P70" s="237"/>
      <c r="Q70" s="233"/>
      <c r="R70" s="233"/>
    </row>
    <row r="71" spans="1:18" x14ac:dyDescent="0.25">
      <c r="A71" s="227"/>
      <c r="B71" s="227"/>
      <c r="C71" s="228"/>
      <c r="D71" s="228"/>
      <c r="E71" s="229"/>
      <c r="F71" s="229"/>
      <c r="G71" s="230"/>
      <c r="H71" s="231"/>
      <c r="I71" s="231"/>
      <c r="J71" s="231"/>
      <c r="K71" s="234"/>
      <c r="L71" s="235"/>
      <c r="N71" s="227"/>
      <c r="O71" s="227"/>
      <c r="P71" s="237"/>
      <c r="Q71" s="233"/>
      <c r="R71" s="233"/>
    </row>
    <row r="72" spans="1:18" x14ac:dyDescent="0.25">
      <c r="A72" s="227"/>
      <c r="B72" s="227"/>
      <c r="C72" s="228"/>
      <c r="D72" s="228"/>
      <c r="E72" s="229"/>
      <c r="F72" s="229"/>
      <c r="G72" s="230"/>
      <c r="H72" s="231"/>
      <c r="I72" s="231"/>
      <c r="J72" s="231"/>
      <c r="K72" s="234"/>
      <c r="L72" s="235"/>
      <c r="N72" s="227"/>
      <c r="O72" s="227"/>
      <c r="P72" s="237"/>
      <c r="Q72" s="233"/>
      <c r="R72" s="233"/>
    </row>
    <row r="73" spans="1:18" x14ac:dyDescent="0.25">
      <c r="A73" s="227"/>
      <c r="B73" s="227"/>
      <c r="C73" s="228"/>
      <c r="D73" s="228"/>
      <c r="E73" s="229"/>
      <c r="F73" s="229"/>
      <c r="G73" s="230"/>
      <c r="H73" s="231"/>
      <c r="I73" s="231"/>
      <c r="J73" s="231"/>
      <c r="K73" s="234"/>
      <c r="L73" s="235"/>
      <c r="N73" s="227"/>
      <c r="O73" s="227"/>
      <c r="P73" s="237"/>
      <c r="Q73" s="233"/>
      <c r="R73" s="233"/>
    </row>
    <row r="74" spans="1:18" x14ac:dyDescent="0.25">
      <c r="A74" s="227"/>
      <c r="B74" s="227"/>
      <c r="C74" s="228"/>
      <c r="D74" s="228"/>
      <c r="E74" s="229"/>
      <c r="F74" s="229"/>
      <c r="G74" s="230"/>
      <c r="H74" s="231"/>
      <c r="I74" s="231"/>
      <c r="J74" s="231"/>
      <c r="K74" s="234"/>
      <c r="L74" s="235"/>
      <c r="N74" s="227"/>
      <c r="O74" s="227"/>
      <c r="P74" s="237"/>
      <c r="Q74" s="233"/>
      <c r="R74" s="233"/>
    </row>
    <row r="75" spans="1:18" x14ac:dyDescent="0.25">
      <c r="A75" s="227"/>
      <c r="B75" s="227"/>
      <c r="C75" s="228"/>
      <c r="D75" s="228"/>
      <c r="E75" s="229"/>
      <c r="F75" s="229"/>
      <c r="G75" s="230"/>
      <c r="H75" s="231"/>
      <c r="I75" s="231"/>
      <c r="J75" s="231"/>
      <c r="K75" s="234"/>
      <c r="L75" s="235"/>
      <c r="N75" s="227"/>
      <c r="O75" s="227"/>
      <c r="P75" s="237"/>
      <c r="Q75" s="233"/>
      <c r="R75" s="233"/>
    </row>
    <row r="76" spans="1:18" x14ac:dyDescent="0.25">
      <c r="A76" s="227"/>
      <c r="B76" s="227"/>
      <c r="C76" s="228"/>
      <c r="D76" s="228"/>
      <c r="E76" s="229"/>
      <c r="F76" s="229"/>
      <c r="G76" s="230"/>
      <c r="H76" s="231"/>
      <c r="I76" s="231"/>
      <c r="J76" s="231"/>
      <c r="K76" s="234"/>
      <c r="L76" s="235"/>
      <c r="N76" s="227"/>
      <c r="O76" s="227"/>
      <c r="P76" s="237"/>
      <c r="Q76" s="233"/>
      <c r="R76" s="233"/>
    </row>
    <row r="77" spans="1:18" x14ac:dyDescent="0.25">
      <c r="A77" s="227"/>
      <c r="B77" s="227"/>
      <c r="C77" s="228"/>
      <c r="D77" s="228"/>
      <c r="E77" s="229"/>
      <c r="F77" s="229"/>
      <c r="G77" s="230"/>
      <c r="H77" s="231"/>
      <c r="I77" s="231"/>
      <c r="J77" s="231"/>
      <c r="K77" s="234"/>
      <c r="L77" s="235"/>
      <c r="N77" s="227"/>
      <c r="O77" s="227"/>
      <c r="P77" s="237"/>
      <c r="Q77" s="233"/>
      <c r="R77" s="233"/>
    </row>
    <row r="78" spans="1:18" x14ac:dyDescent="0.25">
      <c r="A78" s="227"/>
      <c r="B78" s="227"/>
      <c r="C78" s="228"/>
      <c r="D78" s="228"/>
      <c r="E78" s="229"/>
      <c r="F78" s="229"/>
      <c r="G78" s="230"/>
      <c r="H78" s="231"/>
      <c r="I78" s="231"/>
      <c r="J78" s="231"/>
      <c r="K78" s="234"/>
      <c r="L78" s="235"/>
      <c r="N78" s="227"/>
      <c r="O78" s="227"/>
      <c r="P78" s="237"/>
      <c r="Q78" s="233"/>
      <c r="R78" s="233"/>
    </row>
    <row r="79" spans="1:18" x14ac:dyDescent="0.25">
      <c r="A79" s="227"/>
      <c r="B79" s="227"/>
      <c r="C79" s="228"/>
      <c r="D79" s="228"/>
      <c r="E79" s="229"/>
      <c r="F79" s="229"/>
      <c r="G79" s="230"/>
      <c r="H79" s="231"/>
      <c r="I79" s="231"/>
      <c r="J79" s="231"/>
      <c r="K79" s="234"/>
      <c r="L79" s="235"/>
      <c r="N79" s="227"/>
      <c r="O79" s="227"/>
      <c r="P79" s="237"/>
      <c r="Q79" s="233"/>
      <c r="R79" s="233"/>
    </row>
    <row r="80" spans="1:18" x14ac:dyDescent="0.25">
      <c r="A80" s="227"/>
      <c r="B80" s="227"/>
      <c r="C80" s="228"/>
      <c r="D80" s="228"/>
      <c r="E80" s="229"/>
      <c r="F80" s="229"/>
      <c r="G80" s="230"/>
      <c r="H80" s="231"/>
      <c r="I80" s="231"/>
      <c r="J80" s="231"/>
      <c r="K80" s="234"/>
      <c r="L80" s="235"/>
      <c r="N80" s="227"/>
      <c r="O80" s="227"/>
      <c r="P80" s="237"/>
      <c r="Q80" s="233"/>
      <c r="R80" s="233"/>
    </row>
    <row r="81" spans="1:18" x14ac:dyDescent="0.25">
      <c r="A81" s="227"/>
      <c r="B81" s="227"/>
      <c r="C81" s="228"/>
      <c r="D81" s="228"/>
      <c r="E81" s="229"/>
      <c r="F81" s="229"/>
      <c r="G81" s="230"/>
      <c r="H81" s="231"/>
      <c r="I81" s="231"/>
      <c r="J81" s="231"/>
      <c r="K81" s="234"/>
      <c r="L81" s="235"/>
      <c r="N81" s="227"/>
      <c r="O81" s="227"/>
      <c r="P81" s="237"/>
      <c r="Q81" s="233"/>
      <c r="R81" s="233"/>
    </row>
    <row r="82" spans="1:18" x14ac:dyDescent="0.25">
      <c r="A82" s="227"/>
      <c r="B82" s="227"/>
      <c r="C82" s="228"/>
      <c r="D82" s="228"/>
      <c r="E82" s="229"/>
      <c r="F82" s="229"/>
      <c r="G82" s="230"/>
      <c r="H82" s="231"/>
      <c r="I82" s="231"/>
      <c r="J82" s="231"/>
      <c r="K82" s="234"/>
      <c r="L82" s="235"/>
      <c r="N82" s="227"/>
      <c r="O82" s="227"/>
      <c r="P82" s="237"/>
      <c r="Q82" s="233"/>
      <c r="R82" s="233"/>
    </row>
    <row r="83" spans="1:18" x14ac:dyDescent="0.25">
      <c r="A83" s="227"/>
      <c r="B83" s="227"/>
      <c r="C83" s="228"/>
      <c r="D83" s="228"/>
      <c r="E83" s="229"/>
      <c r="F83" s="229"/>
      <c r="G83" s="230"/>
      <c r="H83" s="231"/>
      <c r="I83" s="231"/>
      <c r="J83" s="231"/>
      <c r="K83" s="234"/>
      <c r="L83" s="235"/>
      <c r="N83" s="227"/>
      <c r="O83" s="227"/>
      <c r="P83" s="237"/>
      <c r="Q83" s="233"/>
      <c r="R83" s="233"/>
    </row>
    <row r="84" spans="1:18" x14ac:dyDescent="0.25">
      <c r="A84" s="227"/>
      <c r="B84" s="227"/>
      <c r="C84" s="228"/>
      <c r="D84" s="228"/>
      <c r="E84" s="229"/>
      <c r="F84" s="229"/>
      <c r="G84" s="230"/>
      <c r="H84" s="231"/>
      <c r="I84" s="231"/>
      <c r="J84" s="231"/>
      <c r="K84" s="234"/>
      <c r="L84" s="235"/>
      <c r="N84" s="227"/>
      <c r="O84" s="227"/>
      <c r="P84" s="237"/>
      <c r="Q84" s="233"/>
      <c r="R84" s="233"/>
    </row>
    <row r="85" spans="1:18" x14ac:dyDescent="0.25">
      <c r="A85" s="227"/>
      <c r="B85" s="227"/>
      <c r="C85" s="228"/>
      <c r="D85" s="228"/>
      <c r="E85" s="229"/>
      <c r="F85" s="229"/>
      <c r="G85" s="230"/>
      <c r="H85" s="231"/>
      <c r="I85" s="231"/>
      <c r="J85" s="231"/>
      <c r="K85" s="234"/>
      <c r="L85" s="235"/>
      <c r="N85" s="227"/>
      <c r="O85" s="227"/>
      <c r="P85" s="237"/>
      <c r="Q85" s="233"/>
      <c r="R85" s="233"/>
    </row>
    <row r="86" spans="1:18" x14ac:dyDescent="0.25">
      <c r="A86" s="227"/>
      <c r="B86" s="227"/>
      <c r="C86" s="228"/>
      <c r="D86" s="228"/>
      <c r="E86" s="229"/>
      <c r="F86" s="229"/>
      <c r="G86" s="230"/>
      <c r="H86" s="231"/>
      <c r="I86" s="231"/>
      <c r="J86" s="231"/>
      <c r="K86" s="234"/>
      <c r="L86" s="235"/>
      <c r="N86" s="227"/>
      <c r="O86" s="227"/>
      <c r="P86" s="237"/>
      <c r="Q86" s="233"/>
      <c r="R86" s="233"/>
    </row>
    <row r="87" spans="1:18" x14ac:dyDescent="0.25">
      <c r="A87" s="227"/>
      <c r="B87" s="227"/>
      <c r="C87" s="228"/>
      <c r="D87" s="228"/>
      <c r="E87" s="229"/>
      <c r="F87" s="229"/>
      <c r="G87" s="230"/>
      <c r="H87" s="231"/>
      <c r="I87" s="231"/>
      <c r="J87" s="231"/>
      <c r="K87" s="234"/>
      <c r="L87" s="235"/>
      <c r="N87" s="227"/>
      <c r="O87" s="227"/>
      <c r="P87" s="237"/>
      <c r="Q87" s="233"/>
      <c r="R87" s="233"/>
    </row>
    <row r="88" spans="1:18" x14ac:dyDescent="0.25">
      <c r="A88" s="227"/>
      <c r="B88" s="227"/>
      <c r="C88" s="228"/>
      <c r="D88" s="228"/>
      <c r="E88" s="229"/>
      <c r="F88" s="229"/>
      <c r="G88" s="230"/>
      <c r="H88" s="231"/>
      <c r="I88" s="231"/>
      <c r="J88" s="231"/>
      <c r="K88" s="234"/>
      <c r="L88" s="235"/>
      <c r="N88" s="227"/>
      <c r="O88" s="227"/>
      <c r="P88" s="237"/>
      <c r="Q88" s="233"/>
      <c r="R88" s="233"/>
    </row>
    <row r="89" spans="1:18" x14ac:dyDescent="0.25">
      <c r="A89" s="227"/>
      <c r="B89" s="227"/>
      <c r="C89" s="228"/>
      <c r="D89" s="228"/>
      <c r="E89" s="229"/>
      <c r="F89" s="229"/>
      <c r="G89" s="230"/>
      <c r="H89" s="231"/>
      <c r="I89" s="231"/>
      <c r="J89" s="231"/>
      <c r="K89" s="234"/>
      <c r="L89" s="235"/>
      <c r="N89" s="227"/>
      <c r="O89" s="227"/>
      <c r="P89" s="237"/>
      <c r="Q89" s="233"/>
      <c r="R89" s="233"/>
    </row>
    <row r="90" spans="1:18" x14ac:dyDescent="0.25">
      <c r="A90" s="227"/>
      <c r="B90" s="227"/>
      <c r="C90" s="228"/>
      <c r="D90" s="228"/>
      <c r="E90" s="229"/>
      <c r="F90" s="229"/>
      <c r="G90" s="230"/>
      <c r="H90" s="231"/>
      <c r="I90" s="231"/>
      <c r="J90" s="231"/>
      <c r="K90" s="234"/>
      <c r="L90" s="235"/>
      <c r="N90" s="227"/>
      <c r="O90" s="227"/>
      <c r="P90" s="237"/>
      <c r="Q90" s="233"/>
      <c r="R90" s="233"/>
    </row>
    <row r="91" spans="1:18" x14ac:dyDescent="0.25">
      <c r="A91" s="227"/>
      <c r="B91" s="227"/>
      <c r="C91" s="228"/>
      <c r="D91" s="228"/>
      <c r="E91" s="229"/>
      <c r="F91" s="229"/>
      <c r="G91" s="230"/>
      <c r="H91" s="231"/>
      <c r="I91" s="231"/>
      <c r="J91" s="231"/>
      <c r="K91" s="234"/>
      <c r="L91" s="235"/>
      <c r="N91" s="227"/>
      <c r="O91" s="227"/>
      <c r="P91" s="237"/>
      <c r="Q91" s="233"/>
      <c r="R91" s="233"/>
    </row>
    <row r="92" spans="1:18" x14ac:dyDescent="0.25">
      <c r="A92" s="227"/>
      <c r="B92" s="227"/>
      <c r="C92" s="228"/>
      <c r="D92" s="228"/>
      <c r="E92" s="229"/>
      <c r="F92" s="229"/>
      <c r="G92" s="230"/>
      <c r="H92" s="231"/>
      <c r="I92" s="231"/>
      <c r="J92" s="231"/>
      <c r="K92" s="234"/>
      <c r="L92" s="235"/>
      <c r="N92" s="227"/>
      <c r="O92" s="227"/>
      <c r="P92" s="237"/>
      <c r="Q92" s="233"/>
      <c r="R92" s="233"/>
    </row>
    <row r="93" spans="1:18" x14ac:dyDescent="0.25">
      <c r="A93" s="227"/>
      <c r="B93" s="227"/>
      <c r="C93" s="228"/>
      <c r="D93" s="228"/>
      <c r="E93" s="229"/>
      <c r="F93" s="229"/>
      <c r="G93" s="230"/>
      <c r="H93" s="231"/>
      <c r="I93" s="231"/>
      <c r="J93" s="231"/>
      <c r="K93" s="234"/>
      <c r="L93" s="235"/>
      <c r="N93" s="227"/>
      <c r="O93" s="227"/>
      <c r="P93" s="237"/>
      <c r="Q93" s="233"/>
      <c r="R93" s="233"/>
    </row>
    <row r="94" spans="1:18" x14ac:dyDescent="0.25">
      <c r="A94" s="227"/>
      <c r="B94" s="227"/>
      <c r="C94" s="228"/>
      <c r="D94" s="228"/>
      <c r="E94" s="229"/>
      <c r="F94" s="229"/>
      <c r="G94" s="230"/>
      <c r="H94" s="231"/>
      <c r="I94" s="231"/>
      <c r="J94" s="231"/>
      <c r="K94" s="234"/>
      <c r="L94" s="235"/>
      <c r="N94" s="227"/>
      <c r="O94" s="227"/>
      <c r="P94" s="237"/>
      <c r="Q94" s="233"/>
      <c r="R94" s="233"/>
    </row>
    <row r="95" spans="1:18" x14ac:dyDescent="0.25">
      <c r="A95" s="227"/>
      <c r="B95" s="227"/>
      <c r="C95" s="228"/>
      <c r="D95" s="228"/>
      <c r="E95" s="229"/>
      <c r="F95" s="229"/>
      <c r="G95" s="230"/>
      <c r="H95" s="231"/>
      <c r="I95" s="231"/>
      <c r="J95" s="231"/>
      <c r="K95" s="234"/>
      <c r="L95" s="235"/>
      <c r="N95" s="227"/>
      <c r="O95" s="227"/>
      <c r="P95" s="237"/>
      <c r="Q95" s="233"/>
      <c r="R95" s="233"/>
    </row>
    <row r="96" spans="1:18" x14ac:dyDescent="0.25">
      <c r="A96" s="227"/>
      <c r="B96" s="227"/>
      <c r="C96" s="228"/>
      <c r="D96" s="228"/>
      <c r="E96" s="229"/>
      <c r="F96" s="229"/>
      <c r="G96" s="230"/>
      <c r="H96" s="231"/>
      <c r="I96" s="231"/>
      <c r="J96" s="231"/>
      <c r="K96" s="234"/>
      <c r="L96" s="235"/>
      <c r="N96" s="227"/>
      <c r="O96" s="227"/>
      <c r="P96" s="237"/>
      <c r="Q96" s="233"/>
      <c r="R96" s="233"/>
    </row>
    <row r="97" spans="1:18" x14ac:dyDescent="0.25">
      <c r="A97" s="227"/>
      <c r="B97" s="227"/>
      <c r="C97" s="228"/>
      <c r="D97" s="228"/>
      <c r="E97" s="229"/>
      <c r="F97" s="229"/>
      <c r="G97" s="230"/>
      <c r="H97" s="231"/>
      <c r="I97" s="231"/>
      <c r="J97" s="231"/>
      <c r="K97" s="234"/>
      <c r="L97" s="235"/>
      <c r="N97" s="227"/>
      <c r="O97" s="227"/>
      <c r="P97" s="237"/>
      <c r="Q97" s="233"/>
      <c r="R97" s="233"/>
    </row>
    <row r="98" spans="1:18" x14ac:dyDescent="0.25">
      <c r="A98" s="227"/>
      <c r="B98" s="227"/>
      <c r="C98" s="228"/>
      <c r="D98" s="228"/>
      <c r="E98" s="229"/>
      <c r="F98" s="229"/>
      <c r="G98" s="230"/>
      <c r="H98" s="231"/>
      <c r="I98" s="231"/>
      <c r="J98" s="231"/>
      <c r="K98" s="234"/>
      <c r="L98" s="235"/>
      <c r="N98" s="227"/>
      <c r="O98" s="227"/>
      <c r="P98" s="237"/>
      <c r="Q98" s="233"/>
      <c r="R98" s="233"/>
    </row>
    <row r="99" spans="1:18" x14ac:dyDescent="0.25">
      <c r="A99" s="227"/>
      <c r="B99" s="227"/>
      <c r="C99" s="228"/>
      <c r="D99" s="228"/>
      <c r="E99" s="229"/>
      <c r="F99" s="229"/>
      <c r="G99" s="230"/>
      <c r="H99" s="231"/>
      <c r="I99" s="231"/>
      <c r="J99" s="231"/>
      <c r="K99" s="234"/>
      <c r="L99" s="235"/>
      <c r="N99" s="227"/>
      <c r="O99" s="227"/>
      <c r="P99" s="237"/>
      <c r="Q99" s="233"/>
      <c r="R99" s="233"/>
    </row>
    <row r="100" spans="1:18" x14ac:dyDescent="0.25">
      <c r="A100" s="227"/>
      <c r="B100" s="227"/>
      <c r="C100" s="228"/>
      <c r="D100" s="228"/>
      <c r="E100" s="229"/>
      <c r="F100" s="229"/>
      <c r="G100" s="230"/>
      <c r="H100" s="231"/>
      <c r="I100" s="231"/>
      <c r="J100" s="231"/>
      <c r="K100" s="234"/>
      <c r="L100" s="235"/>
      <c r="N100" s="227"/>
      <c r="O100" s="227"/>
      <c r="P100" s="237"/>
      <c r="Q100" s="233"/>
      <c r="R100" s="233"/>
    </row>
    <row r="101" spans="1:18" x14ac:dyDescent="0.25">
      <c r="A101" s="227"/>
      <c r="B101" s="227"/>
      <c r="C101" s="228"/>
      <c r="D101" s="228"/>
      <c r="E101" s="229"/>
      <c r="F101" s="229"/>
      <c r="G101" s="230"/>
      <c r="H101" s="231"/>
      <c r="I101" s="231"/>
      <c r="J101" s="231"/>
      <c r="K101" s="234"/>
      <c r="L101" s="235"/>
      <c r="N101" s="227"/>
      <c r="O101" s="227"/>
      <c r="P101" s="237"/>
      <c r="Q101" s="233"/>
      <c r="R101" s="233"/>
    </row>
    <row r="102" spans="1:18" x14ac:dyDescent="0.25">
      <c r="A102" s="227"/>
      <c r="B102" s="227"/>
      <c r="C102" s="228"/>
      <c r="D102" s="228"/>
      <c r="E102" s="229"/>
      <c r="F102" s="229"/>
      <c r="G102" s="230"/>
      <c r="H102" s="231"/>
      <c r="I102" s="231"/>
      <c r="J102" s="231"/>
      <c r="K102" s="234"/>
      <c r="L102" s="235"/>
      <c r="N102" s="227"/>
      <c r="O102" s="227"/>
      <c r="P102" s="237"/>
      <c r="Q102" s="233"/>
      <c r="R102" s="233"/>
    </row>
    <row r="103" spans="1:18" x14ac:dyDescent="0.25">
      <c r="A103" s="227"/>
      <c r="B103" s="227"/>
      <c r="C103" s="228"/>
      <c r="D103" s="228"/>
      <c r="E103" s="229"/>
      <c r="F103" s="229"/>
      <c r="G103" s="230"/>
      <c r="H103" s="231"/>
      <c r="I103" s="231"/>
      <c r="J103" s="231"/>
      <c r="K103" s="234"/>
      <c r="L103" s="235"/>
      <c r="N103" s="227"/>
      <c r="O103" s="227"/>
      <c r="P103" s="237"/>
      <c r="Q103" s="233"/>
      <c r="R103" s="233"/>
    </row>
    <row r="104" spans="1:18" x14ac:dyDescent="0.25">
      <c r="A104" s="227"/>
      <c r="B104" s="227"/>
      <c r="C104" s="228"/>
      <c r="D104" s="228"/>
      <c r="E104" s="229"/>
      <c r="F104" s="229"/>
      <c r="G104" s="230"/>
      <c r="H104" s="231"/>
      <c r="I104" s="231"/>
      <c r="J104" s="231"/>
      <c r="K104" s="234"/>
      <c r="L104" s="235"/>
      <c r="N104" s="227"/>
      <c r="O104" s="227"/>
      <c r="P104" s="237"/>
      <c r="Q104" s="233"/>
      <c r="R104" s="233"/>
    </row>
    <row r="105" spans="1:18" x14ac:dyDescent="0.25">
      <c r="A105" s="227"/>
      <c r="B105" s="227"/>
      <c r="C105" s="228"/>
      <c r="D105" s="228"/>
      <c r="E105" s="229"/>
      <c r="F105" s="229"/>
      <c r="G105" s="230"/>
      <c r="H105" s="231"/>
      <c r="I105" s="231"/>
      <c r="J105" s="231"/>
      <c r="K105" s="234"/>
      <c r="L105" s="235"/>
      <c r="N105" s="227"/>
      <c r="O105" s="227"/>
      <c r="P105" s="237"/>
      <c r="Q105" s="233"/>
      <c r="R105" s="233"/>
    </row>
    <row r="106" spans="1:18" x14ac:dyDescent="0.25">
      <c r="A106" s="227"/>
      <c r="B106" s="227"/>
      <c r="C106" s="228"/>
      <c r="D106" s="228"/>
      <c r="E106" s="229"/>
      <c r="F106" s="229"/>
      <c r="G106" s="230"/>
      <c r="H106" s="231"/>
      <c r="I106" s="231"/>
      <c r="J106" s="231"/>
      <c r="K106" s="234"/>
      <c r="L106" s="235"/>
      <c r="N106" s="227"/>
      <c r="O106" s="227"/>
      <c r="P106" s="237"/>
      <c r="Q106" s="233"/>
      <c r="R106" s="233"/>
    </row>
    <row r="107" spans="1:18" x14ac:dyDescent="0.25">
      <c r="A107" s="227"/>
      <c r="B107" s="227"/>
      <c r="C107" s="228"/>
      <c r="D107" s="228"/>
      <c r="E107" s="229"/>
      <c r="F107" s="229"/>
      <c r="G107" s="230"/>
      <c r="H107" s="231"/>
      <c r="I107" s="231"/>
      <c r="J107" s="231"/>
      <c r="K107" s="234"/>
      <c r="L107" s="235"/>
      <c r="N107" s="227"/>
      <c r="O107" s="227"/>
      <c r="P107" s="237"/>
      <c r="Q107" s="233"/>
      <c r="R107" s="233"/>
    </row>
    <row r="108" spans="1:18" x14ac:dyDescent="0.25">
      <c r="A108" s="227"/>
      <c r="B108" s="227"/>
      <c r="C108" s="228"/>
      <c r="D108" s="228"/>
      <c r="E108" s="229"/>
      <c r="F108" s="229"/>
      <c r="G108" s="230"/>
      <c r="H108" s="231"/>
      <c r="I108" s="231"/>
      <c r="J108" s="231"/>
      <c r="K108" s="234"/>
      <c r="L108" s="235"/>
      <c r="N108" s="227"/>
      <c r="O108" s="227"/>
      <c r="P108" s="237"/>
      <c r="Q108" s="233"/>
      <c r="R108" s="233"/>
    </row>
    <row r="109" spans="1:18" x14ac:dyDescent="0.25">
      <c r="A109" s="227"/>
      <c r="B109" s="227"/>
      <c r="C109" s="228"/>
      <c r="D109" s="228"/>
      <c r="E109" s="229"/>
      <c r="F109" s="229"/>
      <c r="G109" s="230"/>
      <c r="H109" s="231"/>
      <c r="I109" s="231"/>
      <c r="J109" s="231"/>
      <c r="K109" s="234"/>
      <c r="L109" s="235"/>
      <c r="N109" s="227"/>
      <c r="O109" s="227"/>
      <c r="P109" s="237"/>
      <c r="Q109" s="233"/>
      <c r="R109" s="233"/>
    </row>
    <row r="110" spans="1:18" x14ac:dyDescent="0.25">
      <c r="A110" s="227"/>
      <c r="B110" s="227"/>
      <c r="C110" s="228"/>
      <c r="D110" s="228"/>
      <c r="E110" s="229"/>
      <c r="F110" s="229"/>
      <c r="G110" s="230"/>
      <c r="H110" s="231"/>
      <c r="I110" s="231"/>
      <c r="J110" s="231"/>
      <c r="K110" s="234"/>
      <c r="L110" s="235"/>
      <c r="N110" s="227"/>
      <c r="O110" s="227"/>
      <c r="P110" s="237"/>
      <c r="Q110" s="233"/>
      <c r="R110" s="233"/>
    </row>
    <row r="111" spans="1:18" x14ac:dyDescent="0.25">
      <c r="A111" s="227"/>
      <c r="B111" s="227"/>
      <c r="C111" s="228"/>
      <c r="D111" s="228"/>
      <c r="E111" s="229"/>
      <c r="F111" s="229"/>
      <c r="G111" s="230"/>
      <c r="H111" s="231"/>
      <c r="I111" s="231"/>
      <c r="J111" s="231"/>
      <c r="K111" s="234"/>
      <c r="L111" s="235"/>
      <c r="N111" s="227"/>
      <c r="O111" s="227"/>
      <c r="P111" s="237"/>
      <c r="Q111" s="233"/>
      <c r="R111" s="233"/>
    </row>
    <row r="112" spans="1:18" x14ac:dyDescent="0.25">
      <c r="A112" s="227"/>
      <c r="B112" s="227"/>
      <c r="C112" s="228"/>
      <c r="D112" s="228"/>
      <c r="E112" s="229"/>
      <c r="F112" s="229"/>
      <c r="G112" s="230"/>
      <c r="H112" s="231"/>
      <c r="I112" s="231"/>
      <c r="J112" s="231"/>
      <c r="K112" s="234"/>
      <c r="L112" s="235"/>
      <c r="N112" s="227"/>
      <c r="O112" s="227"/>
      <c r="P112" s="237"/>
      <c r="Q112" s="233"/>
      <c r="R112" s="233"/>
    </row>
    <row r="113" spans="1:18" x14ac:dyDescent="0.25">
      <c r="A113" s="227"/>
      <c r="B113" s="227"/>
      <c r="C113" s="228"/>
      <c r="D113" s="228"/>
      <c r="E113" s="229"/>
      <c r="F113" s="229"/>
      <c r="G113" s="230"/>
      <c r="H113" s="231"/>
      <c r="I113" s="231"/>
      <c r="J113" s="231"/>
      <c r="K113" s="234"/>
      <c r="L113" s="235"/>
      <c r="N113" s="227"/>
      <c r="O113" s="227"/>
      <c r="P113" s="237"/>
      <c r="Q113" s="233"/>
      <c r="R113" s="233"/>
    </row>
    <row r="114" spans="1:18" x14ac:dyDescent="0.25">
      <c r="A114" s="227"/>
      <c r="B114" s="227"/>
      <c r="C114" s="228"/>
      <c r="D114" s="228"/>
      <c r="E114" s="229"/>
      <c r="F114" s="229"/>
      <c r="G114" s="230"/>
      <c r="H114" s="231"/>
      <c r="I114" s="231"/>
      <c r="J114" s="231"/>
      <c r="K114" s="234"/>
      <c r="L114" s="235"/>
      <c r="N114" s="227"/>
      <c r="O114" s="227"/>
      <c r="P114" s="237"/>
      <c r="Q114" s="233"/>
      <c r="R114" s="233"/>
    </row>
    <row r="115" spans="1:18" x14ac:dyDescent="0.25">
      <c r="A115" s="227"/>
      <c r="B115" s="227"/>
      <c r="C115" s="228"/>
      <c r="D115" s="228"/>
      <c r="E115" s="229"/>
      <c r="F115" s="229"/>
      <c r="G115" s="230"/>
      <c r="H115" s="231"/>
      <c r="I115" s="231"/>
      <c r="J115" s="231"/>
      <c r="K115" s="234"/>
      <c r="L115" s="235"/>
      <c r="N115" s="227"/>
      <c r="O115" s="227"/>
      <c r="P115" s="237"/>
      <c r="Q115" s="233"/>
      <c r="R115" s="233"/>
    </row>
    <row r="116" spans="1:18" x14ac:dyDescent="0.25">
      <c r="A116" s="227"/>
      <c r="B116" s="227"/>
      <c r="C116" s="228"/>
      <c r="D116" s="228"/>
      <c r="E116" s="229"/>
      <c r="F116" s="229"/>
      <c r="G116" s="230"/>
      <c r="H116" s="231"/>
      <c r="I116" s="231"/>
      <c r="J116" s="231"/>
      <c r="K116" s="234"/>
      <c r="L116" s="235"/>
      <c r="N116" s="227"/>
      <c r="O116" s="227"/>
      <c r="P116" s="237"/>
      <c r="Q116" s="233"/>
      <c r="R116" s="233"/>
    </row>
    <row r="117" spans="1:18" x14ac:dyDescent="0.25">
      <c r="A117" s="227"/>
      <c r="B117" s="227"/>
      <c r="C117" s="228"/>
      <c r="D117" s="228"/>
      <c r="E117" s="229"/>
      <c r="F117" s="229"/>
      <c r="G117" s="230"/>
      <c r="H117" s="231"/>
      <c r="I117" s="231"/>
      <c r="J117" s="231"/>
      <c r="K117" s="234"/>
      <c r="L117" s="235"/>
      <c r="N117" s="227"/>
      <c r="O117" s="227"/>
      <c r="P117" s="237"/>
      <c r="Q117" s="233"/>
      <c r="R117" s="233"/>
    </row>
    <row r="118" spans="1:18" x14ac:dyDescent="0.25">
      <c r="A118" s="227"/>
      <c r="B118" s="227"/>
      <c r="C118" s="228"/>
      <c r="D118" s="228"/>
      <c r="E118" s="229"/>
      <c r="F118" s="229"/>
      <c r="G118" s="230"/>
      <c r="H118" s="231"/>
      <c r="I118" s="231"/>
      <c r="J118" s="231"/>
      <c r="K118" s="234"/>
      <c r="L118" s="235"/>
      <c r="N118" s="227"/>
      <c r="O118" s="227"/>
      <c r="P118" s="237"/>
      <c r="Q118" s="233"/>
      <c r="R118" s="233"/>
    </row>
    <row r="119" spans="1:18" x14ac:dyDescent="0.25">
      <c r="A119" s="227"/>
      <c r="B119" s="227"/>
      <c r="C119" s="228"/>
      <c r="D119" s="228"/>
      <c r="E119" s="229"/>
      <c r="F119" s="229"/>
      <c r="G119" s="230"/>
      <c r="H119" s="231"/>
      <c r="I119" s="231"/>
      <c r="J119" s="231"/>
      <c r="K119" s="234"/>
      <c r="L119" s="235"/>
      <c r="N119" s="227"/>
      <c r="O119" s="227"/>
      <c r="P119" s="237"/>
      <c r="Q119" s="233"/>
      <c r="R119" s="233"/>
    </row>
    <row r="120" spans="1:18" x14ac:dyDescent="0.25">
      <c r="A120" s="227"/>
      <c r="B120" s="227"/>
      <c r="C120" s="228"/>
      <c r="D120" s="228"/>
      <c r="E120" s="229"/>
      <c r="F120" s="229"/>
      <c r="G120" s="230"/>
      <c r="H120" s="231"/>
      <c r="I120" s="231"/>
      <c r="J120" s="231"/>
      <c r="K120" s="234"/>
      <c r="L120" s="235"/>
      <c r="N120" s="227"/>
      <c r="O120" s="227"/>
      <c r="P120" s="237"/>
      <c r="Q120" s="233"/>
      <c r="R120" s="233"/>
    </row>
    <row r="121" spans="1:18" x14ac:dyDescent="0.25">
      <c r="A121" s="227"/>
      <c r="B121" s="227"/>
      <c r="C121" s="228"/>
      <c r="D121" s="228"/>
      <c r="E121" s="229"/>
      <c r="F121" s="229"/>
      <c r="G121" s="230"/>
      <c r="H121" s="231"/>
      <c r="I121" s="231"/>
      <c r="J121" s="231"/>
      <c r="K121" s="234"/>
      <c r="L121" s="235"/>
      <c r="N121" s="227"/>
      <c r="O121" s="227"/>
      <c r="P121" s="237"/>
      <c r="Q121" s="233"/>
      <c r="R121" s="233"/>
    </row>
    <row r="122" spans="1:18" x14ac:dyDescent="0.25">
      <c r="A122" s="227"/>
      <c r="B122" s="227"/>
      <c r="C122" s="228"/>
      <c r="D122" s="228"/>
      <c r="E122" s="229"/>
      <c r="F122" s="229"/>
      <c r="G122" s="230"/>
      <c r="H122" s="231"/>
      <c r="I122" s="231"/>
      <c r="J122" s="231"/>
      <c r="K122" s="234"/>
      <c r="L122" s="235"/>
      <c r="N122" s="227"/>
      <c r="O122" s="227"/>
      <c r="P122" s="237"/>
      <c r="Q122" s="233"/>
      <c r="R122" s="233"/>
    </row>
    <row r="123" spans="1:18" x14ac:dyDescent="0.25">
      <c r="A123" s="227"/>
      <c r="B123" s="227"/>
      <c r="C123" s="228"/>
      <c r="D123" s="228"/>
      <c r="E123" s="229"/>
      <c r="F123" s="229"/>
      <c r="G123" s="230"/>
      <c r="H123" s="231"/>
      <c r="I123" s="231"/>
      <c r="J123" s="231"/>
      <c r="K123" s="234"/>
      <c r="L123" s="235"/>
      <c r="N123" s="227"/>
      <c r="O123" s="227"/>
      <c r="P123" s="237"/>
      <c r="Q123" s="233"/>
      <c r="R123" s="233"/>
    </row>
    <row r="124" spans="1:18" x14ac:dyDescent="0.25">
      <c r="A124" s="227"/>
      <c r="B124" s="227"/>
      <c r="C124" s="228"/>
      <c r="D124" s="228"/>
      <c r="E124" s="229"/>
      <c r="F124" s="229"/>
      <c r="G124" s="230"/>
      <c r="H124" s="231"/>
      <c r="I124" s="231"/>
      <c r="J124" s="231"/>
      <c r="K124" s="234"/>
      <c r="L124" s="235"/>
      <c r="N124" s="227"/>
      <c r="O124" s="227"/>
      <c r="P124" s="237"/>
      <c r="Q124" s="233"/>
      <c r="R124" s="233"/>
    </row>
    <row r="125" spans="1:18" x14ac:dyDescent="0.25">
      <c r="A125" s="227"/>
      <c r="B125" s="227"/>
      <c r="C125" s="228"/>
      <c r="D125" s="228"/>
      <c r="E125" s="229"/>
      <c r="F125" s="229"/>
      <c r="G125" s="230"/>
      <c r="H125" s="231"/>
      <c r="I125" s="231"/>
      <c r="J125" s="231"/>
      <c r="K125" s="234"/>
      <c r="L125" s="235"/>
      <c r="N125" s="227"/>
      <c r="O125" s="227"/>
      <c r="P125" s="237"/>
      <c r="Q125" s="233"/>
      <c r="R125" s="233"/>
    </row>
    <row r="126" spans="1:18" x14ac:dyDescent="0.25">
      <c r="A126" s="227"/>
      <c r="B126" s="227"/>
      <c r="C126" s="228"/>
      <c r="D126" s="228"/>
      <c r="E126" s="229"/>
      <c r="F126" s="229"/>
      <c r="G126" s="230"/>
      <c r="H126" s="231"/>
      <c r="I126" s="231"/>
      <c r="J126" s="231"/>
      <c r="K126" s="234"/>
      <c r="L126" s="235"/>
      <c r="N126" s="227"/>
      <c r="O126" s="227"/>
      <c r="P126" s="237"/>
      <c r="Q126" s="233"/>
      <c r="R126" s="233"/>
    </row>
    <row r="127" spans="1:18" x14ac:dyDescent="0.25">
      <c r="A127" s="227"/>
      <c r="B127" s="227"/>
      <c r="C127" s="228"/>
      <c r="D127" s="228"/>
      <c r="E127" s="229"/>
      <c r="F127" s="229"/>
      <c r="G127" s="230"/>
      <c r="H127" s="231"/>
      <c r="I127" s="231"/>
      <c r="J127" s="231"/>
      <c r="K127" s="234"/>
      <c r="L127" s="235"/>
      <c r="N127" s="227"/>
      <c r="O127" s="227"/>
      <c r="P127" s="237"/>
      <c r="Q127" s="233"/>
      <c r="R127" s="233"/>
    </row>
    <row r="128" spans="1:18" x14ac:dyDescent="0.25">
      <c r="A128" s="227"/>
      <c r="B128" s="227"/>
      <c r="C128" s="228"/>
      <c r="D128" s="228"/>
      <c r="E128" s="229"/>
      <c r="F128" s="229"/>
      <c r="G128" s="230"/>
      <c r="H128" s="231"/>
      <c r="I128" s="231"/>
      <c r="J128" s="231"/>
      <c r="K128" s="234"/>
      <c r="L128" s="235"/>
      <c r="N128" s="227"/>
      <c r="O128" s="227"/>
      <c r="P128" s="237"/>
      <c r="Q128" s="233"/>
      <c r="R128" s="233"/>
    </row>
    <row r="129" spans="1:18" x14ac:dyDescent="0.25">
      <c r="A129" s="227"/>
      <c r="B129" s="227"/>
      <c r="C129" s="228"/>
      <c r="D129" s="228"/>
      <c r="E129" s="229"/>
      <c r="F129" s="229"/>
      <c r="G129" s="230"/>
      <c r="H129" s="231"/>
      <c r="I129" s="231"/>
      <c r="J129" s="231"/>
      <c r="K129" s="234"/>
      <c r="L129" s="235"/>
      <c r="N129" s="227"/>
      <c r="O129" s="227"/>
      <c r="P129" s="237"/>
      <c r="Q129" s="233"/>
      <c r="R129" s="233"/>
    </row>
    <row r="130" spans="1:18" x14ac:dyDescent="0.25">
      <c r="A130" s="227"/>
      <c r="B130" s="227"/>
      <c r="C130" s="228"/>
      <c r="D130" s="228"/>
      <c r="E130" s="229"/>
      <c r="F130" s="229"/>
      <c r="G130" s="230"/>
      <c r="H130" s="231"/>
      <c r="I130" s="231"/>
      <c r="J130" s="231"/>
      <c r="K130" s="234"/>
      <c r="L130" s="235"/>
      <c r="N130" s="227"/>
      <c r="O130" s="227"/>
      <c r="P130" s="237"/>
      <c r="Q130" s="233"/>
      <c r="R130" s="233"/>
    </row>
    <row r="131" spans="1:18" x14ac:dyDescent="0.25">
      <c r="A131" s="227"/>
      <c r="B131" s="227"/>
      <c r="C131" s="228"/>
      <c r="D131" s="228"/>
      <c r="E131" s="229"/>
      <c r="F131" s="229"/>
      <c r="G131" s="230"/>
      <c r="H131" s="231"/>
      <c r="I131" s="231"/>
      <c r="J131" s="231"/>
      <c r="K131" s="234"/>
      <c r="L131" s="235"/>
      <c r="N131" s="227"/>
      <c r="O131" s="227"/>
      <c r="P131" s="237"/>
      <c r="Q131" s="233"/>
      <c r="R131" s="233"/>
    </row>
    <row r="132" spans="1:18" x14ac:dyDescent="0.25">
      <c r="A132" s="227"/>
      <c r="B132" s="227"/>
      <c r="C132" s="228"/>
      <c r="D132" s="228"/>
      <c r="E132" s="229"/>
      <c r="F132" s="229"/>
      <c r="G132" s="230"/>
      <c r="H132" s="231"/>
      <c r="I132" s="231"/>
      <c r="J132" s="231"/>
      <c r="K132" s="234"/>
      <c r="L132" s="235"/>
      <c r="N132" s="227"/>
      <c r="O132" s="227"/>
      <c r="P132" s="237"/>
      <c r="Q132" s="233"/>
      <c r="R132" s="233"/>
    </row>
    <row r="133" spans="1:18" x14ac:dyDescent="0.25">
      <c r="A133" s="227"/>
      <c r="B133" s="227"/>
      <c r="C133" s="228"/>
      <c r="D133" s="228"/>
      <c r="E133" s="229"/>
      <c r="F133" s="229"/>
      <c r="G133" s="230"/>
      <c r="H133" s="231"/>
      <c r="I133" s="231"/>
      <c r="J133" s="231"/>
      <c r="K133" s="234"/>
      <c r="L133" s="235"/>
      <c r="N133" s="227"/>
      <c r="O133" s="227"/>
      <c r="P133" s="237"/>
      <c r="Q133" s="233"/>
      <c r="R133" s="233"/>
    </row>
    <row r="134" spans="1:18" x14ac:dyDescent="0.25">
      <c r="A134" s="227"/>
      <c r="B134" s="227"/>
      <c r="C134" s="228"/>
      <c r="D134" s="228"/>
      <c r="E134" s="229"/>
      <c r="F134" s="229"/>
      <c r="G134" s="230"/>
      <c r="H134" s="231"/>
      <c r="I134" s="231"/>
      <c r="J134" s="231"/>
      <c r="K134" s="234"/>
      <c r="L134" s="235"/>
      <c r="N134" s="227"/>
      <c r="O134" s="227"/>
      <c r="P134" s="237"/>
      <c r="Q134" s="233"/>
      <c r="R134" s="233"/>
    </row>
    <row r="135" spans="1:18" x14ac:dyDescent="0.25">
      <c r="A135" s="227"/>
      <c r="B135" s="227"/>
      <c r="C135" s="228"/>
      <c r="D135" s="228"/>
      <c r="E135" s="229"/>
      <c r="F135" s="229"/>
      <c r="G135" s="230"/>
      <c r="H135" s="231"/>
      <c r="I135" s="231"/>
      <c r="J135" s="231"/>
      <c r="K135" s="234"/>
      <c r="L135" s="235"/>
      <c r="N135" s="227"/>
      <c r="O135" s="227"/>
      <c r="P135" s="237"/>
      <c r="Q135" s="233"/>
      <c r="R135" s="233"/>
    </row>
    <row r="136" spans="1:18" x14ac:dyDescent="0.25">
      <c r="A136" s="227"/>
      <c r="B136" s="227"/>
      <c r="C136" s="228"/>
      <c r="D136" s="228"/>
      <c r="E136" s="229"/>
      <c r="F136" s="229"/>
      <c r="G136" s="230"/>
      <c r="H136" s="231"/>
      <c r="I136" s="231"/>
      <c r="J136" s="231"/>
      <c r="K136" s="234"/>
      <c r="L136" s="235"/>
      <c r="N136" s="227"/>
      <c r="O136" s="227"/>
      <c r="P136" s="237"/>
      <c r="Q136" s="233"/>
      <c r="R136" s="233"/>
    </row>
    <row r="137" spans="1:18" x14ac:dyDescent="0.25">
      <c r="A137" s="227"/>
      <c r="B137" s="227"/>
      <c r="C137" s="228"/>
      <c r="D137" s="228"/>
      <c r="E137" s="229"/>
      <c r="F137" s="229"/>
      <c r="G137" s="230"/>
      <c r="H137" s="231"/>
      <c r="I137" s="231"/>
      <c r="J137" s="231"/>
      <c r="K137" s="234"/>
      <c r="L137" s="235"/>
      <c r="N137" s="227"/>
      <c r="O137" s="227"/>
      <c r="P137" s="237"/>
      <c r="Q137" s="233"/>
      <c r="R137" s="233"/>
    </row>
    <row r="138" spans="1:18" x14ac:dyDescent="0.25">
      <c r="A138" s="227"/>
      <c r="B138" s="227"/>
      <c r="C138" s="228"/>
      <c r="D138" s="228"/>
      <c r="E138" s="229"/>
      <c r="F138" s="229"/>
      <c r="G138" s="230"/>
      <c r="H138" s="231"/>
      <c r="I138" s="231"/>
      <c r="J138" s="231"/>
      <c r="K138" s="234"/>
      <c r="L138" s="235"/>
      <c r="N138" s="227"/>
      <c r="O138" s="227"/>
      <c r="P138" s="237"/>
      <c r="Q138" s="233"/>
      <c r="R138" s="233"/>
    </row>
    <row r="139" spans="1:18" x14ac:dyDescent="0.25">
      <c r="A139" s="227"/>
      <c r="B139" s="227"/>
      <c r="C139" s="228"/>
      <c r="D139" s="228"/>
      <c r="E139" s="229"/>
      <c r="F139" s="229"/>
      <c r="G139" s="230"/>
      <c r="H139" s="231"/>
      <c r="I139" s="231"/>
      <c r="J139" s="231"/>
      <c r="K139" s="234"/>
      <c r="L139" s="235"/>
      <c r="N139" s="227"/>
      <c r="O139" s="227"/>
      <c r="P139" s="237"/>
      <c r="Q139" s="233"/>
      <c r="R139" s="233"/>
    </row>
    <row r="140" spans="1:18" x14ac:dyDescent="0.25">
      <c r="A140" s="227"/>
      <c r="B140" s="227"/>
      <c r="C140" s="228"/>
      <c r="D140" s="228"/>
      <c r="E140" s="229"/>
      <c r="F140" s="229"/>
      <c r="G140" s="230"/>
      <c r="H140" s="231"/>
      <c r="I140" s="231"/>
      <c r="J140" s="231"/>
      <c r="K140" s="234"/>
      <c r="L140" s="235"/>
      <c r="N140" s="227"/>
      <c r="O140" s="227"/>
      <c r="P140" s="237"/>
      <c r="Q140" s="233"/>
      <c r="R140" s="233"/>
    </row>
    <row r="141" spans="1:18" x14ac:dyDescent="0.25">
      <c r="A141" s="227"/>
      <c r="B141" s="227"/>
      <c r="C141" s="228"/>
      <c r="D141" s="228"/>
      <c r="E141" s="229"/>
      <c r="F141" s="229"/>
      <c r="G141" s="230"/>
      <c r="H141" s="231"/>
      <c r="I141" s="231"/>
      <c r="J141" s="231"/>
      <c r="K141" s="234"/>
      <c r="L141" s="235"/>
      <c r="N141" s="227"/>
      <c r="O141" s="227"/>
      <c r="P141" s="237"/>
      <c r="Q141" s="233"/>
      <c r="R141" s="233"/>
    </row>
    <row r="142" spans="1:18" x14ac:dyDescent="0.25">
      <c r="A142" s="227"/>
      <c r="B142" s="227"/>
      <c r="C142" s="228"/>
      <c r="D142" s="228"/>
      <c r="E142" s="229"/>
      <c r="F142" s="229"/>
      <c r="G142" s="230"/>
      <c r="H142" s="231"/>
      <c r="I142" s="231"/>
      <c r="J142" s="231"/>
      <c r="K142" s="234"/>
      <c r="L142" s="235"/>
      <c r="N142" s="227"/>
      <c r="O142" s="227"/>
      <c r="P142" s="237"/>
      <c r="Q142" s="233"/>
      <c r="R142" s="233"/>
    </row>
    <row r="143" spans="1:18" x14ac:dyDescent="0.25">
      <c r="A143" s="227"/>
      <c r="B143" s="227"/>
      <c r="C143" s="228"/>
      <c r="D143" s="228"/>
      <c r="E143" s="229"/>
      <c r="F143" s="229"/>
      <c r="G143" s="230"/>
      <c r="H143" s="231"/>
      <c r="I143" s="231"/>
      <c r="J143" s="231"/>
      <c r="K143" s="234"/>
      <c r="L143" s="235"/>
      <c r="N143" s="227"/>
      <c r="O143" s="227"/>
      <c r="P143" s="237"/>
      <c r="Q143" s="233"/>
      <c r="R143" s="233"/>
    </row>
    <row r="144" spans="1:18" x14ac:dyDescent="0.25">
      <c r="A144" s="227"/>
      <c r="B144" s="227"/>
      <c r="C144" s="228"/>
      <c r="D144" s="228"/>
      <c r="E144" s="229"/>
      <c r="F144" s="229"/>
      <c r="G144" s="230"/>
      <c r="H144" s="231"/>
      <c r="I144" s="231"/>
      <c r="J144" s="231"/>
      <c r="K144" s="234"/>
      <c r="L144" s="235"/>
      <c r="N144" s="227"/>
      <c r="O144" s="227"/>
      <c r="P144" s="237"/>
      <c r="Q144" s="233"/>
      <c r="R144" s="233"/>
    </row>
    <row r="145" spans="1:18" x14ac:dyDescent="0.25">
      <c r="A145" s="227"/>
      <c r="B145" s="227"/>
      <c r="C145" s="228"/>
      <c r="D145" s="228"/>
      <c r="E145" s="229"/>
      <c r="F145" s="229"/>
      <c r="G145" s="230"/>
      <c r="H145" s="231"/>
      <c r="I145" s="231"/>
      <c r="J145" s="231"/>
      <c r="K145" s="234"/>
      <c r="L145" s="235"/>
      <c r="N145" s="227"/>
      <c r="O145" s="227"/>
      <c r="P145" s="237"/>
      <c r="Q145" s="233"/>
      <c r="R145" s="233"/>
    </row>
    <row r="146" spans="1:18" x14ac:dyDescent="0.25">
      <c r="A146" s="227"/>
      <c r="B146" s="227"/>
      <c r="C146" s="228"/>
      <c r="D146" s="228"/>
      <c r="E146" s="229"/>
      <c r="F146" s="229"/>
      <c r="G146" s="230"/>
      <c r="H146" s="231"/>
      <c r="I146" s="231"/>
      <c r="J146" s="231"/>
      <c r="K146" s="234"/>
      <c r="L146" s="235"/>
      <c r="N146" s="227"/>
      <c r="O146" s="227"/>
      <c r="P146" s="237"/>
      <c r="Q146" s="233"/>
      <c r="R146" s="233"/>
    </row>
    <row r="147" spans="1:18" x14ac:dyDescent="0.25">
      <c r="A147" s="227"/>
      <c r="B147" s="227"/>
      <c r="C147" s="228"/>
      <c r="D147" s="228"/>
      <c r="E147" s="229"/>
      <c r="F147" s="229"/>
      <c r="G147" s="230"/>
      <c r="H147" s="231"/>
      <c r="I147" s="231"/>
      <c r="J147" s="231"/>
      <c r="K147" s="234"/>
      <c r="L147" s="235"/>
      <c r="N147" s="227"/>
      <c r="O147" s="227"/>
      <c r="P147" s="237"/>
      <c r="Q147" s="233"/>
      <c r="R147" s="233"/>
    </row>
    <row r="148" spans="1:18" x14ac:dyDescent="0.25">
      <c r="A148" s="227"/>
      <c r="B148" s="227"/>
      <c r="C148" s="228"/>
      <c r="D148" s="228"/>
      <c r="E148" s="229"/>
      <c r="F148" s="229"/>
      <c r="G148" s="230"/>
      <c r="H148" s="231"/>
      <c r="I148" s="231"/>
      <c r="J148" s="231"/>
      <c r="K148" s="234"/>
      <c r="L148" s="235"/>
      <c r="N148" s="227"/>
      <c r="O148" s="227"/>
      <c r="P148" s="237"/>
      <c r="Q148" s="233"/>
      <c r="R148" s="233"/>
    </row>
    <row r="149" spans="1:18" x14ac:dyDescent="0.25">
      <c r="A149" s="227"/>
      <c r="B149" s="227"/>
      <c r="C149" s="228"/>
      <c r="D149" s="228"/>
      <c r="E149" s="229"/>
      <c r="F149" s="229"/>
      <c r="G149" s="230"/>
      <c r="H149" s="231"/>
      <c r="I149" s="231"/>
      <c r="J149" s="231"/>
      <c r="K149" s="234"/>
      <c r="L149" s="235"/>
      <c r="N149" s="227"/>
      <c r="O149" s="227"/>
      <c r="P149" s="237"/>
      <c r="Q149" s="233"/>
      <c r="R149" s="233"/>
    </row>
    <row r="150" spans="1:18" x14ac:dyDescent="0.25">
      <c r="A150" s="227"/>
      <c r="B150" s="227"/>
      <c r="C150" s="228"/>
      <c r="D150" s="228"/>
      <c r="E150" s="229"/>
      <c r="F150" s="229"/>
      <c r="G150" s="230"/>
      <c r="H150" s="231"/>
      <c r="I150" s="231"/>
      <c r="J150" s="231"/>
      <c r="K150" s="234"/>
      <c r="L150" s="235"/>
      <c r="N150" s="227"/>
      <c r="O150" s="227"/>
      <c r="P150" s="237"/>
      <c r="Q150" s="233"/>
      <c r="R150" s="233"/>
    </row>
    <row r="151" spans="1:18" x14ac:dyDescent="0.25">
      <c r="A151" s="227"/>
      <c r="B151" s="227"/>
      <c r="C151" s="228"/>
      <c r="D151" s="228"/>
      <c r="E151" s="229"/>
      <c r="F151" s="229"/>
      <c r="G151" s="230"/>
      <c r="H151" s="231"/>
      <c r="I151" s="231"/>
      <c r="J151" s="231"/>
      <c r="K151" s="234"/>
      <c r="L151" s="235"/>
      <c r="N151" s="227"/>
      <c r="O151" s="227"/>
      <c r="P151" s="237"/>
      <c r="Q151" s="233"/>
      <c r="R151" s="233"/>
    </row>
    <row r="152" spans="1:18" x14ac:dyDescent="0.25">
      <c r="A152" s="227"/>
      <c r="B152" s="227"/>
      <c r="C152" s="228"/>
      <c r="D152" s="228"/>
      <c r="E152" s="229"/>
      <c r="F152" s="229"/>
      <c r="G152" s="230"/>
      <c r="H152" s="231"/>
      <c r="I152" s="231"/>
      <c r="J152" s="231"/>
      <c r="K152" s="234"/>
      <c r="L152" s="235"/>
      <c r="N152" s="227"/>
      <c r="O152" s="227"/>
      <c r="P152" s="237"/>
      <c r="Q152" s="233"/>
      <c r="R152" s="233"/>
    </row>
    <row r="153" spans="1:18" x14ac:dyDescent="0.25">
      <c r="A153" s="227"/>
      <c r="B153" s="227"/>
      <c r="C153" s="228"/>
      <c r="D153" s="228"/>
      <c r="E153" s="229"/>
      <c r="F153" s="229"/>
      <c r="G153" s="230"/>
      <c r="H153" s="231"/>
      <c r="I153" s="231"/>
      <c r="J153" s="231"/>
      <c r="K153" s="234"/>
      <c r="L153" s="235"/>
      <c r="N153" s="227"/>
      <c r="O153" s="227"/>
      <c r="P153" s="237"/>
      <c r="Q153" s="233"/>
      <c r="R153" s="233"/>
    </row>
    <row r="154" spans="1:18" x14ac:dyDescent="0.25">
      <c r="A154" s="227"/>
      <c r="B154" s="227"/>
      <c r="C154" s="228"/>
      <c r="D154" s="228"/>
      <c r="E154" s="229"/>
      <c r="F154" s="229"/>
      <c r="G154" s="230"/>
      <c r="H154" s="231"/>
      <c r="I154" s="231"/>
      <c r="J154" s="231"/>
      <c r="K154" s="234"/>
      <c r="L154" s="235"/>
      <c r="N154" s="227"/>
      <c r="O154" s="227"/>
      <c r="P154" s="237"/>
      <c r="Q154" s="233"/>
      <c r="R154" s="233"/>
    </row>
    <row r="155" spans="1:18" x14ac:dyDescent="0.25">
      <c r="A155" s="227"/>
      <c r="B155" s="227"/>
      <c r="C155" s="228"/>
      <c r="D155" s="228"/>
      <c r="E155" s="229"/>
      <c r="F155" s="229"/>
      <c r="G155" s="230"/>
      <c r="H155" s="231"/>
      <c r="I155" s="231"/>
      <c r="J155" s="231"/>
      <c r="K155" s="234"/>
      <c r="L155" s="235"/>
      <c r="N155" s="227"/>
      <c r="O155" s="227"/>
      <c r="P155" s="237"/>
      <c r="Q155" s="233"/>
      <c r="R155" s="233"/>
    </row>
    <row r="156" spans="1:18" x14ac:dyDescent="0.25">
      <c r="A156" s="227"/>
      <c r="B156" s="227"/>
      <c r="C156" s="228"/>
      <c r="D156" s="228"/>
      <c r="E156" s="229"/>
      <c r="F156" s="229"/>
      <c r="G156" s="230"/>
      <c r="H156" s="231"/>
      <c r="I156" s="231"/>
      <c r="J156" s="231"/>
      <c r="K156" s="234"/>
      <c r="L156" s="235"/>
      <c r="N156" s="227"/>
      <c r="O156" s="227"/>
      <c r="P156" s="237"/>
      <c r="Q156" s="233"/>
      <c r="R156" s="233"/>
    </row>
    <row r="157" spans="1:18" x14ac:dyDescent="0.25">
      <c r="A157" s="227"/>
      <c r="B157" s="227"/>
      <c r="C157" s="228"/>
      <c r="D157" s="228"/>
      <c r="E157" s="229"/>
      <c r="F157" s="229"/>
      <c r="G157" s="230"/>
      <c r="H157" s="231"/>
      <c r="I157" s="231"/>
      <c r="J157" s="231"/>
      <c r="K157" s="234"/>
      <c r="L157" s="235"/>
      <c r="N157" s="227"/>
      <c r="O157" s="227"/>
      <c r="P157" s="237"/>
      <c r="Q157" s="233"/>
      <c r="R157" s="233"/>
    </row>
    <row r="158" spans="1:18" x14ac:dyDescent="0.25">
      <c r="A158" s="227"/>
      <c r="B158" s="227"/>
      <c r="C158" s="228"/>
      <c r="D158" s="228"/>
      <c r="E158" s="229"/>
      <c r="F158" s="229"/>
      <c r="G158" s="230"/>
      <c r="H158" s="231"/>
      <c r="I158" s="231"/>
      <c r="J158" s="231"/>
      <c r="K158" s="234"/>
      <c r="L158" s="235"/>
      <c r="N158" s="227"/>
      <c r="O158" s="227"/>
      <c r="P158" s="237"/>
      <c r="Q158" s="233"/>
      <c r="R158" s="233"/>
    </row>
    <row r="159" spans="1:18" x14ac:dyDescent="0.25">
      <c r="A159" s="227"/>
      <c r="B159" s="227"/>
      <c r="C159" s="228"/>
      <c r="D159" s="228"/>
      <c r="E159" s="229"/>
      <c r="F159" s="229"/>
      <c r="G159" s="230"/>
      <c r="H159" s="231"/>
      <c r="I159" s="231"/>
      <c r="J159" s="231"/>
      <c r="K159" s="234"/>
      <c r="L159" s="235"/>
      <c r="N159" s="227"/>
      <c r="O159" s="227"/>
      <c r="P159" s="237"/>
      <c r="Q159" s="233"/>
      <c r="R159" s="233"/>
    </row>
    <row r="160" spans="1:18" x14ac:dyDescent="0.25">
      <c r="A160" s="227"/>
      <c r="B160" s="227"/>
      <c r="C160" s="228"/>
      <c r="D160" s="228"/>
      <c r="E160" s="229"/>
      <c r="F160" s="229"/>
      <c r="G160" s="230"/>
      <c r="H160" s="231"/>
      <c r="I160" s="231"/>
      <c r="J160" s="231"/>
      <c r="K160" s="234"/>
      <c r="L160" s="235"/>
      <c r="N160" s="227"/>
      <c r="O160" s="227"/>
      <c r="P160" s="237"/>
      <c r="Q160" s="233"/>
      <c r="R160" s="233"/>
    </row>
    <row r="161" spans="1:18" x14ac:dyDescent="0.25">
      <c r="A161" s="227"/>
      <c r="B161" s="227"/>
      <c r="C161" s="228"/>
      <c r="D161" s="228"/>
      <c r="E161" s="229"/>
      <c r="F161" s="229"/>
      <c r="G161" s="230"/>
      <c r="H161" s="231"/>
      <c r="I161" s="231"/>
      <c r="J161" s="231"/>
      <c r="K161" s="234"/>
      <c r="L161" s="235"/>
      <c r="N161" s="227"/>
      <c r="O161" s="227"/>
      <c r="P161" s="237"/>
      <c r="Q161" s="233"/>
      <c r="R161" s="233"/>
    </row>
    <row r="162" spans="1:18" x14ac:dyDescent="0.25">
      <c r="A162" s="227"/>
      <c r="B162" s="227"/>
      <c r="C162" s="228"/>
      <c r="D162" s="228"/>
      <c r="E162" s="229"/>
      <c r="F162" s="229"/>
      <c r="G162" s="230"/>
      <c r="H162" s="231"/>
      <c r="I162" s="231"/>
      <c r="J162" s="231"/>
      <c r="K162" s="234"/>
      <c r="L162" s="235"/>
      <c r="N162" s="227"/>
      <c r="O162" s="227"/>
      <c r="P162" s="237"/>
      <c r="Q162" s="233"/>
      <c r="R162" s="233"/>
    </row>
    <row r="163" spans="1:18" x14ac:dyDescent="0.25">
      <c r="A163" s="227"/>
      <c r="B163" s="227"/>
      <c r="C163" s="228"/>
      <c r="D163" s="228"/>
      <c r="E163" s="229"/>
      <c r="F163" s="229"/>
      <c r="G163" s="230"/>
      <c r="H163" s="231"/>
      <c r="I163" s="231"/>
      <c r="J163" s="231"/>
      <c r="K163" s="234"/>
      <c r="L163" s="235"/>
      <c r="N163" s="227"/>
      <c r="O163" s="227"/>
      <c r="P163" s="237"/>
      <c r="Q163" s="233"/>
      <c r="R163" s="233"/>
    </row>
    <row r="164" spans="1:18" x14ac:dyDescent="0.25">
      <c r="A164" s="227"/>
      <c r="B164" s="227"/>
      <c r="C164" s="228"/>
      <c r="D164" s="228"/>
      <c r="E164" s="229"/>
      <c r="F164" s="229"/>
      <c r="G164" s="230"/>
      <c r="H164" s="231"/>
      <c r="I164" s="231"/>
      <c r="J164" s="231"/>
      <c r="K164" s="234"/>
      <c r="L164" s="235"/>
      <c r="N164" s="227"/>
      <c r="O164" s="227"/>
      <c r="P164" s="237"/>
      <c r="Q164" s="233"/>
      <c r="R164" s="233"/>
    </row>
    <row r="165" spans="1:18" x14ac:dyDescent="0.25">
      <c r="A165" s="227"/>
      <c r="B165" s="227"/>
      <c r="C165" s="228"/>
      <c r="D165" s="228"/>
      <c r="E165" s="229"/>
      <c r="F165" s="229"/>
      <c r="G165" s="230"/>
      <c r="H165" s="231"/>
      <c r="I165" s="231"/>
      <c r="J165" s="231"/>
      <c r="K165" s="234"/>
      <c r="L165" s="235"/>
      <c r="N165" s="227"/>
      <c r="O165" s="227"/>
      <c r="P165" s="237"/>
      <c r="Q165" s="233"/>
      <c r="R165" s="233"/>
    </row>
    <row r="166" spans="1:18" x14ac:dyDescent="0.25">
      <c r="A166" s="227"/>
      <c r="B166" s="227"/>
      <c r="C166" s="228"/>
      <c r="D166" s="228"/>
      <c r="E166" s="229"/>
      <c r="F166" s="229"/>
      <c r="G166" s="230"/>
      <c r="H166" s="231"/>
      <c r="I166" s="231"/>
      <c r="J166" s="231"/>
      <c r="K166" s="234"/>
      <c r="L166" s="235"/>
      <c r="N166" s="227"/>
      <c r="O166" s="227"/>
      <c r="P166" s="237"/>
      <c r="Q166" s="233"/>
      <c r="R166" s="233"/>
    </row>
    <row r="167" spans="1:18" x14ac:dyDescent="0.25">
      <c r="A167" s="227"/>
      <c r="B167" s="227"/>
      <c r="C167" s="228"/>
      <c r="D167" s="228"/>
      <c r="E167" s="229"/>
      <c r="F167" s="229"/>
      <c r="G167" s="230"/>
      <c r="H167" s="231"/>
      <c r="I167" s="231"/>
      <c r="J167" s="231"/>
      <c r="K167" s="234"/>
      <c r="L167" s="235"/>
      <c r="N167" s="227"/>
      <c r="O167" s="227"/>
      <c r="P167" s="237"/>
      <c r="Q167" s="233"/>
      <c r="R167" s="233"/>
    </row>
    <row r="168" spans="1:18" x14ac:dyDescent="0.25">
      <c r="A168" s="227"/>
      <c r="B168" s="227"/>
      <c r="C168" s="228"/>
      <c r="D168" s="228"/>
      <c r="E168" s="229"/>
      <c r="F168" s="229"/>
      <c r="G168" s="230"/>
      <c r="H168" s="231"/>
      <c r="I168" s="231"/>
      <c r="J168" s="231"/>
      <c r="K168" s="234"/>
      <c r="L168" s="235"/>
      <c r="N168" s="227"/>
      <c r="O168" s="227"/>
      <c r="P168" s="237"/>
      <c r="Q168" s="233"/>
      <c r="R168" s="233"/>
    </row>
    <row r="169" spans="1:18" x14ac:dyDescent="0.25">
      <c r="A169" s="227"/>
      <c r="B169" s="227"/>
      <c r="C169" s="228"/>
      <c r="D169" s="228"/>
      <c r="E169" s="229"/>
      <c r="F169" s="229"/>
      <c r="G169" s="230"/>
      <c r="H169" s="231"/>
      <c r="I169" s="231"/>
      <c r="J169" s="231"/>
      <c r="K169" s="234"/>
      <c r="L169" s="235"/>
      <c r="N169" s="227"/>
      <c r="O169" s="227"/>
      <c r="P169" s="237"/>
      <c r="Q169" s="233"/>
      <c r="R169" s="233"/>
    </row>
    <row r="170" spans="1:18" x14ac:dyDescent="0.25">
      <c r="A170" s="227"/>
      <c r="B170" s="227"/>
      <c r="C170" s="228"/>
      <c r="D170" s="228"/>
      <c r="E170" s="229"/>
      <c r="F170" s="229"/>
      <c r="G170" s="230"/>
      <c r="H170" s="231"/>
      <c r="I170" s="231"/>
      <c r="J170" s="231"/>
      <c r="K170" s="234"/>
      <c r="L170" s="235"/>
      <c r="N170" s="227"/>
      <c r="O170" s="227"/>
      <c r="P170" s="237"/>
      <c r="Q170" s="233"/>
      <c r="R170" s="233"/>
    </row>
    <row r="171" spans="1:18" x14ac:dyDescent="0.25">
      <c r="A171" s="227"/>
      <c r="B171" s="227"/>
      <c r="C171" s="228"/>
      <c r="D171" s="228"/>
      <c r="E171" s="229"/>
      <c r="F171" s="229"/>
      <c r="G171" s="230"/>
      <c r="H171" s="231"/>
      <c r="I171" s="231"/>
      <c r="J171" s="231"/>
      <c r="K171" s="234"/>
      <c r="L171" s="235"/>
      <c r="N171" s="227"/>
      <c r="O171" s="227"/>
      <c r="P171" s="237"/>
      <c r="Q171" s="233"/>
      <c r="R171" s="233"/>
    </row>
    <row r="172" spans="1:18" x14ac:dyDescent="0.25">
      <c r="A172" s="227"/>
      <c r="B172" s="227"/>
      <c r="C172" s="228"/>
      <c r="D172" s="228"/>
      <c r="E172" s="229"/>
      <c r="F172" s="229"/>
      <c r="G172" s="230"/>
      <c r="H172" s="231"/>
      <c r="I172" s="231"/>
      <c r="J172" s="231"/>
      <c r="K172" s="234"/>
      <c r="L172" s="235"/>
      <c r="N172" s="227"/>
      <c r="O172" s="227"/>
      <c r="P172" s="237"/>
      <c r="Q172" s="233"/>
      <c r="R172" s="233"/>
    </row>
    <row r="173" spans="1:18" x14ac:dyDescent="0.25">
      <c r="A173" s="227"/>
      <c r="B173" s="227"/>
      <c r="C173" s="228"/>
      <c r="D173" s="228"/>
      <c r="E173" s="229"/>
      <c r="F173" s="229"/>
      <c r="G173" s="230"/>
      <c r="H173" s="231"/>
      <c r="I173" s="231"/>
      <c r="J173" s="231"/>
      <c r="K173" s="234"/>
      <c r="L173" s="235"/>
      <c r="N173" s="227"/>
      <c r="O173" s="227"/>
      <c r="P173" s="237"/>
      <c r="Q173" s="233"/>
      <c r="R173" s="233"/>
    </row>
    <row r="174" spans="1:18" x14ac:dyDescent="0.25">
      <c r="A174" s="227"/>
      <c r="B174" s="227"/>
      <c r="C174" s="228"/>
      <c r="D174" s="228"/>
      <c r="E174" s="229"/>
      <c r="F174" s="229"/>
      <c r="G174" s="230"/>
      <c r="H174" s="231"/>
      <c r="I174" s="231"/>
      <c r="J174" s="231"/>
      <c r="K174" s="234"/>
      <c r="L174" s="235"/>
      <c r="N174" s="227"/>
      <c r="O174" s="227"/>
      <c r="P174" s="237"/>
      <c r="Q174" s="233"/>
      <c r="R174" s="233"/>
    </row>
    <row r="175" spans="1:18" x14ac:dyDescent="0.25">
      <c r="A175" s="227"/>
      <c r="B175" s="227"/>
      <c r="C175" s="228"/>
      <c r="D175" s="228"/>
      <c r="E175" s="229"/>
      <c r="F175" s="229"/>
      <c r="G175" s="230"/>
      <c r="H175" s="231"/>
      <c r="I175" s="231"/>
      <c r="J175" s="231"/>
      <c r="K175" s="234"/>
      <c r="L175" s="235"/>
      <c r="N175" s="227"/>
      <c r="O175" s="227"/>
      <c r="P175" s="237"/>
      <c r="Q175" s="233"/>
      <c r="R175" s="233"/>
    </row>
    <row r="176" spans="1:18" x14ac:dyDescent="0.25">
      <c r="A176" s="227"/>
      <c r="B176" s="227"/>
      <c r="C176" s="228"/>
      <c r="D176" s="228"/>
      <c r="E176" s="229"/>
      <c r="F176" s="229"/>
      <c r="G176" s="230"/>
      <c r="H176" s="231"/>
      <c r="I176" s="231"/>
      <c r="J176" s="231"/>
      <c r="K176" s="234"/>
      <c r="L176" s="235"/>
      <c r="N176" s="227"/>
      <c r="O176" s="227"/>
      <c r="P176" s="237"/>
      <c r="Q176" s="233"/>
      <c r="R176" s="233"/>
    </row>
    <row r="177" spans="1:18" x14ac:dyDescent="0.25">
      <c r="A177" s="227"/>
      <c r="B177" s="227"/>
      <c r="C177" s="228"/>
      <c r="D177" s="228"/>
      <c r="E177" s="229"/>
      <c r="F177" s="229"/>
      <c r="G177" s="230"/>
      <c r="H177" s="231"/>
      <c r="I177" s="231"/>
      <c r="J177" s="231"/>
      <c r="K177" s="234"/>
      <c r="L177" s="235"/>
      <c r="N177" s="227"/>
      <c r="O177" s="227"/>
      <c r="P177" s="237"/>
      <c r="Q177" s="233"/>
      <c r="R177" s="233"/>
    </row>
    <row r="178" spans="1:18" x14ac:dyDescent="0.25">
      <c r="A178" s="227"/>
      <c r="B178" s="227"/>
      <c r="C178" s="228"/>
      <c r="D178" s="228"/>
      <c r="E178" s="229"/>
      <c r="F178" s="229"/>
      <c r="G178" s="230"/>
      <c r="H178" s="231"/>
      <c r="I178" s="231"/>
      <c r="J178" s="231"/>
      <c r="K178" s="234"/>
      <c r="L178" s="235"/>
      <c r="N178" s="227"/>
      <c r="O178" s="227"/>
      <c r="P178" s="237"/>
      <c r="Q178" s="233"/>
      <c r="R178" s="233"/>
    </row>
    <row r="179" spans="1:18" x14ac:dyDescent="0.25">
      <c r="A179" s="227"/>
      <c r="B179" s="227"/>
      <c r="C179" s="228"/>
      <c r="D179" s="228"/>
      <c r="E179" s="229"/>
      <c r="F179" s="229"/>
      <c r="G179" s="230"/>
      <c r="H179" s="231"/>
      <c r="I179" s="231"/>
      <c r="J179" s="231"/>
      <c r="K179" s="234"/>
      <c r="L179" s="235"/>
      <c r="N179" s="227"/>
      <c r="O179" s="227"/>
      <c r="P179" s="237"/>
      <c r="Q179" s="233"/>
      <c r="R179" s="233"/>
    </row>
    <row r="180" spans="1:18" x14ac:dyDescent="0.25">
      <c r="A180" s="227"/>
      <c r="B180" s="227"/>
      <c r="C180" s="228"/>
      <c r="D180" s="228"/>
      <c r="E180" s="229"/>
      <c r="F180" s="229"/>
      <c r="G180" s="230"/>
      <c r="H180" s="231"/>
      <c r="I180" s="231"/>
      <c r="J180" s="231"/>
      <c r="K180" s="234"/>
      <c r="L180" s="235"/>
      <c r="N180" s="227"/>
      <c r="O180" s="227"/>
      <c r="P180" s="237"/>
      <c r="Q180" s="233"/>
      <c r="R180" s="233"/>
    </row>
    <row r="181" spans="1:18" x14ac:dyDescent="0.25">
      <c r="A181" s="227"/>
      <c r="B181" s="227"/>
      <c r="C181" s="228"/>
      <c r="D181" s="228"/>
      <c r="E181" s="229"/>
      <c r="F181" s="229"/>
      <c r="G181" s="230"/>
      <c r="H181" s="231"/>
      <c r="I181" s="231"/>
      <c r="J181" s="231"/>
      <c r="K181" s="234"/>
      <c r="L181" s="235"/>
      <c r="N181" s="227"/>
      <c r="O181" s="227"/>
      <c r="P181" s="237"/>
      <c r="Q181" s="233"/>
      <c r="R181" s="233"/>
    </row>
    <row r="182" spans="1:18" x14ac:dyDescent="0.25">
      <c r="A182" s="227"/>
      <c r="B182" s="227"/>
      <c r="C182" s="228"/>
      <c r="D182" s="228"/>
      <c r="E182" s="229"/>
      <c r="F182" s="229"/>
      <c r="G182" s="230"/>
      <c r="H182" s="231"/>
      <c r="I182" s="231"/>
      <c r="J182" s="231"/>
      <c r="K182" s="234"/>
      <c r="L182" s="235"/>
      <c r="N182" s="227"/>
      <c r="O182" s="227"/>
      <c r="P182" s="237"/>
      <c r="Q182" s="233"/>
      <c r="R182" s="233"/>
    </row>
    <row r="183" spans="1:18" x14ac:dyDescent="0.25">
      <c r="A183" s="227"/>
      <c r="B183" s="227"/>
      <c r="C183" s="228"/>
      <c r="D183" s="228"/>
      <c r="E183" s="229"/>
      <c r="F183" s="229"/>
      <c r="G183" s="230"/>
      <c r="H183" s="231"/>
      <c r="I183" s="231"/>
      <c r="J183" s="231"/>
      <c r="K183" s="234"/>
      <c r="L183" s="235"/>
      <c r="N183" s="227"/>
      <c r="O183" s="227"/>
      <c r="P183" s="237"/>
      <c r="Q183" s="233"/>
      <c r="R183" s="233"/>
    </row>
    <row r="184" spans="1:18" x14ac:dyDescent="0.25">
      <c r="A184" s="227"/>
      <c r="B184" s="227"/>
      <c r="C184" s="228"/>
      <c r="D184" s="228"/>
      <c r="E184" s="229"/>
      <c r="F184" s="229"/>
      <c r="G184" s="230"/>
      <c r="H184" s="231"/>
      <c r="I184" s="231"/>
      <c r="J184" s="231"/>
      <c r="K184" s="234"/>
      <c r="L184" s="235"/>
      <c r="N184" s="227"/>
      <c r="O184" s="227"/>
      <c r="P184" s="237"/>
      <c r="Q184" s="233"/>
      <c r="R184" s="233"/>
    </row>
    <row r="185" spans="1:18" x14ac:dyDescent="0.25">
      <c r="A185" s="227"/>
      <c r="B185" s="227"/>
      <c r="C185" s="228"/>
      <c r="D185" s="228"/>
      <c r="E185" s="229"/>
      <c r="F185" s="229"/>
      <c r="G185" s="230"/>
      <c r="H185" s="231"/>
      <c r="I185" s="231"/>
      <c r="J185" s="231"/>
      <c r="K185" s="234"/>
      <c r="L185" s="235"/>
      <c r="N185" s="227"/>
      <c r="O185" s="227"/>
      <c r="P185" s="237"/>
      <c r="Q185" s="233"/>
      <c r="R185" s="233"/>
    </row>
    <row r="186" spans="1:18" x14ac:dyDescent="0.25">
      <c r="A186" s="227"/>
      <c r="B186" s="227"/>
      <c r="C186" s="228"/>
      <c r="D186" s="228"/>
      <c r="E186" s="229"/>
      <c r="F186" s="229"/>
      <c r="G186" s="230"/>
      <c r="H186" s="231"/>
      <c r="I186" s="231"/>
      <c r="J186" s="231"/>
      <c r="K186" s="234"/>
      <c r="L186" s="235"/>
      <c r="N186" s="227"/>
      <c r="O186" s="227"/>
      <c r="P186" s="237"/>
      <c r="Q186" s="233"/>
      <c r="R186" s="233"/>
    </row>
    <row r="187" spans="1:18" x14ac:dyDescent="0.25">
      <c r="A187" s="227"/>
      <c r="B187" s="227"/>
      <c r="C187" s="228"/>
      <c r="D187" s="228"/>
      <c r="E187" s="229"/>
      <c r="F187" s="229"/>
      <c r="G187" s="230"/>
      <c r="H187" s="231"/>
      <c r="I187" s="231"/>
      <c r="J187" s="231"/>
      <c r="K187" s="234"/>
      <c r="L187" s="235"/>
      <c r="N187" s="227"/>
      <c r="O187" s="227"/>
      <c r="P187" s="237"/>
      <c r="Q187" s="233"/>
      <c r="R187" s="233"/>
    </row>
    <row r="188" spans="1:18" x14ac:dyDescent="0.25">
      <c r="A188" s="227"/>
      <c r="B188" s="227"/>
      <c r="C188" s="228"/>
      <c r="D188" s="228"/>
      <c r="E188" s="229"/>
      <c r="F188" s="229"/>
      <c r="G188" s="230"/>
      <c r="H188" s="231"/>
      <c r="I188" s="231"/>
      <c r="J188" s="231"/>
      <c r="K188" s="234"/>
      <c r="L188" s="235"/>
      <c r="N188" s="227"/>
      <c r="O188" s="227"/>
      <c r="P188" s="237"/>
      <c r="Q188" s="233"/>
      <c r="R188" s="233"/>
    </row>
    <row r="189" spans="1:18" x14ac:dyDescent="0.25">
      <c r="A189" s="227"/>
      <c r="B189" s="227"/>
      <c r="C189" s="228"/>
      <c r="D189" s="228"/>
      <c r="E189" s="229"/>
      <c r="F189" s="229"/>
      <c r="G189" s="230"/>
      <c r="H189" s="231"/>
      <c r="I189" s="231"/>
      <c r="J189" s="231"/>
      <c r="K189" s="234"/>
      <c r="L189" s="235"/>
      <c r="N189" s="227"/>
      <c r="O189" s="227"/>
      <c r="P189" s="237"/>
      <c r="Q189" s="233"/>
      <c r="R189" s="233"/>
    </row>
    <row r="190" spans="1:18" x14ac:dyDescent="0.25">
      <c r="A190" s="227"/>
      <c r="B190" s="227"/>
      <c r="C190" s="228"/>
      <c r="D190" s="228"/>
      <c r="E190" s="229"/>
      <c r="F190" s="229"/>
      <c r="G190" s="230"/>
      <c r="H190" s="231"/>
      <c r="I190" s="231"/>
      <c r="J190" s="231"/>
      <c r="K190" s="234"/>
      <c r="L190" s="235"/>
      <c r="N190" s="227"/>
      <c r="O190" s="227"/>
      <c r="P190" s="237"/>
      <c r="Q190" s="233"/>
      <c r="R190" s="233"/>
    </row>
    <row r="191" spans="1:18" x14ac:dyDescent="0.25">
      <c r="A191" s="227"/>
      <c r="B191" s="227"/>
      <c r="C191" s="228"/>
      <c r="D191" s="228"/>
      <c r="E191" s="229"/>
      <c r="F191" s="229"/>
      <c r="G191" s="230"/>
      <c r="H191" s="231"/>
      <c r="I191" s="231"/>
      <c r="J191" s="231"/>
      <c r="K191" s="234"/>
      <c r="L191" s="235"/>
      <c r="N191" s="227"/>
      <c r="O191" s="227"/>
      <c r="P191" s="237"/>
      <c r="Q191" s="233"/>
      <c r="R191" s="233"/>
    </row>
    <row r="192" spans="1:18" x14ac:dyDescent="0.25">
      <c r="A192" s="227"/>
      <c r="B192" s="227"/>
      <c r="C192" s="228"/>
      <c r="D192" s="228"/>
      <c r="E192" s="229"/>
      <c r="F192" s="229"/>
      <c r="G192" s="230"/>
      <c r="H192" s="231"/>
      <c r="I192" s="231"/>
      <c r="J192" s="231"/>
      <c r="K192" s="234"/>
      <c r="L192" s="235"/>
      <c r="N192" s="227"/>
      <c r="O192" s="227"/>
      <c r="P192" s="237"/>
      <c r="Q192" s="233"/>
      <c r="R192" s="233"/>
    </row>
    <row r="193" spans="1:18" x14ac:dyDescent="0.25">
      <c r="A193" s="227"/>
      <c r="B193" s="227"/>
      <c r="C193" s="228"/>
      <c r="D193" s="228"/>
      <c r="E193" s="229"/>
      <c r="F193" s="229"/>
      <c r="G193" s="230"/>
      <c r="H193" s="231"/>
      <c r="I193" s="231"/>
      <c r="J193" s="231"/>
      <c r="K193" s="234"/>
      <c r="L193" s="235"/>
      <c r="N193" s="227"/>
      <c r="O193" s="227"/>
      <c r="P193" s="237"/>
      <c r="Q193" s="233"/>
      <c r="R193" s="233"/>
    </row>
    <row r="194" spans="1:18" x14ac:dyDescent="0.25">
      <c r="A194" s="227"/>
      <c r="B194" s="227"/>
      <c r="C194" s="228"/>
      <c r="D194" s="228"/>
      <c r="E194" s="229"/>
      <c r="F194" s="229"/>
      <c r="G194" s="230"/>
      <c r="H194" s="231"/>
      <c r="I194" s="231"/>
      <c r="J194" s="231"/>
      <c r="K194" s="234"/>
      <c r="L194" s="235"/>
      <c r="N194" s="227"/>
      <c r="O194" s="227"/>
      <c r="P194" s="237"/>
      <c r="Q194" s="233"/>
      <c r="R194" s="233"/>
    </row>
    <row r="195" spans="1:18" x14ac:dyDescent="0.25">
      <c r="A195" s="227"/>
      <c r="B195" s="227"/>
      <c r="C195" s="228"/>
      <c r="D195" s="228"/>
      <c r="E195" s="229"/>
      <c r="F195" s="229"/>
      <c r="G195" s="230"/>
      <c r="H195" s="231"/>
      <c r="I195" s="231"/>
      <c r="J195" s="231"/>
      <c r="K195" s="234"/>
      <c r="L195" s="235"/>
      <c r="N195" s="227"/>
      <c r="O195" s="227"/>
      <c r="P195" s="237"/>
      <c r="Q195" s="233"/>
      <c r="R195" s="233"/>
    </row>
    <row r="196" spans="1:18" x14ac:dyDescent="0.25">
      <c r="A196" s="227"/>
      <c r="B196" s="227"/>
      <c r="C196" s="228"/>
      <c r="D196" s="228"/>
      <c r="E196" s="229"/>
      <c r="F196" s="229"/>
      <c r="G196" s="230"/>
      <c r="H196" s="231"/>
      <c r="I196" s="231"/>
      <c r="J196" s="231"/>
      <c r="K196" s="234"/>
      <c r="L196" s="235"/>
      <c r="N196" s="227"/>
      <c r="O196" s="227"/>
      <c r="P196" s="237"/>
      <c r="Q196" s="233"/>
      <c r="R196" s="233"/>
    </row>
    <row r="197" spans="1:18" x14ac:dyDescent="0.25">
      <c r="A197" s="227"/>
      <c r="B197" s="227"/>
      <c r="C197" s="228"/>
      <c r="D197" s="228"/>
      <c r="E197" s="229"/>
      <c r="F197" s="229"/>
      <c r="G197" s="230"/>
      <c r="H197" s="231"/>
      <c r="I197" s="231"/>
      <c r="J197" s="231"/>
      <c r="K197" s="234"/>
      <c r="L197" s="235"/>
      <c r="N197" s="227"/>
      <c r="O197" s="227"/>
      <c r="P197" s="237"/>
      <c r="Q197" s="233"/>
      <c r="R197" s="233"/>
    </row>
    <row r="198" spans="1:18" x14ac:dyDescent="0.25">
      <c r="A198" s="227"/>
      <c r="B198" s="227"/>
      <c r="C198" s="228"/>
      <c r="D198" s="228"/>
      <c r="E198" s="229"/>
      <c r="F198" s="229"/>
      <c r="G198" s="230"/>
      <c r="H198" s="231"/>
      <c r="I198" s="231"/>
      <c r="J198" s="231"/>
      <c r="K198" s="234"/>
      <c r="L198" s="235"/>
      <c r="N198" s="227"/>
      <c r="O198" s="227"/>
      <c r="P198" s="237"/>
      <c r="Q198" s="233"/>
      <c r="R198" s="233"/>
    </row>
    <row r="199" spans="1:18" x14ac:dyDescent="0.25">
      <c r="A199" s="227"/>
      <c r="B199" s="227"/>
      <c r="C199" s="228"/>
      <c r="D199" s="228"/>
      <c r="E199" s="229"/>
      <c r="F199" s="229"/>
      <c r="G199" s="230"/>
      <c r="H199" s="231"/>
      <c r="I199" s="231"/>
      <c r="J199" s="231"/>
      <c r="K199" s="234"/>
      <c r="L199" s="235"/>
      <c r="N199" s="227"/>
      <c r="O199" s="227"/>
      <c r="P199" s="237"/>
      <c r="Q199" s="233"/>
      <c r="R199" s="233"/>
    </row>
    <row r="200" spans="1:18" x14ac:dyDescent="0.25">
      <c r="A200" s="227"/>
      <c r="B200" s="227"/>
      <c r="C200" s="228"/>
      <c r="D200" s="228"/>
      <c r="E200" s="229"/>
      <c r="F200" s="229"/>
      <c r="G200" s="230"/>
      <c r="H200" s="231"/>
      <c r="I200" s="231"/>
      <c r="J200" s="231"/>
      <c r="K200" s="234"/>
      <c r="L200" s="235"/>
      <c r="N200" s="227"/>
      <c r="O200" s="227"/>
      <c r="P200" s="237"/>
      <c r="Q200" s="233"/>
      <c r="R200" s="233"/>
    </row>
    <row r="201" spans="1:18" x14ac:dyDescent="0.25">
      <c r="A201" s="227"/>
      <c r="B201" s="227"/>
      <c r="C201" s="228"/>
      <c r="D201" s="228"/>
      <c r="E201" s="229"/>
      <c r="F201" s="229"/>
      <c r="G201" s="230"/>
      <c r="H201" s="231"/>
      <c r="I201" s="231"/>
      <c r="J201" s="231"/>
      <c r="K201" s="234"/>
      <c r="L201" s="235"/>
      <c r="N201" s="227"/>
      <c r="O201" s="227"/>
      <c r="P201" s="237"/>
      <c r="Q201" s="233"/>
      <c r="R201" s="233"/>
    </row>
    <row r="202" spans="1:18" x14ac:dyDescent="0.25">
      <c r="A202" s="227"/>
      <c r="B202" s="227"/>
      <c r="C202" s="228"/>
      <c r="D202" s="228"/>
      <c r="E202" s="229"/>
      <c r="F202" s="229"/>
      <c r="G202" s="230"/>
      <c r="H202" s="231"/>
      <c r="I202" s="231"/>
      <c r="J202" s="231"/>
      <c r="K202" s="234"/>
      <c r="L202" s="235"/>
      <c r="N202" s="227"/>
      <c r="O202" s="227"/>
      <c r="P202" s="237"/>
      <c r="Q202" s="233"/>
      <c r="R202" s="233"/>
    </row>
    <row r="203" spans="1:18" x14ac:dyDescent="0.25">
      <c r="A203" s="227"/>
      <c r="B203" s="227"/>
      <c r="C203" s="228"/>
      <c r="D203" s="228"/>
      <c r="E203" s="229"/>
      <c r="F203" s="229"/>
      <c r="G203" s="230"/>
      <c r="H203" s="231"/>
      <c r="I203" s="231"/>
      <c r="J203" s="231"/>
      <c r="K203" s="234"/>
      <c r="L203" s="235"/>
      <c r="N203" s="227"/>
      <c r="O203" s="227"/>
      <c r="P203" s="237"/>
      <c r="Q203" s="233"/>
      <c r="R203" s="233"/>
    </row>
    <row r="204" spans="1:18" x14ac:dyDescent="0.25">
      <c r="A204" s="227"/>
      <c r="B204" s="227"/>
      <c r="C204" s="228"/>
      <c r="D204" s="228"/>
      <c r="E204" s="229"/>
      <c r="F204" s="229"/>
      <c r="G204" s="230"/>
      <c r="H204" s="231"/>
      <c r="I204" s="231"/>
      <c r="J204" s="231"/>
      <c r="K204" s="234"/>
      <c r="L204" s="235"/>
      <c r="N204" s="227"/>
      <c r="O204" s="227"/>
      <c r="P204" s="237"/>
      <c r="Q204" s="233"/>
      <c r="R204" s="233"/>
    </row>
    <row r="205" spans="1:18" x14ac:dyDescent="0.25">
      <c r="A205" s="227"/>
      <c r="B205" s="227"/>
      <c r="C205" s="228"/>
      <c r="D205" s="228"/>
      <c r="E205" s="229"/>
      <c r="F205" s="229"/>
      <c r="G205" s="230"/>
      <c r="H205" s="231"/>
      <c r="I205" s="231"/>
      <c r="J205" s="231"/>
      <c r="K205" s="234"/>
      <c r="L205" s="235"/>
      <c r="N205" s="227"/>
      <c r="O205" s="227"/>
      <c r="P205" s="237"/>
      <c r="Q205" s="233"/>
      <c r="R205" s="233"/>
    </row>
    <row r="206" spans="1:18" x14ac:dyDescent="0.25">
      <c r="A206" s="227"/>
      <c r="B206" s="227"/>
      <c r="C206" s="228"/>
      <c r="D206" s="228"/>
      <c r="E206" s="229"/>
      <c r="F206" s="229"/>
      <c r="G206" s="230"/>
      <c r="H206" s="231"/>
      <c r="I206" s="231"/>
      <c r="J206" s="231"/>
      <c r="K206" s="234"/>
      <c r="L206" s="235"/>
      <c r="N206" s="227"/>
      <c r="O206" s="227"/>
      <c r="P206" s="237"/>
      <c r="Q206" s="233"/>
      <c r="R206" s="233"/>
    </row>
    <row r="207" spans="1:18" x14ac:dyDescent="0.25">
      <c r="A207" s="227"/>
      <c r="B207" s="227"/>
      <c r="C207" s="228"/>
      <c r="D207" s="228"/>
      <c r="E207" s="229"/>
      <c r="F207" s="229"/>
      <c r="G207" s="230"/>
      <c r="H207" s="231"/>
      <c r="I207" s="231"/>
      <c r="J207" s="231"/>
      <c r="K207" s="234"/>
      <c r="L207" s="235"/>
      <c r="N207" s="227"/>
      <c r="O207" s="227"/>
      <c r="P207" s="237"/>
      <c r="Q207" s="233"/>
      <c r="R207" s="233"/>
    </row>
    <row r="208" spans="1:18" x14ac:dyDescent="0.25">
      <c r="A208" s="227"/>
      <c r="B208" s="227"/>
      <c r="C208" s="228"/>
      <c r="D208" s="228"/>
      <c r="E208" s="229"/>
      <c r="F208" s="229"/>
      <c r="G208" s="230"/>
      <c r="H208" s="231"/>
      <c r="I208" s="231"/>
      <c r="J208" s="231"/>
      <c r="K208" s="234"/>
      <c r="L208" s="235"/>
      <c r="N208" s="227"/>
      <c r="O208" s="227"/>
      <c r="P208" s="237"/>
      <c r="Q208" s="233"/>
      <c r="R208" s="233"/>
    </row>
    <row r="209" spans="1:18" x14ac:dyDescent="0.25">
      <c r="A209" s="227"/>
      <c r="B209" s="227"/>
      <c r="C209" s="228"/>
      <c r="D209" s="228"/>
      <c r="E209" s="229"/>
      <c r="F209" s="229"/>
      <c r="G209" s="230"/>
      <c r="H209" s="231"/>
      <c r="I209" s="231"/>
      <c r="J209" s="231"/>
      <c r="K209" s="234"/>
      <c r="L209" s="235"/>
      <c r="N209" s="227"/>
      <c r="O209" s="227"/>
      <c r="P209" s="237"/>
      <c r="Q209" s="233"/>
      <c r="R209" s="233"/>
    </row>
    <row r="210" spans="1:18" x14ac:dyDescent="0.25">
      <c r="A210" s="227"/>
      <c r="B210" s="227"/>
      <c r="C210" s="228"/>
      <c r="D210" s="228"/>
      <c r="E210" s="229"/>
      <c r="F210" s="229"/>
      <c r="G210" s="230"/>
      <c r="H210" s="231"/>
      <c r="I210" s="231"/>
      <c r="J210" s="231"/>
      <c r="K210" s="234"/>
      <c r="L210" s="235"/>
      <c r="N210" s="227"/>
      <c r="O210" s="227"/>
      <c r="P210" s="237"/>
      <c r="Q210" s="233"/>
      <c r="R210" s="233"/>
    </row>
    <row r="211" spans="1:18" x14ac:dyDescent="0.25">
      <c r="A211" s="227"/>
      <c r="B211" s="227"/>
      <c r="C211" s="228"/>
      <c r="D211" s="228"/>
      <c r="E211" s="229"/>
      <c r="F211" s="229"/>
      <c r="G211" s="230"/>
      <c r="H211" s="231"/>
      <c r="I211" s="231"/>
      <c r="J211" s="231"/>
      <c r="K211" s="234"/>
      <c r="L211" s="235"/>
      <c r="N211" s="227"/>
      <c r="O211" s="227"/>
      <c r="P211" s="237"/>
      <c r="Q211" s="233"/>
      <c r="R211" s="233"/>
    </row>
    <row r="212" spans="1:18" x14ac:dyDescent="0.25">
      <c r="A212" s="227"/>
      <c r="B212" s="227"/>
      <c r="C212" s="228"/>
      <c r="D212" s="228"/>
      <c r="E212" s="229"/>
      <c r="F212" s="229"/>
      <c r="G212" s="230"/>
      <c r="H212" s="231"/>
      <c r="I212" s="231"/>
      <c r="J212" s="231"/>
      <c r="K212" s="234"/>
      <c r="L212" s="235"/>
      <c r="N212" s="227"/>
      <c r="O212" s="227"/>
      <c r="P212" s="237"/>
      <c r="Q212" s="233"/>
      <c r="R212" s="233"/>
    </row>
    <row r="213" spans="1:18" x14ac:dyDescent="0.25">
      <c r="A213" s="227"/>
      <c r="B213" s="227"/>
      <c r="C213" s="228"/>
      <c r="D213" s="228"/>
      <c r="E213" s="229"/>
      <c r="F213" s="229"/>
      <c r="G213" s="230"/>
      <c r="H213" s="231"/>
      <c r="I213" s="231"/>
      <c r="J213" s="231"/>
      <c r="K213" s="234"/>
      <c r="L213" s="235"/>
      <c r="N213" s="227"/>
      <c r="O213" s="227"/>
      <c r="P213" s="237"/>
      <c r="Q213" s="233"/>
      <c r="R213" s="233"/>
    </row>
    <row r="214" spans="1:18" x14ac:dyDescent="0.25">
      <c r="A214" s="227"/>
      <c r="B214" s="227"/>
      <c r="C214" s="228"/>
      <c r="D214" s="228"/>
      <c r="E214" s="229"/>
      <c r="F214" s="229"/>
      <c r="G214" s="230"/>
      <c r="H214" s="231"/>
      <c r="I214" s="231"/>
      <c r="J214" s="231"/>
      <c r="K214" s="234"/>
      <c r="L214" s="235"/>
      <c r="N214" s="227"/>
      <c r="O214" s="227"/>
      <c r="P214" s="237"/>
      <c r="Q214" s="233"/>
      <c r="R214" s="233"/>
    </row>
    <row r="215" spans="1:18" x14ac:dyDescent="0.25">
      <c r="A215" s="227"/>
      <c r="B215" s="227"/>
      <c r="C215" s="228"/>
      <c r="D215" s="228"/>
      <c r="E215" s="229"/>
      <c r="F215" s="229"/>
      <c r="G215" s="230"/>
      <c r="H215" s="231"/>
      <c r="I215" s="231"/>
      <c r="J215" s="231"/>
      <c r="K215" s="234"/>
      <c r="L215" s="235"/>
      <c r="N215" s="227"/>
      <c r="O215" s="227"/>
      <c r="P215" s="237"/>
      <c r="Q215" s="233"/>
      <c r="R215" s="233"/>
    </row>
    <row r="216" spans="1:18" x14ac:dyDescent="0.25">
      <c r="A216" s="227"/>
      <c r="B216" s="227"/>
      <c r="C216" s="228"/>
      <c r="D216" s="228"/>
      <c r="E216" s="229"/>
      <c r="F216" s="229"/>
      <c r="G216" s="230"/>
      <c r="H216" s="231"/>
      <c r="I216" s="231"/>
      <c r="J216" s="231"/>
      <c r="K216" s="234"/>
      <c r="L216" s="235"/>
      <c r="N216" s="227"/>
      <c r="O216" s="227"/>
      <c r="P216" s="237"/>
      <c r="Q216" s="233"/>
      <c r="R216" s="233"/>
    </row>
    <row r="217" spans="1:18" x14ac:dyDescent="0.25">
      <c r="A217" s="227"/>
      <c r="B217" s="227"/>
      <c r="C217" s="228"/>
      <c r="D217" s="228"/>
      <c r="E217" s="229"/>
      <c r="F217" s="229"/>
      <c r="G217" s="230"/>
      <c r="H217" s="231"/>
      <c r="I217" s="231"/>
      <c r="J217" s="231"/>
      <c r="K217" s="234"/>
      <c r="L217" s="235"/>
      <c r="N217" s="227"/>
      <c r="O217" s="227"/>
      <c r="P217" s="237"/>
      <c r="Q217" s="233"/>
      <c r="R217" s="233"/>
    </row>
    <row r="218" spans="1:18" x14ac:dyDescent="0.25">
      <c r="A218" s="227"/>
      <c r="B218" s="227"/>
      <c r="C218" s="228"/>
      <c r="D218" s="228"/>
      <c r="E218" s="229"/>
      <c r="F218" s="229"/>
      <c r="G218" s="230"/>
      <c r="H218" s="231"/>
      <c r="I218" s="231"/>
      <c r="J218" s="231"/>
      <c r="K218" s="234"/>
      <c r="L218" s="235"/>
      <c r="N218" s="227"/>
      <c r="O218" s="227"/>
      <c r="P218" s="237"/>
      <c r="Q218" s="233"/>
      <c r="R218" s="233"/>
    </row>
    <row r="219" spans="1:18" x14ac:dyDescent="0.25">
      <c r="A219" s="227"/>
      <c r="B219" s="227"/>
      <c r="C219" s="228"/>
      <c r="D219" s="228"/>
      <c r="E219" s="229"/>
      <c r="F219" s="229"/>
      <c r="G219" s="230"/>
      <c r="H219" s="231"/>
      <c r="I219" s="231"/>
      <c r="J219" s="231"/>
      <c r="K219" s="234"/>
      <c r="L219" s="235"/>
      <c r="N219" s="227"/>
      <c r="O219" s="227"/>
      <c r="P219" s="237"/>
      <c r="Q219" s="233"/>
      <c r="R219" s="233"/>
    </row>
    <row r="220" spans="1:18" x14ac:dyDescent="0.25">
      <c r="A220" s="227"/>
      <c r="B220" s="227"/>
      <c r="C220" s="228"/>
      <c r="D220" s="228"/>
      <c r="E220" s="229"/>
      <c r="F220" s="229"/>
      <c r="G220" s="230"/>
      <c r="H220" s="231"/>
      <c r="I220" s="231"/>
      <c r="J220" s="231"/>
      <c r="K220" s="234"/>
      <c r="L220" s="235"/>
      <c r="N220" s="227"/>
      <c r="O220" s="227"/>
      <c r="P220" s="237"/>
      <c r="Q220" s="233"/>
      <c r="R220" s="233"/>
    </row>
    <row r="221" spans="1:18" x14ac:dyDescent="0.25">
      <c r="A221" s="227"/>
      <c r="B221" s="227"/>
      <c r="C221" s="228"/>
      <c r="D221" s="228"/>
      <c r="E221" s="229"/>
      <c r="F221" s="229"/>
      <c r="G221" s="230"/>
      <c r="H221" s="231"/>
      <c r="I221" s="231"/>
      <c r="J221" s="231"/>
      <c r="K221" s="234"/>
      <c r="L221" s="235"/>
      <c r="N221" s="227"/>
      <c r="O221" s="227"/>
      <c r="P221" s="237"/>
      <c r="Q221" s="233"/>
      <c r="R221" s="233"/>
    </row>
    <row r="222" spans="1:18" x14ac:dyDescent="0.25">
      <c r="A222" s="227"/>
      <c r="B222" s="227"/>
      <c r="C222" s="228"/>
      <c r="D222" s="228"/>
      <c r="E222" s="229"/>
      <c r="F222" s="229"/>
      <c r="G222" s="230"/>
      <c r="H222" s="231"/>
      <c r="I222" s="231"/>
      <c r="J222" s="231"/>
      <c r="K222" s="234"/>
      <c r="L222" s="235"/>
      <c r="N222" s="227"/>
      <c r="O222" s="227"/>
      <c r="P222" s="237"/>
      <c r="Q222" s="233"/>
      <c r="R222" s="233"/>
    </row>
    <row r="223" spans="1:18" x14ac:dyDescent="0.25">
      <c r="A223" s="227"/>
      <c r="B223" s="227"/>
      <c r="C223" s="228"/>
      <c r="D223" s="228"/>
      <c r="E223" s="229"/>
      <c r="F223" s="229"/>
      <c r="G223" s="230"/>
      <c r="H223" s="231"/>
      <c r="I223" s="231"/>
      <c r="J223" s="231"/>
      <c r="K223" s="234"/>
      <c r="L223" s="235"/>
      <c r="N223" s="227"/>
      <c r="O223" s="227"/>
      <c r="P223" s="237"/>
      <c r="Q223" s="233"/>
      <c r="R223" s="233"/>
    </row>
    <row r="224" spans="1:18" x14ac:dyDescent="0.25">
      <c r="A224" s="227"/>
      <c r="B224" s="227"/>
      <c r="C224" s="228"/>
      <c r="D224" s="228"/>
      <c r="E224" s="229"/>
      <c r="F224" s="229"/>
      <c r="G224" s="230"/>
      <c r="H224" s="231"/>
      <c r="I224" s="231"/>
      <c r="J224" s="231"/>
      <c r="K224" s="234"/>
      <c r="L224" s="235"/>
      <c r="N224" s="227"/>
      <c r="O224" s="227"/>
      <c r="P224" s="237"/>
      <c r="Q224" s="233"/>
      <c r="R224" s="233"/>
    </row>
    <row r="225" spans="1:18" x14ac:dyDescent="0.25">
      <c r="A225" s="227"/>
      <c r="B225" s="227"/>
      <c r="C225" s="228"/>
      <c r="D225" s="228"/>
      <c r="E225" s="229"/>
      <c r="F225" s="229"/>
      <c r="G225" s="230"/>
      <c r="H225" s="231"/>
      <c r="I225" s="231"/>
      <c r="J225" s="231"/>
      <c r="K225" s="234"/>
      <c r="L225" s="235"/>
      <c r="N225" s="227"/>
      <c r="O225" s="227"/>
      <c r="P225" s="237"/>
      <c r="Q225" s="233"/>
      <c r="R225" s="233"/>
    </row>
    <row r="226" spans="1:18" x14ac:dyDescent="0.25">
      <c r="A226" s="227"/>
      <c r="B226" s="227"/>
      <c r="C226" s="228"/>
      <c r="D226" s="228"/>
      <c r="E226" s="229"/>
      <c r="F226" s="229"/>
      <c r="G226" s="230"/>
      <c r="H226" s="231"/>
      <c r="I226" s="231"/>
      <c r="J226" s="231"/>
      <c r="K226" s="234"/>
      <c r="L226" s="235"/>
      <c r="N226" s="227"/>
      <c r="O226" s="227"/>
      <c r="P226" s="237"/>
      <c r="Q226" s="233"/>
      <c r="R226" s="233"/>
    </row>
    <row r="227" spans="1:18" x14ac:dyDescent="0.25">
      <c r="A227" s="227"/>
      <c r="B227" s="227"/>
      <c r="C227" s="228"/>
      <c r="D227" s="228"/>
      <c r="E227" s="229"/>
      <c r="F227" s="229"/>
      <c r="G227" s="230"/>
      <c r="H227" s="231"/>
      <c r="I227" s="231"/>
      <c r="J227" s="231"/>
      <c r="K227" s="234"/>
      <c r="L227" s="235"/>
      <c r="N227" s="227"/>
      <c r="O227" s="227"/>
      <c r="P227" s="237"/>
      <c r="Q227" s="233"/>
      <c r="R227" s="233"/>
    </row>
    <row r="228" spans="1:18" x14ac:dyDescent="0.25">
      <c r="A228" s="227"/>
      <c r="B228" s="227"/>
      <c r="C228" s="228"/>
      <c r="D228" s="228"/>
      <c r="E228" s="229"/>
      <c r="F228" s="229"/>
      <c r="G228" s="230"/>
      <c r="H228" s="231"/>
      <c r="I228" s="231"/>
      <c r="J228" s="231"/>
      <c r="K228" s="234"/>
      <c r="L228" s="235"/>
      <c r="N228" s="227"/>
      <c r="O228" s="227"/>
      <c r="P228" s="237"/>
      <c r="Q228" s="233"/>
      <c r="R228" s="233"/>
    </row>
    <row r="229" spans="1:18" x14ac:dyDescent="0.25">
      <c r="A229" s="227"/>
      <c r="B229" s="227"/>
      <c r="C229" s="228"/>
      <c r="D229" s="228"/>
      <c r="E229" s="229"/>
      <c r="F229" s="229"/>
      <c r="G229" s="230"/>
      <c r="H229" s="231"/>
      <c r="I229" s="231"/>
      <c r="J229" s="231"/>
      <c r="K229" s="234"/>
      <c r="L229" s="235"/>
      <c r="N229" s="227"/>
      <c r="O229" s="227"/>
      <c r="P229" s="237"/>
      <c r="Q229" s="233"/>
      <c r="R229" s="233"/>
    </row>
    <row r="230" spans="1:18" x14ac:dyDescent="0.25">
      <c r="A230" s="227"/>
      <c r="B230" s="227"/>
      <c r="C230" s="228"/>
      <c r="D230" s="228"/>
      <c r="E230" s="229"/>
      <c r="F230" s="229"/>
      <c r="G230" s="230"/>
      <c r="H230" s="231"/>
      <c r="I230" s="231"/>
      <c r="J230" s="231"/>
      <c r="K230" s="234"/>
      <c r="L230" s="235"/>
      <c r="N230" s="227"/>
      <c r="O230" s="227"/>
      <c r="P230" s="237"/>
      <c r="Q230" s="233"/>
      <c r="R230" s="233"/>
    </row>
    <row r="231" spans="1:18" x14ac:dyDescent="0.25">
      <c r="A231" s="227"/>
      <c r="B231" s="227"/>
      <c r="C231" s="228"/>
      <c r="D231" s="228"/>
      <c r="E231" s="229"/>
      <c r="F231" s="229"/>
      <c r="G231" s="230"/>
      <c r="H231" s="231"/>
      <c r="I231" s="231"/>
      <c r="J231" s="231"/>
      <c r="K231" s="234"/>
      <c r="L231" s="235"/>
      <c r="N231" s="227"/>
      <c r="O231" s="227"/>
      <c r="P231" s="237"/>
      <c r="Q231" s="233"/>
      <c r="R231" s="233"/>
    </row>
    <row r="232" spans="1:18" x14ac:dyDescent="0.25">
      <c r="A232" s="227"/>
      <c r="B232" s="227"/>
      <c r="C232" s="228"/>
      <c r="D232" s="228"/>
      <c r="E232" s="229"/>
      <c r="F232" s="229"/>
      <c r="G232" s="230"/>
      <c r="H232" s="231"/>
      <c r="I232" s="231"/>
      <c r="J232" s="231"/>
      <c r="K232" s="234"/>
      <c r="L232" s="235"/>
      <c r="N232" s="227"/>
      <c r="O232" s="227"/>
      <c r="P232" s="237"/>
      <c r="Q232" s="233"/>
      <c r="R232" s="233"/>
    </row>
    <row r="233" spans="1:18" x14ac:dyDescent="0.25">
      <c r="A233" s="227"/>
      <c r="B233" s="227"/>
      <c r="C233" s="228"/>
      <c r="D233" s="228"/>
      <c r="E233" s="229"/>
      <c r="F233" s="229"/>
      <c r="G233" s="230"/>
      <c r="H233" s="231"/>
      <c r="I233" s="231"/>
      <c r="J233" s="231"/>
      <c r="K233" s="234"/>
      <c r="L233" s="235"/>
      <c r="N233" s="227"/>
      <c r="O233" s="227"/>
      <c r="P233" s="237"/>
      <c r="Q233" s="233"/>
      <c r="R233" s="233"/>
    </row>
    <row r="234" spans="1:18" x14ac:dyDescent="0.25">
      <c r="A234" s="227"/>
      <c r="B234" s="227"/>
      <c r="C234" s="228"/>
      <c r="D234" s="228"/>
      <c r="E234" s="229"/>
      <c r="F234" s="229"/>
      <c r="G234" s="230"/>
      <c r="H234" s="231"/>
      <c r="I234" s="231"/>
      <c r="J234" s="231"/>
      <c r="K234" s="234"/>
      <c r="L234" s="235"/>
      <c r="N234" s="227"/>
      <c r="O234" s="227"/>
      <c r="P234" s="237"/>
      <c r="Q234" s="233"/>
      <c r="R234" s="233"/>
    </row>
    <row r="235" spans="1:18" x14ac:dyDescent="0.25">
      <c r="A235" s="227"/>
      <c r="B235" s="227"/>
      <c r="C235" s="228"/>
      <c r="D235" s="228"/>
      <c r="E235" s="229"/>
      <c r="F235" s="229"/>
      <c r="G235" s="230"/>
      <c r="H235" s="231"/>
      <c r="I235" s="231"/>
      <c r="J235" s="231"/>
      <c r="K235" s="234"/>
      <c r="L235" s="235"/>
      <c r="N235" s="227"/>
      <c r="O235" s="227"/>
      <c r="P235" s="237"/>
      <c r="Q235" s="233"/>
      <c r="R235" s="233"/>
    </row>
    <row r="236" spans="1:18" x14ac:dyDescent="0.25">
      <c r="A236" s="227"/>
      <c r="B236" s="227"/>
      <c r="C236" s="228"/>
      <c r="D236" s="228"/>
      <c r="E236" s="229"/>
      <c r="F236" s="229"/>
      <c r="G236" s="230"/>
      <c r="H236" s="231"/>
      <c r="I236" s="231"/>
      <c r="J236" s="231"/>
      <c r="K236" s="234"/>
      <c r="L236" s="235"/>
      <c r="N236" s="227"/>
      <c r="O236" s="227"/>
      <c r="P236" s="237"/>
      <c r="Q236" s="233"/>
      <c r="R236" s="233"/>
    </row>
    <row r="237" spans="1:18" x14ac:dyDescent="0.25">
      <c r="A237" s="227"/>
      <c r="B237" s="227"/>
      <c r="C237" s="228"/>
      <c r="D237" s="228"/>
      <c r="E237" s="229"/>
      <c r="F237" s="229"/>
      <c r="G237" s="230"/>
      <c r="H237" s="231"/>
      <c r="I237" s="231"/>
      <c r="J237" s="231"/>
      <c r="K237" s="234"/>
      <c r="L237" s="235"/>
      <c r="N237" s="227"/>
      <c r="O237" s="227"/>
      <c r="P237" s="237"/>
      <c r="Q237" s="233"/>
      <c r="R237" s="233"/>
    </row>
    <row r="238" spans="1:18" x14ac:dyDescent="0.25">
      <c r="A238" s="227"/>
      <c r="B238" s="227"/>
      <c r="C238" s="228"/>
      <c r="D238" s="228"/>
      <c r="E238" s="229"/>
      <c r="F238" s="229"/>
      <c r="G238" s="230"/>
      <c r="H238" s="231"/>
      <c r="I238" s="231"/>
      <c r="J238" s="231"/>
      <c r="K238" s="234"/>
      <c r="L238" s="235"/>
      <c r="N238" s="227"/>
      <c r="O238" s="227"/>
      <c r="P238" s="237"/>
      <c r="Q238" s="233"/>
      <c r="R238" s="233"/>
    </row>
    <row r="239" spans="1:18" x14ac:dyDescent="0.25">
      <c r="A239" s="227"/>
      <c r="B239" s="227"/>
      <c r="C239" s="228"/>
      <c r="D239" s="228"/>
      <c r="E239" s="229"/>
      <c r="F239" s="229"/>
      <c r="G239" s="230"/>
      <c r="H239" s="231"/>
      <c r="I239" s="231"/>
      <c r="J239" s="231"/>
      <c r="K239" s="234"/>
      <c r="L239" s="235"/>
      <c r="N239" s="227"/>
      <c r="O239" s="227"/>
      <c r="P239" s="237"/>
      <c r="Q239" s="233"/>
      <c r="R239" s="233"/>
    </row>
    <row r="240" spans="1:18" x14ac:dyDescent="0.25">
      <c r="A240" s="227"/>
      <c r="B240" s="227"/>
      <c r="C240" s="228"/>
      <c r="D240" s="228"/>
      <c r="E240" s="229"/>
      <c r="F240" s="229"/>
      <c r="G240" s="230"/>
      <c r="H240" s="231"/>
      <c r="I240" s="231"/>
      <c r="J240" s="231"/>
      <c r="K240" s="234"/>
      <c r="L240" s="235"/>
      <c r="N240" s="227"/>
      <c r="O240" s="227"/>
      <c r="P240" s="237"/>
      <c r="Q240" s="233"/>
      <c r="R240" s="233"/>
    </row>
    <row r="241" spans="1:18" x14ac:dyDescent="0.25">
      <c r="A241" s="227"/>
      <c r="B241" s="227"/>
      <c r="C241" s="228"/>
      <c r="D241" s="228"/>
      <c r="E241" s="229"/>
      <c r="F241" s="229"/>
      <c r="G241" s="230"/>
      <c r="H241" s="231"/>
      <c r="I241" s="231"/>
      <c r="J241" s="231"/>
      <c r="K241" s="234"/>
      <c r="L241" s="235"/>
      <c r="N241" s="227"/>
      <c r="O241" s="227"/>
      <c r="P241" s="237"/>
      <c r="Q241" s="233"/>
      <c r="R241" s="233"/>
    </row>
    <row r="242" spans="1:18" x14ac:dyDescent="0.25">
      <c r="A242" s="227"/>
      <c r="B242" s="227"/>
      <c r="C242" s="228"/>
      <c r="D242" s="228"/>
      <c r="E242" s="229"/>
      <c r="F242" s="229"/>
      <c r="G242" s="230"/>
      <c r="H242" s="231"/>
      <c r="I242" s="231"/>
      <c r="J242" s="231"/>
      <c r="K242" s="234"/>
      <c r="L242" s="235"/>
      <c r="N242" s="227"/>
      <c r="O242" s="227"/>
      <c r="P242" s="237"/>
      <c r="Q242" s="233"/>
      <c r="R242" s="233"/>
    </row>
    <row r="243" spans="1:18" x14ac:dyDescent="0.25">
      <c r="A243" s="227"/>
      <c r="B243" s="227"/>
      <c r="C243" s="228"/>
      <c r="D243" s="228"/>
      <c r="E243" s="229"/>
      <c r="F243" s="229"/>
      <c r="G243" s="230"/>
      <c r="H243" s="231"/>
      <c r="I243" s="231"/>
      <c r="J243" s="231"/>
      <c r="K243" s="234"/>
      <c r="L243" s="235"/>
      <c r="N243" s="227"/>
      <c r="O243" s="227"/>
      <c r="P243" s="237"/>
      <c r="Q243" s="233"/>
      <c r="R243" s="233"/>
    </row>
    <row r="244" spans="1:18" x14ac:dyDescent="0.25">
      <c r="A244" s="227"/>
      <c r="B244" s="227"/>
      <c r="C244" s="228"/>
      <c r="D244" s="228"/>
      <c r="E244" s="229"/>
      <c r="F244" s="229"/>
      <c r="G244" s="230"/>
      <c r="H244" s="231"/>
      <c r="I244" s="231"/>
      <c r="J244" s="231"/>
      <c r="K244" s="234"/>
      <c r="L244" s="235"/>
      <c r="N244" s="227"/>
      <c r="O244" s="227"/>
      <c r="P244" s="237"/>
      <c r="Q244" s="233"/>
      <c r="R244" s="233"/>
    </row>
    <row r="245" spans="1:18" x14ac:dyDescent="0.25">
      <c r="A245" s="227"/>
      <c r="B245" s="227"/>
      <c r="C245" s="228"/>
      <c r="D245" s="228"/>
      <c r="E245" s="229"/>
      <c r="F245" s="229"/>
      <c r="G245" s="230"/>
      <c r="H245" s="231"/>
      <c r="I245" s="231"/>
      <c r="J245" s="231"/>
      <c r="K245" s="234"/>
      <c r="L245" s="235"/>
      <c r="N245" s="227"/>
      <c r="O245" s="227"/>
      <c r="P245" s="237"/>
      <c r="Q245" s="233"/>
      <c r="R245" s="233"/>
    </row>
    <row r="246" spans="1:18" x14ac:dyDescent="0.25">
      <c r="A246" s="227"/>
      <c r="B246" s="227"/>
      <c r="C246" s="228"/>
      <c r="D246" s="228"/>
      <c r="E246" s="229"/>
      <c r="F246" s="229"/>
      <c r="G246" s="230"/>
      <c r="H246" s="231"/>
      <c r="I246" s="231"/>
      <c r="J246" s="231"/>
      <c r="K246" s="234"/>
      <c r="L246" s="235"/>
      <c r="N246" s="227"/>
      <c r="O246" s="227"/>
      <c r="P246" s="237"/>
      <c r="Q246" s="233"/>
      <c r="R246" s="233"/>
    </row>
    <row r="247" spans="1:18" x14ac:dyDescent="0.25">
      <c r="A247" s="227"/>
      <c r="B247" s="227"/>
      <c r="C247" s="228"/>
      <c r="D247" s="228"/>
      <c r="E247" s="229"/>
      <c r="F247" s="229"/>
      <c r="G247" s="230"/>
      <c r="H247" s="231"/>
      <c r="I247" s="231"/>
      <c r="J247" s="231"/>
      <c r="K247" s="234"/>
      <c r="L247" s="235"/>
      <c r="N247" s="227"/>
      <c r="O247" s="227"/>
      <c r="P247" s="237"/>
      <c r="Q247" s="233"/>
      <c r="R247" s="233"/>
    </row>
    <row r="248" spans="1:18" x14ac:dyDescent="0.25">
      <c r="A248" s="227"/>
      <c r="B248" s="227"/>
      <c r="C248" s="228"/>
      <c r="D248" s="228"/>
      <c r="E248" s="229"/>
      <c r="F248" s="229"/>
      <c r="G248" s="230"/>
      <c r="H248" s="231"/>
      <c r="I248" s="231"/>
      <c r="J248" s="231"/>
      <c r="K248" s="234"/>
      <c r="L248" s="235"/>
      <c r="N248" s="227"/>
      <c r="O248" s="227"/>
      <c r="P248" s="237"/>
      <c r="Q248" s="233"/>
      <c r="R248" s="233"/>
    </row>
    <row r="249" spans="1:18" x14ac:dyDescent="0.25">
      <c r="A249" s="227"/>
      <c r="B249" s="227"/>
      <c r="C249" s="228"/>
      <c r="D249" s="228"/>
      <c r="E249" s="229"/>
      <c r="F249" s="229"/>
      <c r="G249" s="230"/>
      <c r="H249" s="231"/>
      <c r="I249" s="231"/>
      <c r="J249" s="231"/>
      <c r="K249" s="234"/>
      <c r="L249" s="235"/>
      <c r="N249" s="227"/>
      <c r="O249" s="227"/>
      <c r="P249" s="237"/>
      <c r="Q249" s="233"/>
      <c r="R249" s="233"/>
    </row>
    <row r="250" spans="1:18" x14ac:dyDescent="0.25">
      <c r="A250" s="227"/>
      <c r="B250" s="227"/>
      <c r="C250" s="228"/>
      <c r="D250" s="228"/>
      <c r="E250" s="229"/>
      <c r="F250" s="229"/>
      <c r="G250" s="230"/>
      <c r="H250" s="231"/>
      <c r="I250" s="231"/>
      <c r="J250" s="231"/>
      <c r="K250" s="234"/>
      <c r="L250" s="235"/>
      <c r="N250" s="227"/>
      <c r="O250" s="227"/>
      <c r="P250" s="237"/>
      <c r="Q250" s="233"/>
      <c r="R250" s="233"/>
    </row>
    <row r="251" spans="1:18" x14ac:dyDescent="0.25">
      <c r="A251" s="227"/>
      <c r="B251" s="227"/>
      <c r="C251" s="228"/>
      <c r="D251" s="228"/>
      <c r="E251" s="229"/>
      <c r="F251" s="229"/>
      <c r="G251" s="230"/>
      <c r="H251" s="231"/>
      <c r="I251" s="231"/>
      <c r="J251" s="231"/>
      <c r="K251" s="234"/>
      <c r="L251" s="235"/>
      <c r="N251" s="227"/>
      <c r="O251" s="227"/>
      <c r="P251" s="237"/>
      <c r="Q251" s="233"/>
      <c r="R251" s="233"/>
    </row>
    <row r="252" spans="1:18" x14ac:dyDescent="0.25">
      <c r="A252" s="227"/>
      <c r="B252" s="227"/>
      <c r="C252" s="228"/>
      <c r="D252" s="228"/>
      <c r="E252" s="229"/>
      <c r="F252" s="229"/>
      <c r="G252" s="230"/>
      <c r="H252" s="231"/>
      <c r="I252" s="231"/>
      <c r="J252" s="231"/>
      <c r="K252" s="234"/>
      <c r="L252" s="235"/>
      <c r="N252" s="227"/>
      <c r="O252" s="227"/>
      <c r="P252" s="237"/>
      <c r="Q252" s="233"/>
      <c r="R252" s="233"/>
    </row>
    <row r="253" spans="1:18" x14ac:dyDescent="0.25">
      <c r="A253" s="227"/>
      <c r="B253" s="227"/>
      <c r="C253" s="228"/>
      <c r="D253" s="228"/>
      <c r="E253" s="229"/>
      <c r="F253" s="229"/>
      <c r="G253" s="230"/>
      <c r="H253" s="231"/>
      <c r="I253" s="231"/>
      <c r="J253" s="231"/>
      <c r="K253" s="234"/>
      <c r="L253" s="235"/>
      <c r="N253" s="227"/>
      <c r="O253" s="227"/>
      <c r="P253" s="237"/>
      <c r="Q253" s="233"/>
      <c r="R253" s="233"/>
    </row>
    <row r="254" spans="1:18" x14ac:dyDescent="0.25">
      <c r="A254" s="227"/>
      <c r="B254" s="227"/>
      <c r="C254" s="228"/>
      <c r="D254" s="228"/>
      <c r="E254" s="229"/>
      <c r="F254" s="229"/>
      <c r="G254" s="230"/>
      <c r="H254" s="231"/>
      <c r="I254" s="231"/>
      <c r="J254" s="231"/>
      <c r="K254" s="234"/>
      <c r="L254" s="235"/>
      <c r="N254" s="227"/>
      <c r="O254" s="227"/>
      <c r="P254" s="237"/>
      <c r="Q254" s="233"/>
      <c r="R254" s="233"/>
    </row>
    <row r="255" spans="1:18" x14ac:dyDescent="0.25">
      <c r="A255" s="227"/>
      <c r="B255" s="227"/>
      <c r="C255" s="228"/>
      <c r="D255" s="228"/>
      <c r="E255" s="229"/>
      <c r="F255" s="229"/>
      <c r="G255" s="230"/>
      <c r="H255" s="231"/>
      <c r="I255" s="231"/>
      <c r="J255" s="231"/>
      <c r="K255" s="234"/>
      <c r="L255" s="235"/>
      <c r="N255" s="227"/>
      <c r="O255" s="227"/>
      <c r="P255" s="237"/>
      <c r="Q255" s="233"/>
      <c r="R255" s="233"/>
    </row>
    <row r="256" spans="1:18" x14ac:dyDescent="0.25">
      <c r="A256" s="227"/>
      <c r="B256" s="227"/>
      <c r="C256" s="228"/>
      <c r="D256" s="228"/>
      <c r="E256" s="229"/>
      <c r="F256" s="229"/>
      <c r="G256" s="230"/>
      <c r="H256" s="231"/>
      <c r="I256" s="231"/>
      <c r="J256" s="231"/>
      <c r="K256" s="234"/>
      <c r="L256" s="235"/>
      <c r="N256" s="227"/>
      <c r="O256" s="227"/>
      <c r="P256" s="237"/>
      <c r="Q256" s="233"/>
      <c r="R256" s="233"/>
    </row>
    <row r="257" spans="1:18" x14ac:dyDescent="0.25">
      <c r="A257" s="227"/>
      <c r="B257" s="227"/>
      <c r="C257" s="228"/>
      <c r="D257" s="228"/>
      <c r="E257" s="229"/>
      <c r="F257" s="229"/>
      <c r="G257" s="230"/>
      <c r="H257" s="231"/>
      <c r="I257" s="231"/>
      <c r="J257" s="231"/>
      <c r="K257" s="234"/>
      <c r="L257" s="235"/>
      <c r="N257" s="227"/>
      <c r="O257" s="227"/>
      <c r="P257" s="237"/>
      <c r="Q257" s="233"/>
      <c r="R257" s="233"/>
    </row>
    <row r="258" spans="1:18" x14ac:dyDescent="0.25">
      <c r="A258" s="227"/>
      <c r="B258" s="227"/>
      <c r="C258" s="228"/>
      <c r="D258" s="228"/>
      <c r="E258" s="229"/>
      <c r="F258" s="229"/>
      <c r="G258" s="230"/>
      <c r="H258" s="231"/>
      <c r="I258" s="231"/>
      <c r="J258" s="231"/>
      <c r="K258" s="234"/>
      <c r="L258" s="235"/>
      <c r="N258" s="227"/>
      <c r="O258" s="227"/>
      <c r="P258" s="237"/>
      <c r="Q258" s="233"/>
      <c r="R258" s="233"/>
    </row>
    <row r="259" spans="1:18" x14ac:dyDescent="0.25">
      <c r="A259" s="227"/>
      <c r="B259" s="227"/>
      <c r="C259" s="228"/>
      <c r="D259" s="228"/>
      <c r="E259" s="229"/>
      <c r="F259" s="229"/>
      <c r="G259" s="230"/>
      <c r="H259" s="231"/>
      <c r="I259" s="231"/>
      <c r="J259" s="231"/>
      <c r="K259" s="234"/>
      <c r="L259" s="235"/>
      <c r="N259" s="227"/>
      <c r="O259" s="227"/>
      <c r="P259" s="237"/>
      <c r="Q259" s="233"/>
      <c r="R259" s="233"/>
    </row>
    <row r="260" spans="1:18" x14ac:dyDescent="0.25">
      <c r="A260" s="227"/>
      <c r="B260" s="227"/>
      <c r="C260" s="228"/>
      <c r="D260" s="228"/>
      <c r="E260" s="229"/>
      <c r="F260" s="229"/>
      <c r="G260" s="230"/>
      <c r="H260" s="231"/>
      <c r="I260" s="231"/>
      <c r="J260" s="231"/>
      <c r="K260" s="234"/>
      <c r="L260" s="235"/>
      <c r="N260" s="227"/>
      <c r="O260" s="227"/>
      <c r="P260" s="237"/>
      <c r="Q260" s="233"/>
      <c r="R260" s="233"/>
    </row>
    <row r="261" spans="1:18" x14ac:dyDescent="0.25">
      <c r="A261" s="227"/>
      <c r="B261" s="227"/>
      <c r="C261" s="228"/>
      <c r="D261" s="228"/>
      <c r="E261" s="229"/>
      <c r="F261" s="229"/>
      <c r="G261" s="230"/>
      <c r="H261" s="231"/>
      <c r="I261" s="231"/>
      <c r="J261" s="231"/>
      <c r="K261" s="234"/>
      <c r="L261" s="235"/>
      <c r="N261" s="227"/>
      <c r="O261" s="227"/>
      <c r="P261" s="237"/>
      <c r="Q261" s="233"/>
      <c r="R261" s="233"/>
    </row>
    <row r="262" spans="1:18" x14ac:dyDescent="0.25">
      <c r="A262" s="227"/>
      <c r="B262" s="227"/>
      <c r="C262" s="228"/>
      <c r="D262" s="228"/>
      <c r="E262" s="229"/>
      <c r="F262" s="229"/>
      <c r="G262" s="230"/>
      <c r="H262" s="231"/>
      <c r="I262" s="231"/>
      <c r="J262" s="231"/>
      <c r="K262" s="234"/>
      <c r="L262" s="235"/>
      <c r="N262" s="227"/>
      <c r="O262" s="227"/>
      <c r="P262" s="237"/>
      <c r="Q262" s="233"/>
      <c r="R262" s="233"/>
    </row>
    <row r="263" spans="1:18" x14ac:dyDescent="0.25">
      <c r="A263" s="227"/>
      <c r="B263" s="227"/>
      <c r="C263" s="228"/>
      <c r="D263" s="228"/>
      <c r="E263" s="229"/>
      <c r="F263" s="229"/>
      <c r="G263" s="230"/>
      <c r="H263" s="231"/>
      <c r="I263" s="231"/>
      <c r="J263" s="231"/>
      <c r="K263" s="234"/>
      <c r="L263" s="235"/>
      <c r="N263" s="227"/>
      <c r="O263" s="227"/>
      <c r="P263" s="237"/>
      <c r="Q263" s="233"/>
      <c r="R263" s="233"/>
    </row>
    <row r="264" spans="1:18" x14ac:dyDescent="0.25">
      <c r="A264" s="227"/>
      <c r="B264" s="227"/>
      <c r="C264" s="228"/>
      <c r="D264" s="228"/>
      <c r="E264" s="229"/>
      <c r="F264" s="229"/>
      <c r="G264" s="230"/>
      <c r="H264" s="231"/>
      <c r="I264" s="231"/>
      <c r="J264" s="231"/>
      <c r="K264" s="234"/>
      <c r="L264" s="235"/>
      <c r="N264" s="227"/>
      <c r="O264" s="227"/>
      <c r="P264" s="237"/>
      <c r="Q264" s="233"/>
      <c r="R264" s="233"/>
    </row>
    <row r="265" spans="1:18" x14ac:dyDescent="0.25">
      <c r="A265" s="227"/>
      <c r="B265" s="227"/>
      <c r="C265" s="228"/>
      <c r="D265" s="228"/>
      <c r="E265" s="229"/>
      <c r="F265" s="229"/>
      <c r="G265" s="230"/>
      <c r="H265" s="231"/>
      <c r="I265" s="231"/>
      <c r="J265" s="231"/>
      <c r="K265" s="234"/>
      <c r="L265" s="235"/>
      <c r="N265" s="227"/>
      <c r="O265" s="227"/>
      <c r="P265" s="237"/>
      <c r="Q265" s="233"/>
      <c r="R265" s="233"/>
    </row>
    <row r="266" spans="1:18" x14ac:dyDescent="0.25">
      <c r="A266" s="227"/>
      <c r="B266" s="227"/>
      <c r="C266" s="228"/>
      <c r="D266" s="228"/>
      <c r="E266" s="229"/>
      <c r="F266" s="229"/>
      <c r="G266" s="230"/>
      <c r="H266" s="231"/>
      <c r="I266" s="231"/>
      <c r="J266" s="231"/>
      <c r="K266" s="234"/>
      <c r="L266" s="235"/>
      <c r="N266" s="227"/>
      <c r="O266" s="227"/>
      <c r="P266" s="237"/>
      <c r="Q266" s="233"/>
      <c r="R266" s="233"/>
    </row>
    <row r="267" spans="1:18" x14ac:dyDescent="0.25">
      <c r="A267" s="227"/>
      <c r="B267" s="227"/>
      <c r="C267" s="228"/>
      <c r="D267" s="228"/>
      <c r="E267" s="229"/>
      <c r="F267" s="229"/>
      <c r="G267" s="230"/>
      <c r="H267" s="231"/>
      <c r="I267" s="231"/>
      <c r="J267" s="231"/>
      <c r="K267" s="234"/>
      <c r="L267" s="235"/>
      <c r="N267" s="227"/>
      <c r="O267" s="227"/>
      <c r="P267" s="237"/>
      <c r="Q267" s="233"/>
      <c r="R267" s="233"/>
    </row>
    <row r="268" spans="1:18" x14ac:dyDescent="0.25">
      <c r="A268" s="227"/>
      <c r="B268" s="227"/>
      <c r="C268" s="228"/>
      <c r="D268" s="228"/>
      <c r="E268" s="229"/>
      <c r="F268" s="229"/>
      <c r="G268" s="230"/>
      <c r="H268" s="231"/>
      <c r="I268" s="231"/>
      <c r="J268" s="231"/>
      <c r="K268" s="234"/>
      <c r="L268" s="235"/>
      <c r="N268" s="227"/>
      <c r="O268" s="227"/>
      <c r="P268" s="237"/>
      <c r="Q268" s="233"/>
      <c r="R268" s="233"/>
    </row>
    <row r="269" spans="1:18" x14ac:dyDescent="0.25">
      <c r="A269" s="227"/>
      <c r="B269" s="227"/>
      <c r="C269" s="228"/>
      <c r="D269" s="228"/>
      <c r="E269" s="229"/>
      <c r="F269" s="229"/>
      <c r="G269" s="230"/>
      <c r="H269" s="231"/>
      <c r="I269" s="231"/>
      <c r="J269" s="231"/>
      <c r="K269" s="234"/>
      <c r="L269" s="235"/>
      <c r="N269" s="227"/>
      <c r="O269" s="227"/>
      <c r="P269" s="237"/>
      <c r="Q269" s="233"/>
      <c r="R269" s="233"/>
    </row>
    <row r="270" spans="1:18" x14ac:dyDescent="0.25">
      <c r="A270" s="227"/>
      <c r="B270" s="227"/>
      <c r="C270" s="228"/>
      <c r="D270" s="228"/>
      <c r="E270" s="229"/>
      <c r="F270" s="229"/>
      <c r="G270" s="230"/>
      <c r="H270" s="231"/>
      <c r="I270" s="231"/>
      <c r="J270" s="231"/>
      <c r="K270" s="234"/>
      <c r="L270" s="235"/>
      <c r="N270" s="227"/>
      <c r="O270" s="227"/>
      <c r="P270" s="237"/>
      <c r="Q270" s="233"/>
      <c r="R270" s="233"/>
    </row>
    <row r="271" spans="1:18" x14ac:dyDescent="0.25">
      <c r="A271" s="227"/>
      <c r="B271" s="227"/>
      <c r="C271" s="228"/>
      <c r="D271" s="228"/>
      <c r="E271" s="229"/>
      <c r="F271" s="229"/>
      <c r="G271" s="230"/>
      <c r="H271" s="231"/>
      <c r="I271" s="231"/>
      <c r="J271" s="231"/>
      <c r="K271" s="234"/>
      <c r="L271" s="235"/>
      <c r="N271" s="227"/>
      <c r="O271" s="227"/>
      <c r="P271" s="237"/>
      <c r="Q271" s="233"/>
      <c r="R271" s="233"/>
    </row>
    <row r="272" spans="1:18" x14ac:dyDescent="0.25">
      <c r="A272" s="227"/>
      <c r="B272" s="227"/>
      <c r="C272" s="228"/>
      <c r="D272" s="228"/>
      <c r="E272" s="229"/>
      <c r="F272" s="229"/>
      <c r="G272" s="230"/>
      <c r="H272" s="231"/>
      <c r="I272" s="231"/>
      <c r="J272" s="231"/>
      <c r="K272" s="234"/>
      <c r="L272" s="235"/>
      <c r="N272" s="227"/>
      <c r="O272" s="227"/>
      <c r="P272" s="237"/>
      <c r="Q272" s="233"/>
      <c r="R272" s="233"/>
    </row>
    <row r="273" spans="1:18" x14ac:dyDescent="0.25">
      <c r="A273" s="227"/>
      <c r="B273" s="227"/>
      <c r="C273" s="228"/>
      <c r="D273" s="228"/>
      <c r="E273" s="229"/>
      <c r="F273" s="229"/>
      <c r="G273" s="230"/>
      <c r="H273" s="231"/>
      <c r="I273" s="231"/>
      <c r="J273" s="231"/>
      <c r="K273" s="234"/>
      <c r="L273" s="235"/>
      <c r="N273" s="227"/>
      <c r="O273" s="227"/>
      <c r="P273" s="237"/>
      <c r="Q273" s="233"/>
      <c r="R273" s="233"/>
    </row>
    <row r="274" spans="1:18" x14ac:dyDescent="0.25">
      <c r="A274" s="227"/>
      <c r="B274" s="227"/>
      <c r="C274" s="228"/>
      <c r="D274" s="228"/>
      <c r="E274" s="229"/>
      <c r="F274" s="229"/>
      <c r="G274" s="230"/>
      <c r="H274" s="231"/>
      <c r="I274" s="231"/>
      <c r="J274" s="231"/>
      <c r="K274" s="234"/>
      <c r="L274" s="235"/>
      <c r="N274" s="227"/>
      <c r="O274" s="227"/>
      <c r="P274" s="237"/>
      <c r="Q274" s="233"/>
      <c r="R274" s="233"/>
    </row>
    <row r="275" spans="1:18" x14ac:dyDescent="0.25">
      <c r="A275" s="227"/>
      <c r="B275" s="227"/>
      <c r="C275" s="228"/>
      <c r="D275" s="228"/>
      <c r="E275" s="229"/>
      <c r="F275" s="229"/>
      <c r="G275" s="230"/>
      <c r="H275" s="231"/>
      <c r="I275" s="231"/>
      <c r="J275" s="231"/>
      <c r="K275" s="234"/>
      <c r="L275" s="235"/>
      <c r="N275" s="227"/>
      <c r="O275" s="227"/>
      <c r="P275" s="237"/>
      <c r="Q275" s="233"/>
      <c r="R275" s="233"/>
    </row>
    <row r="276" spans="1:18" x14ac:dyDescent="0.25">
      <c r="A276" s="227"/>
      <c r="B276" s="227"/>
      <c r="C276" s="228"/>
      <c r="D276" s="228"/>
      <c r="E276" s="229"/>
      <c r="F276" s="229"/>
      <c r="G276" s="230"/>
      <c r="H276" s="231"/>
      <c r="I276" s="231"/>
      <c r="J276" s="231"/>
      <c r="K276" s="234"/>
      <c r="L276" s="235"/>
      <c r="N276" s="227"/>
      <c r="O276" s="227"/>
      <c r="P276" s="237"/>
      <c r="Q276" s="233"/>
      <c r="R276" s="233"/>
    </row>
    <row r="277" spans="1:18" x14ac:dyDescent="0.25">
      <c r="A277" s="227"/>
      <c r="B277" s="227"/>
      <c r="C277" s="228"/>
      <c r="D277" s="228"/>
      <c r="E277" s="229"/>
      <c r="F277" s="229"/>
      <c r="G277" s="230"/>
      <c r="H277" s="231"/>
      <c r="I277" s="231"/>
      <c r="J277" s="231"/>
      <c r="K277" s="234"/>
      <c r="L277" s="235"/>
      <c r="N277" s="227"/>
      <c r="O277" s="227"/>
      <c r="P277" s="237"/>
      <c r="Q277" s="233"/>
      <c r="R277" s="233"/>
    </row>
    <row r="278" spans="1:18" x14ac:dyDescent="0.25">
      <c r="A278" s="227"/>
      <c r="B278" s="227"/>
      <c r="C278" s="228"/>
      <c r="D278" s="228"/>
      <c r="E278" s="229"/>
      <c r="F278" s="229"/>
      <c r="G278" s="230"/>
      <c r="H278" s="231"/>
      <c r="I278" s="231"/>
      <c r="J278" s="231"/>
      <c r="K278" s="234"/>
      <c r="L278" s="235"/>
      <c r="N278" s="227"/>
      <c r="O278" s="227"/>
      <c r="P278" s="237"/>
      <c r="Q278" s="233"/>
      <c r="R278" s="233"/>
    </row>
    <row r="279" spans="1:18" x14ac:dyDescent="0.25">
      <c r="A279" s="227"/>
      <c r="B279" s="227"/>
      <c r="C279" s="228"/>
      <c r="D279" s="228"/>
      <c r="E279" s="229"/>
      <c r="F279" s="229"/>
      <c r="G279" s="230"/>
      <c r="H279" s="231"/>
      <c r="I279" s="231"/>
      <c r="J279" s="231"/>
      <c r="K279" s="234"/>
      <c r="L279" s="235"/>
      <c r="N279" s="227"/>
      <c r="O279" s="227"/>
      <c r="P279" s="237"/>
      <c r="Q279" s="233"/>
      <c r="R279" s="233"/>
    </row>
    <row r="280" spans="1:18" x14ac:dyDescent="0.25">
      <c r="A280" s="227"/>
      <c r="B280" s="227"/>
      <c r="C280" s="228"/>
      <c r="D280" s="228"/>
      <c r="E280" s="229"/>
      <c r="F280" s="229"/>
      <c r="G280" s="230"/>
      <c r="H280" s="231"/>
      <c r="I280" s="231"/>
      <c r="J280" s="231"/>
      <c r="K280" s="234"/>
      <c r="L280" s="235"/>
      <c r="N280" s="227"/>
      <c r="O280" s="227"/>
      <c r="P280" s="237"/>
      <c r="Q280" s="233"/>
      <c r="R280" s="233"/>
    </row>
    <row r="281" spans="1:18" x14ac:dyDescent="0.25">
      <c r="A281" s="227"/>
      <c r="B281" s="227"/>
      <c r="C281" s="228"/>
      <c r="D281" s="228"/>
      <c r="E281" s="229"/>
      <c r="F281" s="229"/>
      <c r="G281" s="230"/>
      <c r="H281" s="231"/>
      <c r="I281" s="231"/>
      <c r="J281" s="231"/>
      <c r="K281" s="234"/>
      <c r="L281" s="235"/>
      <c r="N281" s="227"/>
      <c r="O281" s="227"/>
      <c r="P281" s="237"/>
      <c r="Q281" s="233"/>
      <c r="R281" s="233"/>
    </row>
    <row r="282" spans="1:18" x14ac:dyDescent="0.25">
      <c r="A282" s="227"/>
      <c r="B282" s="227"/>
      <c r="C282" s="228"/>
      <c r="D282" s="228"/>
      <c r="E282" s="229"/>
      <c r="F282" s="229"/>
      <c r="G282" s="230"/>
      <c r="H282" s="231"/>
      <c r="I282" s="231"/>
      <c r="J282" s="231"/>
      <c r="K282" s="234"/>
      <c r="L282" s="235"/>
      <c r="N282" s="227"/>
      <c r="O282" s="227"/>
      <c r="P282" s="237"/>
      <c r="Q282" s="233"/>
      <c r="R282" s="233"/>
    </row>
    <row r="283" spans="1:18" x14ac:dyDescent="0.25">
      <c r="A283" s="227"/>
      <c r="B283" s="227"/>
      <c r="C283" s="228"/>
      <c r="D283" s="228"/>
      <c r="E283" s="229"/>
      <c r="F283" s="229"/>
      <c r="G283" s="230"/>
      <c r="H283" s="231"/>
      <c r="I283" s="231"/>
      <c r="J283" s="231"/>
      <c r="K283" s="234"/>
      <c r="L283" s="235"/>
      <c r="N283" s="227"/>
      <c r="O283" s="227"/>
      <c r="P283" s="237"/>
      <c r="Q283" s="233"/>
      <c r="R283" s="233"/>
    </row>
    <row r="284" spans="1:18" x14ac:dyDescent="0.25">
      <c r="A284" s="227"/>
      <c r="B284" s="227"/>
      <c r="C284" s="228"/>
      <c r="D284" s="228"/>
      <c r="E284" s="229"/>
      <c r="F284" s="229"/>
      <c r="G284" s="230"/>
      <c r="H284" s="231"/>
      <c r="I284" s="231"/>
      <c r="J284" s="231"/>
      <c r="K284" s="234"/>
      <c r="L284" s="235"/>
      <c r="N284" s="227"/>
      <c r="O284" s="227"/>
      <c r="P284" s="237"/>
      <c r="Q284" s="233"/>
      <c r="R284" s="233"/>
    </row>
    <row r="285" spans="1:18" x14ac:dyDescent="0.25">
      <c r="A285" s="227"/>
      <c r="B285" s="227"/>
      <c r="C285" s="228"/>
      <c r="D285" s="228"/>
      <c r="E285" s="229"/>
      <c r="F285" s="229"/>
      <c r="G285" s="230"/>
      <c r="H285" s="231"/>
      <c r="I285" s="231"/>
      <c r="J285" s="231"/>
      <c r="K285" s="234"/>
      <c r="L285" s="235"/>
      <c r="N285" s="227"/>
      <c r="O285" s="227"/>
      <c r="P285" s="237"/>
      <c r="Q285" s="233"/>
      <c r="R285" s="233"/>
    </row>
    <row r="286" spans="1:18" x14ac:dyDescent="0.25">
      <c r="A286" s="227"/>
      <c r="B286" s="227"/>
      <c r="C286" s="228"/>
      <c r="D286" s="228"/>
      <c r="E286" s="229"/>
      <c r="F286" s="229"/>
      <c r="G286" s="230"/>
      <c r="H286" s="231"/>
      <c r="I286" s="231"/>
      <c r="J286" s="231"/>
      <c r="K286" s="234"/>
      <c r="L286" s="235"/>
      <c r="N286" s="227"/>
      <c r="O286" s="227"/>
      <c r="P286" s="237"/>
      <c r="Q286" s="233"/>
      <c r="R286" s="233"/>
    </row>
    <row r="287" spans="1:18" x14ac:dyDescent="0.25">
      <c r="A287" s="227"/>
      <c r="B287" s="227"/>
      <c r="C287" s="228"/>
      <c r="D287" s="228"/>
      <c r="E287" s="229"/>
      <c r="F287" s="229"/>
      <c r="G287" s="230"/>
      <c r="H287" s="231"/>
      <c r="I287" s="231"/>
      <c r="J287" s="231"/>
      <c r="K287" s="234"/>
      <c r="L287" s="235"/>
      <c r="N287" s="227"/>
      <c r="O287" s="227"/>
      <c r="P287" s="237"/>
      <c r="Q287" s="233"/>
      <c r="R287" s="233"/>
    </row>
    <row r="288" spans="1:18" x14ac:dyDescent="0.25">
      <c r="A288" s="227"/>
      <c r="B288" s="227"/>
      <c r="C288" s="228"/>
      <c r="D288" s="228"/>
      <c r="E288" s="229"/>
      <c r="F288" s="229"/>
      <c r="G288" s="230"/>
      <c r="H288" s="231"/>
      <c r="I288" s="231"/>
      <c r="J288" s="231"/>
      <c r="K288" s="234"/>
      <c r="L288" s="235"/>
      <c r="N288" s="227"/>
      <c r="O288" s="227"/>
      <c r="P288" s="237"/>
      <c r="Q288" s="233"/>
      <c r="R288" s="233"/>
    </row>
    <row r="289" spans="1:18" x14ac:dyDescent="0.25">
      <c r="A289" s="227"/>
      <c r="B289" s="227"/>
      <c r="C289" s="228"/>
      <c r="D289" s="228"/>
      <c r="E289" s="229"/>
      <c r="F289" s="229"/>
      <c r="G289" s="230"/>
      <c r="H289" s="231"/>
      <c r="I289" s="231"/>
      <c r="J289" s="231"/>
      <c r="K289" s="234"/>
      <c r="L289" s="235"/>
      <c r="N289" s="227"/>
      <c r="O289" s="227"/>
      <c r="P289" s="237"/>
      <c r="Q289" s="233"/>
      <c r="R289" s="233"/>
    </row>
    <row r="290" spans="1:18" x14ac:dyDescent="0.25">
      <c r="A290" s="227"/>
      <c r="B290" s="227"/>
      <c r="C290" s="228"/>
      <c r="D290" s="228"/>
      <c r="E290" s="229"/>
      <c r="F290" s="229"/>
      <c r="G290" s="230"/>
      <c r="H290" s="231"/>
      <c r="I290" s="231"/>
      <c r="J290" s="231"/>
      <c r="K290" s="234"/>
      <c r="L290" s="235"/>
      <c r="N290" s="227"/>
      <c r="O290" s="227"/>
      <c r="P290" s="237"/>
      <c r="Q290" s="233"/>
      <c r="R290" s="233"/>
    </row>
    <row r="291" spans="1:18" x14ac:dyDescent="0.25">
      <c r="A291" s="227"/>
      <c r="B291" s="227"/>
      <c r="C291" s="228"/>
      <c r="D291" s="228"/>
      <c r="E291" s="229"/>
      <c r="F291" s="229"/>
      <c r="G291" s="230"/>
      <c r="H291" s="231"/>
      <c r="I291" s="231"/>
      <c r="J291" s="231"/>
      <c r="K291" s="234"/>
      <c r="L291" s="235"/>
      <c r="N291" s="227"/>
      <c r="O291" s="227"/>
      <c r="P291" s="237"/>
      <c r="Q291" s="233"/>
      <c r="R291" s="233"/>
    </row>
    <row r="292" spans="1:18" x14ac:dyDescent="0.25">
      <c r="A292" s="227"/>
      <c r="B292" s="227"/>
      <c r="C292" s="228"/>
      <c r="D292" s="228"/>
      <c r="E292" s="229"/>
      <c r="F292" s="229"/>
      <c r="G292" s="230"/>
      <c r="H292" s="231"/>
      <c r="I292" s="231"/>
      <c r="J292" s="231"/>
      <c r="K292" s="234"/>
      <c r="L292" s="235"/>
      <c r="N292" s="227"/>
      <c r="O292" s="227"/>
      <c r="P292" s="237"/>
      <c r="Q292" s="233"/>
      <c r="R292" s="233"/>
    </row>
    <row r="293" spans="1:18" x14ac:dyDescent="0.25">
      <c r="A293" s="227"/>
      <c r="B293" s="227"/>
      <c r="C293" s="228"/>
      <c r="D293" s="228"/>
      <c r="E293" s="229"/>
      <c r="F293" s="229"/>
      <c r="G293" s="230"/>
      <c r="H293" s="231"/>
      <c r="I293" s="231"/>
      <c r="J293" s="231"/>
      <c r="K293" s="234"/>
      <c r="L293" s="235"/>
      <c r="N293" s="227"/>
      <c r="O293" s="227"/>
      <c r="P293" s="237"/>
      <c r="Q293" s="233"/>
      <c r="R293" s="233"/>
    </row>
    <row r="294" spans="1:18" x14ac:dyDescent="0.25">
      <c r="A294" s="227"/>
      <c r="B294" s="227"/>
      <c r="C294" s="228"/>
      <c r="D294" s="228"/>
      <c r="E294" s="229"/>
      <c r="F294" s="229"/>
      <c r="G294" s="230"/>
      <c r="H294" s="231"/>
      <c r="I294" s="231"/>
      <c r="J294" s="231"/>
      <c r="K294" s="234"/>
      <c r="L294" s="235"/>
      <c r="N294" s="227"/>
      <c r="O294" s="227"/>
      <c r="P294" s="237"/>
      <c r="Q294" s="233"/>
      <c r="R294" s="233"/>
    </row>
    <row r="295" spans="1:18" x14ac:dyDescent="0.25">
      <c r="A295" s="227"/>
      <c r="B295" s="227"/>
      <c r="C295" s="228"/>
      <c r="D295" s="228"/>
      <c r="E295" s="229"/>
      <c r="F295" s="229"/>
      <c r="G295" s="230"/>
      <c r="H295" s="231"/>
      <c r="I295" s="231"/>
      <c r="J295" s="231"/>
      <c r="K295" s="234"/>
      <c r="L295" s="235"/>
      <c r="N295" s="227"/>
      <c r="O295" s="227"/>
      <c r="P295" s="237"/>
      <c r="Q295" s="233"/>
      <c r="R295" s="233"/>
    </row>
    <row r="296" spans="1:18" x14ac:dyDescent="0.25">
      <c r="A296" s="227"/>
      <c r="B296" s="227"/>
      <c r="C296" s="228"/>
      <c r="D296" s="228"/>
      <c r="E296" s="229"/>
      <c r="F296" s="229"/>
      <c r="G296" s="230"/>
      <c r="H296" s="231"/>
      <c r="I296" s="231"/>
      <c r="J296" s="231"/>
      <c r="K296" s="234"/>
      <c r="L296" s="235"/>
      <c r="N296" s="227"/>
      <c r="O296" s="227"/>
      <c r="P296" s="237"/>
      <c r="Q296" s="233"/>
      <c r="R296" s="233"/>
    </row>
    <row r="297" spans="1:18" x14ac:dyDescent="0.25">
      <c r="A297" s="227"/>
      <c r="B297" s="227"/>
      <c r="C297" s="228"/>
      <c r="D297" s="228"/>
      <c r="E297" s="229"/>
      <c r="F297" s="229"/>
      <c r="G297" s="230"/>
      <c r="H297" s="231"/>
      <c r="I297" s="231"/>
      <c r="J297" s="231"/>
      <c r="K297" s="234"/>
      <c r="L297" s="235"/>
      <c r="N297" s="227"/>
      <c r="O297" s="227"/>
      <c r="P297" s="237"/>
      <c r="Q297" s="233"/>
      <c r="R297" s="233"/>
    </row>
    <row r="298" spans="1:18" x14ac:dyDescent="0.25">
      <c r="A298" s="227"/>
      <c r="B298" s="227"/>
      <c r="C298" s="228"/>
      <c r="D298" s="228"/>
      <c r="E298" s="229"/>
      <c r="F298" s="229"/>
      <c r="G298" s="230"/>
      <c r="H298" s="231"/>
      <c r="I298" s="231"/>
      <c r="J298" s="231"/>
      <c r="K298" s="234"/>
      <c r="L298" s="235"/>
      <c r="N298" s="227"/>
      <c r="O298" s="227"/>
      <c r="P298" s="237"/>
      <c r="Q298" s="233"/>
      <c r="R298" s="233"/>
    </row>
    <row r="299" spans="1:18" x14ac:dyDescent="0.25">
      <c r="A299" s="227"/>
      <c r="B299" s="227"/>
      <c r="C299" s="228"/>
      <c r="D299" s="228"/>
      <c r="E299" s="229"/>
      <c r="F299" s="229"/>
      <c r="G299" s="230"/>
      <c r="H299" s="231"/>
      <c r="I299" s="231"/>
      <c r="J299" s="231"/>
      <c r="K299" s="234"/>
      <c r="L299" s="235"/>
      <c r="N299" s="227"/>
      <c r="O299" s="227"/>
      <c r="P299" s="237"/>
      <c r="Q299" s="233"/>
      <c r="R299" s="233"/>
    </row>
    <row r="300" spans="1:18" x14ac:dyDescent="0.25">
      <c r="A300" s="227"/>
      <c r="B300" s="227"/>
      <c r="C300" s="228"/>
      <c r="D300" s="228"/>
      <c r="E300" s="229"/>
      <c r="F300" s="229"/>
      <c r="G300" s="230"/>
      <c r="H300" s="231"/>
      <c r="I300" s="231"/>
      <c r="J300" s="231"/>
      <c r="K300" s="234"/>
      <c r="L300" s="235"/>
      <c r="N300" s="227"/>
      <c r="O300" s="227"/>
      <c r="P300" s="237"/>
      <c r="Q300" s="233"/>
      <c r="R300" s="233"/>
    </row>
    <row r="301" spans="1:18" x14ac:dyDescent="0.25">
      <c r="A301" s="227"/>
      <c r="B301" s="227"/>
      <c r="C301" s="228"/>
      <c r="D301" s="228"/>
      <c r="E301" s="229"/>
      <c r="F301" s="229"/>
      <c r="G301" s="230"/>
      <c r="H301" s="231"/>
      <c r="I301" s="231"/>
      <c r="J301" s="231"/>
      <c r="K301" s="234"/>
      <c r="L301" s="235"/>
      <c r="N301" s="227"/>
      <c r="O301" s="227"/>
      <c r="P301" s="237"/>
      <c r="Q301" s="233"/>
      <c r="R301" s="233"/>
    </row>
    <row r="302" spans="1:18" x14ac:dyDescent="0.25">
      <c r="A302" s="227"/>
      <c r="B302" s="227"/>
      <c r="C302" s="228"/>
      <c r="D302" s="228"/>
      <c r="E302" s="229"/>
      <c r="F302" s="229"/>
      <c r="G302" s="230"/>
      <c r="H302" s="231"/>
      <c r="I302" s="231"/>
      <c r="J302" s="231"/>
      <c r="K302" s="234"/>
      <c r="L302" s="235"/>
      <c r="N302" s="227"/>
      <c r="O302" s="227"/>
      <c r="P302" s="237"/>
      <c r="Q302" s="233"/>
      <c r="R302" s="233"/>
    </row>
    <row r="303" spans="1:18" x14ac:dyDescent="0.25">
      <c r="A303" s="227"/>
      <c r="B303" s="227"/>
      <c r="C303" s="228"/>
      <c r="D303" s="228"/>
      <c r="E303" s="229"/>
      <c r="F303" s="229"/>
      <c r="G303" s="230"/>
      <c r="H303" s="231"/>
      <c r="I303" s="231"/>
      <c r="J303" s="231"/>
      <c r="K303" s="234"/>
      <c r="L303" s="235"/>
      <c r="N303" s="227"/>
      <c r="O303" s="227"/>
      <c r="P303" s="237"/>
      <c r="Q303" s="233"/>
      <c r="R303" s="233"/>
    </row>
    <row r="304" spans="1:18" x14ac:dyDescent="0.25">
      <c r="A304" s="227"/>
      <c r="B304" s="227"/>
      <c r="C304" s="228"/>
      <c r="D304" s="228"/>
      <c r="E304" s="229"/>
      <c r="F304" s="229"/>
      <c r="G304" s="230"/>
      <c r="H304" s="231"/>
      <c r="I304" s="231"/>
      <c r="J304" s="231"/>
      <c r="K304" s="234"/>
      <c r="L304" s="235"/>
      <c r="N304" s="227"/>
      <c r="O304" s="227"/>
      <c r="P304" s="237"/>
      <c r="Q304" s="233"/>
      <c r="R304" s="233"/>
    </row>
    <row r="305" spans="1:18" x14ac:dyDescent="0.25">
      <c r="A305" s="227"/>
      <c r="B305" s="227"/>
      <c r="C305" s="228"/>
      <c r="D305" s="228"/>
      <c r="E305" s="229"/>
      <c r="F305" s="229"/>
      <c r="G305" s="230"/>
      <c r="H305" s="231"/>
      <c r="I305" s="231"/>
      <c r="J305" s="231"/>
      <c r="K305" s="234"/>
      <c r="L305" s="235"/>
      <c r="N305" s="227"/>
      <c r="O305" s="227"/>
      <c r="P305" s="237"/>
      <c r="Q305" s="233"/>
      <c r="R305" s="233"/>
    </row>
    <row r="306" spans="1:18" x14ac:dyDescent="0.25">
      <c r="A306" s="227"/>
      <c r="B306" s="227"/>
      <c r="C306" s="228"/>
      <c r="D306" s="228"/>
      <c r="E306" s="229"/>
      <c r="F306" s="229"/>
      <c r="G306" s="230"/>
      <c r="H306" s="231"/>
      <c r="I306" s="231"/>
      <c r="J306" s="231"/>
      <c r="K306" s="234"/>
      <c r="L306" s="235"/>
      <c r="N306" s="227"/>
      <c r="O306" s="227"/>
      <c r="P306" s="237"/>
      <c r="Q306" s="233"/>
      <c r="R306" s="233"/>
    </row>
    <row r="307" spans="1:18" x14ac:dyDescent="0.25">
      <c r="A307" s="227"/>
      <c r="B307" s="227"/>
      <c r="C307" s="228"/>
      <c r="D307" s="228"/>
      <c r="E307" s="229"/>
      <c r="F307" s="229"/>
      <c r="G307" s="230"/>
      <c r="H307" s="231"/>
      <c r="I307" s="231"/>
      <c r="J307" s="231"/>
      <c r="K307" s="234"/>
      <c r="L307" s="235"/>
      <c r="N307" s="227"/>
      <c r="O307" s="227"/>
      <c r="P307" s="237"/>
      <c r="Q307" s="233"/>
      <c r="R307" s="233"/>
    </row>
    <row r="308" spans="1:18" x14ac:dyDescent="0.25">
      <c r="A308" s="227"/>
      <c r="B308" s="227"/>
      <c r="C308" s="228"/>
      <c r="D308" s="228"/>
      <c r="E308" s="229"/>
      <c r="F308" s="229"/>
      <c r="G308" s="230"/>
      <c r="H308" s="231"/>
      <c r="I308" s="231"/>
      <c r="J308" s="231"/>
      <c r="K308" s="234"/>
      <c r="L308" s="235"/>
      <c r="N308" s="227"/>
      <c r="O308" s="227"/>
      <c r="P308" s="237"/>
      <c r="Q308" s="233"/>
      <c r="R308" s="233"/>
    </row>
    <row r="309" spans="1:18" x14ac:dyDescent="0.25">
      <c r="A309" s="227"/>
      <c r="B309" s="227"/>
      <c r="C309" s="228"/>
      <c r="D309" s="228"/>
      <c r="E309" s="229"/>
      <c r="F309" s="229"/>
      <c r="G309" s="230"/>
      <c r="H309" s="231"/>
      <c r="I309" s="231"/>
      <c r="J309" s="231"/>
      <c r="K309" s="234"/>
      <c r="L309" s="235"/>
      <c r="N309" s="227"/>
      <c r="O309" s="227"/>
      <c r="P309" s="237"/>
      <c r="Q309" s="233"/>
      <c r="R309" s="233"/>
    </row>
    <row r="310" spans="1:18" x14ac:dyDescent="0.25">
      <c r="A310" s="227"/>
      <c r="B310" s="227"/>
      <c r="C310" s="228"/>
      <c r="D310" s="228"/>
      <c r="E310" s="229"/>
      <c r="F310" s="229"/>
      <c r="G310" s="230"/>
      <c r="H310" s="231"/>
      <c r="I310" s="231"/>
      <c r="J310" s="231"/>
      <c r="K310" s="234"/>
      <c r="L310" s="235"/>
      <c r="N310" s="227"/>
      <c r="O310" s="227"/>
      <c r="P310" s="237"/>
      <c r="Q310" s="233"/>
      <c r="R310" s="233"/>
    </row>
    <row r="311" spans="1:18" x14ac:dyDescent="0.25">
      <c r="A311" s="227"/>
      <c r="B311" s="227"/>
      <c r="C311" s="228"/>
      <c r="D311" s="228"/>
      <c r="E311" s="229"/>
      <c r="F311" s="229"/>
      <c r="G311" s="230"/>
      <c r="H311" s="231"/>
      <c r="I311" s="231"/>
      <c r="J311" s="231"/>
      <c r="K311" s="234"/>
      <c r="L311" s="235"/>
      <c r="N311" s="227"/>
      <c r="O311" s="227"/>
      <c r="P311" s="237"/>
      <c r="Q311" s="233"/>
      <c r="R311" s="233"/>
    </row>
    <row r="312" spans="1:18" x14ac:dyDescent="0.25">
      <c r="A312" s="227"/>
      <c r="B312" s="227"/>
      <c r="C312" s="228"/>
      <c r="D312" s="228"/>
      <c r="E312" s="229"/>
      <c r="F312" s="229"/>
      <c r="G312" s="230"/>
      <c r="H312" s="231"/>
      <c r="I312" s="231"/>
      <c r="J312" s="231"/>
      <c r="K312" s="234"/>
      <c r="L312" s="235"/>
      <c r="N312" s="227"/>
      <c r="O312" s="227"/>
      <c r="P312" s="237"/>
      <c r="Q312" s="233"/>
      <c r="R312" s="233"/>
    </row>
    <row r="313" spans="1:18" x14ac:dyDescent="0.25">
      <c r="A313" s="227"/>
      <c r="B313" s="227"/>
      <c r="C313" s="228"/>
      <c r="D313" s="228"/>
      <c r="E313" s="229"/>
      <c r="F313" s="229"/>
      <c r="G313" s="230"/>
      <c r="H313" s="231"/>
      <c r="I313" s="231"/>
      <c r="J313" s="231"/>
      <c r="K313" s="234"/>
      <c r="L313" s="235"/>
      <c r="N313" s="227"/>
      <c r="O313" s="227"/>
      <c r="P313" s="237"/>
      <c r="Q313" s="233"/>
      <c r="R313" s="233"/>
    </row>
    <row r="314" spans="1:18" x14ac:dyDescent="0.25">
      <c r="A314" s="227"/>
      <c r="B314" s="227"/>
      <c r="C314" s="228"/>
      <c r="D314" s="228"/>
      <c r="E314" s="229"/>
      <c r="F314" s="229"/>
      <c r="G314" s="230"/>
      <c r="H314" s="231"/>
      <c r="I314" s="231"/>
      <c r="J314" s="231"/>
      <c r="K314" s="234"/>
      <c r="L314" s="235"/>
      <c r="N314" s="227"/>
      <c r="O314" s="227"/>
      <c r="P314" s="237"/>
      <c r="Q314" s="233"/>
      <c r="R314" s="233"/>
    </row>
    <row r="315" spans="1:18" x14ac:dyDescent="0.25">
      <c r="A315" s="227"/>
      <c r="B315" s="227"/>
      <c r="C315" s="228"/>
      <c r="D315" s="228"/>
      <c r="E315" s="229"/>
      <c r="F315" s="229"/>
      <c r="G315" s="230"/>
      <c r="H315" s="231"/>
      <c r="I315" s="231"/>
      <c r="J315" s="231"/>
      <c r="K315" s="234"/>
      <c r="L315" s="235"/>
      <c r="N315" s="227"/>
      <c r="O315" s="227"/>
      <c r="P315" s="237"/>
      <c r="Q315" s="233"/>
      <c r="R315" s="233"/>
    </row>
    <row r="316" spans="1:18" x14ac:dyDescent="0.25">
      <c r="A316" s="227"/>
      <c r="B316" s="227"/>
      <c r="C316" s="228"/>
      <c r="D316" s="228"/>
      <c r="E316" s="229"/>
      <c r="F316" s="229"/>
      <c r="G316" s="230"/>
      <c r="H316" s="231"/>
      <c r="I316" s="231"/>
      <c r="J316" s="231"/>
      <c r="K316" s="234"/>
      <c r="L316" s="235"/>
      <c r="N316" s="227"/>
      <c r="O316" s="227"/>
      <c r="P316" s="237"/>
      <c r="Q316" s="233"/>
      <c r="R316" s="233"/>
    </row>
    <row r="317" spans="1:18" x14ac:dyDescent="0.25">
      <c r="A317" s="227"/>
      <c r="B317" s="227"/>
      <c r="C317" s="228"/>
      <c r="D317" s="228"/>
      <c r="E317" s="229"/>
      <c r="F317" s="229"/>
      <c r="G317" s="230"/>
      <c r="H317" s="231"/>
      <c r="I317" s="231"/>
      <c r="J317" s="231"/>
      <c r="K317" s="234"/>
      <c r="L317" s="235"/>
      <c r="N317" s="227"/>
      <c r="O317" s="227"/>
      <c r="P317" s="237"/>
      <c r="Q317" s="233"/>
      <c r="R317" s="233"/>
    </row>
    <row r="318" spans="1:18" x14ac:dyDescent="0.25">
      <c r="A318" s="227"/>
      <c r="B318" s="227"/>
      <c r="C318" s="228"/>
      <c r="D318" s="228"/>
      <c r="E318" s="229"/>
      <c r="F318" s="229"/>
      <c r="G318" s="230"/>
      <c r="H318" s="231"/>
      <c r="I318" s="231"/>
      <c r="J318" s="231"/>
      <c r="K318" s="234"/>
      <c r="L318" s="235"/>
      <c r="N318" s="227"/>
      <c r="O318" s="227"/>
      <c r="P318" s="237"/>
      <c r="Q318" s="233"/>
      <c r="R318" s="233"/>
    </row>
    <row r="319" spans="1:18" x14ac:dyDescent="0.25">
      <c r="A319" s="227"/>
      <c r="B319" s="227"/>
      <c r="C319" s="228"/>
      <c r="D319" s="228"/>
      <c r="E319" s="229"/>
      <c r="F319" s="229"/>
      <c r="G319" s="230"/>
      <c r="H319" s="231"/>
      <c r="I319" s="231"/>
      <c r="J319" s="231"/>
      <c r="K319" s="234"/>
      <c r="L319" s="235"/>
      <c r="N319" s="227"/>
      <c r="O319" s="227"/>
      <c r="P319" s="237"/>
      <c r="Q319" s="233"/>
      <c r="R319" s="233"/>
    </row>
    <row r="320" spans="1:18" x14ac:dyDescent="0.25">
      <c r="A320" s="227"/>
      <c r="B320" s="227"/>
      <c r="C320" s="228"/>
      <c r="D320" s="228"/>
      <c r="E320" s="229"/>
      <c r="F320" s="229"/>
      <c r="G320" s="230"/>
      <c r="H320" s="231"/>
      <c r="I320" s="231"/>
      <c r="J320" s="231"/>
      <c r="K320" s="234"/>
      <c r="L320" s="235"/>
      <c r="N320" s="227"/>
      <c r="O320" s="227"/>
      <c r="P320" s="237"/>
      <c r="Q320" s="233"/>
      <c r="R320" s="233"/>
    </row>
    <row r="321" spans="1:18" x14ac:dyDescent="0.25">
      <c r="A321" s="227"/>
      <c r="B321" s="227"/>
      <c r="C321" s="228"/>
      <c r="D321" s="228"/>
      <c r="E321" s="229"/>
      <c r="F321" s="229"/>
      <c r="G321" s="230"/>
      <c r="H321" s="231"/>
      <c r="I321" s="231"/>
      <c r="J321" s="231"/>
      <c r="K321" s="234"/>
      <c r="L321" s="235"/>
      <c r="N321" s="227"/>
      <c r="O321" s="227"/>
      <c r="P321" s="237"/>
      <c r="Q321" s="233"/>
      <c r="R321" s="233"/>
    </row>
    <row r="322" spans="1:18" x14ac:dyDescent="0.25">
      <c r="A322" s="227"/>
      <c r="B322" s="227"/>
      <c r="C322" s="228"/>
      <c r="D322" s="228"/>
      <c r="E322" s="229"/>
      <c r="F322" s="229"/>
      <c r="G322" s="230"/>
      <c r="H322" s="231"/>
      <c r="I322" s="231"/>
      <c r="J322" s="231"/>
      <c r="K322" s="234"/>
      <c r="L322" s="235"/>
      <c r="N322" s="227"/>
      <c r="O322" s="227"/>
      <c r="P322" s="237"/>
      <c r="Q322" s="233"/>
      <c r="R322" s="233"/>
    </row>
    <row r="323" spans="1:18" x14ac:dyDescent="0.25">
      <c r="A323" s="227"/>
      <c r="B323" s="227"/>
      <c r="C323" s="228"/>
      <c r="D323" s="228"/>
      <c r="E323" s="229"/>
      <c r="F323" s="229"/>
      <c r="G323" s="230"/>
      <c r="H323" s="231"/>
      <c r="I323" s="231"/>
      <c r="J323" s="231"/>
      <c r="K323" s="234"/>
      <c r="L323" s="235"/>
      <c r="N323" s="227"/>
      <c r="O323" s="227"/>
      <c r="P323" s="237"/>
      <c r="Q323" s="233"/>
      <c r="R323" s="233"/>
    </row>
    <row r="324" spans="1:18" x14ac:dyDescent="0.25">
      <c r="A324" s="227"/>
      <c r="B324" s="227"/>
      <c r="C324" s="228"/>
      <c r="D324" s="228"/>
      <c r="E324" s="229"/>
      <c r="F324" s="229"/>
      <c r="G324" s="230"/>
      <c r="H324" s="231"/>
      <c r="I324" s="231"/>
      <c r="J324" s="231"/>
      <c r="K324" s="234"/>
      <c r="L324" s="235"/>
      <c r="N324" s="227"/>
      <c r="O324" s="227"/>
      <c r="P324" s="237"/>
      <c r="Q324" s="233"/>
      <c r="R324" s="233"/>
    </row>
    <row r="325" spans="1:18" x14ac:dyDescent="0.25">
      <c r="A325" s="227"/>
      <c r="B325" s="227"/>
      <c r="C325" s="228"/>
      <c r="D325" s="228"/>
      <c r="E325" s="229"/>
      <c r="F325" s="229"/>
      <c r="G325" s="230"/>
      <c r="H325" s="231"/>
      <c r="I325" s="231"/>
      <c r="J325" s="231"/>
      <c r="K325" s="234"/>
      <c r="L325" s="235"/>
      <c r="N325" s="227"/>
      <c r="O325" s="227"/>
      <c r="P325" s="237"/>
      <c r="Q325" s="233"/>
      <c r="R325" s="233"/>
    </row>
    <row r="326" spans="1:18" x14ac:dyDescent="0.25">
      <c r="A326" s="227"/>
      <c r="B326" s="227"/>
      <c r="C326" s="228"/>
      <c r="D326" s="228"/>
      <c r="E326" s="229"/>
      <c r="F326" s="229"/>
      <c r="G326" s="230"/>
      <c r="H326" s="231"/>
      <c r="I326" s="231"/>
      <c r="J326" s="231"/>
      <c r="K326" s="234"/>
      <c r="L326" s="235"/>
      <c r="N326" s="227"/>
      <c r="O326" s="227"/>
      <c r="P326" s="237"/>
      <c r="Q326" s="233"/>
      <c r="R326" s="233"/>
    </row>
    <row r="327" spans="1:18" x14ac:dyDescent="0.25">
      <c r="A327" s="227"/>
      <c r="B327" s="227"/>
      <c r="C327" s="228"/>
      <c r="D327" s="228"/>
      <c r="E327" s="229"/>
      <c r="F327" s="229"/>
      <c r="G327" s="230"/>
      <c r="H327" s="231"/>
      <c r="I327" s="231"/>
      <c r="J327" s="231"/>
      <c r="K327" s="234"/>
      <c r="L327" s="235"/>
      <c r="N327" s="227"/>
      <c r="O327" s="227"/>
      <c r="P327" s="237"/>
      <c r="Q327" s="233"/>
      <c r="R327" s="233"/>
    </row>
    <row r="328" spans="1:18" x14ac:dyDescent="0.25">
      <c r="A328" s="227"/>
      <c r="B328" s="227"/>
      <c r="C328" s="228"/>
      <c r="D328" s="228"/>
      <c r="E328" s="229"/>
      <c r="F328" s="229"/>
      <c r="G328" s="230"/>
      <c r="H328" s="231"/>
      <c r="I328" s="231"/>
      <c r="J328" s="231"/>
      <c r="K328" s="234"/>
      <c r="L328" s="235"/>
      <c r="N328" s="227"/>
      <c r="O328" s="227"/>
      <c r="P328" s="237"/>
      <c r="Q328" s="233"/>
      <c r="R328" s="233"/>
    </row>
    <row r="329" spans="1:18" x14ac:dyDescent="0.25">
      <c r="A329" s="227"/>
      <c r="B329" s="227"/>
      <c r="C329" s="228"/>
      <c r="D329" s="228"/>
      <c r="E329" s="229"/>
      <c r="F329" s="229"/>
      <c r="G329" s="230"/>
      <c r="H329" s="231"/>
      <c r="I329" s="231"/>
      <c r="J329" s="231"/>
      <c r="K329" s="234"/>
      <c r="L329" s="235"/>
      <c r="N329" s="227"/>
      <c r="O329" s="227"/>
      <c r="P329" s="237"/>
      <c r="Q329" s="233"/>
      <c r="R329" s="233"/>
    </row>
    <row r="330" spans="1:18" x14ac:dyDescent="0.25">
      <c r="A330" s="227"/>
      <c r="B330" s="227"/>
      <c r="C330" s="228"/>
      <c r="D330" s="228"/>
      <c r="E330" s="229"/>
      <c r="F330" s="229"/>
      <c r="G330" s="230"/>
      <c r="H330" s="231"/>
      <c r="I330" s="231"/>
      <c r="J330" s="231"/>
      <c r="K330" s="234"/>
      <c r="L330" s="235"/>
      <c r="N330" s="227"/>
      <c r="O330" s="227"/>
      <c r="P330" s="237"/>
      <c r="Q330" s="233"/>
      <c r="R330" s="233"/>
    </row>
    <row r="331" spans="1:18" x14ac:dyDescent="0.25">
      <c r="A331" s="227"/>
      <c r="B331" s="227"/>
      <c r="C331" s="228"/>
      <c r="D331" s="228"/>
      <c r="E331" s="229"/>
      <c r="F331" s="229"/>
      <c r="G331" s="230"/>
      <c r="H331" s="231"/>
      <c r="I331" s="231"/>
      <c r="J331" s="231"/>
      <c r="K331" s="234"/>
      <c r="L331" s="235"/>
      <c r="N331" s="227"/>
      <c r="O331" s="227"/>
      <c r="P331" s="237"/>
      <c r="Q331" s="233"/>
      <c r="R331" s="233"/>
    </row>
    <row r="332" spans="1:18" x14ac:dyDescent="0.25">
      <c r="A332" s="227"/>
      <c r="B332" s="227"/>
      <c r="C332" s="228"/>
      <c r="D332" s="228"/>
      <c r="E332" s="229"/>
      <c r="F332" s="229"/>
      <c r="G332" s="230"/>
      <c r="H332" s="231"/>
      <c r="I332" s="231"/>
      <c r="J332" s="231"/>
      <c r="K332" s="234"/>
      <c r="L332" s="235"/>
      <c r="N332" s="227"/>
      <c r="O332" s="227"/>
      <c r="P332" s="237"/>
      <c r="Q332" s="233"/>
      <c r="R332" s="233"/>
    </row>
    <row r="333" spans="1:18" x14ac:dyDescent="0.25">
      <c r="A333" s="227"/>
      <c r="B333" s="227"/>
      <c r="C333" s="228"/>
      <c r="D333" s="228"/>
      <c r="E333" s="229"/>
      <c r="F333" s="229"/>
      <c r="G333" s="230"/>
      <c r="H333" s="231"/>
      <c r="I333" s="231"/>
      <c r="J333" s="231"/>
      <c r="K333" s="234"/>
      <c r="L333" s="235"/>
      <c r="N333" s="227"/>
      <c r="O333" s="227"/>
      <c r="P333" s="237"/>
      <c r="Q333" s="233"/>
      <c r="R333" s="233"/>
    </row>
    <row r="334" spans="1:18" x14ac:dyDescent="0.25">
      <c r="A334" s="227"/>
      <c r="B334" s="227"/>
      <c r="C334" s="228"/>
      <c r="D334" s="228"/>
      <c r="E334" s="229"/>
      <c r="F334" s="229"/>
      <c r="G334" s="230"/>
      <c r="H334" s="231"/>
      <c r="I334" s="231"/>
      <c r="J334" s="231"/>
      <c r="K334" s="234"/>
      <c r="L334" s="235"/>
      <c r="N334" s="227"/>
      <c r="O334" s="227"/>
      <c r="P334" s="237"/>
      <c r="Q334" s="233"/>
      <c r="R334" s="233"/>
    </row>
    <row r="335" spans="1:18" x14ac:dyDescent="0.25">
      <c r="A335" s="227"/>
      <c r="B335" s="227"/>
      <c r="C335" s="228"/>
      <c r="D335" s="228"/>
      <c r="E335" s="229"/>
      <c r="F335" s="229"/>
      <c r="G335" s="230"/>
      <c r="H335" s="231"/>
      <c r="I335" s="231"/>
      <c r="J335" s="231"/>
      <c r="K335" s="234"/>
      <c r="L335" s="235"/>
      <c r="N335" s="227"/>
      <c r="O335" s="227"/>
      <c r="P335" s="237"/>
      <c r="Q335" s="233"/>
      <c r="R335" s="233"/>
    </row>
    <row r="336" spans="1:18" x14ac:dyDescent="0.25">
      <c r="A336" s="227"/>
      <c r="B336" s="227"/>
      <c r="C336" s="228"/>
      <c r="D336" s="228"/>
      <c r="E336" s="229"/>
      <c r="F336" s="229"/>
      <c r="G336" s="230"/>
      <c r="H336" s="231"/>
      <c r="I336" s="231"/>
      <c r="J336" s="231"/>
      <c r="K336" s="234"/>
      <c r="L336" s="235"/>
      <c r="N336" s="227"/>
      <c r="O336" s="227"/>
      <c r="P336" s="237"/>
      <c r="Q336" s="233"/>
      <c r="R336" s="233"/>
    </row>
    <row r="337" spans="1:18" x14ac:dyDescent="0.25">
      <c r="A337" s="227"/>
      <c r="B337" s="227"/>
      <c r="C337" s="228"/>
      <c r="D337" s="228"/>
      <c r="E337" s="229"/>
      <c r="F337" s="229"/>
      <c r="G337" s="230"/>
      <c r="H337" s="231"/>
      <c r="I337" s="231"/>
      <c r="J337" s="231"/>
      <c r="K337" s="234"/>
      <c r="L337" s="235"/>
      <c r="N337" s="227"/>
      <c r="O337" s="227"/>
      <c r="P337" s="237"/>
      <c r="Q337" s="233"/>
      <c r="R337" s="233"/>
    </row>
    <row r="338" spans="1:18" x14ac:dyDescent="0.25">
      <c r="A338" s="227"/>
      <c r="B338" s="227"/>
      <c r="C338" s="228"/>
      <c r="D338" s="228"/>
      <c r="E338" s="229"/>
      <c r="F338" s="229"/>
      <c r="G338" s="230"/>
      <c r="H338" s="231"/>
      <c r="I338" s="231"/>
      <c r="J338" s="231"/>
      <c r="K338" s="234"/>
      <c r="L338" s="235"/>
      <c r="N338" s="227"/>
      <c r="O338" s="227"/>
      <c r="P338" s="237"/>
      <c r="Q338" s="233"/>
      <c r="R338" s="233"/>
    </row>
    <row r="339" spans="1:18" x14ac:dyDescent="0.25">
      <c r="A339" s="227"/>
      <c r="B339" s="227"/>
      <c r="C339" s="228"/>
      <c r="D339" s="228"/>
      <c r="E339" s="229"/>
      <c r="F339" s="229"/>
      <c r="G339" s="230"/>
      <c r="H339" s="231"/>
      <c r="I339" s="231"/>
      <c r="J339" s="231"/>
      <c r="K339" s="234"/>
      <c r="L339" s="235"/>
      <c r="N339" s="227"/>
      <c r="O339" s="227"/>
      <c r="P339" s="237"/>
      <c r="Q339" s="233"/>
      <c r="R339" s="233"/>
    </row>
    <row r="340" spans="1:18" x14ac:dyDescent="0.25">
      <c r="A340" s="227"/>
      <c r="B340" s="227"/>
      <c r="C340" s="228"/>
      <c r="D340" s="228"/>
      <c r="E340" s="229"/>
      <c r="F340" s="229"/>
      <c r="G340" s="230"/>
      <c r="H340" s="231"/>
      <c r="I340" s="231"/>
      <c r="J340" s="231"/>
      <c r="K340" s="234"/>
      <c r="L340" s="235"/>
      <c r="N340" s="227"/>
      <c r="O340" s="227"/>
      <c r="P340" s="237"/>
      <c r="Q340" s="233"/>
      <c r="R340" s="233"/>
    </row>
    <row r="341" spans="1:18" x14ac:dyDescent="0.25">
      <c r="A341" s="227"/>
      <c r="B341" s="227"/>
      <c r="C341" s="228"/>
      <c r="D341" s="228"/>
      <c r="E341" s="229"/>
      <c r="F341" s="229"/>
      <c r="G341" s="230"/>
      <c r="H341" s="231"/>
      <c r="I341" s="231"/>
      <c r="J341" s="231"/>
      <c r="K341" s="234"/>
      <c r="L341" s="235"/>
      <c r="N341" s="227"/>
      <c r="O341" s="227"/>
      <c r="P341" s="237"/>
      <c r="Q341" s="233"/>
      <c r="R341" s="233"/>
    </row>
    <row r="342" spans="1:18" x14ac:dyDescent="0.25">
      <c r="A342" s="227"/>
      <c r="B342" s="227"/>
      <c r="C342" s="228"/>
      <c r="D342" s="228"/>
      <c r="E342" s="229"/>
      <c r="F342" s="229"/>
      <c r="G342" s="230"/>
      <c r="H342" s="231"/>
      <c r="I342" s="231"/>
      <c r="J342" s="231"/>
      <c r="K342" s="234"/>
      <c r="L342" s="235"/>
      <c r="N342" s="227"/>
      <c r="O342" s="227"/>
      <c r="P342" s="237"/>
      <c r="Q342" s="233"/>
      <c r="R342" s="233"/>
    </row>
    <row r="343" spans="1:18" x14ac:dyDescent="0.25">
      <c r="A343" s="227"/>
      <c r="B343" s="227"/>
      <c r="C343" s="228"/>
      <c r="D343" s="228"/>
      <c r="E343" s="229"/>
      <c r="F343" s="229"/>
      <c r="G343" s="230"/>
      <c r="H343" s="231"/>
      <c r="I343" s="231"/>
      <c r="J343" s="231"/>
      <c r="K343" s="234"/>
      <c r="L343" s="235"/>
      <c r="N343" s="227"/>
      <c r="O343" s="227"/>
      <c r="P343" s="237"/>
      <c r="Q343" s="233"/>
      <c r="R343" s="233"/>
    </row>
    <row r="344" spans="1:18" x14ac:dyDescent="0.25">
      <c r="A344" s="227"/>
      <c r="B344" s="227"/>
      <c r="C344" s="228"/>
      <c r="D344" s="228"/>
      <c r="E344" s="229"/>
      <c r="F344" s="229"/>
      <c r="G344" s="230"/>
      <c r="H344" s="231"/>
      <c r="I344" s="231"/>
      <c r="J344" s="231"/>
      <c r="K344" s="234"/>
      <c r="L344" s="235"/>
      <c r="N344" s="227"/>
      <c r="O344" s="227"/>
      <c r="P344" s="237"/>
      <c r="Q344" s="233"/>
      <c r="R344" s="233"/>
    </row>
    <row r="345" spans="1:18" x14ac:dyDescent="0.25">
      <c r="A345" s="227"/>
      <c r="B345" s="227"/>
      <c r="C345" s="228"/>
      <c r="D345" s="228"/>
      <c r="E345" s="229"/>
      <c r="F345" s="229"/>
      <c r="G345" s="230"/>
      <c r="H345" s="231"/>
      <c r="I345" s="231"/>
      <c r="J345" s="231"/>
      <c r="K345" s="234"/>
      <c r="L345" s="235"/>
      <c r="N345" s="227"/>
      <c r="O345" s="227"/>
      <c r="P345" s="237"/>
      <c r="Q345" s="233"/>
      <c r="R345" s="233"/>
    </row>
    <row r="346" spans="1:18" x14ac:dyDescent="0.25">
      <c r="A346" s="227"/>
      <c r="B346" s="227"/>
      <c r="C346" s="228"/>
      <c r="D346" s="228"/>
      <c r="E346" s="229"/>
      <c r="F346" s="229"/>
      <c r="G346" s="230"/>
      <c r="H346" s="231"/>
      <c r="I346" s="231"/>
      <c r="J346" s="231"/>
      <c r="K346" s="234"/>
      <c r="L346" s="235"/>
      <c r="N346" s="227"/>
      <c r="O346" s="227"/>
      <c r="P346" s="237"/>
      <c r="Q346" s="233"/>
      <c r="R346" s="233"/>
    </row>
    <row r="347" spans="1:18" x14ac:dyDescent="0.25">
      <c r="A347" s="227"/>
      <c r="B347" s="227"/>
      <c r="C347" s="228"/>
      <c r="D347" s="228"/>
      <c r="E347" s="229"/>
      <c r="F347" s="229"/>
      <c r="G347" s="230"/>
      <c r="H347" s="231"/>
      <c r="I347" s="231"/>
      <c r="J347" s="231"/>
      <c r="K347" s="234"/>
      <c r="L347" s="235"/>
      <c r="N347" s="227"/>
      <c r="O347" s="227"/>
      <c r="P347" s="237"/>
      <c r="Q347" s="233"/>
      <c r="R347" s="233"/>
    </row>
    <row r="348" spans="1:18" x14ac:dyDescent="0.25">
      <c r="A348" s="227"/>
      <c r="B348" s="227"/>
      <c r="C348" s="228"/>
      <c r="D348" s="228"/>
      <c r="E348" s="229"/>
      <c r="F348" s="229"/>
      <c r="G348" s="230"/>
      <c r="H348" s="231"/>
      <c r="I348" s="231"/>
      <c r="J348" s="231"/>
      <c r="K348" s="234"/>
      <c r="L348" s="235"/>
      <c r="N348" s="227"/>
      <c r="O348" s="227"/>
      <c r="P348" s="237"/>
      <c r="Q348" s="233"/>
      <c r="R348" s="233"/>
    </row>
    <row r="349" spans="1:18" x14ac:dyDescent="0.25">
      <c r="A349" s="227"/>
      <c r="B349" s="227"/>
      <c r="C349" s="228"/>
      <c r="D349" s="228"/>
      <c r="E349" s="229"/>
      <c r="F349" s="229"/>
      <c r="G349" s="230"/>
      <c r="H349" s="231"/>
      <c r="I349" s="231"/>
      <c r="J349" s="231"/>
      <c r="K349" s="234"/>
      <c r="L349" s="235"/>
      <c r="N349" s="227"/>
      <c r="O349" s="227"/>
      <c r="P349" s="237"/>
      <c r="Q349" s="233"/>
      <c r="R349" s="233"/>
    </row>
    <row r="350" spans="1:18" x14ac:dyDescent="0.25">
      <c r="A350" s="227"/>
      <c r="B350" s="227"/>
      <c r="C350" s="228"/>
      <c r="D350" s="228"/>
      <c r="E350" s="229"/>
      <c r="F350" s="229"/>
      <c r="G350" s="230"/>
      <c r="H350" s="231"/>
      <c r="I350" s="231"/>
      <c r="J350" s="231"/>
      <c r="K350" s="234"/>
      <c r="L350" s="235"/>
      <c r="N350" s="227"/>
      <c r="O350" s="227"/>
      <c r="P350" s="237"/>
      <c r="Q350" s="233"/>
      <c r="R350" s="233"/>
    </row>
    <row r="351" spans="1:18" x14ac:dyDescent="0.25">
      <c r="A351" s="227"/>
      <c r="B351" s="227"/>
      <c r="C351" s="228"/>
      <c r="D351" s="228"/>
      <c r="E351" s="229"/>
      <c r="F351" s="229"/>
      <c r="G351" s="230"/>
      <c r="H351" s="231"/>
      <c r="I351" s="231"/>
      <c r="J351" s="231"/>
      <c r="K351" s="234"/>
      <c r="L351" s="235"/>
      <c r="N351" s="227"/>
      <c r="O351" s="227"/>
      <c r="P351" s="237"/>
      <c r="Q351" s="233"/>
      <c r="R351" s="233"/>
    </row>
    <row r="352" spans="1:18" x14ac:dyDescent="0.25">
      <c r="A352" s="227"/>
      <c r="B352" s="227"/>
      <c r="C352" s="228"/>
      <c r="D352" s="228"/>
      <c r="E352" s="229"/>
      <c r="F352" s="229"/>
      <c r="G352" s="230"/>
      <c r="H352" s="231"/>
      <c r="I352" s="231"/>
      <c r="J352" s="231"/>
      <c r="K352" s="234"/>
      <c r="L352" s="235"/>
      <c r="N352" s="227"/>
      <c r="O352" s="227"/>
      <c r="P352" s="237"/>
      <c r="Q352" s="233"/>
      <c r="R352" s="233"/>
    </row>
    <row r="353" spans="1:18" x14ac:dyDescent="0.25">
      <c r="A353" s="227"/>
      <c r="B353" s="227"/>
      <c r="C353" s="228"/>
      <c r="D353" s="228"/>
      <c r="E353" s="229"/>
      <c r="F353" s="229"/>
      <c r="G353" s="230"/>
      <c r="H353" s="231"/>
      <c r="I353" s="231"/>
      <c r="J353" s="231"/>
      <c r="K353" s="234"/>
      <c r="L353" s="235"/>
      <c r="N353" s="227"/>
      <c r="O353" s="227"/>
      <c r="P353" s="237"/>
      <c r="Q353" s="233"/>
      <c r="R353" s="233"/>
    </row>
    <row r="354" spans="1:18" x14ac:dyDescent="0.25">
      <c r="A354" s="227"/>
      <c r="B354" s="227"/>
      <c r="C354" s="228"/>
      <c r="D354" s="228"/>
      <c r="E354" s="229"/>
      <c r="F354" s="229"/>
      <c r="G354" s="230"/>
      <c r="H354" s="231"/>
      <c r="I354" s="231"/>
      <c r="J354" s="231"/>
      <c r="K354" s="234"/>
      <c r="L354" s="235"/>
      <c r="N354" s="227"/>
      <c r="O354" s="227"/>
      <c r="P354" s="237"/>
      <c r="Q354" s="233"/>
      <c r="R354" s="233"/>
    </row>
    <row r="355" spans="1:18" x14ac:dyDescent="0.25">
      <c r="A355" s="227"/>
      <c r="B355" s="227"/>
      <c r="C355" s="228"/>
      <c r="D355" s="228"/>
      <c r="E355" s="229"/>
      <c r="F355" s="229"/>
      <c r="G355" s="230"/>
      <c r="H355" s="231"/>
      <c r="I355" s="231"/>
      <c r="J355" s="231"/>
      <c r="K355" s="234"/>
      <c r="L355" s="235"/>
      <c r="N355" s="227"/>
      <c r="O355" s="227"/>
      <c r="P355" s="237"/>
      <c r="Q355" s="233"/>
      <c r="R355" s="233"/>
    </row>
    <row r="356" spans="1:18" x14ac:dyDescent="0.25">
      <c r="A356" s="227"/>
      <c r="B356" s="227"/>
      <c r="C356" s="228"/>
      <c r="D356" s="228"/>
      <c r="E356" s="229"/>
      <c r="F356" s="229"/>
      <c r="G356" s="230"/>
      <c r="H356" s="231"/>
      <c r="I356" s="231"/>
      <c r="J356" s="231"/>
      <c r="K356" s="234"/>
      <c r="L356" s="235"/>
      <c r="N356" s="227"/>
      <c r="O356" s="227"/>
      <c r="P356" s="237"/>
      <c r="Q356" s="233"/>
      <c r="R356" s="233"/>
    </row>
    <row r="357" spans="1:18" x14ac:dyDescent="0.25">
      <c r="A357" s="227"/>
      <c r="B357" s="227"/>
      <c r="C357" s="228"/>
      <c r="D357" s="228"/>
      <c r="E357" s="229"/>
      <c r="F357" s="229"/>
      <c r="G357" s="230"/>
      <c r="H357" s="231"/>
      <c r="I357" s="231"/>
      <c r="J357" s="231"/>
      <c r="K357" s="234"/>
      <c r="L357" s="235"/>
      <c r="N357" s="227"/>
      <c r="O357" s="227"/>
      <c r="P357" s="237"/>
      <c r="Q357" s="233"/>
      <c r="R357" s="233"/>
    </row>
    <row r="358" spans="1:18" x14ac:dyDescent="0.25">
      <c r="A358" s="227"/>
      <c r="B358" s="227"/>
      <c r="C358" s="228"/>
      <c r="D358" s="228"/>
      <c r="E358" s="229"/>
      <c r="F358" s="229"/>
      <c r="G358" s="230"/>
      <c r="H358" s="231"/>
      <c r="I358" s="231"/>
      <c r="J358" s="231"/>
      <c r="K358" s="234"/>
      <c r="L358" s="235"/>
      <c r="N358" s="227"/>
      <c r="O358" s="227"/>
      <c r="P358" s="237"/>
      <c r="Q358" s="233"/>
      <c r="R358" s="233"/>
    </row>
    <row r="359" spans="1:18" x14ac:dyDescent="0.25">
      <c r="A359" s="227"/>
      <c r="B359" s="227"/>
      <c r="C359" s="228"/>
      <c r="D359" s="228"/>
      <c r="E359" s="229"/>
      <c r="F359" s="229"/>
      <c r="G359" s="230"/>
      <c r="H359" s="231"/>
      <c r="I359" s="231"/>
      <c r="J359" s="231"/>
      <c r="K359" s="234"/>
      <c r="L359" s="235"/>
      <c r="N359" s="227"/>
      <c r="O359" s="227"/>
      <c r="P359" s="237"/>
      <c r="Q359" s="233"/>
      <c r="R359" s="233"/>
    </row>
    <row r="360" spans="1:18" x14ac:dyDescent="0.25">
      <c r="A360" s="227"/>
      <c r="B360" s="227"/>
      <c r="C360" s="228"/>
      <c r="D360" s="228"/>
      <c r="E360" s="229"/>
      <c r="F360" s="229"/>
      <c r="G360" s="230"/>
      <c r="H360" s="231"/>
      <c r="I360" s="231"/>
      <c r="J360" s="231"/>
      <c r="K360" s="234"/>
      <c r="L360" s="235"/>
      <c r="N360" s="227"/>
      <c r="O360" s="227"/>
      <c r="P360" s="237"/>
      <c r="Q360" s="233"/>
      <c r="R360" s="233"/>
    </row>
    <row r="361" spans="1:18" x14ac:dyDescent="0.25">
      <c r="A361" s="227"/>
      <c r="B361" s="227"/>
      <c r="C361" s="228"/>
      <c r="D361" s="228"/>
      <c r="E361" s="229"/>
      <c r="F361" s="229"/>
      <c r="G361" s="230"/>
      <c r="H361" s="231"/>
      <c r="I361" s="231"/>
      <c r="J361" s="231"/>
      <c r="K361" s="234"/>
      <c r="L361" s="235"/>
      <c r="N361" s="227"/>
      <c r="O361" s="227"/>
      <c r="P361" s="237"/>
      <c r="Q361" s="233"/>
      <c r="R361" s="233"/>
    </row>
    <row r="362" spans="1:18" x14ac:dyDescent="0.25">
      <c r="A362" s="227"/>
      <c r="B362" s="227"/>
      <c r="C362" s="228"/>
      <c r="D362" s="228"/>
      <c r="E362" s="229"/>
      <c r="F362" s="229"/>
      <c r="G362" s="230"/>
      <c r="H362" s="231"/>
      <c r="I362" s="231"/>
      <c r="J362" s="231"/>
      <c r="K362" s="234"/>
      <c r="L362" s="235"/>
      <c r="N362" s="227"/>
      <c r="O362" s="227"/>
      <c r="P362" s="237"/>
      <c r="Q362" s="233"/>
      <c r="R362" s="233"/>
    </row>
    <row r="363" spans="1:18" x14ac:dyDescent="0.25">
      <c r="A363" s="227"/>
      <c r="B363" s="227"/>
      <c r="C363" s="228"/>
      <c r="D363" s="228"/>
      <c r="E363" s="229"/>
      <c r="F363" s="229"/>
      <c r="G363" s="230"/>
      <c r="H363" s="231"/>
      <c r="I363" s="231"/>
      <c r="J363" s="231"/>
      <c r="K363" s="234"/>
      <c r="L363" s="235"/>
      <c r="N363" s="227"/>
      <c r="O363" s="227"/>
      <c r="P363" s="237"/>
      <c r="Q363" s="233"/>
      <c r="R363" s="233"/>
    </row>
  </sheetData>
  <sheetProtection algorithmName="SHA-512" hashValue="FM8hBt2R5Yq/Q4O5dzO28Qhjw71Gg/gTJKp0DCKov1UbvHlslmxbErwnRrkdrHYP4pWsamXocFAA0lT+JWvn8Q==" saltValue="3jQjsUI3GmXkPyadA6+4Og==" spinCount="100000" sheet="1" objects="1" scenarios="1" selectLockedCells="1" selectUnlockedCells="1"/>
  <mergeCells count="5">
    <mergeCell ref="A3:G4"/>
    <mergeCell ref="H3:L4"/>
    <mergeCell ref="M3:M4"/>
    <mergeCell ref="N3:P4"/>
    <mergeCell ref="Q3:R4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7</vt:i4>
      </vt:variant>
    </vt:vector>
  </HeadingPairs>
  <TitlesOfParts>
    <vt:vector size="31" baseType="lpstr">
      <vt:lpstr>MAT</vt:lpstr>
      <vt:lpstr>RED</vt:lpstr>
      <vt:lpstr>LEITURAS</vt:lpstr>
      <vt:lpstr>BIOLOGIA</vt:lpstr>
      <vt:lpstr>QUIM</vt:lpstr>
      <vt:lpstr>FIS</vt:lpstr>
      <vt:lpstr>HIST</vt:lpstr>
      <vt:lpstr>HISTART</vt:lpstr>
      <vt:lpstr>HISTBRA</vt:lpstr>
      <vt:lpstr>GEO</vt:lpstr>
      <vt:lpstr>LIT</vt:lpstr>
      <vt:lpstr>GRAM</vt:lpstr>
      <vt:lpstr>SOCIO</vt:lpstr>
      <vt:lpstr>FILO</vt:lpstr>
      <vt:lpstr>SIMULADOENEM</vt:lpstr>
      <vt:lpstr>SIMULADOVEST</vt:lpstr>
      <vt:lpstr>MENU</vt:lpstr>
      <vt:lpstr>PLN SEMANAL</vt:lpstr>
      <vt:lpstr>ABERTURA</vt:lpstr>
      <vt:lpstr>RELATORIO PDF</vt:lpstr>
      <vt:lpstr>TAREFAS</vt:lpstr>
      <vt:lpstr>GRÁFICOS</vt:lpstr>
      <vt:lpstr>CONFIGURAÇÃO</vt:lpstr>
      <vt:lpstr>ESTUDOS</vt:lpstr>
      <vt:lpstr>MATERIAS</vt:lpstr>
      <vt:lpstr>NIVELDEDIFICULDADE</vt:lpstr>
      <vt:lpstr>PLANNER</vt:lpstr>
      <vt:lpstr>TABELADIN4</vt:lpstr>
      <vt:lpstr>TABELADINAMITE1</vt:lpstr>
      <vt:lpstr>TBDINA4</vt:lpstr>
      <vt:lpstr>TIPODEESTUDO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Estudos para te auxiliar nos estudos</dc:title>
  <dc:creator>Otávio Villas Boas</dc:creator>
  <cp:keywords>Planilha de Estudos</cp:keywords>
  <cp:lastModifiedBy>Admin</cp:lastModifiedBy>
  <cp:lastPrinted>2021-07-16T21:43:13Z</cp:lastPrinted>
  <dcterms:created xsi:type="dcterms:W3CDTF">2015-06-05T18:19:34Z</dcterms:created>
  <dcterms:modified xsi:type="dcterms:W3CDTF">2022-07-29T13:46:34Z</dcterms:modified>
</cp:coreProperties>
</file>