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thman SALAHI\Desktop\Revision\Analyse De Données\"/>
    </mc:Choice>
  </mc:AlternateContent>
  <xr:revisionPtr revIDLastSave="0" documentId="13_ncr:1_{55EB0455-8C2D-43D0-BE2D-02694347599D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4" l="1"/>
  <c r="L16" i="4"/>
  <c r="K16" i="4"/>
  <c r="J16" i="4"/>
  <c r="K15" i="4"/>
  <c r="J15" i="4"/>
  <c r="K11" i="4"/>
  <c r="J11" i="4"/>
  <c r="L15" i="4"/>
  <c r="I4" i="7" l="1"/>
  <c r="I3" i="7"/>
  <c r="I15" i="3"/>
  <c r="I14" i="3"/>
  <c r="H15" i="3"/>
  <c r="H14" i="3"/>
  <c r="I11" i="3"/>
  <c r="I10" i="3"/>
  <c r="H11" i="3"/>
  <c r="H10" i="3"/>
  <c r="B18" i="2"/>
  <c r="C15" i="2"/>
  <c r="C14" i="2"/>
  <c r="E14" i="2"/>
  <c r="E13" i="2"/>
  <c r="H10" i="2"/>
  <c r="I5" i="7" l="1"/>
  <c r="H4" i="7" s="1"/>
  <c r="D15" i="7" s="1"/>
  <c r="F15" i="7" s="1"/>
  <c r="H15" i="7" s="1"/>
  <c r="G2" i="7" l="1"/>
  <c r="D10" i="7" s="1"/>
  <c r="F10" i="7" s="1"/>
  <c r="H10" i="7" s="1"/>
  <c r="G3" i="7"/>
  <c r="D11" i="7" s="1"/>
  <c r="F11" i="7" s="1"/>
  <c r="H11" i="7" s="1"/>
  <c r="H2" i="7"/>
  <c r="D13" i="7" s="1"/>
  <c r="F13" i="7" s="1"/>
  <c r="H13" i="7" s="1"/>
  <c r="H3" i="7"/>
  <c r="D14" i="7" s="1"/>
  <c r="F14" i="7" s="1"/>
  <c r="H14" i="7" s="1"/>
  <c r="G4" i="7"/>
  <c r="D12" i="7" s="1"/>
  <c r="F12" i="7" s="1"/>
  <c r="H12" i="7" s="1"/>
  <c r="H17" i="7" l="1"/>
  <c r="G6" i="1"/>
  <c r="G5" i="1"/>
  <c r="G10" i="1"/>
  <c r="G15" i="1"/>
  <c r="I8" i="1"/>
  <c r="G12" i="1"/>
  <c r="G7" i="1"/>
  <c r="G8" i="1"/>
</calcChain>
</file>

<file path=xl/sharedStrings.xml><?xml version="1.0" encoding="utf-8"?>
<sst xmlns="http://schemas.openxmlformats.org/spreadsheetml/2006/main" count="227" uniqueCount="100">
  <si>
    <t>Athlète</t>
  </si>
  <si>
    <t>Taille (cm)</t>
  </si>
  <si>
    <t>Poids (kg)</t>
  </si>
  <si>
    <t>std Y</t>
  </si>
  <si>
    <t>std X</t>
  </si>
  <si>
    <t>cov</t>
  </si>
  <si>
    <t>V x</t>
  </si>
  <si>
    <t>Mx</t>
  </si>
  <si>
    <t>My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</si>
  <si>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</si>
  <si>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</si>
  <si>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</si>
  <si>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</si>
  <si>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</si>
  <si>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</si>
  <si>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</si>
  <si>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</si>
  <si>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</si>
  <si>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</si>
  <si>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</si>
  <si>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</si>
  <si>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</si>
  <si>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</si>
  <si>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</si>
  <si>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</si>
  <si>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</si>
  <si>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</si>
  <si>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</si>
  <si>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</si>
  <si>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</si>
  <si>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</si>
  <si>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</si>
  <si>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</si>
  <si>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</si>
  <si>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Prix de Vente (en €)</t>
  </si>
  <si>
    <t>Quantité Vendue</t>
  </si>
  <si>
    <t>ChiAre d'AAires (en €)</t>
  </si>
  <si>
    <t>Y=6.509x + 299.103</t>
  </si>
  <si>
    <t>Année</t>
  </si>
  <si>
    <t>Trimestre</t>
  </si>
  <si>
    <t>ChiAre d'AAires (€)</t>
  </si>
  <si>
    <t>Dépenses Publicitaires (€)</t>
  </si>
  <si>
    <t>T1</t>
  </si>
  <si>
    <t>35 000</t>
  </si>
  <si>
    <t>3 500</t>
  </si>
  <si>
    <t>T2</t>
  </si>
  <si>
    <t>15 000</t>
  </si>
  <si>
    <t>1 600</t>
  </si>
  <si>
    <t>T3</t>
  </si>
  <si>
    <t>5 000</t>
  </si>
  <si>
    <t>T4</t>
  </si>
  <si>
    <t>45 000</t>
  </si>
  <si>
    <t>42 000</t>
  </si>
  <si>
    <t>4 000</t>
  </si>
  <si>
    <t>2 000</t>
  </si>
  <si>
    <t>7 000</t>
  </si>
  <si>
    <t>58 000</t>
  </si>
  <si>
    <t>57 000</t>
  </si>
  <si>
    <t>55 000</t>
  </si>
  <si>
    <t>4 800</t>
  </si>
  <si>
    <t>53 000</t>
  </si>
  <si>
    <t>4 500</t>
  </si>
  <si>
    <t>60 000</t>
  </si>
  <si>
    <t>6 200</t>
  </si>
  <si>
    <t>ordre</t>
  </si>
  <si>
    <t>Ym</t>
  </si>
  <si>
    <t>Xm</t>
  </si>
  <si>
    <t>a</t>
  </si>
  <si>
    <t>b</t>
  </si>
  <si>
    <t>Patient</t>
  </si>
  <si>
    <t>Prise de médicament</t>
  </si>
  <si>
    <t>Taux de cholestérol avant (mg/dL)</t>
  </si>
  <si>
    <t>Taux de cholestérol après (mg/dL)</t>
  </si>
  <si>
    <t>Oui</t>
  </si>
  <si>
    <t>Non</t>
  </si>
  <si>
    <t>Type de traitement</t>
  </si>
  <si>
    <t>Temps de récupération (jours)</t>
  </si>
  <si>
    <t>Mini-invasive</t>
  </si>
  <si>
    <t>Traditionnelle</t>
  </si>
  <si>
    <t>Catégorie de revenus</t>
  </si>
  <si>
    <t>Biens de consommation courante</t>
  </si>
  <si>
    <t>Biens de consommation de luxe</t>
  </si>
  <si>
    <t>Faible</t>
  </si>
  <si>
    <t>Moyen</t>
  </si>
  <si>
    <t>Élevé</t>
  </si>
  <si>
    <t>non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</si>
  <si>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</si>
  <si>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</si>
  <si>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</si>
  <si>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</si>
  <si>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</si>
  <si>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</si>
  <si>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</si>
  <si>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</si>
  <si>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</si>
  <si>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</si>
  <si>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</si>
  <si>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avant</t>
  </si>
  <si>
    <t>apres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</si>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</sst>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9.3009259259259264E-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ChiAre d'AAires (en €)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Sheet2!$B$2:$B$8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500</c:v>
                </c:pt>
                <c:pt idx="4">
                  <c:v>450</c:v>
                </c:pt>
                <c:pt idx="5">
                  <c:v>350</c:v>
                </c:pt>
                <c:pt idx="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2-4C8D-9813-27791E93E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611631"/>
        <c:axId val="1132615471"/>
      </c:scatterChart>
      <c:valAx>
        <c:axId val="11326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15471"/>
        <c:crosses val="autoZero"/>
        <c:crossBetween val="midCat"/>
      </c:valAx>
      <c:valAx>
        <c:axId val="11326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0</xdr:row>
      <xdr:rowOff>166687</xdr:rowOff>
    </xdr:from>
    <xdr:to>
      <xdr:col>18</xdr:col>
      <xdr:colOff>361950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ECAD9-07FC-190D-FAF5-A3E06AEDF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zoomScale="115" zoomScaleNormal="115" workbookViewId="0">
      <selection activeCell="K31" sqref="K31"/>
    </sheetView>
  </sheetViews>
  <sheetFormatPr defaultRowHeight="15" x14ac:dyDescent="0.25"/>
  <cols>
    <col min="2" max="2" width="12.140625" customWidth="1"/>
    <col min="3" max="3" width="14.2851562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</v>
      </c>
      <c r="B2">
        <v>175</v>
      </c>
      <c r="C2">
        <v>68</v>
      </c>
    </row>
    <row r="3" spans="1:11" x14ac:dyDescent="0.25">
      <c r="A3">
        <v>2</v>
      </c>
      <c r="B3">
        <v>165</v>
      </c>
      <c r="C3">
        <v>60</v>
      </c>
    </row>
    <row r="4" spans="1:11" x14ac:dyDescent="0.25">
      <c r="A4">
        <v>3</v>
      </c>
      <c r="B4">
        <v>180</v>
      </c>
      <c r="C4">
        <v>75</v>
      </c>
    </row>
    <row r="5" spans="1:11" x14ac:dyDescent="0.25">
      <c r="A5">
        <v>4</v>
      </c>
      <c r="B5">
        <v>170</v>
      </c>
      <c r="C5">
        <v>65</v>
      </c>
      <c r="F5" t="s">
        <v>7</v>
      </c>
      <c r="G5">
        <f>AVERAGE(B2:B16)</f>
        <v>172.26666666666668</v>
      </c>
    </row>
    <row r="6" spans="1:11" x14ac:dyDescent="0.25">
      <c r="A6">
        <v>5</v>
      </c>
      <c r="B6">
        <v>160</v>
      </c>
      <c r="C6">
        <v>55</v>
      </c>
      <c r="F6" t="s">
        <v>8</v>
      </c>
      <c r="G6">
        <f>AVERAGE(C2:C16)</f>
        <v>67.666666666666671</v>
      </c>
    </row>
    <row r="7" spans="1:11" x14ac:dyDescent="0.25">
      <c r="A7">
        <v>6</v>
      </c>
      <c r="B7">
        <v>185</v>
      </c>
      <c r="C7">
        <v>80</v>
      </c>
      <c r="F7" t="s">
        <v>3</v>
      </c>
      <c r="G7">
        <f>_xlfn.STDEV.S(C2:C16)</f>
        <v>7.3452284479368375</v>
      </c>
    </row>
    <row r="8" spans="1:11" x14ac:dyDescent="0.25">
      <c r="A8">
        <v>7</v>
      </c>
      <c r="B8">
        <v>172</v>
      </c>
      <c r="C8">
        <v>70</v>
      </c>
      <c r="F8" t="s">
        <v>4</v>
      </c>
      <c r="G8">
        <f>_xlfn.STDEV.S(B2:B16)</f>
        <v>7.5825614468488212</v>
      </c>
      <c r="I8">
        <f>G7*G8</f>
        <v>55.695646047623065</v>
      </c>
    </row>
    <row r="9" spans="1:11" x14ac:dyDescent="0.25">
      <c r="A9">
        <v>8</v>
      </c>
      <c r="B9">
        <v>168</v>
      </c>
      <c r="C9">
        <v>63</v>
      </c>
    </row>
    <row r="10" spans="1:11" x14ac:dyDescent="0.25">
      <c r="A10">
        <v>9</v>
      </c>
      <c r="B10">
        <v>177</v>
      </c>
      <c r="C10">
        <v>72</v>
      </c>
      <c r="F10" t="s">
        <v>6</v>
      </c>
      <c r="G10">
        <f>_xlfn.VAR.S(B2:B16)</f>
        <v>57.495238095238093</v>
      </c>
    </row>
    <row r="11" spans="1:11" x14ac:dyDescent="0.25">
      <c r="A11">
        <v>10</v>
      </c>
      <c r="B11">
        <v>162</v>
      </c>
      <c r="C11">
        <v>58</v>
      </c>
    </row>
    <row r="12" spans="1:11" x14ac:dyDescent="0.25">
      <c r="A12">
        <v>11</v>
      </c>
      <c r="B12">
        <v>180</v>
      </c>
      <c r="C12">
        <v>74</v>
      </c>
      <c r="F12" t="s">
        <v>5</v>
      </c>
      <c r="G12">
        <f>_xlfn.COVARIANCE.S(B2:B16,C2:C16)</f>
        <v>54.952380952380956</v>
      </c>
    </row>
    <row r="13" spans="1:11" x14ac:dyDescent="0.25">
      <c r="A13">
        <v>12</v>
      </c>
      <c r="B13">
        <v>169</v>
      </c>
      <c r="C13">
        <v>66</v>
      </c>
    </row>
    <row r="14" spans="1:11" x14ac:dyDescent="0.25">
      <c r="A14">
        <v>13</v>
      </c>
      <c r="B14">
        <v>174</v>
      </c>
      <c r="C14">
        <v>69</v>
      </c>
      <c r="J14" t="s">
        <v>9</v>
      </c>
    </row>
    <row r="15" spans="1:11" ht="15.75" thickBot="1" x14ac:dyDescent="0.3">
      <c r="A15">
        <v>14</v>
      </c>
      <c r="B15">
        <v>165</v>
      </c>
      <c r="C15">
        <v>62</v>
      </c>
      <c r="G15">
        <f>G12/I8</f>
        <v>0.98665487972602794</v>
      </c>
    </row>
    <row r="16" spans="1:11" x14ac:dyDescent="0.25">
      <c r="A16">
        <v>15</v>
      </c>
      <c r="B16">
        <v>182</v>
      </c>
      <c r="C16">
        <v>78</v>
      </c>
      <c r="J16" s="3" t="s">
        <v>10</v>
      </c>
      <c r="K16" s="3"/>
    </row>
    <row r="17" spans="10:18" x14ac:dyDescent="0.25">
      <c r="J17" t="s">
        <v>11</v>
      </c>
      <c r="K17">
        <v>0.9866548797260245</v>
      </c>
    </row>
    <row r="18" spans="10:18" x14ac:dyDescent="0.25">
      <c r="J18" t="s">
        <v>12</v>
      </c>
      <c r="K18">
        <v>0.97348785168717589</v>
      </c>
    </row>
    <row r="19" spans="10:18" x14ac:dyDescent="0.25">
      <c r="J19" t="s">
        <v>13</v>
      </c>
      <c r="K19">
        <v>0.97144845566311244</v>
      </c>
    </row>
    <row r="20" spans="10:18" x14ac:dyDescent="0.25">
      <c r="J20" t="s">
        <v>14</v>
      </c>
      <c r="K20">
        <v>1.2411381054671342</v>
      </c>
    </row>
    <row r="21" spans="10:18" ht="15.75" thickBot="1" x14ac:dyDescent="0.3">
      <c r="J21" s="1" t="s">
        <v>15</v>
      </c>
      <c r="K21" s="1">
        <v>15</v>
      </c>
    </row>
    <row r="23" spans="10:18" ht="15.75" thickBot="1" x14ac:dyDescent="0.3">
      <c r="J23" t="s">
        <v>16</v>
      </c>
    </row>
    <row r="24" spans="10:18" x14ac:dyDescent="0.25">
      <c r="J24" s="2"/>
      <c r="K24" s="2" t="s">
        <v>21</v>
      </c>
      <c r="L24" s="2" t="s">
        <v>22</v>
      </c>
      <c r="M24" s="2" t="s">
        <v>23</v>
      </c>
      <c r="N24" s="2" t="s">
        <v>24</v>
      </c>
      <c r="O24" s="2" t="s">
        <v>25</v>
      </c>
    </row>
    <row r="25" spans="10:18" x14ac:dyDescent="0.25">
      <c r="J25" t="s">
        <v>17</v>
      </c>
      <c r="K25">
        <v>1</v>
      </c>
      <c r="L25">
        <v>735.3078239743802</v>
      </c>
      <c r="M25">
        <v>735.3078239743802</v>
      </c>
      <c r="N25">
        <v>477.34125211617908</v>
      </c>
      <c r="O25">
        <v>1.2418410323959365E-11</v>
      </c>
    </row>
    <row r="26" spans="10:18" x14ac:dyDescent="0.25">
      <c r="J26" t="s">
        <v>18</v>
      </c>
      <c r="K26">
        <v>13</v>
      </c>
      <c r="L26">
        <v>20.025509358953116</v>
      </c>
      <c r="M26">
        <v>1.5404237968425474</v>
      </c>
    </row>
    <row r="27" spans="10:18" ht="15.75" thickBot="1" x14ac:dyDescent="0.3">
      <c r="J27" s="1" t="s">
        <v>19</v>
      </c>
      <c r="K27" s="1">
        <v>14</v>
      </c>
      <c r="L27" s="1">
        <v>755.33333333333326</v>
      </c>
      <c r="M27" s="1"/>
      <c r="N27" s="1"/>
      <c r="O27" s="1"/>
    </row>
    <row r="28" spans="10:18" ht="15.75" thickBot="1" x14ac:dyDescent="0.3"/>
    <row r="29" spans="10:18" x14ac:dyDescent="0.25">
      <c r="J29" s="2"/>
      <c r="K29" s="2" t="s">
        <v>26</v>
      </c>
      <c r="L29" s="2" t="s">
        <v>14</v>
      </c>
      <c r="M29" s="2" t="s">
        <v>27</v>
      </c>
      <c r="N29" s="2" t="s">
        <v>28</v>
      </c>
      <c r="O29" s="2" t="s">
        <v>29</v>
      </c>
      <c r="P29" s="2" t="s">
        <v>30</v>
      </c>
      <c r="Q29" s="2" t="s">
        <v>31</v>
      </c>
      <c r="R29" s="2" t="s">
        <v>32</v>
      </c>
    </row>
    <row r="30" spans="10:18" x14ac:dyDescent="0.25">
      <c r="J30" t="s">
        <v>20</v>
      </c>
      <c r="K30">
        <v>-96.981116448567164</v>
      </c>
      <c r="L30">
        <v>7.5428194526302681</v>
      </c>
      <c r="M30">
        <v>-12.85740922974747</v>
      </c>
      <c r="N30">
        <v>9.0939747791567927E-9</v>
      </c>
      <c r="O30">
        <v>-113.27638717538744</v>
      </c>
      <c r="P30">
        <v>-80.685845721746887</v>
      </c>
      <c r="Q30">
        <v>-113.27638717538744</v>
      </c>
      <c r="R30">
        <v>-80.685845721746887</v>
      </c>
    </row>
    <row r="31" spans="10:18" ht="15.75" thickBot="1" x14ac:dyDescent="0.3">
      <c r="J31" s="1" t="s">
        <v>33</v>
      </c>
      <c r="K31" s="1">
        <v>0.95577273480205394</v>
      </c>
      <c r="L31" s="1">
        <v>4.3746181785289967E-2</v>
      </c>
      <c r="M31" s="1">
        <v>21.848140701583258</v>
      </c>
      <c r="N31" s="1">
        <v>1.241841032395941E-11</v>
      </c>
      <c r="O31" s="1">
        <v>0.86126485483318993</v>
      </c>
      <c r="P31" s="1">
        <v>1.0502806147709178</v>
      </c>
      <c r="Q31" s="1">
        <v>0.86126485483318993</v>
      </c>
      <c r="R31" s="1">
        <v>1.0502806147709178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8711-B27D-447A-AFF4-0C34CA9E0246}">
  <dimension ref="A1:O30"/>
  <sheetViews>
    <sheetView workbookViewId="0">
      <selection activeCell="E29" sqref="E29"/>
    </sheetView>
  </sheetViews>
  <sheetFormatPr defaultRowHeight="15" x14ac:dyDescent="0.25"/>
  <cols>
    <col min="1" max="1" width="25.7109375" customWidth="1"/>
    <col min="2" max="2" width="17.85546875" customWidth="1"/>
    <col min="3" max="3" width="24.85546875" customWidth="1"/>
  </cols>
  <sheetData>
    <row r="1" spans="1:8" x14ac:dyDescent="0.25">
      <c r="A1" s="4" t="s">
        <v>34</v>
      </c>
      <c r="B1" s="4" t="s">
        <v>35</v>
      </c>
      <c r="C1" s="4" t="s">
        <v>36</v>
      </c>
    </row>
    <row r="2" spans="1:8" x14ac:dyDescent="0.25">
      <c r="A2" s="5">
        <v>10</v>
      </c>
      <c r="B2" s="5">
        <v>50</v>
      </c>
      <c r="C2" s="5">
        <v>500</v>
      </c>
    </row>
    <row r="3" spans="1:8" x14ac:dyDescent="0.25">
      <c r="A3" s="5">
        <v>15</v>
      </c>
      <c r="B3" s="5">
        <v>40</v>
      </c>
      <c r="C3" s="5">
        <v>600</v>
      </c>
    </row>
    <row r="4" spans="1:8" x14ac:dyDescent="0.25">
      <c r="A4" s="5">
        <v>20</v>
      </c>
      <c r="B4" s="5">
        <v>30</v>
      </c>
      <c r="C4" s="5">
        <v>600</v>
      </c>
    </row>
    <row r="5" spans="1:8" x14ac:dyDescent="0.25">
      <c r="A5" s="5">
        <v>25</v>
      </c>
      <c r="B5" s="5">
        <v>20</v>
      </c>
      <c r="C5" s="5">
        <v>500</v>
      </c>
    </row>
    <row r="6" spans="1:8" x14ac:dyDescent="0.25">
      <c r="A6" s="5">
        <v>30</v>
      </c>
      <c r="B6" s="5">
        <v>15</v>
      </c>
      <c r="C6" s="5">
        <v>450</v>
      </c>
    </row>
    <row r="7" spans="1:8" x14ac:dyDescent="0.25">
      <c r="A7" s="5">
        <v>35</v>
      </c>
      <c r="B7" s="5">
        <v>10</v>
      </c>
      <c r="C7" s="5">
        <v>350</v>
      </c>
    </row>
    <row r="8" spans="1:8" x14ac:dyDescent="0.25">
      <c r="A8" s="5">
        <v>40</v>
      </c>
      <c r="B8" s="5">
        <v>5</v>
      </c>
      <c r="C8" s="5">
        <v>200</v>
      </c>
    </row>
    <row r="10" spans="1:8" x14ac:dyDescent="0.25">
      <c r="H10">
        <f>CORREL(B2:B8,C2:C8)</f>
        <v>0.74865380553705985</v>
      </c>
    </row>
    <row r="13" spans="1:8" x14ac:dyDescent="0.25">
      <c r="E13">
        <f>_xlfn.STDEV.P(B2:B8)</f>
        <v>15.219482680473225</v>
      </c>
      <c r="G13" t="s">
        <v>9</v>
      </c>
    </row>
    <row r="14" spans="1:8" ht="15.75" thickBot="1" x14ac:dyDescent="0.3">
      <c r="C14">
        <f>AVERAGE(B2:B8)</f>
        <v>24.285714285714285</v>
      </c>
      <c r="E14">
        <f>_xlfn.STDEV.P(C2:C8)</f>
        <v>132.09458577790664</v>
      </c>
    </row>
    <row r="15" spans="1:8" x14ac:dyDescent="0.25">
      <c r="C15">
        <f>AVERAGE(C2:C8)</f>
        <v>457.14285714285717</v>
      </c>
      <c r="G15" s="3" t="s">
        <v>10</v>
      </c>
      <c r="H15" s="3"/>
    </row>
    <row r="16" spans="1:8" x14ac:dyDescent="0.25">
      <c r="G16" t="s">
        <v>11</v>
      </c>
      <c r="H16">
        <v>0.74865380553705996</v>
      </c>
    </row>
    <row r="17" spans="2:15" x14ac:dyDescent="0.25">
      <c r="G17" t="s">
        <v>12</v>
      </c>
      <c r="H17">
        <v>0.56048252054512193</v>
      </c>
    </row>
    <row r="18" spans="2:15" x14ac:dyDescent="0.25">
      <c r="B18">
        <f>6.509*60 + 299.103</f>
        <v>689.64300000000003</v>
      </c>
      <c r="G18" t="s">
        <v>13</v>
      </c>
      <c r="H18">
        <v>0.47257902465414625</v>
      </c>
    </row>
    <row r="19" spans="2:15" x14ac:dyDescent="0.25">
      <c r="B19" t="s">
        <v>37</v>
      </c>
      <c r="G19" t="s">
        <v>14</v>
      </c>
      <c r="H19">
        <v>103.61845463511393</v>
      </c>
    </row>
    <row r="20" spans="2:15" ht="15.75" thickBot="1" x14ac:dyDescent="0.3">
      <c r="G20" s="1" t="s">
        <v>15</v>
      </c>
      <c r="H20" s="1">
        <v>7</v>
      </c>
    </row>
    <row r="22" spans="2:15" ht="15.75" thickBot="1" x14ac:dyDescent="0.3">
      <c r="G22" t="s">
        <v>16</v>
      </c>
    </row>
    <row r="23" spans="2:15" x14ac:dyDescent="0.25">
      <c r="G23" s="2"/>
      <c r="H23" s="2" t="s">
        <v>21</v>
      </c>
      <c r="I23" s="2" t="s">
        <v>22</v>
      </c>
      <c r="J23" s="2" t="s">
        <v>23</v>
      </c>
      <c r="K23" s="2" t="s">
        <v>24</v>
      </c>
      <c r="L23" s="2" t="s">
        <v>25</v>
      </c>
    </row>
    <row r="24" spans="2:15" x14ac:dyDescent="0.25">
      <c r="G24" t="s">
        <v>17</v>
      </c>
      <c r="H24">
        <v>1</v>
      </c>
      <c r="I24">
        <v>68458.936438011326</v>
      </c>
      <c r="J24">
        <v>68458.936438011326</v>
      </c>
      <c r="K24">
        <v>6.3761118356461459</v>
      </c>
      <c r="L24">
        <v>5.284502856371269E-2</v>
      </c>
    </row>
    <row r="25" spans="2:15" x14ac:dyDescent="0.25">
      <c r="G25" t="s">
        <v>18</v>
      </c>
      <c r="H25">
        <v>5</v>
      </c>
      <c r="I25">
        <v>53683.920704845827</v>
      </c>
      <c r="J25">
        <v>10736.784140969165</v>
      </c>
    </row>
    <row r="26" spans="2:15" ht="15.75" thickBot="1" x14ac:dyDescent="0.3">
      <c r="G26" s="1" t="s">
        <v>19</v>
      </c>
      <c r="H26" s="1">
        <v>6</v>
      </c>
      <c r="I26" s="1">
        <v>122142.85714285716</v>
      </c>
      <c r="J26" s="1"/>
      <c r="K26" s="1"/>
      <c r="L26" s="1"/>
    </row>
    <row r="27" spans="2:15" ht="15.75" thickBot="1" x14ac:dyDescent="0.3"/>
    <row r="28" spans="2:15" x14ac:dyDescent="0.25">
      <c r="G28" s="2"/>
      <c r="H28" s="2" t="s">
        <v>26</v>
      </c>
      <c r="I28" s="2" t="s">
        <v>14</v>
      </c>
      <c r="J28" s="2" t="s">
        <v>27</v>
      </c>
      <c r="K28" s="2" t="s">
        <v>28</v>
      </c>
      <c r="L28" s="2" t="s">
        <v>29</v>
      </c>
      <c r="M28" s="2" t="s">
        <v>30</v>
      </c>
      <c r="N28" s="2" t="s">
        <v>31</v>
      </c>
      <c r="O28" s="2" t="s">
        <v>32</v>
      </c>
    </row>
    <row r="29" spans="2:15" x14ac:dyDescent="0.25">
      <c r="G29" t="s">
        <v>20</v>
      </c>
      <c r="H29">
        <v>299.33920704845826</v>
      </c>
      <c r="I29">
        <v>73.751881218789052</v>
      </c>
      <c r="J29">
        <v>4.0587331753674443</v>
      </c>
      <c r="K29">
        <v>9.7412559599718302E-3</v>
      </c>
      <c r="L29">
        <v>109.75396084343203</v>
      </c>
      <c r="M29">
        <v>488.9244532534845</v>
      </c>
      <c r="N29">
        <v>109.75396084343203</v>
      </c>
      <c r="O29">
        <v>488.9244532534845</v>
      </c>
    </row>
    <row r="30" spans="2:15" ht="15.75" thickBot="1" x14ac:dyDescent="0.3">
      <c r="G30" s="1" t="s">
        <v>33</v>
      </c>
      <c r="H30" s="1">
        <v>6.4977973568281904</v>
      </c>
      <c r="I30" s="1">
        <v>2.5732868470253156</v>
      </c>
      <c r="J30" s="1">
        <v>2.5250964012580077</v>
      </c>
      <c r="K30" s="1">
        <v>5.2845028563712738E-2</v>
      </c>
      <c r="L30" s="1">
        <v>-0.11704707001693127</v>
      </c>
      <c r="M30" s="1">
        <v>13.112641783673311</v>
      </c>
      <c r="N30" s="1">
        <v>-0.11704707001693127</v>
      </c>
      <c r="O30" s="1">
        <v>13.112641783673311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5F88-8134-4FF9-846C-8495A1D9F32C}">
  <dimension ref="A1:P37"/>
  <sheetViews>
    <sheetView workbookViewId="0">
      <selection activeCell="H12" sqref="H12"/>
    </sheetView>
  </sheetViews>
  <sheetFormatPr defaultRowHeight="15" x14ac:dyDescent="0.25"/>
  <cols>
    <col min="2" max="2" width="11.28515625" customWidth="1"/>
    <col min="3" max="3" width="20.42578125" customWidth="1"/>
    <col min="4" max="4" width="34.42578125" customWidth="1"/>
    <col min="8" max="8" width="18.7109375" customWidth="1"/>
    <col min="9" max="9" width="34.28515625" customWidth="1"/>
    <col min="10" max="10" width="32.42578125" customWidth="1"/>
    <col min="11" max="11" width="18.140625" customWidth="1"/>
  </cols>
  <sheetData>
    <row r="1" spans="1:9" x14ac:dyDescent="0.25">
      <c r="A1" s="4" t="s">
        <v>38</v>
      </c>
      <c r="B1" s="4" t="s">
        <v>39</v>
      </c>
      <c r="C1" s="4" t="s">
        <v>40</v>
      </c>
      <c r="D1" s="4" t="s">
        <v>41</v>
      </c>
    </row>
    <row r="2" spans="1:9" x14ac:dyDescent="0.25">
      <c r="A2" s="4">
        <v>2004</v>
      </c>
      <c r="B2" s="4" t="s">
        <v>42</v>
      </c>
      <c r="C2" s="4" t="s">
        <v>43</v>
      </c>
      <c r="D2" s="4" t="s">
        <v>44</v>
      </c>
    </row>
    <row r="3" spans="1:9" x14ac:dyDescent="0.25">
      <c r="A3" s="4">
        <v>2004</v>
      </c>
      <c r="B3" s="4" t="s">
        <v>45</v>
      </c>
      <c r="C3" s="4" t="s">
        <v>46</v>
      </c>
      <c r="D3" s="4" t="s">
        <v>47</v>
      </c>
      <c r="F3" s="4" t="s">
        <v>64</v>
      </c>
      <c r="G3" s="4" t="s">
        <v>38</v>
      </c>
      <c r="H3" s="4" t="s">
        <v>40</v>
      </c>
      <c r="I3" s="4" t="s">
        <v>41</v>
      </c>
    </row>
    <row r="4" spans="1:9" x14ac:dyDescent="0.25">
      <c r="A4" s="4">
        <v>2004</v>
      </c>
      <c r="B4" s="4" t="s">
        <v>48</v>
      </c>
      <c r="C4" s="4" t="s">
        <v>49</v>
      </c>
      <c r="D4" s="4">
        <v>400</v>
      </c>
      <c r="F4">
        <v>1</v>
      </c>
      <c r="G4">
        <v>2004</v>
      </c>
      <c r="H4">
        <v>100000</v>
      </c>
      <c r="I4">
        <v>10500</v>
      </c>
    </row>
    <row r="5" spans="1:9" x14ac:dyDescent="0.25">
      <c r="A5" s="4">
        <v>2004</v>
      </c>
      <c r="B5" s="4" t="s">
        <v>50</v>
      </c>
      <c r="C5" s="4" t="s">
        <v>51</v>
      </c>
      <c r="D5" s="4" t="s">
        <v>49</v>
      </c>
      <c r="F5">
        <v>2</v>
      </c>
      <c r="G5">
        <v>2005</v>
      </c>
      <c r="H5">
        <v>122000</v>
      </c>
      <c r="I5">
        <v>11800</v>
      </c>
    </row>
    <row r="6" spans="1:9" x14ac:dyDescent="0.25">
      <c r="A6" s="4">
        <v>2005</v>
      </c>
      <c r="B6" s="4" t="s">
        <v>42</v>
      </c>
      <c r="C6" s="4" t="s">
        <v>52</v>
      </c>
      <c r="D6" s="4" t="s">
        <v>53</v>
      </c>
      <c r="F6">
        <v>3</v>
      </c>
      <c r="G6">
        <v>2006</v>
      </c>
      <c r="H6">
        <v>225000</v>
      </c>
      <c r="I6">
        <v>20500</v>
      </c>
    </row>
    <row r="7" spans="1:9" x14ac:dyDescent="0.25">
      <c r="A7" s="4">
        <v>2005</v>
      </c>
      <c r="B7" s="4" t="s">
        <v>45</v>
      </c>
      <c r="C7" s="4" t="s">
        <v>46</v>
      </c>
      <c r="D7" s="4" t="s">
        <v>54</v>
      </c>
      <c r="F7">
        <v>7</v>
      </c>
      <c r="G7">
        <v>2010</v>
      </c>
      <c r="H7">
        <v>461500</v>
      </c>
    </row>
    <row r="8" spans="1:9" x14ac:dyDescent="0.25">
      <c r="A8" s="4">
        <v>2005</v>
      </c>
      <c r="B8" s="4" t="s">
        <v>48</v>
      </c>
      <c r="C8" s="4" t="s">
        <v>55</v>
      </c>
      <c r="D8" s="4">
        <v>800</v>
      </c>
    </row>
    <row r="9" spans="1:9" x14ac:dyDescent="0.25">
      <c r="A9" s="4">
        <v>2005</v>
      </c>
      <c r="B9" s="4" t="s">
        <v>50</v>
      </c>
      <c r="C9" s="4" t="s">
        <v>56</v>
      </c>
      <c r="D9" s="4" t="s">
        <v>49</v>
      </c>
    </row>
    <row r="10" spans="1:9" x14ac:dyDescent="0.25">
      <c r="A10" s="4">
        <v>2006</v>
      </c>
      <c r="B10" s="4" t="s">
        <v>42</v>
      </c>
      <c r="C10" s="4" t="s">
        <v>57</v>
      </c>
      <c r="D10" s="4" t="s">
        <v>49</v>
      </c>
      <c r="G10" s="4" t="s">
        <v>65</v>
      </c>
      <c r="H10">
        <f>AVERAGE(H4:H6)</f>
        <v>149000</v>
      </c>
      <c r="I10">
        <f>_xlfn.VAR.P(F4:F6)</f>
        <v>0.66666666666666663</v>
      </c>
    </row>
    <row r="11" spans="1:9" x14ac:dyDescent="0.25">
      <c r="A11" s="4">
        <v>2006</v>
      </c>
      <c r="B11" s="4" t="s">
        <v>45</v>
      </c>
      <c r="C11" s="4" t="s">
        <v>58</v>
      </c>
      <c r="D11" s="4" t="s">
        <v>59</v>
      </c>
      <c r="G11" s="4" t="s">
        <v>66</v>
      </c>
      <c r="H11">
        <f>AVERAGE(F4:F6)</f>
        <v>2</v>
      </c>
      <c r="I11">
        <f>_xlfn.COVARIANCE.P(F4:F6,H4:H6)</f>
        <v>41666.666666666664</v>
      </c>
    </row>
    <row r="12" spans="1:9" x14ac:dyDescent="0.25">
      <c r="A12" s="4">
        <v>2006</v>
      </c>
      <c r="B12" s="4" t="s">
        <v>48</v>
      </c>
      <c r="C12" s="4" t="s">
        <v>60</v>
      </c>
      <c r="D12" s="4" t="s">
        <v>61</v>
      </c>
    </row>
    <row r="13" spans="1:9" x14ac:dyDescent="0.25">
      <c r="A13" s="4">
        <v>2006</v>
      </c>
      <c r="B13" s="4" t="s">
        <v>50</v>
      </c>
      <c r="C13" s="4" t="s">
        <v>62</v>
      </c>
      <c r="D13" s="4" t="s">
        <v>63</v>
      </c>
    </row>
    <row r="14" spans="1:9" x14ac:dyDescent="0.25">
      <c r="G14" t="s">
        <v>67</v>
      </c>
      <c r="H14">
        <f>I11/I10</f>
        <v>62500</v>
      </c>
      <c r="I14">
        <f>H14*7 + H15</f>
        <v>461500</v>
      </c>
    </row>
    <row r="15" spans="1:9" x14ac:dyDescent="0.25">
      <c r="G15" t="s">
        <v>68</v>
      </c>
      <c r="H15">
        <f>H10 - H11 *H14</f>
        <v>24000</v>
      </c>
      <c r="I15">
        <f xml:space="preserve"> 6 * H14 + H15</f>
        <v>399000</v>
      </c>
    </row>
    <row r="20" spans="8:13" x14ac:dyDescent="0.25">
      <c r="H20" t="s">
        <v>9</v>
      </c>
    </row>
    <row r="21" spans="8:13" ht="15.75" thickBot="1" x14ac:dyDescent="0.3"/>
    <row r="22" spans="8:13" x14ac:dyDescent="0.25">
      <c r="H22" s="3" t="s">
        <v>10</v>
      </c>
      <c r="I22" s="3"/>
    </row>
    <row r="23" spans="8:13" x14ac:dyDescent="0.25">
      <c r="H23" t="s">
        <v>11</v>
      </c>
      <c r="I23">
        <v>0.93659895692246087</v>
      </c>
    </row>
    <row r="24" spans="8:13" x14ac:dyDescent="0.25">
      <c r="H24" t="s">
        <v>12</v>
      </c>
      <c r="I24">
        <v>0.87721760610824173</v>
      </c>
    </row>
    <row r="25" spans="8:13" x14ac:dyDescent="0.25">
      <c r="H25" t="s">
        <v>13</v>
      </c>
      <c r="I25">
        <v>0.75443521221648346</v>
      </c>
    </row>
    <row r="26" spans="8:13" x14ac:dyDescent="0.25">
      <c r="H26" t="s">
        <v>14</v>
      </c>
      <c r="I26">
        <v>0.49554494022592599</v>
      </c>
    </row>
    <row r="27" spans="8:13" ht="15.75" thickBot="1" x14ac:dyDescent="0.3">
      <c r="H27" s="1" t="s">
        <v>15</v>
      </c>
      <c r="I27" s="1">
        <v>3</v>
      </c>
    </row>
    <row r="29" spans="8:13" ht="15.75" thickBot="1" x14ac:dyDescent="0.3">
      <c r="H29" t="s">
        <v>16</v>
      </c>
    </row>
    <row r="30" spans="8:13" x14ac:dyDescent="0.25">
      <c r="H30" s="2"/>
      <c r="I30" s="2" t="s">
        <v>21</v>
      </c>
      <c r="J30" s="2" t="s">
        <v>22</v>
      </c>
      <c r="K30" s="2" t="s">
        <v>23</v>
      </c>
      <c r="L30" s="2" t="s">
        <v>24</v>
      </c>
      <c r="M30" s="2" t="s">
        <v>25</v>
      </c>
    </row>
    <row r="31" spans="8:13" x14ac:dyDescent="0.25">
      <c r="H31" t="s">
        <v>17</v>
      </c>
      <c r="I31">
        <v>1</v>
      </c>
      <c r="J31">
        <v>1.7544352122164835</v>
      </c>
      <c r="K31">
        <v>1.7544352122164835</v>
      </c>
      <c r="L31">
        <v>7.144490169181533</v>
      </c>
      <c r="M31">
        <v>0.22791086496934782</v>
      </c>
    </row>
    <row r="32" spans="8:13" x14ac:dyDescent="0.25">
      <c r="H32" t="s">
        <v>18</v>
      </c>
      <c r="I32">
        <v>1</v>
      </c>
      <c r="J32">
        <v>0.24556478778351656</v>
      </c>
      <c r="K32">
        <v>0.24556478778351656</v>
      </c>
    </row>
    <row r="33" spans="8:16" ht="15.75" thickBot="1" x14ac:dyDescent="0.3">
      <c r="H33" s="1" t="s">
        <v>19</v>
      </c>
      <c r="I33" s="1">
        <v>2</v>
      </c>
      <c r="J33" s="1">
        <v>2</v>
      </c>
      <c r="K33" s="1"/>
      <c r="L33" s="1"/>
      <c r="M33" s="1"/>
    </row>
    <row r="34" spans="8:16" ht="15.75" thickBot="1" x14ac:dyDescent="0.3"/>
    <row r="35" spans="8:16" x14ac:dyDescent="0.25">
      <c r="H35" s="2"/>
      <c r="I35" s="2" t="s">
        <v>26</v>
      </c>
      <c r="J35" s="2" t="s">
        <v>14</v>
      </c>
      <c r="K35" s="2" t="s">
        <v>27</v>
      </c>
      <c r="L35" s="2" t="s">
        <v>28</v>
      </c>
      <c r="M35" s="2" t="s">
        <v>29</v>
      </c>
      <c r="N35" s="2" t="s">
        <v>30</v>
      </c>
      <c r="O35" s="2" t="s">
        <v>31</v>
      </c>
      <c r="P35" s="2" t="s">
        <v>32</v>
      </c>
    </row>
    <row r="36" spans="8:16" x14ac:dyDescent="0.25">
      <c r="H36" t="s">
        <v>20</v>
      </c>
      <c r="I36">
        <v>-9.1286772962048304E-2</v>
      </c>
      <c r="J36">
        <v>0.83306796195549238</v>
      </c>
      <c r="K36">
        <v>-0.10957902251788366</v>
      </c>
      <c r="L36">
        <v>0.93051704963198278</v>
      </c>
      <c r="M36">
        <v>-10.676418856716335</v>
      </c>
      <c r="N36">
        <v>10.493845310792238</v>
      </c>
      <c r="O36">
        <v>-10.676418856716335</v>
      </c>
      <c r="P36">
        <v>10.493845310792238</v>
      </c>
    </row>
    <row r="37" spans="8:16" ht="15.75" thickBot="1" x14ac:dyDescent="0.3">
      <c r="H37" s="1" t="s">
        <v>33</v>
      </c>
      <c r="I37" s="1">
        <v>1.4035481697731868E-5</v>
      </c>
      <c r="J37" s="1">
        <v>5.2509961603817279E-6</v>
      </c>
      <c r="K37" s="1">
        <v>2.6729179129149356</v>
      </c>
      <c r="L37" s="1">
        <v>0.22791086496934782</v>
      </c>
      <c r="M37" s="1">
        <v>-5.2684750584945636E-5</v>
      </c>
      <c r="N37" s="1">
        <v>8.0755713980409376E-5</v>
      </c>
      <c r="O37" s="1">
        <v>-5.2684750584945636E-5</v>
      </c>
      <c r="P37" s="1">
        <v>8.0755713980409376E-5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F15C-92AA-4E3A-983D-EF9D78499E73}">
  <dimension ref="A1:V34"/>
  <sheetViews>
    <sheetView tabSelected="1" topLeftCell="D18" workbookViewId="0">
      <selection activeCell="M18" sqref="M18"/>
    </sheetView>
  </sheetViews>
  <sheetFormatPr defaultRowHeight="15" x14ac:dyDescent="0.25"/>
  <cols>
    <col min="2" max="2" width="28.42578125" customWidth="1"/>
    <col min="3" max="3" width="35.28515625" customWidth="1"/>
    <col min="4" max="4" width="36.7109375" customWidth="1"/>
  </cols>
  <sheetData>
    <row r="1" spans="1:22" x14ac:dyDescent="0.25">
      <c r="A1" t="s">
        <v>69</v>
      </c>
      <c r="B1" t="s">
        <v>70</v>
      </c>
      <c r="C1" t="s">
        <v>71</v>
      </c>
      <c r="D1" t="s">
        <v>72</v>
      </c>
    </row>
    <row r="2" spans="1:22" x14ac:dyDescent="0.25">
      <c r="A2">
        <v>1</v>
      </c>
      <c r="B2" t="s">
        <v>73</v>
      </c>
      <c r="C2">
        <v>240</v>
      </c>
      <c r="D2">
        <v>210</v>
      </c>
    </row>
    <row r="3" spans="1:22" x14ac:dyDescent="0.25">
      <c r="A3">
        <v>2</v>
      </c>
      <c r="B3" t="s">
        <v>73</v>
      </c>
      <c r="C3">
        <v>250</v>
      </c>
      <c r="D3">
        <v>220</v>
      </c>
    </row>
    <row r="4" spans="1:22" x14ac:dyDescent="0.25">
      <c r="A4">
        <v>3</v>
      </c>
      <c r="B4" t="s">
        <v>73</v>
      </c>
      <c r="C4">
        <v>265</v>
      </c>
      <c r="D4">
        <v>230</v>
      </c>
      <c r="H4" s="9" t="s">
        <v>97</v>
      </c>
      <c r="I4" s="9"/>
      <c r="J4" s="9" t="s">
        <v>98</v>
      </c>
      <c r="K4" s="9"/>
    </row>
    <row r="5" spans="1:22" x14ac:dyDescent="0.25">
      <c r="A5">
        <v>4</v>
      </c>
      <c r="B5" t="s">
        <v>73</v>
      </c>
      <c r="C5">
        <v>230</v>
      </c>
      <c r="D5">
        <v>200</v>
      </c>
      <c r="H5" t="s">
        <v>73</v>
      </c>
      <c r="I5" t="s">
        <v>85</v>
      </c>
      <c r="J5" t="s">
        <v>73</v>
      </c>
      <c r="K5" t="s">
        <v>85</v>
      </c>
    </row>
    <row r="6" spans="1:22" x14ac:dyDescent="0.25">
      <c r="A6">
        <v>5</v>
      </c>
      <c r="B6" t="s">
        <v>73</v>
      </c>
      <c r="C6">
        <v>220</v>
      </c>
      <c r="D6">
        <v>205</v>
      </c>
      <c r="H6">
        <v>240</v>
      </c>
      <c r="I6">
        <v>210</v>
      </c>
      <c r="J6">
        <v>210</v>
      </c>
      <c r="K6">
        <v>210</v>
      </c>
      <c r="P6" t="s">
        <v>86</v>
      </c>
    </row>
    <row r="7" spans="1:22" x14ac:dyDescent="0.25">
      <c r="A7">
        <v>6</v>
      </c>
      <c r="B7" t="s">
        <v>74</v>
      </c>
      <c r="C7">
        <v>210</v>
      </c>
      <c r="D7">
        <v>210</v>
      </c>
      <c r="H7">
        <v>250</v>
      </c>
      <c r="I7">
        <v>245</v>
      </c>
      <c r="J7">
        <v>220</v>
      </c>
      <c r="K7">
        <v>245</v>
      </c>
    </row>
    <row r="8" spans="1:22" ht="15.75" thickBot="1" x14ac:dyDescent="0.3">
      <c r="A8">
        <v>7</v>
      </c>
      <c r="B8" t="s">
        <v>74</v>
      </c>
      <c r="C8">
        <v>245</v>
      </c>
      <c r="D8">
        <v>245</v>
      </c>
      <c r="H8">
        <v>265</v>
      </c>
      <c r="I8">
        <v>255</v>
      </c>
      <c r="J8">
        <v>230</v>
      </c>
      <c r="K8">
        <v>255</v>
      </c>
      <c r="P8" t="s">
        <v>87</v>
      </c>
    </row>
    <row r="9" spans="1:22" x14ac:dyDescent="0.25">
      <c r="A9">
        <v>8</v>
      </c>
      <c r="B9" t="s">
        <v>74</v>
      </c>
      <c r="C9">
        <v>255</v>
      </c>
      <c r="D9">
        <v>255</v>
      </c>
      <c r="H9">
        <v>230</v>
      </c>
      <c r="I9">
        <v>240</v>
      </c>
      <c r="J9">
        <v>200</v>
      </c>
      <c r="K9">
        <v>240</v>
      </c>
      <c r="P9" s="8" t="s">
        <v>88</v>
      </c>
      <c r="Q9" s="8" t="s">
        <v>89</v>
      </c>
      <c r="R9" s="8" t="s">
        <v>90</v>
      </c>
      <c r="S9" s="8" t="s">
        <v>91</v>
      </c>
      <c r="T9" s="8" t="s">
        <v>92</v>
      </c>
    </row>
    <row r="10" spans="1:22" x14ac:dyDescent="0.25">
      <c r="A10">
        <v>9</v>
      </c>
      <c r="B10" t="s">
        <v>74</v>
      </c>
      <c r="C10">
        <v>240</v>
      </c>
      <c r="D10">
        <v>240</v>
      </c>
      <c r="H10">
        <v>220</v>
      </c>
      <c r="I10">
        <v>230</v>
      </c>
      <c r="J10">
        <v>205</v>
      </c>
      <c r="K10">
        <v>230</v>
      </c>
      <c r="P10" s="6" t="s">
        <v>73</v>
      </c>
      <c r="Q10" s="6">
        <v>5</v>
      </c>
      <c r="R10" s="6">
        <v>1065</v>
      </c>
      <c r="S10" s="6">
        <v>213</v>
      </c>
      <c r="T10" s="6">
        <v>145</v>
      </c>
    </row>
    <row r="11" spans="1:22" ht="15.75" thickBot="1" x14ac:dyDescent="0.3">
      <c r="A11">
        <v>10</v>
      </c>
      <c r="B11" t="s">
        <v>74</v>
      </c>
      <c r="C11">
        <v>230</v>
      </c>
      <c r="D11">
        <v>230</v>
      </c>
      <c r="J11">
        <f>AVERAGE(J6:J10)</f>
        <v>213</v>
      </c>
      <c r="K11">
        <f>AVERAGE(K6:K10)</f>
        <v>236</v>
      </c>
      <c r="P11" s="7" t="s">
        <v>85</v>
      </c>
      <c r="Q11" s="7">
        <v>5</v>
      </c>
      <c r="R11" s="7">
        <v>1180</v>
      </c>
      <c r="S11" s="7">
        <v>236</v>
      </c>
      <c r="T11" s="7">
        <v>292.5</v>
      </c>
    </row>
    <row r="14" spans="1:22" ht="15.75" thickBot="1" x14ac:dyDescent="0.3">
      <c r="P14" t="s">
        <v>16</v>
      </c>
    </row>
    <row r="15" spans="1:22" x14ac:dyDescent="0.25">
      <c r="J15">
        <f>J11-L15</f>
        <v>-11.5</v>
      </c>
      <c r="K15">
        <f>K11-L15</f>
        <v>11.5</v>
      </c>
      <c r="L15">
        <f>AVERAGE(J6:K10)</f>
        <v>224.5</v>
      </c>
      <c r="P15" s="8" t="s">
        <v>93</v>
      </c>
      <c r="Q15" s="8" t="s">
        <v>22</v>
      </c>
      <c r="R15" s="8" t="s">
        <v>21</v>
      </c>
      <c r="S15" s="8" t="s">
        <v>23</v>
      </c>
      <c r="T15" s="8" t="s">
        <v>24</v>
      </c>
      <c r="U15" s="8" t="s">
        <v>28</v>
      </c>
      <c r="V15" s="8" t="s">
        <v>94</v>
      </c>
    </row>
    <row r="16" spans="1:22" x14ac:dyDescent="0.25">
      <c r="J16">
        <f>J15*J15</f>
        <v>132.25</v>
      </c>
      <c r="K16">
        <f>K15*K15</f>
        <v>132.25</v>
      </c>
      <c r="L16">
        <f>SUM(J16:K16)</f>
        <v>264.5</v>
      </c>
      <c r="P16" s="6" t="s">
        <v>95</v>
      </c>
      <c r="Q16" s="6">
        <v>1322.5</v>
      </c>
      <c r="R16" s="6">
        <v>1</v>
      </c>
      <c r="S16" s="6">
        <v>1322.5</v>
      </c>
      <c r="T16" s="6">
        <v>6.0457142857142854</v>
      </c>
      <c r="U16" s="6">
        <v>3.9392192775363558E-2</v>
      </c>
      <c r="V16" s="6">
        <v>5.3176550715787174</v>
      </c>
    </row>
    <row r="17" spans="4:22" x14ac:dyDescent="0.25">
      <c r="L17">
        <f>L16*5</f>
        <v>1322.5</v>
      </c>
      <c r="P17" s="6" t="s">
        <v>96</v>
      </c>
      <c r="Q17" s="6">
        <v>1750</v>
      </c>
      <c r="R17" s="6">
        <v>8</v>
      </c>
      <c r="S17" s="6">
        <v>218.75</v>
      </c>
      <c r="T17" s="6"/>
      <c r="U17" s="6"/>
      <c r="V17" s="6"/>
    </row>
    <row r="18" spans="4:22" x14ac:dyDescent="0.25">
      <c r="L18" t="s">
        <v>99</v>
      </c>
      <c r="P18" s="6"/>
      <c r="Q18" s="6"/>
      <c r="R18" s="6"/>
      <c r="S18" s="6"/>
      <c r="T18" s="6"/>
      <c r="U18" s="6"/>
      <c r="V18" s="6"/>
    </row>
    <row r="19" spans="4:22" ht="15.75" thickBot="1" x14ac:dyDescent="0.3">
      <c r="P19" s="7" t="s">
        <v>19</v>
      </c>
      <c r="Q19" s="7">
        <v>3072.5</v>
      </c>
      <c r="R19" s="7">
        <v>9</v>
      </c>
      <c r="S19" s="7"/>
      <c r="T19" s="7"/>
      <c r="U19" s="7"/>
      <c r="V19" s="7"/>
    </row>
    <row r="21" spans="4:22" x14ac:dyDescent="0.25">
      <c r="D21" t="s">
        <v>86</v>
      </c>
    </row>
    <row r="23" spans="4:22" ht="15.75" thickBot="1" x14ac:dyDescent="0.3">
      <c r="D23" t="s">
        <v>87</v>
      </c>
    </row>
    <row r="24" spans="4:22" x14ac:dyDescent="0.25">
      <c r="D24" s="8" t="s">
        <v>88</v>
      </c>
      <c r="E24" s="8" t="s">
        <v>89</v>
      </c>
      <c r="F24" s="8" t="s">
        <v>90</v>
      </c>
      <c r="G24" s="8" t="s">
        <v>91</v>
      </c>
      <c r="H24" s="8" t="s">
        <v>92</v>
      </c>
    </row>
    <row r="25" spans="4:22" x14ac:dyDescent="0.25">
      <c r="D25" s="6" t="s">
        <v>73</v>
      </c>
      <c r="E25" s="6">
        <v>5</v>
      </c>
      <c r="F25" s="6">
        <v>1205</v>
      </c>
      <c r="G25" s="6">
        <v>241</v>
      </c>
      <c r="H25" s="6">
        <v>305</v>
      </c>
    </row>
    <row r="26" spans="4:22" ht="15.75" thickBot="1" x14ac:dyDescent="0.3">
      <c r="D26" s="7" t="s">
        <v>85</v>
      </c>
      <c r="E26" s="7">
        <v>5</v>
      </c>
      <c r="F26" s="7">
        <v>1180</v>
      </c>
      <c r="G26" s="7">
        <v>236</v>
      </c>
      <c r="H26" s="7">
        <v>292.5</v>
      </c>
    </row>
    <row r="29" spans="4:22" ht="15.75" thickBot="1" x14ac:dyDescent="0.3">
      <c r="D29" t="s">
        <v>16</v>
      </c>
    </row>
    <row r="30" spans="4:22" x14ac:dyDescent="0.25">
      <c r="D30" s="8" t="s">
        <v>93</v>
      </c>
      <c r="E30" s="8" t="s">
        <v>22</v>
      </c>
      <c r="F30" s="8" t="s">
        <v>21</v>
      </c>
      <c r="G30" s="8" t="s">
        <v>23</v>
      </c>
      <c r="H30" s="8" t="s">
        <v>24</v>
      </c>
      <c r="I30" s="8" t="s">
        <v>28</v>
      </c>
      <c r="J30" s="8" t="s">
        <v>94</v>
      </c>
    </row>
    <row r="31" spans="4:22" x14ac:dyDescent="0.25">
      <c r="D31" s="6" t="s">
        <v>95</v>
      </c>
      <c r="E31" s="6">
        <v>62.5</v>
      </c>
      <c r="F31" s="6">
        <v>1</v>
      </c>
      <c r="G31" s="6">
        <v>62.5</v>
      </c>
      <c r="H31" s="6">
        <v>0.20920502092050208</v>
      </c>
      <c r="I31" s="6">
        <v>0.65955652500900186</v>
      </c>
      <c r="J31" s="6">
        <v>5.3176550715787174</v>
      </c>
    </row>
    <row r="32" spans="4:22" x14ac:dyDescent="0.25">
      <c r="D32" s="6" t="s">
        <v>96</v>
      </c>
      <c r="E32" s="6">
        <v>2390</v>
      </c>
      <c r="F32" s="6">
        <v>8</v>
      </c>
      <c r="G32" s="6">
        <v>298.75</v>
      </c>
      <c r="H32" s="6"/>
      <c r="I32" s="6"/>
      <c r="J32" s="6"/>
    </row>
    <row r="33" spans="4:10" x14ac:dyDescent="0.25">
      <c r="D33" s="6"/>
      <c r="E33" s="6"/>
      <c r="F33" s="6"/>
      <c r="G33" s="6"/>
      <c r="H33" s="6"/>
      <c r="I33" s="6"/>
      <c r="J33" s="6"/>
    </row>
    <row r="34" spans="4:10" ht="15.75" thickBot="1" x14ac:dyDescent="0.3">
      <c r="D34" s="7" t="s">
        <v>19</v>
      </c>
      <c r="E34" s="7">
        <v>2452.5</v>
      </c>
      <c r="F34" s="7">
        <v>9</v>
      </c>
      <c r="G34" s="7"/>
      <c r="H34" s="7"/>
      <c r="I34" s="7"/>
      <c r="J34" s="7"/>
    </row>
  </sheetData>
  <mergeCells count="2"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40CD-5F95-4CA7-891B-E1D2C1009F01}">
  <dimension ref="A1:I11"/>
  <sheetViews>
    <sheetView workbookViewId="0">
      <selection activeCell="H13" sqref="H13"/>
    </sheetView>
  </sheetViews>
  <sheetFormatPr defaultRowHeight="15" x14ac:dyDescent="0.25"/>
  <cols>
    <col min="2" max="2" width="23.42578125" customWidth="1"/>
    <col min="3" max="3" width="27.42578125" customWidth="1"/>
    <col min="8" max="8" width="20" customWidth="1"/>
    <col min="9" max="9" width="18.28515625" customWidth="1"/>
  </cols>
  <sheetData>
    <row r="1" spans="1:9" x14ac:dyDescent="0.25">
      <c r="A1" t="s">
        <v>69</v>
      </c>
      <c r="B1" t="s">
        <v>75</v>
      </c>
      <c r="C1" t="s">
        <v>76</v>
      </c>
    </row>
    <row r="2" spans="1:9" x14ac:dyDescent="0.25">
      <c r="A2">
        <v>1</v>
      </c>
      <c r="B2" t="s">
        <v>77</v>
      </c>
      <c r="C2">
        <v>7</v>
      </c>
      <c r="H2" t="s">
        <v>77</v>
      </c>
      <c r="I2" t="s">
        <v>78</v>
      </c>
    </row>
    <row r="3" spans="1:9" x14ac:dyDescent="0.25">
      <c r="A3">
        <v>2</v>
      </c>
      <c r="B3" t="s">
        <v>78</v>
      </c>
      <c r="C3">
        <v>14</v>
      </c>
      <c r="H3">
        <v>7</v>
      </c>
      <c r="I3">
        <v>13</v>
      </c>
    </row>
    <row r="4" spans="1:9" x14ac:dyDescent="0.25">
      <c r="A4">
        <v>3</v>
      </c>
      <c r="B4" t="s">
        <v>77</v>
      </c>
      <c r="C4">
        <v>6</v>
      </c>
      <c r="H4">
        <v>6</v>
      </c>
      <c r="I4">
        <v>14</v>
      </c>
    </row>
    <row r="5" spans="1:9" x14ac:dyDescent="0.25">
      <c r="A5">
        <v>4</v>
      </c>
      <c r="B5" t="s">
        <v>78</v>
      </c>
      <c r="C5">
        <v>16</v>
      </c>
      <c r="H5">
        <v>8</v>
      </c>
      <c r="I5">
        <v>15</v>
      </c>
    </row>
    <row r="6" spans="1:9" x14ac:dyDescent="0.25">
      <c r="A6">
        <v>5</v>
      </c>
      <c r="B6" t="s">
        <v>77</v>
      </c>
      <c r="C6">
        <v>8</v>
      </c>
      <c r="H6">
        <v>5</v>
      </c>
      <c r="I6">
        <v>16</v>
      </c>
    </row>
    <row r="7" spans="1:9" x14ac:dyDescent="0.25">
      <c r="A7">
        <v>6</v>
      </c>
      <c r="B7" t="s">
        <v>78</v>
      </c>
      <c r="C7">
        <v>15</v>
      </c>
      <c r="H7">
        <v>7</v>
      </c>
      <c r="I7">
        <v>17</v>
      </c>
    </row>
    <row r="8" spans="1:9" x14ac:dyDescent="0.25">
      <c r="A8">
        <v>7</v>
      </c>
      <c r="B8" t="s">
        <v>77</v>
      </c>
      <c r="C8">
        <v>5</v>
      </c>
    </row>
    <row r="9" spans="1:9" x14ac:dyDescent="0.25">
      <c r="A9">
        <v>8</v>
      </c>
      <c r="B9" t="s">
        <v>78</v>
      </c>
      <c r="C9">
        <v>17</v>
      </c>
    </row>
    <row r="10" spans="1:9" x14ac:dyDescent="0.25">
      <c r="A10">
        <v>9</v>
      </c>
      <c r="B10" t="s">
        <v>77</v>
      </c>
      <c r="C10">
        <v>7</v>
      </c>
    </row>
    <row r="11" spans="1:9" x14ac:dyDescent="0.25">
      <c r="A11">
        <v>10</v>
      </c>
      <c r="B11" t="s">
        <v>78</v>
      </c>
      <c r="C11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55C5-4119-41C8-97B0-9E166FB313C5}">
  <dimension ref="A1:I17"/>
  <sheetViews>
    <sheetView workbookViewId="0">
      <selection activeCell="H17" sqref="H17"/>
    </sheetView>
  </sheetViews>
  <sheetFormatPr defaultRowHeight="15" x14ac:dyDescent="0.25"/>
  <cols>
    <col min="2" max="2" width="46.42578125" customWidth="1"/>
    <col min="3" max="3" width="31.28515625" customWidth="1"/>
    <col min="7" max="7" width="26.7109375" customWidth="1"/>
    <col min="8" max="8" width="33.140625" customWidth="1"/>
  </cols>
  <sheetData>
    <row r="1" spans="1:9" x14ac:dyDescent="0.25">
      <c r="A1" t="s">
        <v>79</v>
      </c>
      <c r="B1" t="s">
        <v>80</v>
      </c>
      <c r="C1" t="s">
        <v>81</v>
      </c>
      <c r="F1" t="s">
        <v>79</v>
      </c>
      <c r="G1" t="s">
        <v>80</v>
      </c>
      <c r="H1" t="s">
        <v>81</v>
      </c>
    </row>
    <row r="2" spans="1:9" x14ac:dyDescent="0.25">
      <c r="A2" t="s">
        <v>82</v>
      </c>
      <c r="B2">
        <v>25</v>
      </c>
      <c r="C2">
        <v>20</v>
      </c>
      <c r="F2" t="s">
        <v>82</v>
      </c>
      <c r="G2">
        <f>I2*G$5/I$5</f>
        <v>25</v>
      </c>
      <c r="H2">
        <f>I2*H$5/I$5</f>
        <v>20</v>
      </c>
      <c r="I2">
        <v>45</v>
      </c>
    </row>
    <row r="3" spans="1:9" x14ac:dyDescent="0.25">
      <c r="A3" t="s">
        <v>83</v>
      </c>
      <c r="B3">
        <v>35</v>
      </c>
      <c r="C3">
        <v>30</v>
      </c>
      <c r="F3" t="s">
        <v>83</v>
      </c>
      <c r="G3">
        <f t="shared" ref="G3:G4" si="0">I3*G$5/I$5</f>
        <v>36.111111111111114</v>
      </c>
      <c r="H3">
        <f t="shared" ref="H3:H4" si="1">I3*H$5/I$5</f>
        <v>28.888888888888889</v>
      </c>
      <c r="I3">
        <f>B3+C3</f>
        <v>65</v>
      </c>
    </row>
    <row r="4" spans="1:9" x14ac:dyDescent="0.25">
      <c r="A4" t="s">
        <v>84</v>
      </c>
      <c r="B4">
        <v>15</v>
      </c>
      <c r="C4">
        <v>10</v>
      </c>
      <c r="F4" t="s">
        <v>84</v>
      </c>
      <c r="G4">
        <f t="shared" si="0"/>
        <v>13.888888888888889</v>
      </c>
      <c r="H4">
        <f t="shared" si="1"/>
        <v>11.111111111111111</v>
      </c>
      <c r="I4">
        <f>B4+C4</f>
        <v>25</v>
      </c>
    </row>
    <row r="5" spans="1:9" x14ac:dyDescent="0.25">
      <c r="A5" t="s">
        <v>19</v>
      </c>
      <c r="B5">
        <v>50</v>
      </c>
      <c r="C5">
        <v>115</v>
      </c>
      <c r="F5" t="s">
        <v>19</v>
      </c>
      <c r="G5">
        <v>75</v>
      </c>
      <c r="H5">
        <v>60</v>
      </c>
      <c r="I5">
        <f>I2+I3+I4</f>
        <v>135</v>
      </c>
    </row>
    <row r="10" spans="1:9" x14ac:dyDescent="0.25">
      <c r="D10">
        <f>B2-G2</f>
        <v>0</v>
      </c>
      <c r="F10">
        <f>D10*D10</f>
        <v>0</v>
      </c>
      <c r="H10">
        <f>F10/G2</f>
        <v>0</v>
      </c>
    </row>
    <row r="11" spans="1:9" x14ac:dyDescent="0.25">
      <c r="D11">
        <f t="shared" ref="D11:D12" si="2">B3-G3</f>
        <v>-1.1111111111111143</v>
      </c>
      <c r="F11">
        <f t="shared" ref="F11:F15" si="3">D11*D11</f>
        <v>1.2345679012345749</v>
      </c>
      <c r="H11">
        <f t="shared" ref="H11:H12" si="4">F11/G3</f>
        <v>3.4188034188034379E-2</v>
      </c>
    </row>
    <row r="12" spans="1:9" x14ac:dyDescent="0.25">
      <c r="D12">
        <f t="shared" si="2"/>
        <v>1.1111111111111107</v>
      </c>
      <c r="F12">
        <f t="shared" si="3"/>
        <v>1.2345679012345669</v>
      </c>
      <c r="H12">
        <f t="shared" si="4"/>
        <v>8.8888888888888823E-2</v>
      </c>
    </row>
    <row r="13" spans="1:9" x14ac:dyDescent="0.25">
      <c r="D13">
        <f>C2-H2</f>
        <v>0</v>
      </c>
      <c r="F13">
        <f t="shared" si="3"/>
        <v>0</v>
      </c>
      <c r="H13">
        <f>F13/H2</f>
        <v>0</v>
      </c>
    </row>
    <row r="14" spans="1:9" x14ac:dyDescent="0.25">
      <c r="D14">
        <f t="shared" ref="D14:D15" si="5">C3-H3</f>
        <v>1.1111111111111107</v>
      </c>
      <c r="F14">
        <f t="shared" si="3"/>
        <v>1.2345679012345669</v>
      </c>
      <c r="H14">
        <f t="shared" ref="H14:H15" si="6">F14/H3</f>
        <v>4.2735042735042701E-2</v>
      </c>
    </row>
    <row r="15" spans="1:9" x14ac:dyDescent="0.25">
      <c r="D15">
        <f t="shared" si="5"/>
        <v>-1.1111111111111107</v>
      </c>
      <c r="F15">
        <f t="shared" si="3"/>
        <v>1.2345679012345669</v>
      </c>
      <c r="H15">
        <f t="shared" si="6"/>
        <v>0.11111111111111104</v>
      </c>
    </row>
    <row r="17" spans="8:8" x14ac:dyDescent="0.25">
      <c r="H17">
        <f>SUM(H10:H15)</f>
        <v>0.27692307692307694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Othman SALAHI</dc:creator>
  <cp:lastModifiedBy>João Manoel Clemente Messias Vieira</cp:lastModifiedBy>
  <dcterms:created xsi:type="dcterms:W3CDTF">2015-06-05T18:17:20Z</dcterms:created>
  <dcterms:modified xsi:type="dcterms:W3CDTF">2025-01-02T13:01:57Z</dcterms:modified>
</cp:coreProperties>
</file>