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ann\Documents\Σεμινάρια 2025\Data Entry\2. EXCEL Projects\Advanced Data Entry_Research Projects\2. Smartphone Market Data Analysis\"/>
    </mc:Choice>
  </mc:AlternateContent>
  <xr:revisionPtr revIDLastSave="0" documentId="13_ncr:1_{90874D01-DD77-4C48-B701-A9A0DC3E1F3F}" xr6:coauthVersionLast="47" xr6:coauthVersionMax="47" xr10:uidLastSave="{00000000-0000-0000-0000-000000000000}"/>
  <bookViews>
    <workbookView xWindow="-110" yWindow="-110" windowWidth="22780" windowHeight="14540" activeTab="1" xr2:uid="{BAFB1806-9056-4E44-ADF5-2947290201D9}"/>
  </bookViews>
  <sheets>
    <sheet name="Market Data" sheetId="1" r:id="rId1"/>
    <sheet name="Dashboards" sheetId="4" r:id="rId2"/>
    <sheet name="Pivot Market Tables" sheetId="5" r:id="rId3"/>
    <sheet name="PivoMarket2" sheetId="13" r:id="rId4"/>
    <sheet name="Data Issues Notes" sheetId="3" r:id="rId5"/>
  </sheets>
  <definedNames>
    <definedName name="_xlnm._FilterDatabase" localSheetId="1" hidden="1">'Market Data'!#REF!</definedName>
    <definedName name="_xlnm._FilterDatabase" localSheetId="0" hidden="1">'Market Data'!#REF!</definedName>
    <definedName name="EngagementRatios" comment="='Summary'!$H$107:$H$116">#REF!</definedName>
    <definedName name="Ratings" comment="='Market Data'!$K$2:$K$316">#REF!</definedName>
    <definedName name="ValueRatios" comment="='Summary'!$H$93:$H$103">#REF!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4" l="1"/>
  <c r="K34" i="4"/>
  <c r="K35" i="4"/>
  <c r="K36" i="4"/>
  <c r="K37" i="4"/>
  <c r="K38" i="4"/>
  <c r="K39" i="4"/>
  <c r="K40" i="4"/>
  <c r="K41" i="4"/>
  <c r="K32" i="4"/>
  <c r="F33" i="4"/>
  <c r="F34" i="4"/>
  <c r="F35" i="4"/>
  <c r="F36" i="4"/>
  <c r="F37" i="4"/>
  <c r="F38" i="4"/>
  <c r="F39" i="4"/>
  <c r="F40" i="4"/>
  <c r="F41" i="4"/>
  <c r="F32" i="4"/>
  <c r="E22" i="13"/>
  <c r="F22" i="13" s="1"/>
  <c r="H22" i="13" s="1"/>
  <c r="E23" i="13"/>
  <c r="E24" i="13"/>
  <c r="E25" i="13"/>
  <c r="F25" i="13" s="1"/>
  <c r="H25" i="13" s="1"/>
  <c r="E26" i="13"/>
  <c r="E27" i="13"/>
  <c r="E28" i="13"/>
  <c r="F28" i="13" s="1"/>
  <c r="H28" i="13" s="1"/>
  <c r="E29" i="13"/>
  <c r="F29" i="13" s="1"/>
  <c r="H29" i="13" s="1"/>
  <c r="E30" i="13"/>
  <c r="F30" i="13" s="1"/>
  <c r="H30" i="13" s="1"/>
  <c r="E31" i="13"/>
  <c r="F31" i="13" s="1"/>
  <c r="H31" i="13" s="1"/>
  <c r="E32" i="13"/>
  <c r="F32" i="13" s="1"/>
  <c r="H32" i="13" s="1"/>
  <c r="E33" i="13"/>
  <c r="F33" i="13" s="1"/>
  <c r="H33" i="13" s="1"/>
  <c r="E34" i="13"/>
  <c r="F34" i="13" s="1"/>
  <c r="H34" i="13" s="1"/>
  <c r="E35" i="13"/>
  <c r="E4" i="13"/>
  <c r="F35" i="13"/>
  <c r="H35" i="13" s="1"/>
  <c r="F27" i="13"/>
  <c r="H27" i="13" s="1"/>
  <c r="F26" i="13"/>
  <c r="H26" i="13" s="1"/>
  <c r="F24" i="13"/>
  <c r="H24" i="13" s="1"/>
  <c r="F23" i="13"/>
  <c r="H23" i="13" s="1"/>
  <c r="F4" i="13"/>
  <c r="H4" i="13" s="1"/>
  <c r="E17" i="13"/>
  <c r="F17" i="13" s="1"/>
  <c r="H17" i="13" s="1"/>
  <c r="E16" i="13"/>
  <c r="F16" i="13" s="1"/>
  <c r="H16" i="13" s="1"/>
  <c r="E15" i="13"/>
  <c r="F15" i="13" s="1"/>
  <c r="H15" i="13" s="1"/>
  <c r="E14" i="13"/>
  <c r="F14" i="13" s="1"/>
  <c r="H14" i="13" s="1"/>
  <c r="E13" i="13"/>
  <c r="F13" i="13" s="1"/>
  <c r="H13" i="13" s="1"/>
  <c r="E12" i="13"/>
  <c r="F12" i="13" s="1"/>
  <c r="H12" i="13" s="1"/>
  <c r="E11" i="13"/>
  <c r="F11" i="13" s="1"/>
  <c r="H11" i="13" s="1"/>
  <c r="E10" i="13"/>
  <c r="F10" i="13" s="1"/>
  <c r="H10" i="13" s="1"/>
  <c r="E9" i="13"/>
  <c r="F9" i="13" s="1"/>
  <c r="H9" i="13" s="1"/>
  <c r="E8" i="13"/>
  <c r="F8" i="13" s="1"/>
  <c r="H8" i="13" s="1"/>
  <c r="E7" i="13"/>
  <c r="F7" i="13" s="1"/>
  <c r="H7" i="13" s="1"/>
  <c r="E6" i="13"/>
  <c r="F6" i="13" s="1"/>
  <c r="H6" i="13" s="1"/>
  <c r="E5" i="13"/>
  <c r="F5" i="13" s="1"/>
  <c r="H5" i="13" s="1"/>
  <c r="B33" i="4"/>
  <c r="B34" i="4"/>
  <c r="B35" i="4"/>
  <c r="B36" i="4"/>
  <c r="B37" i="4"/>
  <c r="B38" i="4"/>
  <c r="B39" i="4"/>
  <c r="B40" i="4"/>
  <c r="B41" i="4"/>
  <c r="B32" i="4"/>
  <c r="M31" i="1"/>
  <c r="K31" i="1"/>
  <c r="K109" i="1"/>
  <c r="K93" i="1"/>
  <c r="K138" i="1"/>
  <c r="K136" i="1"/>
  <c r="K78" i="1"/>
  <c r="K107" i="1"/>
  <c r="K89" i="1"/>
  <c r="K137" i="1"/>
  <c r="K29" i="1"/>
  <c r="K72" i="1"/>
  <c r="K4" i="1"/>
  <c r="K52" i="1"/>
  <c r="K67" i="1"/>
  <c r="K91" i="1"/>
  <c r="K134" i="1"/>
  <c r="K146" i="1"/>
  <c r="K48" i="1"/>
  <c r="K113" i="1"/>
  <c r="K129" i="1"/>
  <c r="K32" i="1"/>
  <c r="K2" i="1"/>
  <c r="K68" i="1"/>
  <c r="K60" i="1"/>
  <c r="K133" i="1"/>
  <c r="K69" i="1"/>
  <c r="K132" i="1"/>
  <c r="K30" i="1"/>
  <c r="K17" i="1"/>
  <c r="K57" i="1"/>
  <c r="K77" i="1"/>
  <c r="K28" i="1"/>
  <c r="K139" i="1"/>
  <c r="K54" i="1"/>
  <c r="K25" i="1"/>
  <c r="K94" i="1"/>
  <c r="K3" i="1"/>
  <c r="K33" i="1"/>
  <c r="K183" i="1"/>
  <c r="K170" i="1"/>
  <c r="K176" i="1"/>
  <c r="K79" i="1"/>
  <c r="K160" i="1"/>
  <c r="K167" i="1"/>
  <c r="K153" i="1"/>
  <c r="K34" i="1"/>
  <c r="K117" i="1"/>
  <c r="K35" i="1"/>
  <c r="K71" i="1"/>
  <c r="K80" i="1"/>
  <c r="K154" i="1"/>
  <c r="K182" i="1"/>
  <c r="K166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2" i="1"/>
  <c r="K147" i="1"/>
  <c r="K161" i="1"/>
  <c r="K110" i="1"/>
  <c r="K15" i="1"/>
  <c r="K175" i="1"/>
  <c r="K184" i="1"/>
  <c r="K40" i="1"/>
  <c r="K156" i="1"/>
  <c r="K51" i="1"/>
  <c r="K172" i="1"/>
  <c r="K62" i="1"/>
  <c r="K102" i="1"/>
  <c r="K125" i="1"/>
  <c r="K95" i="1"/>
  <c r="K96" i="1"/>
  <c r="K103" i="1"/>
  <c r="K5" i="1"/>
  <c r="K148" i="1"/>
  <c r="K55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81" i="1"/>
  <c r="K82" i="1"/>
  <c r="K118" i="1"/>
  <c r="K162" i="1"/>
  <c r="K97" i="1"/>
  <c r="K185" i="1"/>
  <c r="K104" i="1"/>
  <c r="K6" i="1"/>
  <c r="K140" i="1"/>
  <c r="K141" i="1"/>
  <c r="K169" i="1"/>
  <c r="K73" i="1"/>
  <c r="K76" i="1"/>
  <c r="K119" i="1"/>
  <c r="K191" i="1"/>
  <c r="K163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108" i="1"/>
  <c r="K115" i="1"/>
  <c r="K11" i="1"/>
  <c r="K66" i="1"/>
  <c r="K86" i="1"/>
  <c r="K84" i="1"/>
  <c r="K7" i="1"/>
  <c r="K59" i="1"/>
  <c r="K44" i="1"/>
  <c r="K49" i="1"/>
  <c r="K43" i="1"/>
  <c r="K88" i="1"/>
  <c r="K126" i="1"/>
  <c r="K92" i="1"/>
  <c r="K87" i="1"/>
  <c r="K19" i="1"/>
  <c r="K128" i="1"/>
  <c r="K20" i="1"/>
  <c r="K70" i="1"/>
  <c r="K22" i="1"/>
  <c r="K130" i="1"/>
  <c r="K90" i="1"/>
  <c r="K18" i="1"/>
  <c r="K116" i="1"/>
  <c r="K127" i="1"/>
  <c r="K14" i="1"/>
  <c r="K111" i="1"/>
  <c r="K58" i="1"/>
  <c r="K24" i="1"/>
  <c r="K120" i="1"/>
  <c r="K45" i="1"/>
  <c r="K46" i="1"/>
  <c r="K47" i="1"/>
  <c r="K42" i="1"/>
  <c r="K9" i="1"/>
  <c r="K199" i="1"/>
  <c r="K112" i="1"/>
  <c r="K196" i="1"/>
  <c r="K13" i="1"/>
  <c r="K192" i="1"/>
  <c r="K155" i="1"/>
  <c r="K121" i="1"/>
  <c r="K173" i="1"/>
  <c r="K198" i="1"/>
  <c r="K10" i="1"/>
  <c r="K63" i="1"/>
  <c r="K177" i="1"/>
  <c r="K200" i="1"/>
  <c r="K252" i="1"/>
  <c r="K253" i="1"/>
  <c r="K254" i="1"/>
  <c r="K255" i="1"/>
  <c r="K256" i="1"/>
  <c r="K257" i="1"/>
  <c r="K258" i="1"/>
  <c r="K259" i="1"/>
  <c r="K260" i="1"/>
  <c r="K193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98" i="1"/>
  <c r="K83" i="1"/>
  <c r="K179" i="1"/>
  <c r="K180" i="1"/>
  <c r="K64" i="1"/>
  <c r="K174" i="1"/>
  <c r="K85" i="1"/>
  <c r="K8" i="1"/>
  <c r="K105" i="1"/>
  <c r="K181" i="1"/>
  <c r="K41" i="1"/>
  <c r="K36" i="1"/>
  <c r="K122" i="1"/>
  <c r="K37" i="1"/>
  <c r="K99" i="1"/>
  <c r="K189" i="1"/>
  <c r="K164" i="1"/>
  <c r="K38" i="1"/>
  <c r="K142" i="1"/>
  <c r="K143" i="1"/>
  <c r="K53" i="1"/>
  <c r="K123" i="1"/>
  <c r="K135" i="1"/>
  <c r="K100" i="1"/>
  <c r="K165" i="1"/>
  <c r="K186" i="1"/>
  <c r="K194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152" i="1"/>
  <c r="K168" i="1"/>
  <c r="K187" i="1"/>
  <c r="K61" i="1"/>
  <c r="K171" i="1"/>
  <c r="K158" i="1"/>
  <c r="K159" i="1"/>
  <c r="K157" i="1"/>
  <c r="K151" i="1"/>
  <c r="K188" i="1"/>
  <c r="K144" i="1"/>
  <c r="K106" i="1"/>
  <c r="K74" i="1"/>
  <c r="K145" i="1"/>
  <c r="K178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197" i="1"/>
  <c r="K16" i="1"/>
  <c r="K149" i="1"/>
  <c r="K56" i="1"/>
  <c r="K150" i="1"/>
  <c r="K101" i="1"/>
  <c r="K311" i="1"/>
  <c r="K114" i="1"/>
  <c r="K39" i="1"/>
  <c r="K21" i="1"/>
  <c r="K312" i="1"/>
  <c r="K313" i="1"/>
  <c r="K314" i="1"/>
  <c r="K75" i="1"/>
  <c r="K124" i="1"/>
  <c r="K195" i="1"/>
  <c r="K190" i="1"/>
  <c r="K315" i="1"/>
  <c r="K316" i="1"/>
  <c r="K23" i="1"/>
  <c r="K50" i="1"/>
  <c r="K131" i="1"/>
  <c r="K26" i="1"/>
  <c r="K27" i="1"/>
  <c r="K65" i="1"/>
  <c r="A320" i="1"/>
  <c r="S31" i="1" s="1"/>
  <c r="N93" i="1"/>
  <c r="N138" i="1"/>
  <c r="N136" i="1"/>
  <c r="N78" i="1"/>
  <c r="N107" i="1"/>
  <c r="N89" i="1"/>
  <c r="N137" i="1"/>
  <c r="N29" i="1"/>
  <c r="N72" i="1"/>
  <c r="N4" i="1"/>
  <c r="N52" i="1"/>
  <c r="N67" i="1"/>
  <c r="N91" i="1"/>
  <c r="N134" i="1"/>
  <c r="N146" i="1"/>
  <c r="N48" i="1"/>
  <c r="N113" i="1"/>
  <c r="N129" i="1"/>
  <c r="N32" i="1"/>
  <c r="N2" i="1"/>
  <c r="N68" i="1"/>
  <c r="N60" i="1"/>
  <c r="N133" i="1"/>
  <c r="N69" i="1"/>
  <c r="N109" i="1"/>
  <c r="N132" i="1"/>
  <c r="N30" i="1"/>
  <c r="N17" i="1"/>
  <c r="N57" i="1"/>
  <c r="N77" i="1"/>
  <c r="N28" i="1"/>
  <c r="N139" i="1"/>
  <c r="N54" i="1"/>
  <c r="N25" i="1"/>
  <c r="N108" i="1"/>
  <c r="N115" i="1"/>
  <c r="N66" i="1"/>
  <c r="N84" i="1"/>
  <c r="N59" i="1"/>
  <c r="N44" i="1"/>
  <c r="N88" i="1"/>
  <c r="N126" i="1"/>
  <c r="N92" i="1"/>
  <c r="N87" i="1"/>
  <c r="N19" i="1"/>
  <c r="N128" i="1"/>
  <c r="N70" i="1"/>
  <c r="N22" i="1"/>
  <c r="N130" i="1"/>
  <c r="N90" i="1"/>
  <c r="N18" i="1"/>
  <c r="N127" i="1"/>
  <c r="N120" i="1"/>
  <c r="N45" i="1"/>
  <c r="N46" i="1"/>
  <c r="N47" i="1"/>
  <c r="N7" i="1"/>
  <c r="N42" i="1"/>
  <c r="N9" i="1"/>
  <c r="N24" i="1"/>
  <c r="N49" i="1"/>
  <c r="N58" i="1"/>
  <c r="N14" i="1"/>
  <c r="N86" i="1"/>
  <c r="N116" i="1"/>
  <c r="N43" i="1"/>
  <c r="N20" i="1"/>
  <c r="N11" i="1"/>
  <c r="N111" i="1"/>
  <c r="N178" i="1"/>
  <c r="N106" i="1"/>
  <c r="N302" i="1"/>
  <c r="N157" i="1"/>
  <c r="N144" i="1"/>
  <c r="N145" i="1"/>
  <c r="N307" i="1"/>
  <c r="N187" i="1"/>
  <c r="N168" i="1"/>
  <c r="N151" i="1"/>
  <c r="N74" i="1"/>
  <c r="N309" i="1"/>
  <c r="N305" i="1"/>
  <c r="N297" i="1"/>
  <c r="N171" i="1"/>
  <c r="N306" i="1"/>
  <c r="N293" i="1"/>
  <c r="N197" i="1"/>
  <c r="N299" i="1"/>
  <c r="N298" i="1"/>
  <c r="N152" i="1"/>
  <c r="N292" i="1"/>
  <c r="N61" i="1"/>
  <c r="N188" i="1"/>
  <c r="N294" i="1"/>
  <c r="N295" i="1"/>
  <c r="N296" i="1"/>
  <c r="N159" i="1"/>
  <c r="N158" i="1"/>
  <c r="N300" i="1"/>
  <c r="N301" i="1"/>
  <c r="N303" i="1"/>
  <c r="N304" i="1"/>
  <c r="N308" i="1"/>
  <c r="N310" i="1"/>
  <c r="N163" i="1"/>
  <c r="N104" i="1"/>
  <c r="N242" i="1"/>
  <c r="N97" i="1"/>
  <c r="N169" i="1"/>
  <c r="N119" i="1"/>
  <c r="N248" i="1"/>
  <c r="N185" i="1"/>
  <c r="N162" i="1"/>
  <c r="N73" i="1"/>
  <c r="N245" i="1"/>
  <c r="N250" i="1"/>
  <c r="N246" i="1"/>
  <c r="N236" i="1"/>
  <c r="N140" i="1"/>
  <c r="N247" i="1"/>
  <c r="N82" i="1"/>
  <c r="N191" i="1"/>
  <c r="N239" i="1"/>
  <c r="N238" i="1"/>
  <c r="N81" i="1"/>
  <c r="N118" i="1"/>
  <c r="N6" i="1"/>
  <c r="N76" i="1"/>
  <c r="N233" i="1"/>
  <c r="N234" i="1"/>
  <c r="N235" i="1"/>
  <c r="N141" i="1"/>
  <c r="N237" i="1"/>
  <c r="N240" i="1"/>
  <c r="N241" i="1"/>
  <c r="N243" i="1"/>
  <c r="N244" i="1"/>
  <c r="N249" i="1"/>
  <c r="N251" i="1"/>
  <c r="N172" i="1"/>
  <c r="N102" i="1"/>
  <c r="N224" i="1"/>
  <c r="N125" i="1"/>
  <c r="N95" i="1"/>
  <c r="N156" i="1"/>
  <c r="N12" i="1"/>
  <c r="N184" i="1"/>
  <c r="N96" i="1"/>
  <c r="N103" i="1"/>
  <c r="N51" i="1"/>
  <c r="N231" i="1"/>
  <c r="N228" i="1"/>
  <c r="N40" i="1"/>
  <c r="N147" i="1"/>
  <c r="N229" i="1"/>
  <c r="N62" i="1"/>
  <c r="N227" i="1"/>
  <c r="N221" i="1"/>
  <c r="N175" i="1"/>
  <c r="N218" i="1"/>
  <c r="N161" i="1"/>
  <c r="N5" i="1"/>
  <c r="N110" i="1"/>
  <c r="N219" i="1"/>
  <c r="N220" i="1"/>
  <c r="N15" i="1"/>
  <c r="N148" i="1"/>
  <c r="N55" i="1"/>
  <c r="N222" i="1"/>
  <c r="N223" i="1"/>
  <c r="N225" i="1"/>
  <c r="N226" i="1"/>
  <c r="N230" i="1"/>
  <c r="N232" i="1"/>
  <c r="N166" i="1"/>
  <c r="N94" i="1"/>
  <c r="N209" i="1"/>
  <c r="N117" i="1"/>
  <c r="N79" i="1"/>
  <c r="N80" i="1"/>
  <c r="N214" i="1"/>
  <c r="N176" i="1"/>
  <c r="N160" i="1"/>
  <c r="N71" i="1"/>
  <c r="N35" i="1"/>
  <c r="N216" i="1"/>
  <c r="N212" i="1"/>
  <c r="N34" i="1"/>
  <c r="N153" i="1"/>
  <c r="N213" i="1"/>
  <c r="N33" i="1"/>
  <c r="N182" i="1"/>
  <c r="N206" i="1"/>
  <c r="N167" i="1"/>
  <c r="N170" i="1"/>
  <c r="N183" i="1"/>
  <c r="N3" i="1"/>
  <c r="N154" i="1"/>
  <c r="N201" i="1"/>
  <c r="N202" i="1"/>
  <c r="N203" i="1"/>
  <c r="N204" i="1"/>
  <c r="N205" i="1"/>
  <c r="N207" i="1"/>
  <c r="N208" i="1"/>
  <c r="N210" i="1"/>
  <c r="N211" i="1"/>
  <c r="N215" i="1"/>
  <c r="N217" i="1"/>
  <c r="N194" i="1"/>
  <c r="N273" i="1"/>
  <c r="N282" i="1"/>
  <c r="N123" i="1"/>
  <c r="N99" i="1"/>
  <c r="N165" i="1"/>
  <c r="N288" i="1"/>
  <c r="N189" i="1"/>
  <c r="N164" i="1"/>
  <c r="N100" i="1"/>
  <c r="N135" i="1"/>
  <c r="N290" i="1"/>
  <c r="N286" i="1"/>
  <c r="N38" i="1"/>
  <c r="N142" i="1"/>
  <c r="N287" i="1"/>
  <c r="N36" i="1"/>
  <c r="N186" i="1"/>
  <c r="N279" i="1"/>
  <c r="N278" i="1"/>
  <c r="N37" i="1"/>
  <c r="N122" i="1"/>
  <c r="N274" i="1"/>
  <c r="N285" i="1"/>
  <c r="N275" i="1"/>
  <c r="N276" i="1"/>
  <c r="N277" i="1"/>
  <c r="N143" i="1"/>
  <c r="N53" i="1"/>
  <c r="N280" i="1"/>
  <c r="N281" i="1"/>
  <c r="N283" i="1"/>
  <c r="N284" i="1"/>
  <c r="N289" i="1"/>
  <c r="N291" i="1"/>
  <c r="N196" i="1"/>
  <c r="N254" i="1"/>
  <c r="N263" i="1"/>
  <c r="N200" i="1"/>
  <c r="N199" i="1"/>
  <c r="N155" i="1"/>
  <c r="N269" i="1"/>
  <c r="N198" i="1"/>
  <c r="N173" i="1"/>
  <c r="N112" i="1"/>
  <c r="N13" i="1"/>
  <c r="N271" i="1"/>
  <c r="N267" i="1"/>
  <c r="N63" i="1"/>
  <c r="N177" i="1"/>
  <c r="N268" i="1"/>
  <c r="N121" i="1"/>
  <c r="N192" i="1"/>
  <c r="N193" i="1"/>
  <c r="N260" i="1"/>
  <c r="N252" i="1"/>
  <c r="N253" i="1"/>
  <c r="N10" i="1"/>
  <c r="N266" i="1"/>
  <c r="N255" i="1"/>
  <c r="N256" i="1"/>
  <c r="N257" i="1"/>
  <c r="N258" i="1"/>
  <c r="N259" i="1"/>
  <c r="N261" i="1"/>
  <c r="N262" i="1"/>
  <c r="N264" i="1"/>
  <c r="N265" i="1"/>
  <c r="N270" i="1"/>
  <c r="N272" i="1"/>
  <c r="N98" i="1"/>
  <c r="N180" i="1"/>
  <c r="N174" i="1"/>
  <c r="N64" i="1"/>
  <c r="N83" i="1"/>
  <c r="N179" i="1"/>
  <c r="N190" i="1"/>
  <c r="N124" i="1"/>
  <c r="N75" i="1"/>
  <c r="N315" i="1"/>
  <c r="N195" i="1"/>
  <c r="N316" i="1"/>
  <c r="N27" i="1"/>
  <c r="N50" i="1"/>
  <c r="N65" i="1"/>
  <c r="N23" i="1"/>
  <c r="N26" i="1"/>
  <c r="N131" i="1"/>
  <c r="N101" i="1"/>
  <c r="N16" i="1"/>
  <c r="N149" i="1"/>
  <c r="N311" i="1"/>
  <c r="N150" i="1"/>
  <c r="N56" i="1"/>
  <c r="N85" i="1"/>
  <c r="N8" i="1"/>
  <c r="N105" i="1"/>
  <c r="N181" i="1"/>
  <c r="N41" i="1"/>
  <c r="N314" i="1"/>
  <c r="N312" i="1"/>
  <c r="N313" i="1"/>
  <c r="N114" i="1"/>
  <c r="N39" i="1"/>
  <c r="N21" i="1"/>
  <c r="N31" i="1"/>
  <c r="M89" i="1"/>
  <c r="M137" i="1"/>
  <c r="M29" i="1"/>
  <c r="M72" i="1"/>
  <c r="M4" i="1"/>
  <c r="M52" i="1"/>
  <c r="M67" i="1"/>
  <c r="M91" i="1"/>
  <c r="M134" i="1"/>
  <c r="M146" i="1"/>
  <c r="M48" i="1"/>
  <c r="M113" i="1"/>
  <c r="M129" i="1"/>
  <c r="M32" i="1"/>
  <c r="M2" i="1"/>
  <c r="M68" i="1"/>
  <c r="M60" i="1"/>
  <c r="M133" i="1"/>
  <c r="M69" i="1"/>
  <c r="M109" i="1"/>
  <c r="M132" i="1"/>
  <c r="M30" i="1"/>
  <c r="M17" i="1"/>
  <c r="M57" i="1"/>
  <c r="M77" i="1"/>
  <c r="M28" i="1"/>
  <c r="M139" i="1"/>
  <c r="M54" i="1"/>
  <c r="M25" i="1"/>
  <c r="M108" i="1"/>
  <c r="M115" i="1"/>
  <c r="M66" i="1"/>
  <c r="M84" i="1"/>
  <c r="M59" i="1"/>
  <c r="M44" i="1"/>
  <c r="M88" i="1"/>
  <c r="M126" i="1"/>
  <c r="M92" i="1"/>
  <c r="M87" i="1"/>
  <c r="M19" i="1"/>
  <c r="M128" i="1"/>
  <c r="M70" i="1"/>
  <c r="M22" i="1"/>
  <c r="M130" i="1"/>
  <c r="M90" i="1"/>
  <c r="M18" i="1"/>
  <c r="M127" i="1"/>
  <c r="M120" i="1"/>
  <c r="M45" i="1"/>
  <c r="M46" i="1"/>
  <c r="M47" i="1"/>
  <c r="M7" i="1"/>
  <c r="M42" i="1"/>
  <c r="M9" i="1"/>
  <c r="M24" i="1"/>
  <c r="M49" i="1"/>
  <c r="M58" i="1"/>
  <c r="M14" i="1"/>
  <c r="M86" i="1"/>
  <c r="M116" i="1"/>
  <c r="M43" i="1"/>
  <c r="M20" i="1"/>
  <c r="M11" i="1"/>
  <c r="M111" i="1"/>
  <c r="M178" i="1"/>
  <c r="M106" i="1"/>
  <c r="M302" i="1"/>
  <c r="M157" i="1"/>
  <c r="M144" i="1"/>
  <c r="M145" i="1"/>
  <c r="M307" i="1"/>
  <c r="M187" i="1"/>
  <c r="M168" i="1"/>
  <c r="M151" i="1"/>
  <c r="M74" i="1"/>
  <c r="M309" i="1"/>
  <c r="M305" i="1"/>
  <c r="M297" i="1"/>
  <c r="M171" i="1"/>
  <c r="M306" i="1"/>
  <c r="M293" i="1"/>
  <c r="M197" i="1"/>
  <c r="M299" i="1"/>
  <c r="M298" i="1"/>
  <c r="M152" i="1"/>
  <c r="M292" i="1"/>
  <c r="M61" i="1"/>
  <c r="M188" i="1"/>
  <c r="M294" i="1"/>
  <c r="M295" i="1"/>
  <c r="M296" i="1"/>
  <c r="M159" i="1"/>
  <c r="M158" i="1"/>
  <c r="M300" i="1"/>
  <c r="M301" i="1"/>
  <c r="M303" i="1"/>
  <c r="M304" i="1"/>
  <c r="M308" i="1"/>
  <c r="M310" i="1"/>
  <c r="M163" i="1"/>
  <c r="M104" i="1"/>
  <c r="M242" i="1"/>
  <c r="M97" i="1"/>
  <c r="M169" i="1"/>
  <c r="M119" i="1"/>
  <c r="M248" i="1"/>
  <c r="M185" i="1"/>
  <c r="M162" i="1"/>
  <c r="M73" i="1"/>
  <c r="M245" i="1"/>
  <c r="M250" i="1"/>
  <c r="M246" i="1"/>
  <c r="M236" i="1"/>
  <c r="M140" i="1"/>
  <c r="M247" i="1"/>
  <c r="M82" i="1"/>
  <c r="M191" i="1"/>
  <c r="M239" i="1"/>
  <c r="M238" i="1"/>
  <c r="M81" i="1"/>
  <c r="M118" i="1"/>
  <c r="M6" i="1"/>
  <c r="M76" i="1"/>
  <c r="M233" i="1"/>
  <c r="M234" i="1"/>
  <c r="M235" i="1"/>
  <c r="M141" i="1"/>
  <c r="M237" i="1"/>
  <c r="M240" i="1"/>
  <c r="M241" i="1"/>
  <c r="M243" i="1"/>
  <c r="M244" i="1"/>
  <c r="M249" i="1"/>
  <c r="M251" i="1"/>
  <c r="M172" i="1"/>
  <c r="M102" i="1"/>
  <c r="M224" i="1"/>
  <c r="M125" i="1"/>
  <c r="M95" i="1"/>
  <c r="M156" i="1"/>
  <c r="M12" i="1"/>
  <c r="M184" i="1"/>
  <c r="M96" i="1"/>
  <c r="M103" i="1"/>
  <c r="M51" i="1"/>
  <c r="M231" i="1"/>
  <c r="M228" i="1"/>
  <c r="M40" i="1"/>
  <c r="M147" i="1"/>
  <c r="M229" i="1"/>
  <c r="M62" i="1"/>
  <c r="M227" i="1"/>
  <c r="M221" i="1"/>
  <c r="M175" i="1"/>
  <c r="M218" i="1"/>
  <c r="M161" i="1"/>
  <c r="M5" i="1"/>
  <c r="M110" i="1"/>
  <c r="M219" i="1"/>
  <c r="M220" i="1"/>
  <c r="M15" i="1"/>
  <c r="M148" i="1"/>
  <c r="M55" i="1"/>
  <c r="M222" i="1"/>
  <c r="M223" i="1"/>
  <c r="M225" i="1"/>
  <c r="M226" i="1"/>
  <c r="M230" i="1"/>
  <c r="M232" i="1"/>
  <c r="M166" i="1"/>
  <c r="M94" i="1"/>
  <c r="M209" i="1"/>
  <c r="M117" i="1"/>
  <c r="M79" i="1"/>
  <c r="M80" i="1"/>
  <c r="M214" i="1"/>
  <c r="M176" i="1"/>
  <c r="M160" i="1"/>
  <c r="M71" i="1"/>
  <c r="M35" i="1"/>
  <c r="M216" i="1"/>
  <c r="M212" i="1"/>
  <c r="M34" i="1"/>
  <c r="M153" i="1"/>
  <c r="M213" i="1"/>
  <c r="M33" i="1"/>
  <c r="M182" i="1"/>
  <c r="M206" i="1"/>
  <c r="M167" i="1"/>
  <c r="M170" i="1"/>
  <c r="M183" i="1"/>
  <c r="M3" i="1"/>
  <c r="M154" i="1"/>
  <c r="M201" i="1"/>
  <c r="M202" i="1"/>
  <c r="M203" i="1"/>
  <c r="M204" i="1"/>
  <c r="M205" i="1"/>
  <c r="M207" i="1"/>
  <c r="M208" i="1"/>
  <c r="M210" i="1"/>
  <c r="M211" i="1"/>
  <c r="M215" i="1"/>
  <c r="M217" i="1"/>
  <c r="M194" i="1"/>
  <c r="M273" i="1"/>
  <c r="M282" i="1"/>
  <c r="M123" i="1"/>
  <c r="M99" i="1"/>
  <c r="M165" i="1"/>
  <c r="M288" i="1"/>
  <c r="M189" i="1"/>
  <c r="M164" i="1"/>
  <c r="M100" i="1"/>
  <c r="M135" i="1"/>
  <c r="M290" i="1"/>
  <c r="M286" i="1"/>
  <c r="M38" i="1"/>
  <c r="M142" i="1"/>
  <c r="M287" i="1"/>
  <c r="M36" i="1"/>
  <c r="M186" i="1"/>
  <c r="M279" i="1"/>
  <c r="M278" i="1"/>
  <c r="M37" i="1"/>
  <c r="M122" i="1"/>
  <c r="M274" i="1"/>
  <c r="M285" i="1"/>
  <c r="M275" i="1"/>
  <c r="M276" i="1"/>
  <c r="M277" i="1"/>
  <c r="M143" i="1"/>
  <c r="M53" i="1"/>
  <c r="M280" i="1"/>
  <c r="M281" i="1"/>
  <c r="M283" i="1"/>
  <c r="M284" i="1"/>
  <c r="M289" i="1"/>
  <c r="M291" i="1"/>
  <c r="M196" i="1"/>
  <c r="M254" i="1"/>
  <c r="M263" i="1"/>
  <c r="M200" i="1"/>
  <c r="M199" i="1"/>
  <c r="M155" i="1"/>
  <c r="M269" i="1"/>
  <c r="M198" i="1"/>
  <c r="M173" i="1"/>
  <c r="M112" i="1"/>
  <c r="M13" i="1"/>
  <c r="M271" i="1"/>
  <c r="M267" i="1"/>
  <c r="M63" i="1"/>
  <c r="M177" i="1"/>
  <c r="M268" i="1"/>
  <c r="M121" i="1"/>
  <c r="M192" i="1"/>
  <c r="M193" i="1"/>
  <c r="M260" i="1"/>
  <c r="M252" i="1"/>
  <c r="M253" i="1"/>
  <c r="M10" i="1"/>
  <c r="M266" i="1"/>
  <c r="M255" i="1"/>
  <c r="M256" i="1"/>
  <c r="M257" i="1"/>
  <c r="M258" i="1"/>
  <c r="M259" i="1"/>
  <c r="M261" i="1"/>
  <c r="M262" i="1"/>
  <c r="M264" i="1"/>
  <c r="M265" i="1"/>
  <c r="M270" i="1"/>
  <c r="M272" i="1"/>
  <c r="M98" i="1"/>
  <c r="M180" i="1"/>
  <c r="M174" i="1"/>
  <c r="M64" i="1"/>
  <c r="M83" i="1"/>
  <c r="M179" i="1"/>
  <c r="M190" i="1"/>
  <c r="M124" i="1"/>
  <c r="M75" i="1"/>
  <c r="M315" i="1"/>
  <c r="M195" i="1"/>
  <c r="M316" i="1"/>
  <c r="M27" i="1"/>
  <c r="M50" i="1"/>
  <c r="M65" i="1"/>
  <c r="M23" i="1"/>
  <c r="M26" i="1"/>
  <c r="M131" i="1"/>
  <c r="M101" i="1"/>
  <c r="M16" i="1"/>
  <c r="M149" i="1"/>
  <c r="M311" i="1"/>
  <c r="M150" i="1"/>
  <c r="M56" i="1"/>
  <c r="M85" i="1"/>
  <c r="M8" i="1"/>
  <c r="M105" i="1"/>
  <c r="M181" i="1"/>
  <c r="M41" i="1"/>
  <c r="M314" i="1"/>
  <c r="M312" i="1"/>
  <c r="M313" i="1"/>
  <c r="M114" i="1"/>
  <c r="M39" i="1"/>
  <c r="M21" i="1"/>
  <c r="M93" i="1"/>
  <c r="M138" i="1"/>
  <c r="M136" i="1"/>
  <c r="M78" i="1"/>
  <c r="M107" i="1"/>
  <c r="D33" i="4"/>
  <c r="D34" i="4"/>
  <c r="D37" i="4"/>
  <c r="D32" i="4"/>
  <c r="D41" i="4"/>
  <c r="L34" i="4"/>
  <c r="I37" i="4"/>
  <c r="L33" i="4"/>
  <c r="D36" i="4"/>
  <c r="I35" i="4"/>
  <c r="I36" i="4"/>
  <c r="D39" i="4"/>
  <c r="I38" i="4"/>
  <c r="L32" i="4"/>
  <c r="D40" i="4"/>
  <c r="I39" i="4"/>
  <c r="I32" i="4"/>
  <c r="I34" i="4"/>
  <c r="L35" i="4"/>
  <c r="I40" i="4"/>
  <c r="L36" i="4"/>
  <c r="D35" i="4"/>
  <c r="L37" i="4"/>
  <c r="I33" i="4"/>
  <c r="D38" i="4"/>
  <c r="L38" i="4"/>
  <c r="L39" i="4"/>
  <c r="I41" i="4"/>
  <c r="L40" i="4"/>
  <c r="L41" i="4"/>
  <c r="S53" i="1" l="1"/>
  <c r="S218" i="1"/>
  <c r="S83" i="1"/>
  <c r="S215" i="1"/>
  <c r="S98" i="1"/>
  <c r="S214" i="1"/>
  <c r="S315" i="1"/>
  <c r="S200" i="1"/>
  <c r="S167" i="1"/>
  <c r="S190" i="1"/>
  <c r="S177" i="1"/>
  <c r="S160" i="1"/>
  <c r="S39" i="1"/>
  <c r="S116" i="1"/>
  <c r="S32" i="1"/>
  <c r="S304" i="1"/>
  <c r="S18" i="1"/>
  <c r="S129" i="1"/>
  <c r="S303" i="1"/>
  <c r="S251" i="1"/>
  <c r="S61" i="1"/>
  <c r="S250" i="1"/>
  <c r="S187" i="1"/>
  <c r="S169" i="1"/>
  <c r="S186" i="1"/>
  <c r="S141" i="1"/>
  <c r="S165" i="1"/>
  <c r="S219" i="1"/>
  <c r="S290" i="1"/>
  <c r="S101" i="1"/>
  <c r="S292" i="1"/>
  <c r="S283" i="1"/>
  <c r="S37" i="1"/>
  <c r="S262" i="1"/>
  <c r="S199" i="1"/>
  <c r="S88" i="1"/>
  <c r="S239" i="1"/>
  <c r="S231" i="1"/>
  <c r="S51" i="1"/>
  <c r="S203" i="1"/>
  <c r="S28" i="1"/>
  <c r="S137" i="1"/>
  <c r="S150" i="1"/>
  <c r="S178" i="1"/>
  <c r="S282" i="1"/>
  <c r="S122" i="1"/>
  <c r="S261" i="1"/>
  <c r="S9" i="1"/>
  <c r="S43" i="1"/>
  <c r="S238" i="1"/>
  <c r="S230" i="1"/>
  <c r="S156" i="1"/>
  <c r="S202" i="1"/>
  <c r="S77" i="1"/>
  <c r="S89" i="1"/>
  <c r="S314" i="1"/>
  <c r="S65" i="1"/>
  <c r="S197" i="1"/>
  <c r="S144" i="1"/>
  <c r="S278" i="1"/>
  <c r="S105" i="1"/>
  <c r="S258" i="1"/>
  <c r="S45" i="1"/>
  <c r="S7" i="1"/>
  <c r="S234" i="1"/>
  <c r="S226" i="1"/>
  <c r="S15" i="1"/>
  <c r="S154" i="1"/>
  <c r="S132" i="1"/>
  <c r="S138" i="1"/>
  <c r="S131" i="1"/>
  <c r="S308" i="1"/>
  <c r="S157" i="1"/>
  <c r="S275" i="1"/>
  <c r="S174" i="1"/>
  <c r="S255" i="1"/>
  <c r="S58" i="1"/>
  <c r="S66" i="1"/>
  <c r="S191" i="1"/>
  <c r="S223" i="1"/>
  <c r="S147" i="1"/>
  <c r="S35" i="1"/>
  <c r="S133" i="1"/>
  <c r="S50" i="1"/>
  <c r="S307" i="1"/>
  <c r="S159" i="1"/>
  <c r="S274" i="1"/>
  <c r="S64" i="1"/>
  <c r="S254" i="1"/>
  <c r="S111" i="1"/>
  <c r="S11" i="1"/>
  <c r="S119" i="1"/>
  <c r="S222" i="1"/>
  <c r="S12" i="1"/>
  <c r="S117" i="1"/>
  <c r="S60" i="1"/>
  <c r="S316" i="1"/>
  <c r="S305" i="1"/>
  <c r="S171" i="1"/>
  <c r="S194" i="1"/>
  <c r="S179" i="1"/>
  <c r="S252" i="1"/>
  <c r="S127" i="1"/>
  <c r="S108" i="1"/>
  <c r="S73" i="1"/>
  <c r="S220" i="1"/>
  <c r="S216" i="1"/>
  <c r="S153" i="1"/>
  <c r="S2" i="1"/>
  <c r="S269" i="1"/>
  <c r="S173" i="1"/>
  <c r="S70" i="1"/>
  <c r="S246" i="1"/>
  <c r="S185" i="1"/>
  <c r="S103" i="1"/>
  <c r="S210" i="1"/>
  <c r="S183" i="1"/>
  <c r="S134" i="1"/>
  <c r="S21" i="1"/>
  <c r="S296" i="1"/>
  <c r="S287" i="1"/>
  <c r="S38" i="1"/>
  <c r="S266" i="1"/>
  <c r="S192" i="1"/>
  <c r="S19" i="1"/>
  <c r="S243" i="1"/>
  <c r="S118" i="1"/>
  <c r="S125" i="1"/>
  <c r="S207" i="1"/>
  <c r="S94" i="1"/>
  <c r="S52" i="1"/>
  <c r="S4" i="1"/>
  <c r="S299" i="1"/>
  <c r="S295" i="1"/>
  <c r="S286" i="1"/>
  <c r="S164" i="1"/>
  <c r="S265" i="1"/>
  <c r="S13" i="1"/>
  <c r="S87" i="1"/>
  <c r="S242" i="1"/>
  <c r="S82" i="1"/>
  <c r="S102" i="1"/>
  <c r="S206" i="1"/>
  <c r="S25" i="1"/>
  <c r="S311" i="1"/>
  <c r="S293" i="1"/>
  <c r="S284" i="1"/>
  <c r="S99" i="1"/>
  <c r="S263" i="1"/>
  <c r="S112" i="1"/>
  <c r="S126" i="1"/>
  <c r="S240" i="1"/>
  <c r="S232" i="1"/>
  <c r="S172" i="1"/>
  <c r="S204" i="1"/>
  <c r="S139" i="1"/>
  <c r="S29" i="1"/>
  <c r="S195" i="1"/>
  <c r="S56" i="1"/>
  <c r="S302" i="1"/>
  <c r="S145" i="1"/>
  <c r="S168" i="1"/>
  <c r="S281" i="1"/>
  <c r="S100" i="1"/>
  <c r="S36" i="1"/>
  <c r="S272" i="1"/>
  <c r="S193" i="1"/>
  <c r="S63" i="1"/>
  <c r="S42" i="1"/>
  <c r="S90" i="1"/>
  <c r="S49" i="1"/>
  <c r="S249" i="1"/>
  <c r="S237" i="1"/>
  <c r="S140" i="1"/>
  <c r="S229" i="1"/>
  <c r="S55" i="1"/>
  <c r="S40" i="1"/>
  <c r="S213" i="1"/>
  <c r="S201" i="1"/>
  <c r="S79" i="1"/>
  <c r="S57" i="1"/>
  <c r="S113" i="1"/>
  <c r="S107" i="1"/>
  <c r="S124" i="1"/>
  <c r="S149" i="1"/>
  <c r="S301" i="1"/>
  <c r="S74" i="1"/>
  <c r="S152" i="1"/>
  <c r="S280" i="1"/>
  <c r="S135" i="1"/>
  <c r="S41" i="1"/>
  <c r="S271" i="1"/>
  <c r="S260" i="1"/>
  <c r="S10" i="1"/>
  <c r="S47" i="1"/>
  <c r="S130" i="1"/>
  <c r="S44" i="1"/>
  <c r="S248" i="1"/>
  <c r="S236" i="1"/>
  <c r="S6" i="1"/>
  <c r="S228" i="1"/>
  <c r="S148" i="1"/>
  <c r="S184" i="1"/>
  <c r="S212" i="1"/>
  <c r="S166" i="1"/>
  <c r="S176" i="1"/>
  <c r="S17" i="1"/>
  <c r="S48" i="1"/>
  <c r="S78" i="1"/>
  <c r="S75" i="1"/>
  <c r="S16" i="1"/>
  <c r="S300" i="1"/>
  <c r="S106" i="1"/>
  <c r="S291" i="1"/>
  <c r="S279" i="1"/>
  <c r="S123" i="1"/>
  <c r="S181" i="1"/>
  <c r="S270" i="1"/>
  <c r="S259" i="1"/>
  <c r="S198" i="1"/>
  <c r="S46" i="1"/>
  <c r="S22" i="1"/>
  <c r="S59" i="1"/>
  <c r="S247" i="1"/>
  <c r="S235" i="1"/>
  <c r="S104" i="1"/>
  <c r="S227" i="1"/>
  <c r="S5" i="1"/>
  <c r="S175" i="1"/>
  <c r="S211" i="1"/>
  <c r="S182" i="1"/>
  <c r="S170" i="1"/>
  <c r="S30" i="1"/>
  <c r="S146" i="1"/>
  <c r="S136" i="1"/>
  <c r="S27" i="1"/>
  <c r="S313" i="1"/>
  <c r="S310" i="1"/>
  <c r="S298" i="1"/>
  <c r="S188" i="1"/>
  <c r="S289" i="1"/>
  <c r="S277" i="1"/>
  <c r="S143" i="1"/>
  <c r="S8" i="1"/>
  <c r="S268" i="1"/>
  <c r="S257" i="1"/>
  <c r="S121" i="1"/>
  <c r="S120" i="1"/>
  <c r="S20" i="1"/>
  <c r="S84" i="1"/>
  <c r="S245" i="1"/>
  <c r="S233" i="1"/>
  <c r="S97" i="1"/>
  <c r="S225" i="1"/>
  <c r="S96" i="1"/>
  <c r="S110" i="1"/>
  <c r="S209" i="1"/>
  <c r="S80" i="1"/>
  <c r="S33" i="1"/>
  <c r="S109" i="1"/>
  <c r="S91" i="1"/>
  <c r="S93" i="1"/>
  <c r="S26" i="1"/>
  <c r="S312" i="1"/>
  <c r="S309" i="1"/>
  <c r="S297" i="1"/>
  <c r="S151" i="1"/>
  <c r="S288" i="1"/>
  <c r="S276" i="1"/>
  <c r="S142" i="1"/>
  <c r="S85" i="1"/>
  <c r="S267" i="1"/>
  <c r="S256" i="1"/>
  <c r="S155" i="1"/>
  <c r="S24" i="1"/>
  <c r="S128" i="1"/>
  <c r="S86" i="1"/>
  <c r="S244" i="1"/>
  <c r="S163" i="1"/>
  <c r="S162" i="1"/>
  <c r="S224" i="1"/>
  <c r="S95" i="1"/>
  <c r="S161" i="1"/>
  <c r="S208" i="1"/>
  <c r="S71" i="1"/>
  <c r="S3" i="1"/>
  <c r="S69" i="1"/>
  <c r="S67" i="1"/>
  <c r="S23" i="1"/>
  <c r="S114" i="1"/>
  <c r="S306" i="1"/>
  <c r="S294" i="1"/>
  <c r="S158" i="1"/>
  <c r="S285" i="1"/>
  <c r="S273" i="1"/>
  <c r="S189" i="1"/>
  <c r="S180" i="1"/>
  <c r="S264" i="1"/>
  <c r="S253" i="1"/>
  <c r="S196" i="1"/>
  <c r="S14" i="1"/>
  <c r="S92" i="1"/>
  <c r="S115" i="1"/>
  <c r="S241" i="1"/>
  <c r="S76" i="1"/>
  <c r="S81" i="1"/>
  <c r="S221" i="1"/>
  <c r="S62" i="1"/>
  <c r="S217" i="1"/>
  <c r="S205" i="1"/>
  <c r="S34" i="1"/>
  <c r="S54" i="1"/>
  <c r="S68" i="1"/>
  <c r="S72" i="1"/>
</calcChain>
</file>

<file path=xl/sharedStrings.xml><?xml version="1.0" encoding="utf-8"?>
<sst xmlns="http://schemas.openxmlformats.org/spreadsheetml/2006/main" count="2369" uniqueCount="292">
  <si>
    <t>Product Name</t>
  </si>
  <si>
    <t>Brand</t>
  </si>
  <si>
    <t>Rating</t>
  </si>
  <si>
    <t>No. of Reviews</t>
  </si>
  <si>
    <t>Price (£)</t>
  </si>
  <si>
    <t>Shipping (£)</t>
  </si>
  <si>
    <t>Release Year</t>
  </si>
  <si>
    <t>Screen Size (inches)</t>
  </si>
  <si>
    <t>Battery (mAh)</t>
  </si>
  <si>
    <t>Storage (GB)</t>
  </si>
  <si>
    <t xml:space="preserve">RAM (GB) </t>
  </si>
  <si>
    <t xml:space="preserve">Data Source </t>
  </si>
  <si>
    <t xml:space="preserve">Google Pixel 9 </t>
  </si>
  <si>
    <t>Google Pixel 8a</t>
  </si>
  <si>
    <t>Google</t>
  </si>
  <si>
    <t>https://www.amazon.co.uk/Google-Pixel-8a-Unlocked-smartphone/dp/B0CXJ9XSVZ/ref=sr_1_2?crid=33F9EPP0EQY60&amp;dib=eyJ2IjoiMSJ9.IPlDz9vyD24anQUuakPVgDdmEXqYPtX06Utr3-lNrl4luBOrM36jWThY7vCTFaJyDAYAVvLVJv7UUG99riQ0o8AGbO0r2MuoNWluq7rTAR-NGjsqdevpEaEobpqUhbyFmN1MhP9quYscoNVeSBLwKtUEx2X5FSMrLLgwfJQkMmoD50jgYqK66b7mPC_zbjHd3cjcYH0lh2DOlfddfh5l5NNB0zh0zWKhtxENgPcE7qo.h8I31-HUiWt54Th-3QknMmt5GtDI2CnlnX45fYzfEjk&amp;dib_tag=se&amp;keywords=smartphones&amp;qid=1750528788&amp;refinements=p_36%3A30000-60000%2Cp_123%3A370584&amp;rnid=91049098031&amp;sprefix=smartphones%2Caps%2C114&amp;sr=8-2&amp;ufe=app_do%3Aamzn1.fos.9a741ba9-4f5a-47c1-aa6f-57cc766b766d&amp;th=1</t>
  </si>
  <si>
    <t xml:space="preserve">Camera Resolutioin (MP Main) </t>
  </si>
  <si>
    <t>https://www.amazon.co.uk/Google-Pixel-Unlocked-Smartphone-Advanced/dp/B0D7V1QPKB/ref=sr_1_3?crid=33F9EPP0EQY60&amp;dib=eyJ2IjoiMSJ9.IPlDz9vyD24anQUuakPVgDdmEXqYPtX06Utr3-lNrl4luBOrM36jWThY7vCTFaJyDAYAVvLVJv7UUG99riQ0o8AGbO0r2MuoNWluq7rTAR-NGjsqdevpEaEobpqUhbyFmN1MhP9quYscoNVeSBLwKtUEx2X5FSMrLLgwfJQkMmoD50jgYqK66b7mPC_zbjHd3cjcYH0lh2DOlfddfh5l5NNB0zh0zWKhtxENgPcE7qo.h8I31-HUiWt54Th-3QknMmt5GtDI2CnlnX45fYzfEjk&amp;dib_tag=se&amp;keywords=smartphones&amp;qid=1750528788&amp;refinements=p_36%3A30000-60000%2Cp_123%3A370584&amp;rnid=91049098031&amp;sprefix=smartphones%2Caps%2C114&amp;sr=8-3&amp;ufe=app_do%3Aamzn1.fos.9a741ba9-4f5a-47c1-aa6f-57cc766b766d&amp;th=1</t>
  </si>
  <si>
    <t>Samsung</t>
  </si>
  <si>
    <t>Xiaomi</t>
  </si>
  <si>
    <t>Motorola</t>
  </si>
  <si>
    <t>HONOR</t>
  </si>
  <si>
    <t>Google Pixel 9a</t>
  </si>
  <si>
    <t>https://www.amazon.co.uk/Google-Pixel-9a-Unlocked-Smartphone/dp/B0DSWFHTL2/ref=sr_1_4?crid=33F9EPP0EQY60&amp;dib=eyJ2IjoiMSJ9.IPlDz9vyD24anQUuakPVgDdmEXqYPtX06Utr3-lNrl4luBOrM36jWThY7vCTFaJyDAYAVvLVJv7UUG99riQ0o8AGbO0r2MuoNWluq7rTAR-NGjsqdevpEaEobpqUhbyFmN1MhP9quYscoNVeSBLwKtUEx2X5FSMrLLgwfJQkMmoD50jgYqK66b7mPC_zbjHd3cjcYH0lh2DOlfddfh5l5NNB0zh0zWKhtxENgPcE7qo.h8I31-HUiWt54Th-3QknMmt5GtDI2CnlnX45fYzfEjk&amp;dib_tag=se&amp;keywords=smartphones&amp;qid=1750528788&amp;refinements=p_36%3A30000-60000%2Cp_123%3A370584&amp;rnid=91049098031&amp;sprefix=smartphones%2Caps%2C114&amp;sr=8-4&amp;ufe=app_do%3Aamzn1.fos.9a741ba9-4f5a-47c1-aa6f-57cc766b766d&amp;th=1</t>
  </si>
  <si>
    <t>Google Pixel 8 Pro</t>
  </si>
  <si>
    <t>https://www.amazon.co.uk/Google-Pixel-Pro-Smartphone-telephoto/dp/B0CGVVVDXW/ref=sr_1_9?crid=33F9EPP0EQY60&amp;dib=eyJ2IjoiMSJ9.hZYesYpb7PQg6KnHg7Eevrv3nIz0GTAmJyIKk7O9u88luBOrM36jWThY7vCTFaJyDAYAVvLVJv7UUG99riQ0o8AGbO0r2MuoNWluq7rTAR-NGjsqdevpEaEobpqUhbyFmN1MhP9quYscoNVeSBLwKtUEx2X5FSMrLLgwfJQkMmoD50jgYqK66b7mPC_zbjHd3cjcYH0lh2DOlfddfh5l5NNB0zh0zWKhtxENgPcE7qo.h-nOnlnhy5_GQ3dtXrb_OQG6r2U2oHkQhWhXgb5xuGU&amp;dib_tag=se&amp;keywords=smartphones&amp;qid=1750532723&amp;refinements=p_36%3A30000-60000%2Cp_123%3A370584&amp;rnid=91049098031&amp;sprefix=smartphones%2Caps%2C114&amp;sr=8-9&amp;th=1</t>
  </si>
  <si>
    <t>https://www.amazon.co.uk/Google-Pixel-Pro-128GB-Obsidian-black/dp/B0DQQ7GT37/ref=sr_1_15?crid=33F9EPP0EQY60&amp;dib=eyJ2IjoiMSJ9.hZYesYpb7PQg6KnHg7Eevrv3nIz0GTAmJyIKk7O9u88luBOrM36jWThY7vCTFaJyDAYAVvLVJv7UUG99riQ0o8AGbO0r2MuoNWluq7rTAR-NGjsqdevpEaEobpqUhbyFmN1MhP9quYscoNVeSBLwKtUEx2X5FSMrLLgwfJQkMmoD50jgYqK66b7mPC_zbjHd3cjcYH0lh2DOlfddfh5l5NNB0zh0zWKhtxENgPcE7qo.h-nOnlnhy5_GQ3dtXrb_OQG6r2U2oHkQhWhXgb5xuGU&amp;dib_tag=se&amp;keywords=smartphones&amp;qid=1750532723&amp;refinements=p_36%3A30000-60000%2Cp_123%3A370584&amp;rnid=91049098031&amp;sprefix=smartphones%2Caps%2C114&amp;sr=8-15&amp;th=1</t>
  </si>
  <si>
    <t>https://www.amazon.co.uk/Samsung-Galaxy-Graphite-Unlocked-Smartphone/dp/B0DL4VVN84/ref=sr_1_6?crid=33F9EPP0EQY60&amp;dib=eyJ2IjoiMSJ9.JGmhxfGttWGC-ZexyZjjpFcBnQUcdTq6SSiZd0irGGFkGOzDNahUZLYpWCNQh-w4_0gBhgrU3Te5nkr0hBun5YAMKWSmdMdKL0jqLXSb4D0i66Jfu4ip5D8MRQi9BCYp04dGzdK8OhPQ2AmHk_Nx_nFpMDPxlcSJ4ng3Gbi00Mkbkoo5KVyYhxU5UqcZky7nTyaPyL8iCjYYiM6eT-unNzd7Nq_pbgfxhvfkG84isZo.ISuVvxWIuR_tg4v1eEiAgORKpFS9aLuScFgSQabtJvs&amp;dib_tag=se&amp;keywords=smartphones&amp;qid=1750536869&amp;refinements=p_36%3A30000-60000%2Cp_123%3A46655&amp;rnid=91049098031&amp;sprefix=smartphones%2Caps%2C114&amp;sr=8-6&amp;ufe=app_do%3Aamzn1.fos.d7e5a2de-8759-4da3-993c-d11b6e3d217f</t>
  </si>
  <si>
    <t>Samsung Galaxy S24 FE</t>
  </si>
  <si>
    <t>Samsung Galaxy S25</t>
  </si>
  <si>
    <t>Samsung Galaxy S24 Ultra</t>
  </si>
  <si>
    <t>https://www.amazon.co.uk/Samsung-Android-Smartphone-Storage-Battery-Gray/dp/B0DCBZ9SW4/ref=sr_1_2?crid=33F9EPP0EQY60&amp;dib=eyJ2IjoiMSJ9.bC9Axn9Xvwjo7K7n0tjwkxm3jaiXF307U6ACezG3rtnMbin50LnJhyH76lledw2vMx_sV1XsC_Y0DhzPqllnvoGKdPEl-juqlQMfJNsJRjSnumIDc2F5psox-NS-bYKS-RHJ_sdzJUKabG8D3WDNeo_CghJftkhAZbpI93Sy6KPUniYNdBXv-RrZp1QYgLBIjo723Pt0GdFORvOzkV9vkZ5G_5QCHGNgdazlkpaOr0Q._5MWbswFtHATSaAJW7k40bnZJX2dcP-i4eAkVvy8OuY&amp;dib_tag=se&amp;keywords=smartphones&amp;qid=1750538192&amp;refinements=p_36%3A30000-60000%2Cp_123%3A46655&amp;rnid=91049098031&amp;sprefix=smartphones%2Caps%2C114&amp;sr=8-2&amp;xpid=AJiseYP39rKLz</t>
  </si>
  <si>
    <t>https://www.amazon.co.uk/Samsung-Qualcomm-Snapdragon-Storage-Smartphone-Silver-Shadow/dp/B0DV9YT541/ref=sr_1_2?crid=33F9EPP0EQY60&amp;dib=eyJ2IjoiMSJ9.JGmhxfGttWGC-ZexyZjjpFcBnQUcdTq6SSiZd0irGGFkGOzDNahUZLYpWCNQh-w4_0gBhgrU3Te5nkr0hBun5YAMKWSmdMdKL0jqLXSb4D0i66Jfu4ip5D8MRQi9BCYp04dGzdK8OhPQ2AmHk_Nx_nFpMDPxlcSJ4ng3Gbi00Mkbkoo5KVyYhxU5UqcZky7nTyaPyL8iCjYYiM6eT-unNzd7Nq_pbgfxhvfkG84isZo.ISuVvxWIuR_tg4v1eEiAgORKpFS9aLuScFgSQabtJvs&amp;dib_tag=se&amp;keywords=smartphones&amp;qid=1750536869&amp;refinements=p_36%3A30000-60000%2Cp_123%3A46655&amp;rnid=91049098031&amp;sprefix=smartphones%2Caps%2C114&amp;sr=8-2&amp;ufe=app_do%3Aamzn1.fos.d7e5a2de-8759-4da3-993c-d11b6e3d217f</t>
  </si>
  <si>
    <t>Samsung Galaxy A56</t>
  </si>
  <si>
    <t>https://www.amazon.co.uk/Samsung-Smartphone-Android-Importada-Version/dp/B0F38C9B36/ref=sr_1_21?crid=33F9EPP0EQY60&amp;dib=eyJ2IjoiMSJ9.0HdG_-7RIQBNMaES2I_tdkar67qM0UWlewbocYRSaebGjHj071QN20LucGBJIEps.02qO__te4nX7USjcmxDWvVFtIaSEGncAfZKbo4ikwKA&amp;dib_tag=se&amp;keywords=smartphones&amp;qid=1750538118&amp;refinements=p_36%3A30000-60000%2Cp_123%3A46655&amp;rnid=91049098031&amp;sprefix=smartphones%2Caps%2C114&amp;sr=8-21&amp;ufe=app_do%3Aamzn1.fos.d7e5a2de-8759-4da3-993c-d11b6e3d217f&amp;xpid=AJiseYP39rKLz</t>
  </si>
  <si>
    <t>Samsung Galaxy A55</t>
  </si>
  <si>
    <t>https://www.amazon.co.uk/SAMSUNG-SMARTPHONE-256GB-6-5IN-ANDROID-Black/dp/B0CVQ86VDB/ref=sr_1_18?crid=33F9EPP0EQY60&amp;dib=eyJ2IjoiMSJ9.qqxJeiGddN5GMRGfnceQI8dRJQu3MY_kSFwb0p3NJ_Tf-XP_7HaSKnvV333V2S-gwAAdXub8Z5-Tt0QCMu29BAM8jXUmR3RdhcmfImxFN-XM877hbMrdcda5MTygu19jSHKYpP-kPskOi_mojMfmTiRTyG7P_nLQVqJ05tMEdPJ6O4vpTIIlMRd1msZQYYkr.YHoFYrMmMANvKX5-sLNcdL1bikfPLJFveZg2gFZeojg&amp;dib_tag=se&amp;keywords=smartphones&amp;qid=1750540194&amp;refinements=p_36%3A30000-60000%2Cp_123%3A46655&amp;rnid=91049098031&amp;sprefix=smartphones%2Caps%2C114&amp;sr=8-18&amp;ufe=app_do%3Aamzn1.fos.d7e5a2de-8759-4da3-993c-d11b6e3d217f&amp;xpid=AJiseYP39rKLz</t>
  </si>
  <si>
    <t>Xiaomi 14T Pro</t>
  </si>
  <si>
    <t>https://www.amazon.co.uk/xiaomi-512GB-Titanium-Version-Warranty/dp/B0DJ345581/ref=sr_1_1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1750616715&amp;refinements=p_36%3A30000-60000%2Cp_123%3A338933&amp;rnid=91049098031&amp;sprefix=smartphones%2Caps%2C114&amp;sr=8-1&amp;ufe=app_do%3Aamzn1.fos.d7e5a2de-8759-4da3-993c-d11b6e3d217f&amp;xpid=AJiseYP39rKLz</t>
  </si>
  <si>
    <t>Xiaomi POCO F7 Ultra</t>
  </si>
  <si>
    <t>https://www.amazon.co.uk/Xiaomi-F7-Ultra-Smartphone-HyperCharge/dp/B0DSG781YV/ref=sr_1_3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1750616897&amp;refinements=p_36%3A30000-60000%2Cp_123%3A338933&amp;rnid=91049098031&amp;sprefix=smartphones%2Caps%2C114&amp;sr=8-3&amp;ufe=app_do%3Aamzn1.fos.9a741ba9-4f5a-47c1-aa6f-57cc766b766d&amp;xpid=AJiseYP39rKLz&amp;th=1</t>
  </si>
  <si>
    <t>Xiaomi Note 13 Pro</t>
  </si>
  <si>
    <t>https://www.amazon.co.uk/Xiaomi-Redmi-Note-Midnight-Black/dp/B0CNKHZFPN/ref=sr_1_7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1750616897&amp;refinements=p_36%3A30000-60000%2Cp_123%3A338933&amp;rnid=91049098031&amp;sprefix=smartphones%2Caps%2C114&amp;sr=8-7&amp;ufe=app_do%3Aamzn1.fos.9a741ba9-4f5a-47c1-aa6f-57cc766b766d&amp;xpid=AJiseYP39rKLz&amp;th=1</t>
  </si>
  <si>
    <t>Xiaomi Note 14 Pro</t>
  </si>
  <si>
    <t>https://www.amazon.co.uk/Xiaomi-Note-14-smartphone-HyperCharge/dp/B0DKP5WGK6/ref=sr_1_4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1750616897&amp;refinements=p_36%3A30000-60000%2Cp_123%3A338933&amp;rnid=91049098031&amp;sprefix=smartphones%2Caps%2C114&amp;sr=8-4&amp;ufe=app_do%3Aamzn1.fos.9a741ba9-4f5a-47c1-aa6f-57cc766b766d&amp;xpid=AJiseYP39rKLz&amp;th=1</t>
  </si>
  <si>
    <t>https://www.amazon.co.uk/xiaomi-14T-8300-Ultra-Summilux-HyperCharge/dp/B0DQG6YJLW/ref=sr_1_1_pp?crid=1P3SSHVY6FRIP&amp;dib=eyJ2IjoiMSJ9.sCTu6rUMRW0zi2BvnatskwfIUiRdOnY7z0xHyIFJLIKPyKrsdQVk5HJ1X2kobESvkiZ6yqGsGlZ9Tm5uTrKmqdFfNoEXcPx0jcSJcAyw8Yvl9TMoNo4vcXT4ntA2KvhzGrgWDgPWXElCVu63WO9AELoDZOis1xYUJbvDHiS33xGowWSDgWnIb_0bU4MphHoLkYno_AeyiG9nhEyZPcypnTE1gb7dW_GTiGvUYYeWpms.1Y6Rzw5JAPhaKj2qE6Bn40pBuxzQu1eteLM-YCumfr0&amp;dib_tag=se&amp;keywords=Xiaomi+14t&amp;qid=1750620357&amp;sprefix=xiaomi+14t+%2Caps%2C157&amp;sr=8-1&amp;ufe=app_do%3Aamzn1.fos.d7e5a2de-8759-4da3-993c-d11b6e3d217f</t>
  </si>
  <si>
    <t xml:space="preserve">Xiaomi 14T   </t>
  </si>
  <si>
    <t>Xiaomi Poco F6 Pro</t>
  </si>
  <si>
    <t>https://www.amazon.co.uk/Xiaomi-F6-Pro-512GB-MZB0HBBEU-black/dp/B0D5XHNF7Q/ref=sr_1_14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1750616897&amp;refinements=p_36%3A30000-60000%2Cp_123%3A338933&amp;rnid=91049098031&amp;sprefix=smartphones%2Caps%2C114&amp;sr=8-14&amp;ufe=app_do%3Aamzn1.fos.d7e5a2de-8759-4da3-993c-d11b6e3d217f&amp;xpid=AJiseYP39rKLz</t>
  </si>
  <si>
    <t>Motorola Razr40</t>
  </si>
  <si>
    <t>https://www.amazon.co.uk/Moto-Razr40-256-Vanilla-Cream/dp/B0C6XZFL34/ref=sr_1_1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%2Bhuawei&amp;qid=1750623946&amp;refinements=p_36%3A30000-60000%2Cp_123%3A146762&amp;rnid=91049098031&amp;sprefix=smartphones%2Bhuawei%2Caps%2C125&amp;sr=8-1&amp;ufe=app_do%3Aamzn1.fos.9a741ba9-4f5a-47c1-aa6f-57cc766b766d&amp;th=1</t>
  </si>
  <si>
    <t>OnePlus</t>
  </si>
  <si>
    <t>Motorola Razr50</t>
  </si>
  <si>
    <t>https://www.amazon.co.uk/Motorola-840023261992-Moto-Razr50-Koala/dp/B0D5QXHX9B/ref=sr_1_2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%2Bhuawei&amp;qid=1750623946&amp;refinements=p_36%3A30000-60000%2Cp_123%3A146762&amp;rnid=91049098031&amp;sprefix=smartphones%2Bhuawei%2Caps%2C125&amp;sr=8-2&amp;ufe=app_do%3Aamzn1.fos.d7e5a2de-8759-4da3-993c-d11b6e3d217f&amp;th=1</t>
  </si>
  <si>
    <t>Motorola Edge50 Pro</t>
  </si>
  <si>
    <t>https://www.amazon.co.uk/Motorola-Smartphone-Display-Charger-Protective-black-beauty/dp/B0CYQ44FKL/ref=sr_1_3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%2Bhuawei&amp;qid=1750623946&amp;refinements=p_36%3A30000-60000%2Cp_123%3A146762&amp;rnid=91049098031&amp;sprefix=smartphones%2Bhuawei%2Caps%2C125&amp;sr=8-3&amp;ufe=app_do%3Aamzn1.fos.d7e5a2de-8759-4da3-993c-d11b6e3d217f&amp;th=1</t>
  </si>
  <si>
    <t>Motorola Edge60</t>
  </si>
  <si>
    <t>https://www.amazon.co.uk/Moto-Edge60-512-Pantone-Gibraltar/dp/B0F68L9KD6/ref=sr_1_6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+huawei&amp;qid=1750623946&amp;refinements=p_36%3A30000-60000%2Cp_123%3A146762&amp;rnid=91049098031&amp;sprefix=smartphones+huawei%2Caps%2C125&amp;sr=8-6&amp;ufe=app_do%3Aamzn1.fos.d7e5a2de-8759-4da3-993c-d11b6e3d217f</t>
  </si>
  <si>
    <t>Motorola Edge 60 Pro</t>
  </si>
  <si>
    <t>https://www.amazon.co.uk/Motorola-Double-Pantone-Shadow-Smartphone/dp/B0F6XNQ1DG/ref=sr_1_9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+huawei&amp;qid=1750623946&amp;refinements=p_36%3A30000-60000%2Cp_123%3A146762&amp;rnid=91049098031&amp;sprefix=smartphones+huawei%2Caps%2C125&amp;sr=8-9&amp;ufe=app_do%3Aamzn1.fos.d7e5a2de-8759-4da3-993c-d11b6e3d217f</t>
  </si>
  <si>
    <t>Motorola Edge 50 Ultra</t>
  </si>
  <si>
    <t>https://www.amazon.co.uk/Motorola-Edge50-Ultra-Forest-Offset/dp/B0F99Q9S95/ref=sr_1_12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+huawei&amp;qid=1750623946&amp;refinements=p_36%3A30000-60000%2Cp_123%3A146762&amp;rnid=91049098031&amp;sprefix=smartphones+huawei%2Caps%2C125&amp;sr=8-12&amp;ufe=app_do%3Aamzn1.fos.9a741ba9-4f5a-47c1-aa6f-57cc766b766d</t>
  </si>
  <si>
    <t>HONOR Magic5 Pro</t>
  </si>
  <si>
    <t>https://www.amazon.co.uk/HONOR-Magic5-Smartphone-512GB-Renewed-Black/dp/B0CTTRWGSY/ref=sr_1_16?crid=3KXTRMEAD7P75&amp;dib=eyJ2IjoiMSJ9.6tdMiU2TYehhddXIHRvr3OTKIcrbZ8cdXhqMHj-P3AHa1mEG_j6PDGxfjtZm37tdecR9hNSr7uzApMq05590UXVy70X6RTsZfv8bzgCsSeIh8ckS25rAcBctcttc215es40deZcwjoUeRlPrfW6Yn8g_W9CWrpTNAnd9eyltJFQtTa5lBu7wHJNxB5o0g-FxEXNCy33L4f28o62bxCL4_ndx-Zij_41O2fLaqGN6-ls.sQUpc1ha66ic2gtq3-lJLLSp3OtnhNfflouYfWyGzH4&amp;dib_tag=se&amp;keywords=honor&amp;qid=1750697878&amp;refinements=p_36%3A30000-60000%2Cp_123%3A1500397&amp;rnid=389035011&amp;sprefix=honor%2Caps%2C189&amp;sr=8-16</t>
  </si>
  <si>
    <t>https://www.amazon.co.uk/HONOR-200-Pro-Studio-level-Full-scenario/dp/B0D35YPYJQ/ref=sr_1_6?crid=3KXTRMEAD7P75&amp;dib=eyJ2IjoiMSJ9.6tdMiU2TYehhddXIHRvr3OTKIcrbZ8cdXhqMHj-P3AHa1mEG_j6PDGxfjtZm37tdecR9hNSr7uzApMq05590UXVy70X6RTsZfv8bzgCsSeIh8ckS25rAcBctcttc215es40deZcwjoUeRlPrfW6Yn8g_W9CWrpTNAnd9eyltJFQtTa5lBu7wHJNxB5o0g-FxEXNCy33L4f28o62bxCL4_ndx-Zij_41O2fLaqGN6-ls.sQUpc1ha66ic2gtq3-lJLLSp3OtnhNfflouYfWyGzH4&amp;dib_tag=se&amp;keywords=honor&amp;qid=1750697878&amp;refinements=p_36%3A30000-60000%2Cp_123%3A1500397&amp;rnid=389035011&amp;sprefix=honor%2Caps%2C189&amp;sr=8-6&amp;ufe=app_do%3Aamzn1.fos.d7e5a2de-8759-4da3-993c-d11b6e3d217f&amp;th=1</t>
  </si>
  <si>
    <t xml:space="preserve">HONOR </t>
  </si>
  <si>
    <t>HONOR 90</t>
  </si>
  <si>
    <t>HONOR 200 Pro</t>
  </si>
  <si>
    <t>https://www.amazon.co.uk/HONOR-Smartphone-Display-SuperCharge-Midnight/dp/B0C5Y4Y4F5/ref=sr_1_4?crid=3KXTRMEAD7P75&amp;dib=eyJ2IjoiMSJ9.6tdMiU2TYehhddXIHRvr3OTKIcrbZ8cdXhqMHj-P3AHa1mEG_j6PDGxfjtZm37tdecR9hNSr7uzApMq05590UXVy70X6RTsZfv8bzgCsSeIh8ckS25rAcBctcttc215es40deZcwjoUeRlPrfW6Yn8g_W9CWrpTNAnd9eyltJFQtTa5lBu7wHJNxB5o0g-FxEXNCy33L4f28o62bxCL4_ndx-Zij_41O2fLaqGN6-ls.sQUpc1ha66ic2gtq3-lJLLSp3OtnhNfflouYfWyGzH4&amp;dib_tag=se&amp;keywords=honor&amp;qid=1750697878&amp;refinements=p_36%3A30000-60000%2Cp_123%3A1500397&amp;rnid=389035011&amp;sprefix=honor%2Caps%2C189&amp;sr=8-4&amp;ufe=app_do%3Aamzn1.fos.9a741ba9-4f5a-47c1-aa6f-57cc766b766d&amp;th=1</t>
  </si>
  <si>
    <t>HONOR Magic6 Lite</t>
  </si>
  <si>
    <t>https://www.amazon.co.uk/HONOR-Sim-Free-Smartphone-Anti-Drop-Display/dp/B0CP86QKTJ/ref=sr_1_7?crid=3KXTRMEAD7P75&amp;dib=eyJ2IjoiMSJ9.6tdMiU2TYehhddXIHRvr3OTKIcrbZ8cdXhqMHj-P3AHa1mEG_j6PDGxfjtZm37tdecR9hNSr7uzApMq05590UXVy70X6RTsZfv8bzgCsSeIh8ckS25rAcBctcttc215es40deZcwjoUeRlPrfW6Yn8g_W9CWrpTNAnd9eyltJFQtTa5lBu7wHJNxB5o0g-FxEXNCy33L4f28o62bxCL4_ndx-Zij_41O2fLaqGN6-ls.sQUpc1ha66ic2gtq3-lJLLSp3OtnhNfflouYfWyGzH4&amp;dib_tag=se&amp;keywords=honor&amp;qid=1750697878&amp;refinements=p_36%3A30000-60000%2Cp_123%3A1500397&amp;rnid=389035011&amp;sprefix=honor%2Caps%2C189&amp;sr=8-7&amp;ufe=app_do%3Aamzn1.fos.d7e5a2de-8759-4da3-993c-d11b6e3d217f&amp;th=1</t>
  </si>
  <si>
    <t>OnePlus 13R</t>
  </si>
  <si>
    <t>https://www.amazon.co.uk/Oneplus-Astral-Inches-Snapdragon%C2%AE-Battery/dp/B0DZN9WHT4/ref=sr_1_11?crid=3EZ0H43RF0NSD&amp;dib=eyJ2IjoiMSJ9.219yzYO8vYfYVbZBEhotDu_RShyKDkoKUK-GSnXwCuSt29yeaB3b5fwnUSUBuWCcSgvyC8yHiRarh4YkSNlSLPfzSOAaF2zndNQLPX-G9k7o18I3P75HovLlYujaDAD8qByuendKw5c5CCJoshKWHin6LTfWzEdM6u2AzJYiAnso6QWo-t9j6r2xDw6tVPZWPmtAWOsU3xJxibbIJVB4mrDck7deTGtYiLOrfRNfN_Q.eyzfwELJk5qXQYdVM9D7IUDY-pRnGNCAPZ6M-uYM1rs&amp;dib_tag=se&amp;keywords=oneplus&amp;qid=1750703375&amp;refinements=p_36%3A30000-60000%2Cp_123%3A253649&amp;rnid=91049098031&amp;sprefix=oneplus%2Caps%2C151&amp;sr=8-11&amp;ufe=app_do%3Aamzn1.fos.d7e5a2de-8759-4da3-993c-d11b6e3d217f</t>
  </si>
  <si>
    <t xml:space="preserve">OnePlus 12R </t>
  </si>
  <si>
    <t>https://www.amazon.co.uk/OnePlus-256GB-Storage-SIM-Free-Smartphone/dp/B0CPYGQ7FM/ref=sr_1_7?crid=3EZ0H43RF0NSD&amp;dib=eyJ2IjoiMSJ9.219yzYO8vYfYVbZBEhotDu_RShyKDkoKUK-GSnXwCuSt29yeaB3b5fwnUSUBuWCcSgvyC8yHiRarh4YkSNlSLPfzSOAaF2zndNQLPX-G9k7o18I3P75HovLlYujaDAD8qByuendKw5c5CCJoshKWHin6LTfWzEdM6u2AzJYiAnso6QWo-t9j6r2xDw6tVPZWPmtAWOsU3xJxibbIJVB4mrDck7deTGtYiLOrfRNfN_Q.eyzfwELJk5qXQYdVM9D7IUDY-pRnGNCAPZ6M-uYM1rs&amp;dib_tag=se&amp;keywords=oneplus&amp;qid=1750703375&amp;refinements=p_36%3A30000-60000%2Cp_123%3A253649&amp;rnid=91049098031&amp;sprefix=oneplus%2Caps%2C151&amp;sr=8-7&amp;ufe=app_do%3Aamzn1.fos.d7e5a2de-8759-4da3-993c-d11b6e3d217f</t>
  </si>
  <si>
    <t>OnePlus Nord 4</t>
  </si>
  <si>
    <t>https://www.amazon.co.uk/OnePlus-Smartphone-Camera-AMOLED-Display-Oasis-Green/dp/B0F2J6Y1S7/ref=sr_1_4?crid=3EZ0H43RF0NSD&amp;dib=eyJ2IjoiMSJ9.219yzYO8vYfYVbZBEhotDmvFwXj7758IKtBxu2vOOSHR4ysHOu0kJJpWGPfQPzKZ0c1O4a3TcV0tLD-4VPy8glc_4OqdFKcRxeEQqVC2v_dPHMwNkBPpUsInhiaGVLzNFBrnXPOD3F-EjkaZHd3X76A6Zjwpj2pxTdqZZRPAiStSt_u73d5XfjlkcTNHRfy9BSdqIJ28R71YGFrvIWphhGjhYNfv3vvnGcmAzVpbE14.RBHhHk0lbkPtnQCurPeH3M3PoF0ktpHrhM2h0CtRs-k&amp;dib_tag=se&amp;keywords=oneplus&amp;qid=1750703350&amp;refinements=p_36%3A30000-60000&amp;rnid=389035011&amp;sprefix=oneplus%2Caps%2C151&amp;sr=8-4&amp;ufe=app_do%3Aamzn1.fos.d7e5a2de-8759-4da3-993c-d11b6e3d217f&amp;th=1</t>
  </si>
  <si>
    <t>OnePlus Nord 3</t>
  </si>
  <si>
    <t>https://www.amazon.co.uk/OnePlus-Storage-SIM-Free-Smartphone-Triple/dp/B0C5F1G16X/ref=sr_1_13?crid=3EZ0H43RF0NSD&amp;dib=eyJ2IjoiMSJ9.219yzYO8vYfYVbZBEhotDu_RShyKDkoKUK-GSnXwCuSt29yeaB3b5fwnUSUBuWCcSgvyC8yHiRarh4YkSNlSLPfzSOAaF2zndNQLPX-G9k7o18I3P75HovLlYujaDAD8qByuendKw5c5CCJoshKWHin6LTfWzEdM6u2AzJYiAnso6QWo-t9j6r2xDw6tVPZWPmtAWOsU3xJxibbIJVB4mrDck7deTGtYiLOrfRNfN_Q.eyzfwELJk5qXQYdVM9D7IUDY-pRnGNCAPZ6M-uYM1rs&amp;dib_tag=se&amp;keywords=oneplus&amp;qid=1750703375&amp;refinements=p_36%3A30000-60000%2Cp_123%3A253649&amp;rnid=91049098031&amp;sprefix=oneplus%2Caps%2C151&amp;sr=8-13&amp;ufe=app_do%3Aamzn1.fos.9a741ba9-4f5a-47c1-aa6f-57cc766b766d&amp;th=1</t>
  </si>
  <si>
    <t>OnePlus 11</t>
  </si>
  <si>
    <t>https://www.amazon.co.uk/OnePlus-Storage-SIM-Free-Smartphone-Hasselblad/dp/B0BQRRYQHN/ref=sr_1_20?crid=3EZ0H43RF0NSD&amp;dib=eyJ2IjoiMSJ9.h-EqPnTZbiILP9Noy9K5nEyU0tVUQfNT-sfh_MpLTeuhmOr1WU6yC4E5FGja8AJpvkU8SX15S68WeT7VMBBn6Q.dgiLztkwSERbMpYD_XnW3yvy0QBnMD_vBXsjO1HLypo&amp;dib_tag=se&amp;keywords=oneplus&amp;qid=1750704432&amp;refinements=p_36%3A30000-60000%2Cp_123%3A253649&amp;rnid=91049098031&amp;sprefix=oneplus%2Caps%2C151&amp;sr=8-20&amp;xpid=VKuTX9PGUops3&amp;th=1</t>
  </si>
  <si>
    <t>Google Pixel 9 Pro</t>
  </si>
  <si>
    <t>Amazon</t>
  </si>
  <si>
    <t>Retailer Name</t>
  </si>
  <si>
    <t>Product Availability</t>
  </si>
  <si>
    <t>Google Pixel 8</t>
  </si>
  <si>
    <t xml:space="preserve">Google </t>
  </si>
  <si>
    <t>YES</t>
  </si>
  <si>
    <t>https://www.amazon.co.uk/Google-Pixel-Unlocked-smartphone-advanced/dp/B0CGVNVD8R?th=1</t>
  </si>
  <si>
    <t>N/A</t>
  </si>
  <si>
    <t>https://www.amazon.co.uk/OnePlus-Storage-SIM-Free-Smartphone-Camera/dp/B0D47HKQJM?th=1</t>
  </si>
  <si>
    <t>OnePlus Nord CE 4 Lite</t>
  </si>
  <si>
    <t>E-Bay</t>
  </si>
  <si>
    <t>https://www.ebay.co.uk/itm/156701011471</t>
  </si>
  <si>
    <t>https://www.ebay.co.uk/itm/186693452047?itmmeta=01JYH61PX961BE0E8BP814X23F&amp;hash=item2b77cc010f:g:bzEAAOSw6xRm4SnR&amp;itmprp=enc%3AAQAKAAAAwMHg7L1Zz0LA5DYYmRTS30n97mNDWg3XXEEkh%2BdAtCdLtV9vbU9OtbQIVi3i3ragHqde2WokSZlpfF7Spq6yWLJhPPnhMRvudqDwKnSrTvHxgfs4seramLQM2Ja%2BhEQ%2FcFYx1Sz8Gn08Pt2I3LPMn1%2FkBJpOvYOmfJ5PT3lGwg36C%2Fcv2DoIEjAk0rXAobU8lEsA5SmPxltBdE043C6Zpv%2F9Z8udXgJJ5YxaOkWPKR72z4xu7GnGEV1eeOvhz6iYjA%3D%3D%7Ctkp%3ABk9SR-Duhqb0ZQ</t>
  </si>
  <si>
    <t>https://www.ebay.co.uk/p/18062059246?iid=116647823200</t>
  </si>
  <si>
    <t>https://www.ebay.co.uk/itm/405314343880?chn=ps&amp;_ul=GB&amp;mkevt=1&amp;mkcid=28&amp;var=675501370653&amp;google_free_listing_action=view_item</t>
  </si>
  <si>
    <t>https://www.ebay.co.uk/itm/394839230204?_skw=edge+50+pro&amp;itmmeta=01JYH8WY1JGDKMP3Q17DN5RBH4&amp;hash=item5bee4086fc:g:9TMAAOSwPyhoUUQp&amp;itmprp=enc%3AAQAKAAAA8IUNi59bckQcV2ImusJGAkGMQW5cEkUfcP%2FPc7vd6%2B3%2BkMhzFKHPvqy5mLV89fIrxQmhYr85vhbHmXY0gb%2B5WGbzkPeWtl6VoFBBqhkoHQih89rUD%2BM9IUleYMk2c6E7OgCOcRRD%2BnD%2FKf6g%2FMAv49nj2LHAtkqQtg0UWhYpITgXwdLd0FBXyVjjRAtVZQEhfOyvhUtsuzri9GCqt4d2z2%2BmR2Po9G4m2mQbrb5hmUGOD%2FDEnC%2BniB9%2BUZZtVDwHLO8xI6CKQQYzsq%2Fe0Kdvih%2BPVDXIgxjY5fEHlzCAVlTztErfBsS9%2B82Uyu%2Bc77HFsA%3D%3D%7Ctkp%3ABk9SR47h86j0ZQ</t>
  </si>
  <si>
    <t>https://www.ebay.co.uk/itm/405161171278?_ul=GB&amp;mkevt=1&amp;mkcid=1&amp;mkrid=710-53481-19255-0&amp;campid=5338990947&amp;toolid=10001&amp;customid=eb%3Ag%3Avms%3Aeb%3Ap%3A405161171278%3B</t>
  </si>
  <si>
    <t>https://www.ebay.co.uk/p/20063141071</t>
  </si>
  <si>
    <t>https://www.ebay.co.uk/itm/336014865887?_ul=GB&amp;mkevt=1&amp;mkcid=1&amp;mkrid=710-53481-19255-0&amp;campid=5338990947&amp;toolid=10001&amp;customid=eb%3Ag%3Avms%3Aeb%3Ap%3A336014865887%3B</t>
  </si>
  <si>
    <t>https://www.ebay.co.uk/itm/286489914054?chn=ps&amp;_ul=GB&amp;mkevt=1&amp;mkcid=28&amp;var=588603672402&amp;google_free_listing_action=view_item</t>
  </si>
  <si>
    <t>https://www.ebay.co.uk/itm/336016876587?chn=ps&amp;_ul=GB&amp;mkevt=1&amp;mkcid=28&amp;google_free_listing_action=view_item</t>
  </si>
  <si>
    <t>https://www.ebay.co.uk/itm/405579894193?itmmeta=01JYHAG8Y2J7CHX585R6RRCVZB&amp;hash=item5e6e720db1:g:dNMAAOSwQFdm9r7I&amp;itmprp=enc%3AAQAKAAAAwMHg7L1Zz0LA5DYYmRTS30kC%2BMliaScrQk%2BZFZp3z3jvF%2ByFpWXdi%2Bel6d7EeWPOoRw3xXIHL3R8s9ZyOnfPpUZZAblNGYZSaKWEkjj3UkRIwxYiVpo9a5GlbFGPsrFPL%2B0zqsJ5i%2FZkIiab%2FseDblXRnw%2FqGc0Uo5UDggyN0Fv7QS%2BPdA1D3DdmsAr%2BqmGZIyz39RhEmvhqmd57cwhLuWPhIX%2B6hUgoP6iNYsehU5maEQ9wBXi5hSmPv2fV49AfvA%3D%3D%7Ctkp%3ABk9SR5SPwar0ZQ&amp;var=675876250761</t>
  </si>
  <si>
    <t>https://www.ebay.co.uk/itm/387867600865?_ul=GB&amp;mkevt=1&amp;mkcid=1&amp;mkrid=710-53481-19255-0&amp;campid=5338990945&amp;toolid=10001&amp;customid=eb%3Ag%3Avms%3Aeb%3Ap%3A387867600865%3B&amp;_trkparms=ispr%3D1&amp;amdata=enc%3A18aduOr_qSUeHZ3LaB2ugug5</t>
  </si>
  <si>
    <t>https://www.ebay.co.uk/itm/356845056581</t>
  </si>
  <si>
    <t>https://www.ebay.co.uk/p/17058851174</t>
  </si>
  <si>
    <t>https://www.ebay.co.uk/itm/387114798543?_trkparms=amclksrc%3DITM%26aid%3D1110006%26algo%3DHOMESPLICE.SIM%26ao%3D1%26asc%3D288276%26meid%3Db8e2d9a860e34e87be90584cb294ec66%26pid%3D101875%26rk%3D3%26rkt%3D4%26sd%3D126506384821%26itm%3D387114798543%26pmt%3D1%26noa%3D0%26pg%3D2332490%26algv%3DSimVIDwebV3WithCPCExpansionEmbeddingSearchQuerySemanticBroadMatchSingularityRecallReplaceKnnV4WithVectorDbNsOptHotPlRecallCIICentroidCoviewCPCAuto%26brand%3DPOCO&amp;_trksid=p2332490.c101875.m1851&amp;itmprp=cksum%3A387114798543b8e2d9a860e34e87be90584cb294ec66%7Cenc%3AAQAKAAABgG96wQ16jds4VFcrhy1F3d4mbwZUJI9Fs%252BgdXYAHIzlX2e3YaNh7x%252BEnKA3G%252BCqSl1Xn4McfcWFK1GytmS2qxJ87mtE8Gm3iR1Ja4WBwh0hNHJrJx3Ki5mp04ow4CO7lP%252BooCybZDDU%252BbbSwmg7CbTin%252BBzBzbCYVnbjvyQAHu6--HI4MB7SvJl5IJqlyvomgoLMlgT6qAJzX0SANJhty2dRJqJOkNb1qQQTKZBB1SybYk9QG4mciFgJ5aCrmCLItl1dP90on%252Bf%252BSP2rVM0yNmymXcbtKcxmDzje2rPHEn4QmoOQu2Z1jTnHtKfRukGkzFVrGa5VAS%252B9QLO9EpXhiAYnk5VFdEB90T8fd1KkkyKBC9EP4oWofhf%252BymBI%252BOq%252FwPcxFumO6lZsgV5Shbl4h%252B%252BpzI65gE3%252Be8u4dQk8Fi8IuL58lYUTASfIlgXd9W1QubFwpWaNrRQR66mcGcarmfrFjgr4TpKqOQf0FcICoW0UWOgrWaTzHlos%252BnkHwlnOUQ%253D%253D%7Campid%3APL_CLK%7Cclp%3A2332490&amp;itmmeta=01JYHBE18S3HB3ACNT1B80Q9DB</t>
  </si>
  <si>
    <t>https://www.ebay.co.uk/itm/405297005621</t>
  </si>
  <si>
    <t>https://www.ebay.co.uk/itm/186005038751</t>
  </si>
  <si>
    <t>https://www.ebay.co.uk/itm/364824041552</t>
  </si>
  <si>
    <t>HONOR 400 Lite</t>
  </si>
  <si>
    <t>https://www.amazon.co.uk/HONOR-Unlocked-Smartphone-Resistance-3500nits/dp/B0F14N838W?th=1</t>
  </si>
  <si>
    <t>https://www.amazon.co.uk/Samsung-S23-ULTRA-8_256GB-NOIR/dp/B0BTWQZBGP/ref=sr_1_3?crid=1MCUEKAHXZTHD&amp;dib=eyJ2IjoiMSJ9.mIWIbHjF8kQ-_nkWvxIWPgLxMO9rEoGm-DWV3W-MvyQ-FN2bmS_n1yibY-4AMNS4pGvBgc5exPlyc7aWH49-c8FhVBOa-atMEEDyMJP2d51RZx6aoODYkJZEAoiPAbNlFCwWnXCeEIA2ffnGHL7x69guQEYggROdsciODXHgGlYnwIn3yVSi9RvKJFsWp4Z_gy_hlGJIHxnyELNf_13fn3Mi3Vfmb5-RYwc5pG-9nU0.iJP7uGu7DX1Mfi-_8LGt45nWOJJR_mU06GP2ncjVznI&amp;dib_tag=se&amp;keywords=smartphones&amp;qid=1750783870&amp;refinements=p_36%3A30000-60000%2Cp_n_feature_thirteen_browse-bin%3A12421313031%7C12421314031%2Cp_123%3A46655&amp;rnid=91049098031&amp;sprefix=smartphon%2Caps%2C509&amp;sr=8-3&amp;ufe=app_do%3Aamzn1.fos.d7e5a2de-8759-4da3-993c-d11b6e3d217f</t>
  </si>
  <si>
    <t>Samsung Galaxy S23 Ultra</t>
  </si>
  <si>
    <t>https://www.ebay.co.uk/itm/226694003232</t>
  </si>
  <si>
    <t>https://www.ebay.co.uk/itm/176481462149</t>
  </si>
  <si>
    <t>https://www.ebay.co.uk/itm/305368467109</t>
  </si>
  <si>
    <t>https://www.ebay.co.uk/itm/197289759494?itmmeta=01JYHG5WT79JKBB9HMGK3Q6DFE&amp;hash=item2def62d306:g:zOQAAeSweYpoGcre&amp;itmprp=enc%3AAQAKAAAAwMHg7L1Zz0LA5DYYmRTS30nJpPlOrSx%2FIK80iCh50rLw4JZcDXMhdqJ78XhWdRel3u0yvelTZLx2jgEe0Gc6pc%2BAyLLBS4K3ZMQ9IjulskKMyEkMiyhMuoBkUDZmG%2BQ9z3l8kj%2FenVWsMNG3MO%2FILJYJR%2BdMGcYXCoGqgyFuJcSQ8ZRJo04x6b8FiJ8zLTfTIrONKUNJK0MSYDS8JuYtg5n5pAXnobNoyPqJk5c8hIXepaq8tEo9QyAMABUcNFs0Qg%3D%3D%7Ctkp%3ABk9SR6DNl7D0ZQ</t>
  </si>
  <si>
    <t>https://www.ebay.co.uk/p/2336144537?iid=277231135502</t>
  </si>
  <si>
    <t>https://www.ebay.co.uk/p/9062024925</t>
  </si>
  <si>
    <t>https://www.ebay.co.uk/p/14061095483</t>
  </si>
  <si>
    <t>https://www.ebay.co.uk/itm/296892525096?chn=ps&amp;_ul=GB&amp;mkevt=1&amp;mkcid=28&amp;google_free_listing_action=view_item</t>
  </si>
  <si>
    <t>https://www.ebay.co.uk/itm/405845100176</t>
  </si>
  <si>
    <t>https://www.ebay.co.uk/itm/405743721932</t>
  </si>
  <si>
    <t>https://www.ebay.co.uk/itm/186292418053</t>
  </si>
  <si>
    <t>https://www.ebay.co.uk/itm/405481757121</t>
  </si>
  <si>
    <t>https://www.ebay.co.uk/itm/297356527330?itmmeta=01JYHH83SF1F6MEF70V4P0A5DJ&amp;hash=item453bd486e2:g:A0YAAOSw3P9oOH~f&amp;itmprp=enc%3AAQAKAAAAwMHg7L1Zz0LA5DYYmRTS30nZUVDFfG2YBKk6tHArsAOEh1XVDr5MWnfaTWSWHbk301NJZLJKp5ER6UWGONFGuCOq%2FbAXBJWMnSCtKFTrpY30%2BqPXWDBHCbR52pFkBFuZZ%2FWfAheypXcfkE9eZu36eW8hh7GtByqCh%2FBQ4PsS0Jabfdrv5%2BhYiCAetBACI9Y%2FkY2uEqMzkQmSia2lfROiC4yTxuxOk8K%2BiKj%2FsQgge1boiYPc4EifbdEg8IEql4Bovg%3D%3D%7Ctkp%3ABk9SR-68oLH0ZQ</t>
  </si>
  <si>
    <t>https://www.ebay.co.uk/itm/176678136519?chn=ps&amp;_ul=GB&amp;mkevt=1&amp;mkcid=28&amp;var=476350560946&amp;google_free_listing_action=view_item</t>
  </si>
  <si>
    <t>https://www.ebay.co.uk/itm/387342116432?_ul=GB&amp;mkevt=1&amp;mkcid=1&amp;mkrid=710-53481-19255-0&amp;campid=5338990945&amp;toolid=10001&amp;customid=eb%3Ag%3Avms%3Aeb%3Ap%3A387342116432%3B&amp;_trkparms=ispr%3D1&amp;amdata=enc%3A1zsqPr_oMRym99Yaw1Lesmg41</t>
  </si>
  <si>
    <t>https://www.ebay.co.uk/itm/405809062315</t>
  </si>
  <si>
    <t>https://www.argos.co.uk/product/4667827</t>
  </si>
  <si>
    <t>Argos</t>
  </si>
  <si>
    <t>https://www.argos.co.uk/product/5250051</t>
  </si>
  <si>
    <t>https://www.argos.co.uk/product/6278513</t>
  </si>
  <si>
    <t>https://www.argos.co.uk/product/7183786</t>
  </si>
  <si>
    <t>https://www.argos.co.uk/product/4350653</t>
  </si>
  <si>
    <t>https://www.argos.co.uk/product/2154648</t>
  </si>
  <si>
    <t>https://www.argos.co.uk/product/4016540</t>
  </si>
  <si>
    <t>https://www.argos.co.uk/product/7184486?clickPR=plp:1:34</t>
  </si>
  <si>
    <t>https://www.argos.co.uk/product/7358188?clickPR=plp:16:110</t>
  </si>
  <si>
    <t>https://www.argos.co.uk/product/4638447</t>
  </si>
  <si>
    <t>https://www.argos.co.uk/product/4031037</t>
  </si>
  <si>
    <t>https://www.argos.co.uk/product/3111642</t>
  </si>
  <si>
    <t>https://www.argos.co.uk/product/5022416</t>
  </si>
  <si>
    <t>https://www.argos.co.uk/product/3930270</t>
  </si>
  <si>
    <t>https://www.argos.co.uk/product/3269226</t>
  </si>
  <si>
    <t>https://www.argos.co.uk/product/7555390</t>
  </si>
  <si>
    <t>https://www.argos.co.uk/product/3410594?clickSR=slp:term:samsung%20galaxy%20s23:8:197:1</t>
  </si>
  <si>
    <t>https://www.argos.co.uk/product/3418778?clickSR=slp:term:honor%20magic%20series:2:8:1</t>
  </si>
  <si>
    <t>https://www.argos.co.uk/product/7611643</t>
  </si>
  <si>
    <t>https://www.argos.co.uk/product/7632079</t>
  </si>
  <si>
    <t>https://ao.com/product/sms931blbdeub-samsung-galaxy-s25-mobile-phone-blue-104801-305.aspx</t>
  </si>
  <si>
    <t>AO.com</t>
  </si>
  <si>
    <t>NO</t>
  </si>
  <si>
    <t>https://ao.com/product/5109bftf-honor-200-pro-5g-mobile-phone-white-102727-305.aspx</t>
  </si>
  <si>
    <t>https://ao.com/product/5109brux-honor-400-lite-4g-mobile-phone-grey-106327-305.aspx</t>
  </si>
  <si>
    <t>https://ao.com/product/pb200015gb-motorola-razr-50-mobile-phone-grey-102365-305.aspx</t>
  </si>
  <si>
    <t>https://ao.com/product/ga05769gb-google-pixel-9a-mobile-phone-black-105336-305.aspx</t>
  </si>
  <si>
    <t>https://ao.com/product/sms721bzkdeub-samsung-galaxy-s24-fe-5g-mobile-phone-silver-103239-305.aspx</t>
  </si>
  <si>
    <t>https://ao.com/product/ga05360gb-google-pixel-9-pro-xl-mobile-phone-black-102341-305.aspx</t>
  </si>
  <si>
    <t>https://ao.com/product/ga05842gb-google-pixel-9-mobile-phone-black-102320-305.aspx#reviews-content-current</t>
  </si>
  <si>
    <t>https://ao.com/product/sma566bzaceub-samsung-galaxy-a56-5g-mobile-phone-grey-105310-305.aspx</t>
  </si>
  <si>
    <t>https://ao.com/product/sma556bzkaeub-samsung-galaxy-a55-5g-mobile-phone-blue-100451-305.aspx</t>
  </si>
  <si>
    <t>https://ao.com/product/pb1j0006gb-motorola-edge-50-pro-mobile-phone-black-101856-305.aspx</t>
  </si>
  <si>
    <t>https://ao.com/product/pb0y0017gb-motorola-edge-50-fusion-mobile-phone-grey-101873-305.aspx?cmredirectionvalue=Motorola+Edge+50+Ultra</t>
  </si>
  <si>
    <t>https://ao.com/product/ga04432gb-google-pixel-8a-mobile-phone-black-101208-305.aspx</t>
  </si>
  <si>
    <t>https://ao.com/product/sms928bzvgeub-samsung-galaxy-s24-ultra-mobile-phone-purple-99839-305.aspx</t>
  </si>
  <si>
    <t>https://ao.com/product/paya0034gb-motorola-razr-40-mobile-phone-purple-101777-305.aspx</t>
  </si>
  <si>
    <t>https://ao.com/product/ga04833gb-google-pixel-8-mobile-phone-black-99045-305.aspx</t>
  </si>
  <si>
    <t>https://ao.com/product/ga04798gb-google-pixel-8-pro-mobile-phone-black-99058-305.aspx</t>
  </si>
  <si>
    <t>https://ao.com/product/sms918bzedeub-samsung-galaxy-s23-ultra-mobile-phone-cream-96003-305.aspx</t>
  </si>
  <si>
    <t>John Lewis &amp; Partners</t>
  </si>
  <si>
    <t>https://www.johnlewis.com/samsung-galaxy-s24-fe-smartphone-8gb-ram-6-7-inch-galaxy-ai-5g-sim-free-256gb/p112634787</t>
  </si>
  <si>
    <t>https://www.johnlewis.com/samsung-galaxy-s25-ultra-smartphone-with-bluetooth-s-pen-12gb-ram-6-9-galaxy-ai-5g-sim-free/p113187478</t>
  </si>
  <si>
    <t>https://www.johnlewis.com/samsung-galaxy-a56-5g-smartphone-android-8gb-ram-6-7-inch-5g-sim-free-256gb/p113465922</t>
  </si>
  <si>
    <t>https://www.johnlewis.com/motorola-edge-60-smartphone-android-12gb-ram-6-67-5g-sim-free-512gb-gibraltar-sea/p113608505</t>
  </si>
  <si>
    <t>https://www.johnlewis.com/motorola-edge-60-pro-smartphone-android-12gb-ram-6-67-5g-sim-free-512gb/p113621504</t>
  </si>
  <si>
    <t>https://www.johnlewis.com/google-pixel-9-pro-xl-smartphone-android-6-75-5g-sim-free-256gb/porcelain/p112468809</t>
  </si>
  <si>
    <t>https://www.johnlewis.com/motorola-razr-50-foldable-smartphone-8gb-ram-6-9-5g-sim-free-256gb/p112218322</t>
  </si>
  <si>
    <t>https://www.johnlewis.com/motorola-edge-50-pro-smartphone-android-12gb-ram-6-67-5g-sim-free-512gb/luxe-lavender/p111941880</t>
  </si>
  <si>
    <t>https://www.johnlewis.com/motorola-edge-50-ultra-smartphone-android-16gb-ram-6-67-5g-sim-free-1tb-forest-grey/p112070857</t>
  </si>
  <si>
    <t>https://www.johnlewis.com/google-pixel-9a-smartphone-android-6-3-5g-sim-free-128gb/p113480497</t>
  </si>
  <si>
    <t>https://www.johnlewis.com/google-pixel-9-smartphone-android-6-3-5g-sim-free-128gb/cosmo/p112468813</t>
  </si>
  <si>
    <t>https://www.johnlewis.com/samsung-galaxy-a55-smartphone-android-8gb-ram-6-6-inch-5g-sim-free-128gb/p111705736</t>
  </si>
  <si>
    <t>https://www.johnlewis.com/google-pixel-8a-smartphone-android-6-1-5g-sim-free-128gb/obsidian/p111998874</t>
  </si>
  <si>
    <t>https://www.johnlewis.com/samsung-galaxy-s24-ultra-smartphone-with-bluetooth-s-pen-12gb-ram-6-8-inch-galaxy-ai-5g-sim-free-512gb/titanium-black/p111432889</t>
  </si>
  <si>
    <t>https://www.johnlewis.com/google-pixel-8-smartphone-android-6-2-5g-sim-free-128gb/p111116148</t>
  </si>
  <si>
    <t>https://www.johnlewis.com/google-pixel-8-pro-smartphone-android-6-7-5g-sim-free-128gb/p111116145</t>
  </si>
  <si>
    <t>Carphone Warehouse</t>
  </si>
  <si>
    <t>https://www.carphonewarehouse.com/samsung-galaxy-s25?tab_active=upgradePlan</t>
  </si>
  <si>
    <t>https://www.carphonewarehouse.com/honor-200-pro?tab_active=simFree</t>
  </si>
  <si>
    <t>https://www.carphonewarehouse.com/samsung-galaxy-s24-fe?tab_active=simFree</t>
  </si>
  <si>
    <t>https://www.carphonewarehouse.com/google-pixel-9a</t>
  </si>
  <si>
    <t>https://www.carphonewarehouse.com/motorola-razr-50-ultra</t>
  </si>
  <si>
    <t>https://www.carphonewarehouse.com/samsung-galaxy-a56-5g</t>
  </si>
  <si>
    <t>https://www.carphonewarehouse.com/google-pixel-9</t>
  </si>
  <si>
    <t>https://www.carphonewarehouse.com/google-pixel-9-pro?tab_active=simFree</t>
  </si>
  <si>
    <t>https://www.carphonewarehouse.com/motorola-edge-50-ultra</t>
  </si>
  <si>
    <t>https://www.carphonewarehouse.com/samsung-galaxy-s24-ultra?tab_active=simFree</t>
  </si>
  <si>
    <t>https://www.carphonewarehouse.com/google-pixel-8</t>
  </si>
  <si>
    <t>https://www.carphonewarehouse.com/google-pixel-8-pro</t>
  </si>
  <si>
    <t>https://www.carphonewarehouse.com/honor-400-lite</t>
  </si>
  <si>
    <t>https://www.carphonewarehouse.com/samsung-galaxy-s23</t>
  </si>
  <si>
    <t>https://www.carphonewarehouse.com/motorola-edge-60-pro</t>
  </si>
  <si>
    <t>EE</t>
  </si>
  <si>
    <t>https://store.ee.co.uk/products/honor-400-lite---velvet-black-5109bruy-J55K.html?q=honor%20400%20lite&amp;src=3</t>
  </si>
  <si>
    <t>https://store.ee.co.uk/products/google-pixel-9---128gb-obsidian-ga05226-gb-HTDP.html?q=google%20pixel&amp;src=3</t>
  </si>
  <si>
    <t>https://store.ee.co.uk/products/google-pixel-8a-256gb---obsidian-ga05571-gb-HN17.html?q=Google%20Pixel%208%20Pro&amp;src=3</t>
  </si>
  <si>
    <t>https://store.ee.co.uk/products/google-pixel-9-pro-fold---512gb-porcelain-ga05800-us-HTGB.html?q=google%20pixel&amp;src=3</t>
  </si>
  <si>
    <t>https://store.ee.co.uk/products/motorola-edge-50-ultra-forest-grey-pb0y0017gb-HQP1.html?srsltid=AfmBOooXf6QMl9VzOPabxstzOodL7TAG4q4CeBfg1zwmOFkLKabsxfE1</t>
  </si>
  <si>
    <t>https://ee.co.uk/products/samsung-galaxy-s24-ultra-sim-free</t>
  </si>
  <si>
    <t>https://ee.co.uk/products/samsung-galaxy-a55-sim-free-good-as-new?interactionId=626563ad-7d6b-4752-abf4-7c7d56262560</t>
  </si>
  <si>
    <t>https://store.ee.co.uk/products/motorola-edge-50-pro-black-beauty-pb1j0006gb-HW3F.html?srsltid=AfmBOor42xN-T7YY1p0drdpEk9HPh_iNS4TFLKXjmQLjuQb8d619eobG</t>
  </si>
  <si>
    <t>https://ee.co.uk/mobile/pay-monthly-phones-gallery/samsung-galaxy-a56-5g-details?selectedPlanCode=L24IPU01</t>
  </si>
  <si>
    <t>https://ee.co.uk/products/samsung-s24-fe-sim-free</t>
  </si>
  <si>
    <t>https://ee.co.uk/mobile/pay-monthly-phones-gallery/google-pixel-9a-details?selectedPlanCode=L24IPU01</t>
  </si>
  <si>
    <t>https://store.ee.co.uk/products/motorola-razr50-koala-grey-pb200015gb-HRV7.html?srsltid=AfmBOopnCCoF0SplkY8pl5wAPzrlrQQUTQK3EO6YJ3XesTztt8EwlJoP</t>
  </si>
  <si>
    <t>https://ee.co.uk/mobile/pay-monthly-phones-gallery/samsung-galaxy-s25-ultra-5g-details?selectedPlanCode=L24BPU12</t>
  </si>
  <si>
    <t>Mobiles.co.uk</t>
  </si>
  <si>
    <t>https://www.mobiles.co.uk/sim-free/samsung/samsung-galaxy-s24-fe</t>
  </si>
  <si>
    <t>https://www.mobiles.co.uk/sim-free/samsung/samsung-galaxy-s25</t>
  </si>
  <si>
    <t>https://www.mobiles.co.uk/sim-free/honor/honor-200-pro</t>
  </si>
  <si>
    <t>https://www.mobiles.co.uk/contract-phones/motorola/motorola-razr-50?srsltid=AfmBOooAil1uFa3Exr0l9gDRh6J6mrsg-X6D7ifjO7QaZpkZnYnd90Pt</t>
  </si>
  <si>
    <t>https://www.mobiles.co.uk/sim-free/google/google-pixel-9a</t>
  </si>
  <si>
    <t>https://www.mobiles.co.uk/contract-phones/google/google-pixel-9?srsltid=AfmBOorKyzUOeGjQ6bADXUuxZStmdwBJhVZ6FG0GWqWmjYXIYkv0ePHJ</t>
  </si>
  <si>
    <t>https://www.mobiles.co.uk/contract-phones/google/google-pixel-9-pro-xl?srsltid=AfmBOor4_N5m6l80iNiIXR1aqd8kQLpnLXMrVFKocjECP9tZSCVHDG9S</t>
  </si>
  <si>
    <t>https://www.mobiles.co.uk/sim-free/samsung/samsung-galaxy-a56-5g</t>
  </si>
  <si>
    <t>https://www.mobiles.co.uk/contract-phones/samsung/samsung-galaxy-a56-5g?srsltid=AfmBOoqzknjzjlzy8-5RzuyW4BBfWdWz2ZKJEtvAL6I76xHAvoekFTy0</t>
  </si>
  <si>
    <t>https://www.mobiles.co.uk/contract-phones/motorola/motorola-edge-50-ultra?srsltid=AfmBOoqjvIPD-Jb-epyO2s_xcVrqmR_eBR6LqxO_e6rUZPevI_Xz0WWD</t>
  </si>
  <si>
    <t>https://www.mobiles.co.uk/contract-phones/motorola/motorola-edge-60-pro?srsltid=AfmBOooTsxDtG2e3T1-dwzJTwHGYLs4UFAqj8c_mrG_vBai4mPfgmdIX</t>
  </si>
  <si>
    <t>https://www.mobiles.co.uk/contract-phones/honor/honor-400-lite?tariffcode=RJBALMAR25&amp;giftcode=NA&amp;productcode=VODH400LITBLA&amp;colour=black&amp;capacity=256gb&amp;filter_brand_featured_linkable%5B0%5D=honor</t>
  </si>
  <si>
    <t>https://www.mobiles.co.uk/refurbished-phones/samsung/samsung-galaxy-s23-ultra-refurbished?srsltid=AfmBOorjATYuBuh3UzqbvPiMhf-4GF_pFvClQfqtSLXPQpcTCBMEk1EA</t>
  </si>
  <si>
    <t>https://www.mobiles.co.uk/contract-phones/google/google-pixel-8?srsltid=AfmBOorADoWkJjx02UahAxBWB5kpTeZAgC2A9lyxIGilH1xriKleD7AQ</t>
  </si>
  <si>
    <t>https://www.mobiles.co.uk/contract-phones/motorola/motorola-edge-60-pro?srsltid=AfmBOor6yAkegK_ubb0tp4j8bYsYUthmVFauvxdxdqIUA9UOp7QsbDEr</t>
  </si>
  <si>
    <t>https://store.google.com/gb/config/pixel_9a?hl=en-GB&amp;selections=eyJwcm9kdWN0RmFtaWx5IjoiY0dsNFpXeGZPV0U9IiwidmFyaWFudHMiOltbIjIiLCJNUT09Il0sWyIxIiwiTVRJNCJdXSwidHJhZGVJbiI6eyJzZWxlY3Rpb24iOjN9LCJwcmVmZXJyZWRDYXJlIjoiVEhkMGRVRmoifQ%3D%3D</t>
  </si>
  <si>
    <t>https://store.google.com/gb/product/pixel_8_pro?hl=en-GB</t>
  </si>
  <si>
    <t>https://store.google.com/gb/product/pixel_8?hl=en-GB</t>
  </si>
  <si>
    <t>https://store.google.com/gb/product/pixel_9?hl=en-GB</t>
  </si>
  <si>
    <t>https://store.google.com/gb/product/pixel_8a?hl=en-GB</t>
  </si>
  <si>
    <t>https://www.samsung.com/uk/smartphones/galaxy-a/galaxy-a56-5g-awesome-lightgrey-256gb-sm-a566bzaceub/</t>
  </si>
  <si>
    <t>https://www.samsung.com/uk/smartphones/galaxy-s25-ultra/buy/?modelCode=SM-S938BZGGEUB</t>
  </si>
  <si>
    <t>https://www.samsung.com/uk/smartphones/galaxy-s24-fe/buy/?modelCode=SM-S721BLBDEUB</t>
  </si>
  <si>
    <t>https://www.samsung.com/uk/smartphones/galaxy-s24-ultra/buy/</t>
  </si>
  <si>
    <t>OnePLus</t>
  </si>
  <si>
    <t>https://www.mi.com/uk/product/xiaomi-14t/buy/?srsltid=AfmBOoqCl11HfuGTEgjbOyUkFdi8X3AT2UeKQxQnKCmkivDjZPis-aTE</t>
  </si>
  <si>
    <t>https://www.mi.com/uk/product/redmi-note-13-pro-5g/?srsltid=AfmBOortk1WH1EpE9yC5o5CsozoxcwEO-30jdFoP1gw0QXmc_TvMeqNo</t>
  </si>
  <si>
    <t>https://www.aliexpress.com/item/1005007728453536.html?af_dp=xhe_shortlink&amp;tt=xhe_short_link&amp;sellerId=110180905&amp;aff_fcid=3381cdfec6e04be18b5e30f75f05fb09-1750871822800-00670-_omWHkRc&amp;aff_fsk=_omWHkRc&amp;aff_platform=default&amp;sk=_omWHkRc&amp;aff_trace_key=3381cdfec6e04be18b5e30f75f05fb09-1750871822800-00670-_omWHkRc&amp;terminal_id=432d66340f1c41458e82ceff1d7bbcd4&amp;afSmartRedirect=y</t>
  </si>
  <si>
    <t>https://www.mi.com/uk/product/poco-f6-pro/review?srsltid=AfmBOorPtwAmA4NzXMrAQX1f7BjKYo4cEiZD3PVzvtJy1eTYA0cCJE4t</t>
  </si>
  <si>
    <t>https://www.mi.com/uk/product/redmi-note-13-pro-5g/review?srsltid=AfmBOop2bAPW3Vb7btOlB8EUuvT8u2hQOm2W4KBFf2mbPjyQ84uEeo0H</t>
  </si>
  <si>
    <t>https://www.mi.com/uk/product/poco-f7-ultra/review?srsltid=AfmBOoor2PUpxSI1_NtQLi_vanqZ7vR5og9Fe4wMUhgnd27newMDuYnS</t>
  </si>
  <si>
    <t>https://www.motorola.com/gb/en/p/phones/razr/50/pmipmgu37my?pn=PB200015GB</t>
  </si>
  <si>
    <t>https://www.motorola.com/gb/en/p/phones/motorola-edge/50-ultra/pmipmgn36m2?pn=PB0Y0019GB</t>
  </si>
  <si>
    <t>https://www.motorola.com/gb/en/p/phones/motorola-edge/50-pro/pmipmgq37ml?pn=PB1J0006GB</t>
  </si>
  <si>
    <t>https://www.motorola.com/gb/en/p/phones/motorola-edge/motorola-edge-60-pro/pmipmht41mf?pn=PB7X0003GB</t>
  </si>
  <si>
    <t>https://www.motorola.com/gb/en/p/phones/motorola-edge/motorola-edge-60/pmipmhr41m3?pn=PB7H0037GB</t>
  </si>
  <si>
    <t>https://www.honor.com/uk/phones/honor-200-pro/buy/</t>
  </si>
  <si>
    <t>https://www.honor.com/uk/phones/honor-400-lite/buy/</t>
  </si>
  <si>
    <t>https://www.honor.com/uk/phones/honor-90/buy/</t>
  </si>
  <si>
    <t>https://www.honor.com/uk/phones/honor-magic5-pro/buy/</t>
  </si>
  <si>
    <t>https://www.honor.com/uk/phones/honor-magic6-lite/buy/</t>
  </si>
  <si>
    <t>https://www.oneplus.com/uk/oneplus-13r?sku=5011111049</t>
  </si>
  <si>
    <t>https://www.oneplus.com/uk/oneplus-nord-4?sku=5011110268</t>
  </si>
  <si>
    <t>https://www.oneplus.com/uk/oneplus-nord-ce4-lite-5g</t>
  </si>
  <si>
    <t>Availability</t>
  </si>
  <si>
    <t>Value Ratio</t>
  </si>
  <si>
    <t>Retailer</t>
  </si>
  <si>
    <t>Total Review by Model</t>
  </si>
  <si>
    <t>Row Labels</t>
  </si>
  <si>
    <t>Grand Total</t>
  </si>
  <si>
    <t>Sum of No. of Reviews</t>
  </si>
  <si>
    <t>Where To Buy</t>
  </si>
  <si>
    <t>UK Mobile Analytics Dashboard</t>
  </si>
  <si>
    <t>Price vs Rating: Brand Comparison</t>
  </si>
  <si>
    <t>Average of Price (£)</t>
  </si>
  <si>
    <t>Average Price per Brand</t>
  </si>
  <si>
    <t>Average Rating per Brand</t>
  </si>
  <si>
    <t>Count of Rating</t>
  </si>
  <si>
    <t>Average of Rating</t>
  </si>
  <si>
    <r>
      <t xml:space="preserve">Engagement Ratio                </t>
    </r>
    <r>
      <rPr>
        <b/>
        <sz val="8"/>
        <color theme="0" tint="-4.9989318521683403E-2"/>
        <rFont val="Calibri"/>
        <family val="2"/>
      </rPr>
      <t xml:space="preserve"> </t>
    </r>
  </si>
  <si>
    <t>Max of Value Ratio</t>
  </si>
  <si>
    <t xml:space="preserve">Max of Engagement Ratio                 </t>
  </si>
  <si>
    <t>Top 10 Models by Value Ratio (Rating/Price)</t>
  </si>
  <si>
    <t>Sum of Reviews</t>
  </si>
  <si>
    <t>Top 10 Models by Engamenent Ratio (Revies/Price)</t>
  </si>
  <si>
    <t>Top Smartphone Models: Value, Engagement &amp; Popularity</t>
  </si>
  <si>
    <t>Count of Product Availability</t>
  </si>
  <si>
    <t>Max Possible</t>
  </si>
  <si>
    <t>% Available</t>
  </si>
  <si>
    <t>Retailer Stock Availability</t>
  </si>
  <si>
    <t>Retailers (multi-brand stores)</t>
  </si>
  <si>
    <t>Official Brand Providers (brand.com stores)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</si>
</sst>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.00"/>
    <numFmt numFmtId="165" formatCode="0.0"/>
    <numFmt numFmtId="166" formatCode="0.000"/>
    <numFmt numFmtId="167" formatCode="0.000000"/>
    <numFmt numFmtId="168" formatCode="0.00000"/>
  </numFmts>
  <fonts count="15" x14ac:knownFonts="1">
    <font>
      <sz val="11"/>
      <color theme="1"/>
      <name val="Calibri"/>
      <family val="2"/>
    </font>
    <font>
      <b/>
      <sz val="11"/>
      <color theme="0" tint="-4.9989318521683403E-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 tint="-0.499984740745262"/>
      <name val="Calibri"/>
      <family val="2"/>
    </font>
    <font>
      <b/>
      <sz val="11"/>
      <color theme="4" tint="-0.499984740745262"/>
      <name val="Calibri"/>
      <family val="2"/>
    </font>
    <font>
      <sz val="8"/>
      <name val="Calibri"/>
      <family val="2"/>
    </font>
    <font>
      <sz val="8"/>
      <color rgb="FF404040"/>
      <name val="Segoe UI"/>
      <family val="2"/>
    </font>
    <font>
      <b/>
      <sz val="8"/>
      <color theme="0" tint="-4.9989318521683403E-2"/>
      <name val="Calibri"/>
      <family val="2"/>
    </font>
    <font>
      <b/>
      <sz val="14"/>
      <color theme="1"/>
      <name val="Bell MT"/>
      <family val="1"/>
    </font>
    <font>
      <sz val="14"/>
      <color theme="1"/>
      <name val="Bell MT"/>
      <family val="1"/>
    </font>
    <font>
      <sz val="12"/>
      <color theme="1"/>
      <name val="Bodoni MT"/>
      <family val="1"/>
    </font>
    <font>
      <sz val="12"/>
      <color theme="1"/>
      <name val="Calibri"/>
      <family val="2"/>
    </font>
    <font>
      <sz val="11"/>
      <color rgb="FFFFBE05"/>
      <name val="Playbill"/>
      <family val="5"/>
    </font>
    <font>
      <sz val="24"/>
      <color theme="0"/>
      <name val="Bell MT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685DB"/>
        <bgColor indexed="64"/>
      </patternFill>
    </fill>
    <fill>
      <patternFill patternType="solid">
        <fgColor rgb="FFC9A4E4"/>
        <bgColor indexed="64"/>
      </patternFill>
    </fill>
    <fill>
      <patternFill patternType="solid">
        <fgColor rgb="FFECDFF5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4EBF9"/>
        <bgColor indexed="64"/>
      </patternFill>
    </fill>
    <fill>
      <patternFill patternType="solid">
        <fgColor rgb="FFFAEAFA"/>
        <bgColor indexed="64"/>
      </patternFill>
    </fill>
    <fill>
      <patternFill patternType="solid">
        <fgColor rgb="FFF5D7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7" tint="-0.499984740745262"/>
      </left>
      <right/>
      <top style="thick">
        <color theme="7" tint="-0.499984740745262"/>
      </top>
      <bottom style="thick">
        <color theme="7" tint="-0.499984740745262"/>
      </bottom>
      <diagonal/>
    </border>
    <border>
      <left/>
      <right/>
      <top style="thick">
        <color theme="7" tint="-0.499984740745262"/>
      </top>
      <bottom style="thick">
        <color theme="7" tint="-0.499984740745262"/>
      </bottom>
      <diagonal/>
    </border>
    <border>
      <left/>
      <right style="thick">
        <color theme="7" tint="-0.499984740745262"/>
      </right>
      <top style="thick">
        <color theme="7" tint="-0.499984740745262"/>
      </top>
      <bottom style="thick">
        <color theme="7" tint="-0.49998474074526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4" fillId="3" borderId="1" xfId="0" applyFont="1" applyFill="1" applyBorder="1"/>
    <xf numFmtId="3" fontId="4" fillId="3" borderId="1" xfId="0" applyNumberFormat="1" applyFont="1" applyFill="1" applyBorder="1"/>
    <xf numFmtId="8" fontId="4" fillId="3" borderId="1" xfId="0" applyNumberFormat="1" applyFont="1" applyFill="1" applyBorder="1"/>
    <xf numFmtId="164" fontId="4" fillId="3" borderId="1" xfId="1" applyNumberFormat="1" applyFont="1" applyFill="1" applyBorder="1"/>
    <xf numFmtId="0" fontId="4" fillId="3" borderId="0" xfId="0" applyFont="1" applyFill="1"/>
    <xf numFmtId="164" fontId="4" fillId="3" borderId="1" xfId="0" applyNumberFormat="1" applyFont="1" applyFill="1" applyBorder="1"/>
    <xf numFmtId="0" fontId="4" fillId="0" borderId="0" xfId="0" applyFont="1"/>
    <xf numFmtId="0" fontId="4" fillId="4" borderId="1" xfId="0" applyFont="1" applyFill="1" applyBorder="1"/>
    <xf numFmtId="8" fontId="4" fillId="4" borderId="1" xfId="0" applyNumberFormat="1" applyFont="1" applyFill="1" applyBorder="1"/>
    <xf numFmtId="164" fontId="4" fillId="4" borderId="1" xfId="0" applyNumberFormat="1" applyFont="1" applyFill="1" applyBorder="1"/>
    <xf numFmtId="164" fontId="4" fillId="4" borderId="1" xfId="0" applyNumberFormat="1" applyFont="1" applyFill="1" applyBorder="1" applyAlignment="1">
      <alignment horizontal="center"/>
    </xf>
    <xf numFmtId="0" fontId="4" fillId="4" borderId="0" xfId="0" applyFont="1" applyFill="1"/>
    <xf numFmtId="3" fontId="4" fillId="4" borderId="1" xfId="0" applyNumberFormat="1" applyFont="1" applyFill="1" applyBorder="1"/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4" fillId="5" borderId="0" xfId="0" applyFont="1" applyFill="1"/>
    <xf numFmtId="0" fontId="4" fillId="6" borderId="1" xfId="0" applyFont="1" applyFill="1" applyBorder="1"/>
    <xf numFmtId="3" fontId="4" fillId="6" borderId="1" xfId="0" applyNumberFormat="1" applyFont="1" applyFill="1" applyBorder="1"/>
    <xf numFmtId="0" fontId="0" fillId="6" borderId="1" xfId="0" applyFill="1" applyBorder="1"/>
    <xf numFmtId="0" fontId="0" fillId="6" borderId="0" xfId="0" applyFill="1"/>
    <xf numFmtId="8" fontId="0" fillId="6" borderId="1" xfId="0" applyNumberFormat="1" applyFill="1" applyBorder="1"/>
    <xf numFmtId="164" fontId="4" fillId="6" borderId="1" xfId="1" applyNumberFormat="1" applyFont="1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8" fontId="0" fillId="7" borderId="1" xfId="0" applyNumberFormat="1" applyFill="1" applyBorder="1"/>
    <xf numFmtId="0" fontId="5" fillId="7" borderId="1" xfId="0" applyFont="1" applyFill="1" applyBorder="1" applyAlignment="1">
      <alignment horizontal="center"/>
    </xf>
    <xf numFmtId="0" fontId="4" fillId="8" borderId="1" xfId="0" applyFont="1" applyFill="1" applyBorder="1"/>
    <xf numFmtId="3" fontId="4" fillId="8" borderId="1" xfId="0" applyNumberFormat="1" applyFont="1" applyFill="1" applyBorder="1"/>
    <xf numFmtId="0" fontId="0" fillId="8" borderId="1" xfId="0" applyFill="1" applyBorder="1"/>
    <xf numFmtId="164" fontId="2" fillId="8" borderId="1" xfId="1" applyNumberFormat="1" applyFont="1" applyFill="1" applyBorder="1"/>
    <xf numFmtId="3" fontId="0" fillId="8" borderId="1" xfId="0" applyNumberFormat="1" applyFill="1" applyBorder="1"/>
    <xf numFmtId="0" fontId="4" fillId="9" borderId="1" xfId="0" applyFont="1" applyFill="1" applyBorder="1"/>
    <xf numFmtId="3" fontId="4" fillId="9" borderId="1" xfId="0" applyNumberFormat="1" applyFont="1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164" fontId="4" fillId="9" borderId="1" xfId="1" applyNumberFormat="1" applyFont="1" applyFill="1" applyBorder="1"/>
    <xf numFmtId="0" fontId="4" fillId="10" borderId="1" xfId="0" applyFont="1" applyFill="1" applyBorder="1" applyAlignment="1">
      <alignment horizontal="right"/>
    </xf>
    <xf numFmtId="0" fontId="4" fillId="10" borderId="1" xfId="0" applyFont="1" applyFill="1" applyBorder="1"/>
    <xf numFmtId="164" fontId="4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4" fillId="11" borderId="1" xfId="0" applyFont="1" applyFill="1" applyBorder="1"/>
    <xf numFmtId="3" fontId="4" fillId="11" borderId="1" xfId="0" applyNumberFormat="1" applyFont="1" applyFill="1" applyBorder="1"/>
    <xf numFmtId="8" fontId="0" fillId="11" borderId="1" xfId="0" applyNumberFormat="1" applyFill="1" applyBorder="1"/>
    <xf numFmtId="164" fontId="4" fillId="11" borderId="1" xfId="1" applyNumberFormat="1" applyFont="1" applyFill="1" applyBorder="1"/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/>
    <xf numFmtId="3" fontId="4" fillId="12" borderId="1" xfId="0" applyNumberFormat="1" applyFont="1" applyFill="1" applyBorder="1"/>
    <xf numFmtId="8" fontId="4" fillId="12" borderId="1" xfId="0" applyNumberFormat="1" applyFont="1" applyFill="1" applyBorder="1"/>
    <xf numFmtId="164" fontId="4" fillId="12" borderId="1" xfId="0" applyNumberFormat="1" applyFont="1" applyFill="1" applyBorder="1"/>
    <xf numFmtId="164" fontId="4" fillId="12" borderId="1" xfId="0" applyNumberFormat="1" applyFont="1" applyFill="1" applyBorder="1" applyAlignment="1">
      <alignment horizontal="center"/>
    </xf>
    <xf numFmtId="164" fontId="4" fillId="12" borderId="1" xfId="1" applyNumberFormat="1" applyFont="1" applyFill="1" applyBorder="1"/>
    <xf numFmtId="0" fontId="4" fillId="12" borderId="1" xfId="0" applyFont="1" applyFill="1" applyBorder="1" applyAlignment="1">
      <alignment horizontal="right"/>
    </xf>
    <xf numFmtId="165" fontId="4" fillId="12" borderId="1" xfId="0" applyNumberFormat="1" applyFont="1" applyFill="1" applyBorder="1"/>
    <xf numFmtId="0" fontId="4" fillId="13" borderId="1" xfId="0" applyFont="1" applyFill="1" applyBorder="1"/>
    <xf numFmtId="3" fontId="4" fillId="13" borderId="1" xfId="0" applyNumberFormat="1" applyFont="1" applyFill="1" applyBorder="1"/>
    <xf numFmtId="0" fontId="0" fillId="13" borderId="1" xfId="0" applyFill="1" applyBorder="1"/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4" fontId="2" fillId="13" borderId="1" xfId="1" applyNumberFormat="1" applyFont="1" applyFill="1" applyBorder="1"/>
    <xf numFmtId="8" fontId="0" fillId="13" borderId="1" xfId="0" applyNumberFormat="1" applyFill="1" applyBorder="1"/>
    <xf numFmtId="8" fontId="0" fillId="14" borderId="1" xfId="0" applyNumberFormat="1" applyFill="1" applyBorder="1"/>
    <xf numFmtId="0" fontId="4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15" borderId="1" xfId="0" applyFont="1" applyFill="1" applyBorder="1"/>
    <xf numFmtId="3" fontId="4" fillId="15" borderId="1" xfId="0" applyNumberFormat="1" applyFont="1" applyFill="1" applyBorder="1"/>
    <xf numFmtId="0" fontId="0" fillId="15" borderId="1" xfId="0" applyFill="1" applyBorder="1"/>
    <xf numFmtId="164" fontId="2" fillId="15" borderId="1" xfId="1" applyNumberFormat="1" applyFont="1" applyFill="1" applyBorder="1"/>
    <xf numFmtId="0" fontId="3" fillId="15" borderId="1" xfId="0" applyFont="1" applyFill="1" applyBorder="1" applyAlignment="1">
      <alignment horizontal="center"/>
    </xf>
    <xf numFmtId="0" fontId="4" fillId="16" borderId="1" xfId="0" applyFont="1" applyFill="1" applyBorder="1"/>
    <xf numFmtId="3" fontId="4" fillId="16" borderId="1" xfId="0" applyNumberFormat="1" applyFont="1" applyFill="1" applyBorder="1"/>
    <xf numFmtId="8" fontId="4" fillId="16" borderId="1" xfId="0" applyNumberFormat="1" applyFont="1" applyFill="1" applyBorder="1"/>
    <xf numFmtId="0" fontId="3" fillId="16" borderId="1" xfId="0" applyFont="1" applyFill="1" applyBorder="1" applyAlignment="1">
      <alignment horizontal="center"/>
    </xf>
    <xf numFmtId="164" fontId="2" fillId="16" borderId="1" xfId="1" applyNumberFormat="1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4" fillId="18" borderId="1" xfId="0" applyFont="1" applyFill="1" applyBorder="1"/>
    <xf numFmtId="0" fontId="3" fillId="18" borderId="1" xfId="0" applyFont="1" applyFill="1" applyBorder="1" applyAlignment="1">
      <alignment horizontal="center"/>
    </xf>
    <xf numFmtId="0" fontId="4" fillId="19" borderId="1" xfId="0" applyFont="1" applyFill="1" applyBorder="1"/>
    <xf numFmtId="0" fontId="3" fillId="19" borderId="1" xfId="0" applyFont="1" applyFill="1" applyBorder="1" applyAlignment="1">
      <alignment horizontal="center"/>
    </xf>
    <xf numFmtId="0" fontId="4" fillId="20" borderId="1" xfId="0" applyFont="1" applyFill="1" applyBorder="1"/>
    <xf numFmtId="0" fontId="3" fillId="20" borderId="1" xfId="0" applyFont="1" applyFill="1" applyBorder="1" applyAlignment="1">
      <alignment horizontal="center"/>
    </xf>
    <xf numFmtId="0" fontId="4" fillId="22" borderId="1" xfId="0" applyFont="1" applyFill="1" applyBorder="1"/>
    <xf numFmtId="0" fontId="3" fillId="22" borderId="1" xfId="0" applyFont="1" applyFill="1" applyBorder="1" applyAlignment="1">
      <alignment horizontal="center"/>
    </xf>
    <xf numFmtId="0" fontId="0" fillId="18" borderId="1" xfId="0" applyFill="1" applyBorder="1"/>
    <xf numFmtId="164" fontId="2" fillId="18" borderId="1" xfId="1" applyNumberFormat="1" applyFont="1" applyFill="1" applyBorder="1"/>
    <xf numFmtId="164" fontId="2" fillId="17" borderId="1" xfId="1" applyNumberFormat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2" borderId="1" xfId="0" applyFill="1" applyBorder="1"/>
    <xf numFmtId="0" fontId="0" fillId="17" borderId="1" xfId="0" applyFill="1" applyBorder="1"/>
    <xf numFmtId="164" fontId="2" fillId="21" borderId="1" xfId="1" applyNumberFormat="1" applyFont="1" applyFill="1" applyBorder="1"/>
    <xf numFmtId="164" fontId="4" fillId="22" borderId="1" xfId="0" applyNumberFormat="1" applyFont="1" applyFill="1" applyBorder="1"/>
    <xf numFmtId="164" fontId="2" fillId="22" borderId="1" xfId="1" applyNumberFormat="1" applyFont="1" applyFill="1" applyBorder="1"/>
    <xf numFmtId="166" fontId="0" fillId="0" borderId="0" xfId="0" applyNumberFormat="1"/>
    <xf numFmtId="0" fontId="4" fillId="0" borderId="1" xfId="0" applyFont="1" applyBorder="1"/>
    <xf numFmtId="0" fontId="7" fillId="23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68" fontId="0" fillId="0" borderId="0" xfId="0" applyNumberFormat="1"/>
    <xf numFmtId="2" fontId="0" fillId="0" borderId="0" xfId="0" applyNumberFormat="1"/>
    <xf numFmtId="44" fontId="0" fillId="0" borderId="0" xfId="0" applyNumberFormat="1"/>
    <xf numFmtId="167" fontId="12" fillId="0" borderId="0" xfId="0" applyNumberFormat="1" applyFont="1" applyAlignment="1">
      <alignment horizontal="center"/>
    </xf>
    <xf numFmtId="0" fontId="13" fillId="0" borderId="0" xfId="0" applyFont="1"/>
    <xf numFmtId="0" fontId="10" fillId="0" borderId="0" xfId="0" applyFont="1"/>
    <xf numFmtId="0" fontId="10" fillId="0" borderId="2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9" fontId="0" fillId="0" borderId="0" xfId="2" applyFont="1" applyAlignment="1"/>
    <xf numFmtId="0" fontId="3" fillId="0" borderId="6" xfId="0" applyFont="1" applyBorder="1" applyAlignment="1">
      <alignment vertical="center" wrapText="1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4" fillId="24" borderId="0" xfId="0" applyFont="1" applyFill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4" fillId="11" borderId="0" xfId="0" applyFont="1" applyFill="1" applyBorder="1"/>
    <xf numFmtId="3" fontId="4" fillId="11" borderId="0" xfId="0" applyNumberFormat="1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4" borderId="0" xfId="0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91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5D5D"/>
        </patternFill>
      </fill>
    </dxf>
    <dxf>
      <fill>
        <patternFill>
          <bgColor theme="9" tint="0.59996337778862885"/>
        </patternFill>
      </fill>
    </dxf>
    <dxf>
      <fill>
        <patternFill>
          <bgColor rgb="FFFF5D5D"/>
        </patternFill>
      </fill>
    </dxf>
    <dxf>
      <fill>
        <patternFill>
          <bgColor theme="9" tint="0.59996337778862885"/>
        </patternFill>
      </fill>
    </dxf>
    <dxf>
      <fill>
        <patternFill>
          <bgColor rgb="FFFF5D5D"/>
        </patternFill>
      </fill>
    </dxf>
    <dxf>
      <fill>
        <patternFill>
          <bgColor theme="9" tint="0.59996337778862885"/>
        </patternFill>
      </fill>
    </dxf>
    <dxf>
      <fill>
        <patternFill>
          <bgColor rgb="FFFF5D5D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doni MT"/>
        <family val="1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doni MT"/>
        <family val="1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numFmt numFmtId="34" formatCode="_-&quot;£&quot;* #,##0.00_-;\-&quot;£&quot;* #,##0.00_-;_-&quot;£&quot;* &quot;-&quot;??_-;_-@_-"/>
    </dxf>
    <dxf>
      <font>
        <b val="0"/>
      </font>
    </dxf>
    <dxf>
      <numFmt numFmtId="166" formatCode="0.000"/>
    </dxf>
    <dxf>
      <numFmt numFmtId="168" formatCode="0.00000"/>
    </dxf>
    <dxf>
      <font>
        <b val="0"/>
      </font>
    </dxf>
    <dxf>
      <numFmt numFmtId="166" formatCode="0.000"/>
    </dxf>
    <dxf>
      <numFmt numFmtId="168" formatCode="0.00000"/>
    </dxf>
    <dxf>
      <font>
        <b val="0"/>
      </font>
    </dxf>
    <dxf>
      <numFmt numFmtId="2" formatCode="0.00"/>
    </dxf>
    <dxf>
      <font>
        <b val="0"/>
      </font>
    </dxf>
    <dxf>
      <numFmt numFmtId="0" formatCode="General"/>
    </dxf>
    <dxf>
      <fill>
        <patternFill patternType="solid">
          <fgColor indexed="64"/>
          <bgColor rgb="FFD8BEEC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8BEE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£&quot;#,##0.00"/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40404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numFmt numFmtId="12" formatCode="&quot;£&quot;#,##0.00;[Red]\-&quot;£&quot;#,##0.00"/>
      <fill>
        <patternFill patternType="solid">
          <fgColor indexed="64"/>
          <bgColor theme="8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none"/>
      </font>
      <fill>
        <patternFill patternType="solid">
          <fgColor indexed="64"/>
          <bgColor rgb="FFD8BEE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AFAF"/>
      <color rgb="FFFF6565"/>
      <color rgb="FFFF2525"/>
      <color rgb="FFDA0000"/>
      <color rgb="FFFF1515"/>
      <color rgb="FFFFCD3F"/>
      <color rgb="FFBC8B00"/>
      <color rgb="FFE2A700"/>
      <color rgb="FFFFBE05"/>
      <color rgb="FFD6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 Comparison_ Competitor Pricing &amp; Feature Dataset.xlsx]Pivot Market Tables!PivotTable2</c:name>
    <c:fmtId val="13"/>
  </c:pivotSource>
  <c:chart>
    <c:autoTitleDeleted val="1"/>
    <c:pivotFmts>
      <c:pivotFmt>
        <c:idx val="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88888888888787E-3"/>
              <c:y val="-0.308297344924083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spcCol="10800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740266841644794"/>
                  <c:h val="0.15845758641871896"/>
                </c:manualLayout>
              </c15:layout>
            </c:ext>
          </c:extLst>
        </c:dLbl>
      </c:pivotFmt>
      <c:pivotFmt>
        <c:idx val="2"/>
        <c:dLbl>
          <c:idx val="0"/>
          <c:layout>
            <c:manualLayout>
              <c:x val="0"/>
              <c:y val="-0.20658316424985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"/>
              <c:y val="-0.218142113884700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1.0185067526415994E-16"/>
              <c:y val="-0.236556312553129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1.0185067526415994E-16"/>
              <c:y val="-0.252048004194511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"/>
              <c:y val="-0.20113720270781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"/>
              <c:y val="-0.244809990506505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2.5462668816039986E-17"/>
              <c:y val="-0.310507452082674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3105074520826740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0113720270781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252048004194511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236556312553129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388888888888787E-3"/>
              <c:y val="-0.308297344924083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spcCol="10800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740266841644794"/>
                  <c:h val="0.15845758641871896"/>
                </c:manualLayout>
              </c15:layout>
            </c:ext>
          </c:extLst>
        </c:dLbl>
      </c:pivotFmt>
      <c:pivotFmt>
        <c:idx val="15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8142113884700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7766832335188664E-3"/>
              <c:y val="-0.37410297401383996"/>
            </c:manualLayout>
          </c:layout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4619196383345484E-17"/>
              <c:y val="-0.23823449512203976"/>
            </c:manualLayout>
          </c:layout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050445440664733"/>
            </c:manualLayout>
          </c:layout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842528619077605"/>
            </c:manualLayout>
          </c:layout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0539224126523054E-3"/>
              <c:y val="-0.38514207406053519"/>
            </c:manualLayout>
          </c:layout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spcCol="10800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894614182070032"/>
                  <c:h val="0.1319592670812067"/>
                </c:manualLayout>
              </c15:layout>
            </c:ext>
          </c:extLst>
        </c:dLbl>
      </c:pivotFmt>
      <c:pivotFmt>
        <c:idx val="2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4994001396266302"/>
            </c:manualLayout>
          </c:layout>
          <c:numFmt formatCode="&quot;£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10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212501137438157E-2"/>
          <c:y val="5.1249993579993644E-2"/>
          <c:w val="0.88967965785860947"/>
          <c:h val="0.81723892769018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Market Tables'!$D$17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8C3-48C6-A37A-416832F1F9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3-48C6-A37A-416832F1F9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C3-48C6-A37A-416832F1F9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3-48C6-A37A-416832F1F93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C3-48C6-A37A-416832F1F93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C3-48C6-A37A-416832F1F937}"/>
              </c:ext>
            </c:extLst>
          </c:dPt>
          <c:dLbls>
            <c:dLbl>
              <c:idx val="0"/>
              <c:layout>
                <c:manualLayout>
                  <c:x val="3.7766832335188664E-3"/>
                  <c:y val="-0.37410297401383996"/>
                </c:manualLayout>
              </c:layout>
              <c:numFmt formatCode="&quot;£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Bodoni MT" panose="020706030806060202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C3-48C6-A37A-416832F1F937}"/>
                </c:ext>
              </c:extLst>
            </c:dLbl>
            <c:dLbl>
              <c:idx val="1"/>
              <c:layout>
                <c:manualLayout>
                  <c:x val="-3.4619196383345484E-17"/>
                  <c:y val="-0.23823449512203976"/>
                </c:manualLayout>
              </c:layout>
              <c:numFmt formatCode="&quot;£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Bodoni MT" panose="020706030806060202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C3-48C6-A37A-416832F1F937}"/>
                </c:ext>
              </c:extLst>
            </c:dLbl>
            <c:dLbl>
              <c:idx val="2"/>
              <c:layout>
                <c:manualLayout>
                  <c:x val="0"/>
                  <c:y val="-0.3050445440664733"/>
                </c:manualLayout>
              </c:layout>
              <c:numFmt formatCode="&quot;£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odoni MT" panose="020706030806060202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C3-48C6-A37A-416832F1F937}"/>
                </c:ext>
              </c:extLst>
            </c:dLbl>
            <c:dLbl>
              <c:idx val="3"/>
              <c:layout>
                <c:manualLayout>
                  <c:x val="0"/>
                  <c:y val="-0.2842528619077605"/>
                </c:manualLayout>
              </c:layout>
              <c:numFmt formatCode="&quot;£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Bodoni MT" panose="020706030806060202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C3-48C6-A37A-416832F1F937}"/>
                </c:ext>
              </c:extLst>
            </c:dLbl>
            <c:dLbl>
              <c:idx val="4"/>
              <c:layout>
                <c:manualLayout>
                  <c:x val="7.0539224126523054E-3"/>
                  <c:y val="-0.38514207406053519"/>
                </c:manualLayout>
              </c:layout>
              <c:numFmt formatCode="&quot;£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spcCol="10800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odoni MT" panose="020706030806060202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94614182070032"/>
                      <c:h val="0.13195926708120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8C3-48C6-A37A-416832F1F937}"/>
                </c:ext>
              </c:extLst>
            </c:dLbl>
            <c:dLbl>
              <c:idx val="5"/>
              <c:layout>
                <c:manualLayout>
                  <c:x val="0"/>
                  <c:y val="-0.24994001396266302"/>
                </c:manualLayout>
              </c:layout>
              <c:numFmt formatCode="&quot;£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1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Bodoni MT" panose="020706030806060202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C3-48C6-A37A-416832F1F937}"/>
                </c:ext>
              </c:extLst>
            </c:dLbl>
            <c:numFmt formatCode="&quot;£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Market Tables'!$C$18:$C$24</c:f>
              <c:strCache>
                <c:ptCount val="6"/>
                <c:pt idx="0">
                  <c:v>Google</c:v>
                </c:pt>
                <c:pt idx="1">
                  <c:v>HONOR</c:v>
                </c:pt>
                <c:pt idx="2">
                  <c:v>Motorola</c:v>
                </c:pt>
                <c:pt idx="3">
                  <c:v>OnePlus</c:v>
                </c:pt>
                <c:pt idx="4">
                  <c:v>Samsung</c:v>
                </c:pt>
                <c:pt idx="5">
                  <c:v>Xiaomi</c:v>
                </c:pt>
              </c:strCache>
            </c:strRef>
          </c:cat>
          <c:val>
            <c:numRef>
              <c:f>'Pivot Market Tables'!$D$18:$D$24</c:f>
              <c:numCache>
                <c:formatCode>_("£"* #,##0.00_);_("£"* \(#,##0.00\);_("£"* "-"??_);_(@_)</c:formatCode>
                <c:ptCount val="6"/>
                <c:pt idx="0">
                  <c:v>656.39682926829255</c:v>
                </c:pt>
                <c:pt idx="1">
                  <c:v>393.94499999999988</c:v>
                </c:pt>
                <c:pt idx="2">
                  <c:v>521.87463414634146</c:v>
                </c:pt>
                <c:pt idx="3">
                  <c:v>470.57124999999996</c:v>
                </c:pt>
                <c:pt idx="4">
                  <c:v>662.61687499999994</c:v>
                </c:pt>
                <c:pt idx="5">
                  <c:v>411.92368421052629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C3-48C6-A37A-416832F1F9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29"/>
        <c:axId val="512875183"/>
        <c:axId val="512858863"/>
      </c:barChart>
      <c:catAx>
        <c:axId val="5128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512858863"/>
        <c:crosses val="autoZero"/>
        <c:auto val="1"/>
        <c:lblAlgn val="ctr"/>
        <c:lblOffset val="100"/>
        <c:noMultiLvlLbl val="0"/>
      </c:catAx>
      <c:valAx>
        <c:axId val="512858863"/>
        <c:scaling>
          <c:orientation val="minMax"/>
          <c:max val="800"/>
        </c:scaling>
        <c:delete val="0"/>
        <c:axPos val="l"/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 Comparison_ Competitor Pricing &amp; Feature Dataset.xlsx]Pivot Market Tables!PivotTable3</c:name>
    <c:fmtId val="2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73824607308103"/>
          <c:y val="4.8421072698331E-2"/>
          <c:w val="0.74946068545489275"/>
          <c:h val="0.89921681138975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Market Tables'!$F$17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Market Tables'!$E$18:$E$24</c:f>
              <c:strCache>
                <c:ptCount val="6"/>
                <c:pt idx="0">
                  <c:v>Google</c:v>
                </c:pt>
                <c:pt idx="1">
                  <c:v>HONOR</c:v>
                </c:pt>
                <c:pt idx="2">
                  <c:v>Motorola</c:v>
                </c:pt>
                <c:pt idx="3">
                  <c:v>OnePlus</c:v>
                </c:pt>
                <c:pt idx="4">
                  <c:v>Samsung</c:v>
                </c:pt>
                <c:pt idx="5">
                  <c:v>Xiaomi</c:v>
                </c:pt>
              </c:strCache>
            </c:strRef>
          </c:cat>
          <c:val>
            <c:numRef>
              <c:f>'Pivot Market Tables'!$F$18:$F$24</c:f>
              <c:numCache>
                <c:formatCode>0.00</c:formatCode>
                <c:ptCount val="6"/>
                <c:pt idx="0">
                  <c:v>4.670588235294117</c:v>
                </c:pt>
                <c:pt idx="1">
                  <c:v>4.7181818181818178</c:v>
                </c:pt>
                <c:pt idx="2">
                  <c:v>4.5055555555555555</c:v>
                </c:pt>
                <c:pt idx="3">
                  <c:v>4.1375000000000002</c:v>
                </c:pt>
                <c:pt idx="4">
                  <c:v>4.6124999999999998</c:v>
                </c:pt>
                <c:pt idx="5">
                  <c:v>4.7461538461538462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5-4A73-A4C7-49D9C3629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7"/>
        <c:overlap val="-5"/>
        <c:axId val="512865583"/>
        <c:axId val="512871343"/>
      </c:barChart>
      <c:catAx>
        <c:axId val="512865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512871343"/>
        <c:crosses val="autoZero"/>
        <c:auto val="1"/>
        <c:lblAlgn val="ctr"/>
        <c:lblOffset val="100"/>
        <c:noMultiLvlLbl val="0"/>
      </c:catAx>
      <c:valAx>
        <c:axId val="512871343"/>
        <c:scaling>
          <c:orientation val="minMax"/>
          <c:max val="5"/>
        </c:scaling>
        <c:delete val="1"/>
        <c:axPos val="b"/>
        <c:numFmt formatCode="0.00" sourceLinked="1"/>
        <c:majorTickMark val="out"/>
        <c:minorTickMark val="none"/>
        <c:tickLblPos val="nextTo"/>
        <c:crossAx val="512865583"/>
        <c:crosses val="autoZero"/>
        <c:crossBetween val="between"/>
      </c:valAx>
      <c:spPr>
        <a:noFill/>
        <a:ln w="0" cap="rnd">
          <a:solidFill>
            <a:schemeClr val="bg1"/>
          </a:solidFill>
          <a:round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PivoMarket2!$H$3</c:f>
              <c:strCache>
                <c:ptCount val="1"/>
                <c:pt idx="0">
                  <c:v>% Available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3B-45DC-9EAB-B00D45FFA72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3B-45DC-9EAB-B00D45FFA72A}"/>
              </c:ext>
            </c:extLst>
          </c:dPt>
          <c:dPt>
            <c:idx val="2"/>
            <c:invertIfNegative val="0"/>
            <c:bubble3D val="0"/>
            <c:spPr>
              <a:solidFill>
                <a:srgbClr val="FF65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3B-45DC-9EAB-B00D45FFA72A}"/>
              </c:ext>
            </c:extLst>
          </c:dPt>
          <c:dPt>
            <c:idx val="3"/>
            <c:invertIfNegative val="0"/>
            <c:bubble3D val="0"/>
            <c:spPr>
              <a:solidFill>
                <a:srgbClr val="FFAFA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3B-45DC-9EAB-B00D45FFA72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3B-45DC-9EAB-B00D45FFA72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3B-45DC-9EAB-B00D45FFA72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3B-45DC-9EAB-B00D45FFA72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3B-45DC-9EAB-B00D45FFA7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PivoMarket2!$E$4:$E$13</c:f>
              <c:strCache>
                <c:ptCount val="8"/>
                <c:pt idx="0">
                  <c:v>Amazon</c:v>
                </c:pt>
                <c:pt idx="1">
                  <c:v>AO.com</c:v>
                </c:pt>
                <c:pt idx="2">
                  <c:v>Argos</c:v>
                </c:pt>
                <c:pt idx="3">
                  <c:v>Carphone Warehouse</c:v>
                </c:pt>
                <c:pt idx="4">
                  <c:v>E-Bay</c:v>
                </c:pt>
                <c:pt idx="5">
                  <c:v>EE</c:v>
                </c:pt>
                <c:pt idx="6">
                  <c:v>John Lewis &amp; Partners</c:v>
                </c:pt>
                <c:pt idx="7">
                  <c:v>Mobiles.co.uk</c:v>
                </c:pt>
              </c:strCache>
            </c:strRef>
          </c:cat>
          <c:val>
            <c:numRef>
              <c:f>PivoMarket2!$H$4:$H$13</c:f>
              <c:numCache>
                <c:formatCode>0%</c:formatCode>
                <c:ptCount val="8"/>
                <c:pt idx="0">
                  <c:v>1</c:v>
                </c:pt>
                <c:pt idx="1">
                  <c:v>0.51428571428571423</c:v>
                </c:pt>
                <c:pt idx="2">
                  <c:v>0.62857142857142856</c:v>
                </c:pt>
                <c:pt idx="3">
                  <c:v>0.45714285714285713</c:v>
                </c:pt>
                <c:pt idx="4">
                  <c:v>1</c:v>
                </c:pt>
                <c:pt idx="5">
                  <c:v>0.37142857142857144</c:v>
                </c:pt>
                <c:pt idx="6">
                  <c:v>0.45714285714285713</c:v>
                </c:pt>
                <c:pt idx="7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3B-45DC-9EAB-B00D45FFA7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245307887"/>
        <c:axId val="384280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PivoMarket2!$F$3</c15:sqref>
                        </c15:formulaRef>
                      </c:ext>
                    </c:extLst>
                    <c:strCache>
                      <c:ptCount val="1"/>
                      <c:pt idx="0">
                        <c:v>Availability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PivoMarket2!$E$4:$E$13</c15:sqref>
                        </c15:formulaRef>
                      </c:ext>
                    </c:extLst>
                    <c:strCache>
                      <c:ptCount val="8"/>
                      <c:pt idx="0">
                        <c:v>Amazon</c:v>
                      </c:pt>
                      <c:pt idx="1">
                        <c:v>AO.com</c:v>
                      </c:pt>
                      <c:pt idx="2">
                        <c:v>Argos</c:v>
                      </c:pt>
                      <c:pt idx="3">
                        <c:v>Carphone Warehouse</c:v>
                      </c:pt>
                      <c:pt idx="4">
                        <c:v>E-Bay</c:v>
                      </c:pt>
                      <c:pt idx="5">
                        <c:v>EE</c:v>
                      </c:pt>
                      <c:pt idx="6">
                        <c:v>John Lewis &amp; Partners</c:v>
                      </c:pt>
                      <c:pt idx="7">
                        <c:v>Mobiles.co.uk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PivoMarket2!$F$4:$F$13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35</c:v>
                      </c:pt>
                      <c:pt idx="1">
                        <c:v>18</c:v>
                      </c:pt>
                      <c:pt idx="2">
                        <c:v>22</c:v>
                      </c:pt>
                      <c:pt idx="3">
                        <c:v>16</c:v>
                      </c:pt>
                      <c:pt idx="4">
                        <c:v>35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33B-45DC-9EAB-B00D45FFA72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PivoMarket2!$G$3</c15:sqref>
                        </c15:formulaRef>
                      </c:ext>
                    </c:extLst>
                    <c:strCache>
                      <c:ptCount val="1"/>
                      <c:pt idx="0">
                        <c:v>Max Possible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PivoMarket2!$E$4:$E$13</c15:sqref>
                        </c15:formulaRef>
                      </c:ext>
                    </c:extLst>
                    <c:strCache>
                      <c:ptCount val="8"/>
                      <c:pt idx="0">
                        <c:v>Amazon</c:v>
                      </c:pt>
                      <c:pt idx="1">
                        <c:v>AO.com</c:v>
                      </c:pt>
                      <c:pt idx="2">
                        <c:v>Argos</c:v>
                      </c:pt>
                      <c:pt idx="3">
                        <c:v>Carphone Warehouse</c:v>
                      </c:pt>
                      <c:pt idx="4">
                        <c:v>E-Bay</c:v>
                      </c:pt>
                      <c:pt idx="5">
                        <c:v>EE</c:v>
                      </c:pt>
                      <c:pt idx="6">
                        <c:v>John Lewis &amp; Partners</c:v>
                      </c:pt>
                      <c:pt idx="7">
                        <c:v>Mobiles.co.uk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PivoMarket2!$G$4:$G$13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33B-45DC-9EAB-B00D45FFA72A}"/>
                  </c:ext>
                </c:extLst>
              </c15:ser>
            </c15:filteredBarSeries>
          </c:ext>
        </c:extLst>
      </c:barChart>
      <c:catAx>
        <c:axId val="245307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384280431"/>
        <c:crosses val="autoZero"/>
        <c:auto val="1"/>
        <c:lblAlgn val="ctr"/>
        <c:lblOffset val="100"/>
        <c:noMultiLvlLbl val="0"/>
      </c:catAx>
      <c:valAx>
        <c:axId val="384280431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2453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12700" dir="5400000" algn="t" rotWithShape="0">
        <a:schemeClr val="accent2">
          <a:lumMod val="7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PivoMarket2!$H$21</c:f>
              <c:strCache>
                <c:ptCount val="1"/>
                <c:pt idx="0">
                  <c:v>% Available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A1-4890-A694-EAF828DB36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A1-4890-A694-EAF828DB369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A1-4890-A694-EAF828DB369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A1-4890-A694-EAF828DB3691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A1-4890-A694-EAF828DB36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A1-4890-A694-EAF828DB36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PivoMarket2!$E$22:$E$35</c:f>
              <c:strCache>
                <c:ptCount val="6"/>
                <c:pt idx="0">
                  <c:v>Google</c:v>
                </c:pt>
                <c:pt idx="1">
                  <c:v>HONOR</c:v>
                </c:pt>
                <c:pt idx="2">
                  <c:v>Motorola</c:v>
                </c:pt>
                <c:pt idx="3">
                  <c:v>OnePLus</c:v>
                </c:pt>
                <c:pt idx="4">
                  <c:v>Samsung</c:v>
                </c:pt>
                <c:pt idx="5">
                  <c:v>Xiaomi</c:v>
                </c:pt>
              </c:strCache>
            </c:strRef>
          </c:cat>
          <c:val>
            <c:numRef>
              <c:f>PivoMarket2!$H$22:$H$35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A1-4890-A694-EAF828DB3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2845903"/>
        <c:axId val="51285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PivoMarket2!$F$21</c15:sqref>
                        </c15:formulaRef>
                      </c:ext>
                    </c:extLst>
                    <c:strCache>
                      <c:ptCount val="1"/>
                      <c:pt idx="0">
                        <c:v>Availability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PivoMarket2!$E$22:$E$35</c15:sqref>
                        </c15:formulaRef>
                      </c:ext>
                    </c:extLst>
                    <c:strCache>
                      <c:ptCount val="6"/>
                      <c:pt idx="0">
                        <c:v>Google</c:v>
                      </c:pt>
                      <c:pt idx="1">
                        <c:v>HONOR</c:v>
                      </c:pt>
                      <c:pt idx="2">
                        <c:v>Motorola</c:v>
                      </c:pt>
                      <c:pt idx="3">
                        <c:v>OnePLus</c:v>
                      </c:pt>
                      <c:pt idx="4">
                        <c:v>Samsung</c:v>
                      </c:pt>
                      <c:pt idx="5">
                        <c:v>Xiaomi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PivoMarket2!$F$22:$F$35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6FA1-4890-A694-EAF828DB369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PivoMarket2!$G$21</c15:sqref>
                        </c15:formulaRef>
                      </c:ext>
                    </c:extLst>
                    <c:strCache>
                      <c:ptCount val="1"/>
                      <c:pt idx="0">
                        <c:v>Max Possible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PivoMarket2!$E$22:$E$35</c15:sqref>
                        </c15:formulaRef>
                      </c:ext>
                    </c:extLst>
                    <c:strCache>
                      <c:ptCount val="6"/>
                      <c:pt idx="0">
                        <c:v>Google</c:v>
                      </c:pt>
                      <c:pt idx="1">
                        <c:v>HONOR</c:v>
                      </c:pt>
                      <c:pt idx="2">
                        <c:v>Motorola</c:v>
                      </c:pt>
                      <c:pt idx="3">
                        <c:v>OnePLus</c:v>
                      </c:pt>
                      <c:pt idx="4">
                        <c:v>Samsung</c:v>
                      </c:pt>
                      <c:pt idx="5">
                        <c:v>Xiaomi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PivoMarket2!$G$22:$G$35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FA1-4890-A694-EAF828DB3691}"/>
                  </c:ext>
                </c:extLst>
              </c15:ser>
            </c15:filteredBarSeries>
          </c:ext>
        </c:extLst>
      </c:barChart>
      <c:catAx>
        <c:axId val="51284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512850223"/>
        <c:crosses val="autoZero"/>
        <c:auto val="1"/>
        <c:lblAlgn val="ctr"/>
        <c:lblOffset val="100"/>
        <c:noMultiLvlLbl val="0"/>
      </c:catAx>
      <c:valAx>
        <c:axId val="51285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8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12700" dir="5400000" algn="t" rotWithShape="0">
        <a:schemeClr val="accent4">
          <a:lumMod val="7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PivoMarket2!$H$3</c:f>
              <c:strCache>
                <c:ptCount val="1"/>
                <c:pt idx="0">
                  <c:v>% Available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43-470A-A280-C6B9BC9979A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43-470A-A280-C6B9BC9979A9}"/>
              </c:ext>
            </c:extLst>
          </c:dPt>
          <c:dPt>
            <c:idx val="2"/>
            <c:invertIfNegative val="0"/>
            <c:bubble3D val="0"/>
            <c:spPr>
              <a:solidFill>
                <a:srgbClr val="FF656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43-470A-A280-C6B9BC9979A9}"/>
              </c:ext>
            </c:extLst>
          </c:dPt>
          <c:dPt>
            <c:idx val="3"/>
            <c:invertIfNegative val="0"/>
            <c:bubble3D val="0"/>
            <c:spPr>
              <a:solidFill>
                <a:srgbClr val="FFAFA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43-470A-A280-C6B9BC9979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43-470A-A280-C6B9BC9979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43-470A-A280-C6B9BC9979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B43-470A-A280-C6B9BC9979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43-470A-A280-C6B9BC9979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PivoMarket2!$E$4:$E$13</c:f>
              <c:strCache>
                <c:ptCount val="8"/>
                <c:pt idx="0">
                  <c:v>Amazon</c:v>
                </c:pt>
                <c:pt idx="1">
                  <c:v>AO.com</c:v>
                </c:pt>
                <c:pt idx="2">
                  <c:v>Argos</c:v>
                </c:pt>
                <c:pt idx="3">
                  <c:v>Carphone Warehouse</c:v>
                </c:pt>
                <c:pt idx="4">
                  <c:v>E-Bay</c:v>
                </c:pt>
                <c:pt idx="5">
                  <c:v>EE</c:v>
                </c:pt>
                <c:pt idx="6">
                  <c:v>John Lewis &amp; Partners</c:v>
                </c:pt>
                <c:pt idx="7">
                  <c:v>Mobiles.co.uk</c:v>
                </c:pt>
              </c:strCache>
            </c:strRef>
          </c:cat>
          <c:val>
            <c:numRef>
              <c:f>PivoMarket2!$H$4:$H$13</c:f>
              <c:numCache>
                <c:formatCode>0%</c:formatCode>
                <c:ptCount val="8"/>
                <c:pt idx="0">
                  <c:v>1</c:v>
                </c:pt>
                <c:pt idx="1">
                  <c:v>0.51428571428571423</c:v>
                </c:pt>
                <c:pt idx="2">
                  <c:v>0.62857142857142856</c:v>
                </c:pt>
                <c:pt idx="3">
                  <c:v>0.45714285714285713</c:v>
                </c:pt>
                <c:pt idx="4">
                  <c:v>1</c:v>
                </c:pt>
                <c:pt idx="5">
                  <c:v>0.37142857142857144</c:v>
                </c:pt>
                <c:pt idx="6">
                  <c:v>0.45714285714285713</c:v>
                </c:pt>
                <c:pt idx="7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3-470A-A280-C6B9BC9979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245307887"/>
        <c:axId val="384280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PivoMarket2!$F$3</c15:sqref>
                        </c15:formulaRef>
                      </c:ext>
                    </c:extLst>
                    <c:strCache>
                      <c:ptCount val="1"/>
                      <c:pt idx="0">
                        <c:v>Availability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PivoMarket2!$E$4:$E$13</c15:sqref>
                        </c15:formulaRef>
                      </c:ext>
                    </c:extLst>
                    <c:strCache>
                      <c:ptCount val="8"/>
                      <c:pt idx="0">
                        <c:v>Amazon</c:v>
                      </c:pt>
                      <c:pt idx="1">
                        <c:v>AO.com</c:v>
                      </c:pt>
                      <c:pt idx="2">
                        <c:v>Argos</c:v>
                      </c:pt>
                      <c:pt idx="3">
                        <c:v>Carphone Warehouse</c:v>
                      </c:pt>
                      <c:pt idx="4">
                        <c:v>E-Bay</c:v>
                      </c:pt>
                      <c:pt idx="5">
                        <c:v>EE</c:v>
                      </c:pt>
                      <c:pt idx="6">
                        <c:v>John Lewis &amp; Partners</c:v>
                      </c:pt>
                      <c:pt idx="7">
                        <c:v>Mobiles.co.uk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PivoMarket2!$F$4:$F$13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35</c:v>
                      </c:pt>
                      <c:pt idx="1">
                        <c:v>18</c:v>
                      </c:pt>
                      <c:pt idx="2">
                        <c:v>22</c:v>
                      </c:pt>
                      <c:pt idx="3">
                        <c:v>16</c:v>
                      </c:pt>
                      <c:pt idx="4">
                        <c:v>35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B43-470A-A280-C6B9BC9979A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PivoMarket2!$G$3</c15:sqref>
                        </c15:formulaRef>
                      </c:ext>
                    </c:extLst>
                    <c:strCache>
                      <c:ptCount val="1"/>
                      <c:pt idx="0">
                        <c:v>Max Possible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PivoMarket2!$E$4:$E$13</c15:sqref>
                        </c15:formulaRef>
                      </c:ext>
                    </c:extLst>
                    <c:strCache>
                      <c:ptCount val="8"/>
                      <c:pt idx="0">
                        <c:v>Amazon</c:v>
                      </c:pt>
                      <c:pt idx="1">
                        <c:v>AO.com</c:v>
                      </c:pt>
                      <c:pt idx="2">
                        <c:v>Argos</c:v>
                      </c:pt>
                      <c:pt idx="3">
                        <c:v>Carphone Warehouse</c:v>
                      </c:pt>
                      <c:pt idx="4">
                        <c:v>E-Bay</c:v>
                      </c:pt>
                      <c:pt idx="5">
                        <c:v>EE</c:v>
                      </c:pt>
                      <c:pt idx="6">
                        <c:v>John Lewis &amp; Partners</c:v>
                      </c:pt>
                      <c:pt idx="7">
                        <c:v>Mobiles.co.uk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PivoMarket2!$G$4:$G$13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43-470A-A280-C6B9BC9979A9}"/>
                  </c:ext>
                </c:extLst>
              </c15:ser>
            </c15:filteredBarSeries>
          </c:ext>
        </c:extLst>
      </c:barChart>
      <c:catAx>
        <c:axId val="245307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384280431"/>
        <c:crosses val="autoZero"/>
        <c:auto val="1"/>
        <c:lblAlgn val="ctr"/>
        <c:lblOffset val="100"/>
        <c:noMultiLvlLbl val="0"/>
      </c:catAx>
      <c:valAx>
        <c:axId val="384280431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2453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12700" dir="5400000" algn="t" rotWithShape="0">
        <a:schemeClr val="accent2">
          <a:lumMod val="7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PivoMarket2!$H$21</c:f>
              <c:strCache>
                <c:ptCount val="1"/>
                <c:pt idx="0">
                  <c:v>% Available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31C-4823-B1C9-4150F791F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1C-4823-B1C9-4150F791FB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31C-4823-B1C9-4150F791FB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1C-4823-B1C9-4150F791FB51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1C-4823-B1C9-4150F791FB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C-4823-B1C9-4150F791F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PivoMarket2!$E$22:$E$35</c:f>
              <c:strCache>
                <c:ptCount val="6"/>
                <c:pt idx="0">
                  <c:v>Google</c:v>
                </c:pt>
                <c:pt idx="1">
                  <c:v>HONOR</c:v>
                </c:pt>
                <c:pt idx="2">
                  <c:v>Motorola</c:v>
                </c:pt>
                <c:pt idx="3">
                  <c:v>OnePLus</c:v>
                </c:pt>
                <c:pt idx="4">
                  <c:v>Samsung</c:v>
                </c:pt>
                <c:pt idx="5">
                  <c:v>Xiaomi</c:v>
                </c:pt>
              </c:strCache>
            </c:strRef>
          </c:cat>
          <c:val>
            <c:numRef>
              <c:f>PivoMarket2!$H$22:$H$35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C-4823-B1C9-4150F791F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2845903"/>
        <c:axId val="512850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PivoMarket2!$F$21</c15:sqref>
                        </c15:formulaRef>
                      </c:ext>
                    </c:extLst>
                    <c:strCache>
                      <c:ptCount val="1"/>
                      <c:pt idx="0">
                        <c:v>Availability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PivoMarket2!$E$22:$E$35</c15:sqref>
                        </c15:formulaRef>
                      </c:ext>
                    </c:extLst>
                    <c:strCache>
                      <c:ptCount val="6"/>
                      <c:pt idx="0">
                        <c:v>Google</c:v>
                      </c:pt>
                      <c:pt idx="1">
                        <c:v>HONOR</c:v>
                      </c:pt>
                      <c:pt idx="2">
                        <c:v>Motorola</c:v>
                      </c:pt>
                      <c:pt idx="3">
                        <c:v>OnePLus</c:v>
                      </c:pt>
                      <c:pt idx="4">
                        <c:v>Samsung</c:v>
                      </c:pt>
                      <c:pt idx="5">
                        <c:v>Xiaomi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PivoMarket2!$F$22:$F$35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1C-4823-B1C9-4150F791FB5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PivoMarket2!$G$21</c15:sqref>
                        </c15:formulaRef>
                      </c:ext>
                    </c:extLst>
                    <c:strCache>
                      <c:ptCount val="1"/>
                      <c:pt idx="0">
                        <c:v>Max Possible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PivoMarket2!$E$22:$E$35</c15:sqref>
                        </c15:formulaRef>
                      </c:ext>
                    </c:extLst>
                    <c:strCache>
                      <c:ptCount val="6"/>
                      <c:pt idx="0">
                        <c:v>Google</c:v>
                      </c:pt>
                      <c:pt idx="1">
                        <c:v>HONOR</c:v>
                      </c:pt>
                      <c:pt idx="2">
                        <c:v>Motorola</c:v>
                      </c:pt>
                      <c:pt idx="3">
                        <c:v>OnePLus</c:v>
                      </c:pt>
                      <c:pt idx="4">
                        <c:v>Samsung</c:v>
                      </c:pt>
                      <c:pt idx="5">
                        <c:v>Xiaomi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PivoMarket2!$G$22:$G$35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31C-4823-B1C9-4150F791FB51}"/>
                  </c:ext>
                </c:extLst>
              </c15:ser>
            </c15:filteredBarSeries>
          </c:ext>
        </c:extLst>
      </c:barChart>
      <c:catAx>
        <c:axId val="51284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512850223"/>
        <c:crosses val="autoZero"/>
        <c:auto val="1"/>
        <c:lblAlgn val="ctr"/>
        <c:lblOffset val="100"/>
        <c:noMultiLvlLbl val="0"/>
      </c:catAx>
      <c:valAx>
        <c:axId val="51285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128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12700" dir="5400000" algn="t" rotWithShape="0">
        <a:schemeClr val="accent4">
          <a:lumMod val="75000"/>
          <a:alpha val="4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209690</xdr:colOff>
      <xdr:row>8</xdr:row>
      <xdr:rowOff>115614</xdr:rowOff>
    </xdr:from>
    <xdr:to>
      <xdr:col>4</xdr:col>
      <xdr:colOff>210050</xdr:colOff>
      <xdr:row>8</xdr:row>
      <xdr:rowOff>115974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08BE633-0DF2-F91D-D93A-1CD775C97E1F}"/>
                </a:ext>
              </a:extLst>
            </xdr14:cNvPr>
            <xdr14:cNvContentPartPr/>
          </xdr14:nvContentPartPr>
          <xdr14:nvPr macro=""/>
          <xdr14:xfrm>
            <a:off x="1573560" y="14684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08BE633-0DF2-F91D-D93A-1CD775C97E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67440" y="14623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32930</xdr:colOff>
      <xdr:row>8</xdr:row>
      <xdr:rowOff>126774</xdr:rowOff>
    </xdr:from>
    <xdr:to>
      <xdr:col>4</xdr:col>
      <xdr:colOff>33290</xdr:colOff>
      <xdr:row>8</xdr:row>
      <xdr:rowOff>127134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F1CD114-C9EC-FAAB-DD01-69A40AC03DB3}"/>
                </a:ext>
              </a:extLst>
            </xdr14:cNvPr>
            <xdr14:cNvContentPartPr/>
          </xdr14:nvContentPartPr>
          <xdr14:nvPr macro=""/>
          <xdr14:xfrm>
            <a:off x="1396800" y="14796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F1CD114-C9EC-FAAB-DD01-69A40AC03D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0680" y="14734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0</xdr:colOff>
      <xdr:row>10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406088-E623-4154-86DF-84B354F4F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10</xdr:row>
      <xdr:rowOff>0</xdr:rowOff>
    </xdr:from>
    <xdr:to>
      <xdr:col>12</xdr:col>
      <xdr:colOff>754392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BF1478-AC9F-489A-A4E5-6421F8381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9</xdr:row>
      <xdr:rowOff>178594</xdr:rowOff>
    </xdr:from>
    <xdr:to>
      <xdr:col>27</xdr:col>
      <xdr:colOff>0</xdr:colOff>
      <xdr:row>24</xdr:row>
      <xdr:rowOff>161442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C987F9-E33F-4903-82D6-62887F443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21525</xdr:colOff>
      <xdr:row>28</xdr:row>
      <xdr:rowOff>178594</xdr:rowOff>
    </xdr:from>
    <xdr:to>
      <xdr:col>27</xdr:col>
      <xdr:colOff>21525</xdr:colOff>
      <xdr:row>41</xdr:row>
      <xdr:rowOff>21526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AE2B4B6-12B1-4F1E-86AC-0EF041F9A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308240</xdr:colOff>
      <xdr:row>2</xdr:row>
      <xdr:rowOff>66146</xdr:rowOff>
    </xdr:from>
    <xdr:to>
      <xdr:col>16</xdr:col>
      <xdr:colOff>164570</xdr:colOff>
      <xdr:row>18</xdr:row>
      <xdr:rowOff>31749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1E7CD7-2E37-5A33-4C53-4130986D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272522</xdr:colOff>
      <xdr:row>18</xdr:row>
      <xdr:rowOff>160339</xdr:rowOff>
    </xdr:from>
    <xdr:to>
      <xdr:col>17</xdr:col>
      <xdr:colOff>584730</xdr:colOff>
      <xdr:row>41</xdr:row>
      <xdr:rowOff>14289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77F7B8-7E07-873E-4CB9-8BCB8EE1F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171450</xdr:rowOff>
    </xdr:from>
    <xdr:to>
      <xdr:col>12</xdr:col>
      <xdr:colOff>596900</xdr:colOff>
      <xdr:row>19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9A54BC-F95D-4A07-8D86-353673D58AEA}"/>
            </a:ext>
          </a:extLst>
        </xdr:cNvPr>
        <xdr:cNvSpPr txBox="1"/>
      </xdr:nvSpPr>
      <xdr:spPr>
        <a:xfrm>
          <a:off x="279400" y="171450"/>
          <a:ext cx="7632700" cy="349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/>
            <a:t>📄 Data Issues Tab</a:t>
          </a:r>
        </a:p>
        <a:p>
          <a:r>
            <a:rPr lang="en-GB"/>
            <a:t>Create a second sheet in Excel called </a:t>
          </a:r>
          <a:r>
            <a:rPr lang="en-GB">
              <a:solidFill>
                <a:schemeClr val="accent2">
                  <a:lumMod val="75000"/>
                </a:schemeClr>
              </a:solidFill>
            </a:rPr>
            <a:t>Notes &amp; Data Issues</a:t>
          </a:r>
          <a:r>
            <a:rPr lang="en-GB"/>
            <a:t>. </a:t>
          </a:r>
          <a:br>
            <a:rPr lang="en-GB"/>
          </a:br>
          <a:br>
            <a:rPr lang="en-GB"/>
          </a:br>
          <a:r>
            <a:rPr lang="en-GB"/>
            <a:t>Include things like:</a:t>
          </a:r>
        </a:p>
        <a:p>
          <a:r>
            <a:rPr lang="en-GB"/>
            <a:t>Issue Type                                             Description</a:t>
          </a:r>
          <a:br>
            <a:rPr lang="en-GB"/>
          </a:br>
          <a:r>
            <a:rPr lang="en-GB"/>
            <a:t>Missing rating                                      "Pixel 6a had no rating on Google Shopping — used Amazon"</a:t>
          </a:r>
          <a:br>
            <a:rPr lang="en-GB"/>
          </a:br>
          <a:r>
            <a:rPr lang="en-GB"/>
            <a:t>Currency inconsistency                      "Price was in USD — converted to GBP using rate 1 USD = 0.78 GBP</a:t>
          </a:r>
          <a:br>
            <a:rPr lang="en-GB"/>
          </a:br>
          <a:r>
            <a:rPr lang="en-GB"/>
            <a:t>"Spec mismatch"                                  iPhone 11 RAM not listed on Apple site — sourced from GSMArena</a:t>
          </a:r>
          <a:br>
            <a:rPr lang="en-GB"/>
          </a:br>
          <a:r>
            <a:rPr lang="en-GB"/>
            <a:t>All the mobile characteristics are drawn from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GSMArena for detail and precision</a:t>
          </a:r>
          <a:br>
            <a:rPr lang="en-GB"/>
          </a:br>
          <a:r>
            <a:rPr lang="en-GB"/>
            <a:t>"Feature rounding"                             Battery listed as 4385 mAh, rounded to 4400"</a:t>
          </a:r>
        </a:p>
        <a:p>
          <a:br>
            <a:rPr lang="en-GB"/>
          </a:br>
          <a:r>
            <a:rPr lang="en-GB"/>
            <a:t>This builds trust — shows transparency and real-world thinking.</a:t>
          </a:r>
        </a:p>
        <a:p>
          <a:endParaRPr lang="en-GB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14:39:27.33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14:39:28.554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0 24575,'0'0'-8191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thon Viannis" refreshedDate="45835.784448726852" createdVersion="8" refreshedVersion="8" minRefreshableVersion="3" recordCount="315" xr:uid="{62E8F848-1340-4CA4-BD06-C9BE9642D900}">
  <cacheSource type="worksheet">
    <worksheetSource name="Table1"/>
  </cacheSource>
  <cacheFields count="20">
    <cacheField name="Product Name" numFmtId="0">
      <sharedItems count="35">
        <s v="Google Pixel 8a"/>
        <s v="Google Pixel 9a"/>
        <s v="Google Pixel 9 Pro"/>
        <s v="Google Pixel 8 Pro"/>
        <s v="Google Pixel 8"/>
        <s v="Google Pixel 9 "/>
        <s v="HONOR 200 Pro"/>
        <s v="HONOR Magic5 Pro"/>
        <s v="HONOR Magic6 Lite"/>
        <s v="HONOR 90"/>
        <s v="HONOR 400 Lite"/>
        <s v="Motorola Edge60"/>
        <s v="Motorola Razr40"/>
        <s v="Motorola Razr50"/>
        <s v="Motorola Edge 60 Pro"/>
        <s v="Motorola Edge 50 Ultra"/>
        <s v="Motorola Edge50 Pro"/>
        <s v="OnePlus 12R "/>
        <s v="OnePlus 13R"/>
        <s v="OnePlus Nord 4"/>
        <s v="OnePlus Nord CE 4 Lite"/>
        <s v="OnePlus 11"/>
        <s v="OnePlus Nord 3"/>
        <s v="Samsung Galaxy S24 Ultra"/>
        <s v="Samsung Galaxy S24 FE"/>
        <s v="Samsung Galaxy S25"/>
        <s v="Samsung Galaxy S23 Ultra"/>
        <s v="Samsung Galaxy A55"/>
        <s v="Samsung Galaxy A56"/>
        <s v="Xiaomi 14T   "/>
        <s v="Xiaomi 14T Pro"/>
        <s v="Xiaomi Poco F6 Pro"/>
        <s v="Xiaomi POCO F7 Ultra"/>
        <s v="Xiaomi Note 14 Pro"/>
        <s v="Xiaomi Note 13 Pro"/>
      </sharedItems>
    </cacheField>
    <cacheField name="Brand" numFmtId="0">
      <sharedItems count="8">
        <s v="Google"/>
        <s v="Google "/>
        <s v="HONOR"/>
        <s v="HONOR "/>
        <s v="Motorola"/>
        <s v="OnePlus"/>
        <s v="Samsung"/>
        <s v="Xiaomi"/>
      </sharedItems>
    </cacheField>
    <cacheField name="Release Year" numFmtId="0">
      <sharedItems containsSemiMixedTypes="0" containsString="0" containsNumber="1" containsInteger="1" minValue="2023" maxValue="2025"/>
    </cacheField>
    <cacheField name="Screen Size (inches)" numFmtId="0">
      <sharedItems containsSemiMixedTypes="0" containsString="0" containsNumber="1" minValue="6.1" maxValue="6.9"/>
    </cacheField>
    <cacheField name="Battery (mAh)" numFmtId="0">
      <sharedItems containsSemiMixedTypes="0" containsString="0" containsNumber="1" containsInteger="1" minValue="4000" maxValue="6000"/>
    </cacheField>
    <cacheField name="Storage (GB)" numFmtId="0">
      <sharedItems containsSemiMixedTypes="0" containsString="0" containsNumber="1" containsInteger="1" minValue="128" maxValue="512"/>
    </cacheField>
    <cacheField name="RAM (GB) " numFmtId="0">
      <sharedItems containsSemiMixedTypes="0" containsString="0" containsNumber="1" containsInteger="1" minValue="8" maxValue="16"/>
    </cacheField>
    <cacheField name="Camera Resolutioin (MP Main) " numFmtId="0">
      <sharedItems containsSemiMixedTypes="0" containsString="0" containsNumber="1" containsInteger="1" minValue="48" maxValue="200"/>
    </cacheField>
    <cacheField name="Price (£)" numFmtId="0">
      <sharedItems containsMixedTypes="1" containsNumber="1" minValue="215.02" maxValue="1869"/>
    </cacheField>
    <cacheField name="No. of Reviews" numFmtId="0">
      <sharedItems containsMixedTypes="1" containsNumber="1" containsInteger="1" minValue="1" maxValue="21654"/>
    </cacheField>
    <cacheField name="Total Review by Model" numFmtId="0">
      <sharedItems containsSemiMixedTypes="0" containsString="0" containsNumber="1" containsInteger="1" minValue="2" maxValue="48808"/>
    </cacheField>
    <cacheField name="Rating" numFmtId="0">
      <sharedItems containsMixedTypes="1" containsNumber="1" minValue="2.6" maxValue="5"/>
    </cacheField>
    <cacheField name="Value Ratio" numFmtId="0">
      <sharedItems containsSemiMixedTypes="0" containsString="0" containsNumber="1" minValue="0" maxValue="2.2273739715441613E-2"/>
    </cacheField>
    <cacheField name="Engagement Ratio                 " numFmtId="0">
      <sharedItems containsSemiMixedTypes="0" containsString="0" containsNumber="1" minValue="0" maxValue="17.602168473728106"/>
    </cacheField>
    <cacheField name="Shipping (£)" numFmtId="0">
      <sharedItems containsBlank="1" containsMixedTypes="1" containsNumber="1" minValue="0" maxValue="15"/>
    </cacheField>
    <cacheField name="Retailer Name" numFmtId="0">
      <sharedItems count="14">
        <s v="Amazon"/>
        <s v="AO.com"/>
        <s v="Argos"/>
        <s v="Carphone Warehouse"/>
        <s v="E-Bay"/>
        <s v="EE"/>
        <s v="Google"/>
        <s v="HONOR"/>
        <s v="John Lewis &amp; Partners"/>
        <s v="Mobiles.co.uk"/>
        <s v="Motorola"/>
        <s v="OnePLus"/>
        <s v="Samsung"/>
        <s v="Xiaomi"/>
      </sharedItems>
    </cacheField>
    <cacheField name="Product Availability" numFmtId="0">
      <sharedItems/>
    </cacheField>
    <cacheField name="Availability Across Retailers" numFmtId="0">
      <sharedItems containsSemiMixedTypes="0" containsString="0" containsNumber="1" containsInteger="1" minValue="0" maxValue="8"/>
    </cacheField>
    <cacheField name="Data Source " numFmtId="0">
      <sharedItems containsBlank="1" longText="1"/>
    </cacheField>
    <cacheField name="Where To Bu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n v="2024"/>
    <n v="6.1"/>
    <n v="4492"/>
    <n v="128"/>
    <n v="8"/>
    <n v="64"/>
    <n v="349"/>
    <n v="1471"/>
    <n v="1734"/>
    <n v="4.3"/>
    <n v="1.2320916905444125E-2"/>
    <n v="4.2148997134670489"/>
    <n v="0"/>
    <x v="0"/>
    <s v="YES"/>
    <n v="8"/>
    <s v="https://www.amazon.co.uk/Google-Pixel-8a-Unlocked-smartphone/dp/B0CXJ9XSVZ/ref=sr_1_2?crid=33F9EPP0EQY60&amp;dib=eyJ2IjoiMSJ9.IPlDz9vyD24anQUuakPVgDdmEXqYPtX06Utr3-lNrl4luBOrM36jWThY7vCTFaJyDAYAVvLVJv7UUG99riQ0o8AGbO0r2MuoNWluq7rTAR-NGjsqdevpEaEobpqUhbyFmN1MhP9quYscoNVeSBLwKtUEx2X5FSMrLLgwfJQkMmoD50jgYqK66b7mPC_zbjHd3cjcYH0lh2DOlfddfh5l5NNB0zh0zWKhtxENgPcE7qo.h8I31-HUiWt54Th-3QknMmt5GtDI2CnlnX45fYzfEjk&amp;dib_tag=se&amp;keywords=smartphones&amp;qid=1750528788&amp;refinements=p_36%3A30000-60000%2Cp_123%3A370584&amp;rnid=91049098031&amp;sprefix=smartphones%2Caps%2C114&amp;sr=8-2&amp;ufe=app_do%3Aamzn1.fos.9a741ba9-4f5a-47c1-aa6f-57cc766b766d&amp;th=1"/>
    <s v="COMPARE"/>
  </r>
  <r>
    <x v="1"/>
    <x v="0"/>
    <n v="2025"/>
    <n v="6.3"/>
    <n v="5100"/>
    <n v="128"/>
    <n v="8"/>
    <n v="48"/>
    <n v="499"/>
    <n v="176"/>
    <n v="227"/>
    <n v="4"/>
    <n v="8.0160320641282558E-3"/>
    <n v="0.35270541082164331"/>
    <n v="0"/>
    <x v="0"/>
    <s v="YES"/>
    <n v="0"/>
    <s v="https://www.amazon.co.uk/Google-Pixel-9a-Unlocked-Smartphone/dp/B0DSWFHTL2/ref=sr_1_4?crid=33F9EPP0EQY60&amp;dib=eyJ2IjoiMSJ9.IPlDz9vyD24anQUuakPVgDdmEXqYPtX06Utr3-lNrl4luBOrM36jWThY7vCTFaJyDAYAVvLVJv7UUG99riQ0o8AGbO0r2MuoNWluq7rTAR-NGjsqdevpEaEobpqUhbyFmN1MhP9quYscoNVeSBLwKtUEx2X5FSMrLLgwfJQkMmoD50jgYqK66b7mPC_zbjHd3cjcYH0lh2DOlfddfh5l5NNB0zh0zWKhtxENgPcE7qo.h8I31-HUiWt54Th-3QknMmt5GtDI2CnlnX45fYzfEjk&amp;dib_tag=se&amp;keywords=smartphones&amp;qid=1750528788&amp;refinements=p_36%3A30000-60000%2Cp_123%3A370584&amp;rnid=91049098031&amp;sprefix=smartphones%2Caps%2C114&amp;sr=8-4&amp;ufe=app_do%3Aamzn1.fos.9a741ba9-4f5a-47c1-aa6f-57cc766b766d&amp;th=1"/>
    <s v="COMPARE"/>
  </r>
  <r>
    <x v="2"/>
    <x v="0"/>
    <n v="2024"/>
    <n v="6.3"/>
    <n v="4700"/>
    <n v="128"/>
    <n v="16"/>
    <n v="50"/>
    <n v="597.99"/>
    <n v="2"/>
    <n v="8"/>
    <n v="4.4000000000000004"/>
    <n v="7.357982574959448E-3"/>
    <n v="3.3445375340724762E-3"/>
    <n v="0"/>
    <x v="0"/>
    <s v="YES"/>
    <n v="0"/>
    <s v="https://www.amazon.co.uk/Google-Pixel-Pro-128GB-Obsidian-black/dp/B0DQQ7GT37/ref=sr_1_15?crid=33F9EPP0EQY60&amp;dib=eyJ2IjoiMSJ9.hZYesYpb7PQg6KnHg7Eevrv3nIz0GTAmJyIKk7O9u88luBOrM36jWThY7vCTFaJyDAYAVvLVJv7UUG99riQ0o8AGbO0r2MuoNWluq7rTAR-NGjsqdevpEaEobpqUhbyFmN1MhP9quYscoNVeSBLwKtUEx2X5FSMrLLgwfJQkMmoD50jgYqK66b7mPC_zbjHd3cjcYH0lh2DOlfddfh5l5NNB0zh0zWKhtxENgPcE7qo.h-nOnlnhy5_GQ3dtXrb_OQG6r2U2oHkQhWhXgb5xuGU&amp;dib_tag=se&amp;keywords=smartphones&amp;qid=1750532723&amp;refinements=p_36%3A30000-60000%2Cp_123%3A370584&amp;rnid=91049098031&amp;sprefix=smartphones%2Caps%2C114&amp;sr=8-15&amp;th=1"/>
    <s v="BEST VALUE"/>
  </r>
  <r>
    <x v="3"/>
    <x v="0"/>
    <n v="2023"/>
    <n v="6.7"/>
    <n v="5050"/>
    <n v="128"/>
    <n v="12"/>
    <n v="50"/>
    <n v="594.45000000000005"/>
    <n v="2520"/>
    <n v="2782"/>
    <n v="4.4000000000000004"/>
    <n v="7.4017999831777273E-3"/>
    <n v="4.2392127176381527"/>
    <n v="0"/>
    <x v="0"/>
    <s v="YES"/>
    <n v="0"/>
    <s v="https://www.amazon.co.uk/Google-Pixel-Pro-Smartphone-telephoto/dp/B0CGVVVDXW/ref=sr_1_9?crid=33F9EPP0EQY60&amp;dib=eyJ2IjoiMSJ9.hZYesYpb7PQg6KnHg7Eevrv3nIz0GTAmJyIKk7O9u88luBOrM36jWThY7vCTFaJyDAYAVvLVJv7UUG99riQ0o8AGbO0r2MuoNWluq7rTAR-NGjsqdevpEaEobpqUhbyFmN1MhP9quYscoNVeSBLwKtUEx2X5FSMrLLgwfJQkMmoD50jgYqK66b7mPC_zbjHd3cjcYH0lh2DOlfddfh5l5NNB0zh0zWKhtxENgPcE7qo.h-nOnlnhy5_GQ3dtXrb_OQG6r2U2oHkQhWhXgb5xuGU&amp;dib_tag=se&amp;keywords=smartphones&amp;qid=1750532723&amp;refinements=p_36%3A30000-60000%2Cp_123%3A370584&amp;rnid=91049098031&amp;sprefix=smartphones%2Caps%2C114&amp;sr=8-9&amp;th=1"/>
    <s v="COMPARE"/>
  </r>
  <r>
    <x v="4"/>
    <x v="1"/>
    <n v="2023"/>
    <n v="6.2"/>
    <n v="4575"/>
    <n v="128"/>
    <n v="8"/>
    <n v="50"/>
    <n v="442.66"/>
    <n v="2830"/>
    <n v="2895"/>
    <n v="4.3"/>
    <n v="9.7140017168933258E-3"/>
    <n v="6.3931685718158402"/>
    <n v="0"/>
    <x v="0"/>
    <s v="YES"/>
    <n v="0"/>
    <s v="https://www.amazon.co.uk/Google-Pixel-Unlocked-smartphone-advanced/dp/B0CGVNVD8R?th=1"/>
    <s v="COMPARE"/>
  </r>
  <r>
    <x v="5"/>
    <x v="0"/>
    <n v="2024"/>
    <n v="6.3"/>
    <n v="4700"/>
    <n v="128"/>
    <n v="12"/>
    <n v="50"/>
    <n v="504.99"/>
    <n v="624"/>
    <n v="688"/>
    <n v="4.4000000000000004"/>
    <n v="8.7130438226499535E-3"/>
    <n v="1.2356680330303571"/>
    <n v="0"/>
    <x v="0"/>
    <s v="YES"/>
    <n v="0"/>
    <s v="https://www.amazon.co.uk/Google-Pixel-Unlocked-Smartphone-Advanced/dp/B0D7V1QPKB/ref=sr_1_3?crid=33F9EPP0EQY60&amp;dib=eyJ2IjoiMSJ9.IPlDz9vyD24anQUuakPVgDdmEXqYPtX06Utr3-lNrl4luBOrM36jWThY7vCTFaJyDAYAVvLVJv7UUG99riQ0o8AGbO0r2MuoNWluq7rTAR-NGjsqdevpEaEobpqUhbyFmN1MhP9quYscoNVeSBLwKtUEx2X5FSMrLLgwfJQkMmoD50jgYqK66b7mPC_zbjHd3cjcYH0lh2DOlfddfh5l5NNB0zh0zWKhtxENgPcE7qo.h8I31-HUiWt54Th-3QknMmt5GtDI2CnlnX45fYzfEjk&amp;dib_tag=se&amp;keywords=smartphones&amp;qid=1750528788&amp;refinements=p_36%3A30000-60000%2Cp_123%3A370584&amp;rnid=91049098031&amp;sprefix=smartphones%2Caps%2C114&amp;sr=8-3&amp;ufe=app_do%3Aamzn1.fos.9a741ba9-4f5a-47c1-aa6f-57cc766b766d&amp;th=1"/>
    <s v="BEST VALUE"/>
  </r>
  <r>
    <x v="6"/>
    <x v="2"/>
    <n v="2024"/>
    <n v="6.78"/>
    <n v="5200"/>
    <n v="512"/>
    <n v="12"/>
    <n v="50"/>
    <n v="479.95"/>
    <n v="83"/>
    <n v="256"/>
    <n v="4.4000000000000004"/>
    <n v="9.167621627252839E-3"/>
    <n v="0.17293468069590584"/>
    <n v="0"/>
    <x v="0"/>
    <s v="YES"/>
    <n v="0"/>
    <s v="https://www.amazon.co.uk/HONOR-200-Pro-Studio-level-Full-scenario/dp/B0D35YPYJQ/ref=sr_1_6?crid=3KXTRMEAD7P75&amp;dib=eyJ2IjoiMSJ9.6tdMiU2TYehhddXIHRvr3OTKIcrbZ8cdXhqMHj-P3AHa1mEG_j6PDGxfjtZm37tdecR9hNSr7uzApMq05590UXVy70X6RTsZfv8bzgCsSeIh8ckS25rAcBctcttc215es40deZcwjoUeRlPrfW6Yn8g_W9CWrpTNAnd9eyltJFQtTa5lBu7wHJNxB5o0g-FxEXNCy33L4f28o62bxCL4_ndx-Zij_41O2fLaqGN6-ls.sQUpc1ha66ic2gtq3-lJLLSp3OtnhNfflouYfWyGzH4&amp;dib_tag=se&amp;keywords=honor&amp;qid=1750697878&amp;refinements=p_36%3A30000-60000%2Cp_123%3A1500397&amp;rnid=389035011&amp;sprefix=honor%2Caps%2C189&amp;sr=8-6&amp;ufe=app_do%3Aamzn1.fos.d7e5a2de-8759-4da3-993c-d11b6e3d217f&amp;th=1"/>
    <s v="BEST VALUE"/>
  </r>
  <r>
    <x v="7"/>
    <x v="2"/>
    <n v="2023"/>
    <n v="6.81"/>
    <n v="5100"/>
    <n v="512"/>
    <n v="12"/>
    <n v="50"/>
    <n v="595"/>
    <s v="N/A"/>
    <n v="137"/>
    <s v="N/A"/>
    <n v="0"/>
    <n v="0"/>
    <n v="0"/>
    <x v="0"/>
    <s v="YES"/>
    <n v="0"/>
    <s v="https://www.amazon.co.uk/HONOR-Magic5-Smartphone-512GB-Renewed-Black/dp/B0CTTRWGSY/ref=sr_1_16?crid=3KXTRMEAD7P75&amp;dib=eyJ2IjoiMSJ9.6tdMiU2TYehhddXIHRvr3OTKIcrbZ8cdXhqMHj-P3AHa1mEG_j6PDGxfjtZm37tdecR9hNSr7uzApMq05590UXVy70X6RTsZfv8bzgCsSeIh8ckS25rAcBctcttc215es40deZcwjoUeRlPrfW6Yn8g_W9CWrpTNAnd9eyltJFQtTa5lBu7wHJNxB5o0g-FxEXNCy33L4f28o62bxCL4_ndx-Zij_41O2fLaqGN6-ls.sQUpc1ha66ic2gtq3-lJLLSp3OtnhNfflouYfWyGzH4&amp;dib_tag=se&amp;keywords=honor&amp;qid=1750697878&amp;refinements=p_36%3A30000-60000%2Cp_123%3A1500397&amp;rnid=389035011&amp;sprefix=honor%2Caps%2C189&amp;sr=8-16"/>
    <s v="HIGH RATED"/>
  </r>
  <r>
    <x v="8"/>
    <x v="2"/>
    <n v="2024"/>
    <n v="6.78"/>
    <n v="5300"/>
    <n v="256"/>
    <n v="8"/>
    <n v="108"/>
    <n v="345.98"/>
    <n v="1176"/>
    <n v="1473"/>
    <n v="4.4000000000000004"/>
    <n v="1.2717498121278687E-2"/>
    <n v="3.3990404069599398"/>
    <n v="0"/>
    <x v="0"/>
    <s v="YES"/>
    <n v="0"/>
    <s v="https://www.amazon.co.uk/HONOR-Sim-Free-Smartphone-Anti-Drop-Display/dp/B0CP86QKTJ/ref=sr_1_7?crid=3KXTRMEAD7P75&amp;dib=eyJ2IjoiMSJ9.6tdMiU2TYehhddXIHRvr3OTKIcrbZ8cdXhqMHj-P3AHa1mEG_j6PDGxfjtZm37tdecR9hNSr7uzApMq05590UXVy70X6RTsZfv8bzgCsSeIh8ckS25rAcBctcttc215es40deZcwjoUeRlPrfW6Yn8g_W9CWrpTNAnd9eyltJFQtTa5lBu7wHJNxB5o0g-FxEXNCy33L4f28o62bxCL4_ndx-Zij_41O2fLaqGN6-ls.sQUpc1ha66ic2gtq3-lJLLSp3OtnhNfflouYfWyGzH4&amp;dib_tag=se&amp;keywords=honor&amp;qid=1750697878&amp;refinements=p_36%3A30000-60000%2Cp_123%3A1500397&amp;rnid=389035011&amp;sprefix=honor%2Caps%2C189&amp;sr=8-7&amp;ufe=app_do%3Aamzn1.fos.d7e5a2de-8759-4da3-993c-d11b6e3d217f&amp;th=1"/>
    <s v="COMPARE"/>
  </r>
  <r>
    <x v="9"/>
    <x v="3"/>
    <n v="2023"/>
    <n v="6.7"/>
    <n v="5000"/>
    <n v="256"/>
    <n v="8"/>
    <n v="200"/>
    <n v="419.96"/>
    <n v="1621"/>
    <n v="1898"/>
    <n v="4.3"/>
    <n v="1.0239070387655968E-2"/>
    <n v="3.8598914182303079"/>
    <n v="0"/>
    <x v="0"/>
    <s v="YES"/>
    <n v="0"/>
    <s v="https://www.amazon.co.uk/HONOR-Smartphone-Display-SuperCharge-Midnight/dp/B0C5Y4Y4F5/ref=sr_1_4?crid=3KXTRMEAD7P75&amp;dib=eyJ2IjoiMSJ9.6tdMiU2TYehhddXIHRvr3OTKIcrbZ8cdXhqMHj-P3AHa1mEG_j6PDGxfjtZm37tdecR9hNSr7uzApMq05590UXVy70X6RTsZfv8bzgCsSeIh8ckS25rAcBctcttc215es40deZcwjoUeRlPrfW6Yn8g_W9CWrpTNAnd9eyltJFQtTa5lBu7wHJNxB5o0g-FxEXNCy33L4f28o62bxCL4_ndx-Zij_41O2fLaqGN6-ls.sQUpc1ha66ic2gtq3-lJLLSp3OtnhNfflouYfWyGzH4&amp;dib_tag=se&amp;keywords=honor&amp;qid=1750697878&amp;refinements=p_36%3A30000-60000%2Cp_123%3A1500397&amp;rnid=389035011&amp;sprefix=honor%2Caps%2C189&amp;sr=8-4&amp;ufe=app_do%3Aamzn1.fos.9a741ba9-4f5a-47c1-aa6f-57cc766b766d&amp;th=1"/>
    <s v="COMPARE"/>
  </r>
  <r>
    <x v="10"/>
    <x v="2"/>
    <n v="2025"/>
    <n v="6.7"/>
    <n v="5230"/>
    <n v="256"/>
    <n v="8"/>
    <n v="108"/>
    <n v="219.99"/>
    <n v="7"/>
    <n v="44"/>
    <n v="4.0999999999999996"/>
    <n v="1.8637210782308285E-2"/>
    <n v="3.1819628164916583E-2"/>
    <n v="0"/>
    <x v="0"/>
    <s v="YES"/>
    <n v="0"/>
    <s v="https://www.amazon.co.uk/HONOR-Unlocked-Smartphone-Resistance-3500nits/dp/B0F14N838W?th=1"/>
    <s v="BEST VALUE"/>
  </r>
  <r>
    <x v="11"/>
    <x v="4"/>
    <n v="2025"/>
    <n v="6.67"/>
    <n v="5200"/>
    <n v="512"/>
    <n v="12"/>
    <n v="50"/>
    <n v="375"/>
    <n v="1"/>
    <n v="7"/>
    <n v="5"/>
    <n v="1.3333333333333334E-2"/>
    <n v="2.6666666666666666E-3"/>
    <n v="0"/>
    <x v="0"/>
    <s v="YES"/>
    <n v="0"/>
    <s v="https://www.amazon.co.uk/Moto-Edge60-512-Pantone-Gibraltar/dp/B0F68L9KD6/ref=sr_1_6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+huawei&amp;qid=1750623946&amp;refinements=p_36%3A30000-60000%2Cp_123%3A146762&amp;rnid=91049098031&amp;sprefix=smartphones+huawei%2Caps%2C125&amp;sr=8-6&amp;ufe=app_do%3Aamzn1.fos.d7e5a2de-8759-4da3-993c-d11b6e3d217f"/>
    <s v="HIGH RATED"/>
  </r>
  <r>
    <x v="12"/>
    <x v="4"/>
    <n v="2024"/>
    <n v="6.9"/>
    <n v="4200"/>
    <n v="256"/>
    <n v="8"/>
    <n v="64"/>
    <n v="399.99"/>
    <n v="60"/>
    <n v="7030"/>
    <n v="3.7"/>
    <n v="9.2502312557813954E-3"/>
    <n v="0.15000375009375233"/>
    <n v="0"/>
    <x v="0"/>
    <s v="YES"/>
    <n v="0"/>
    <s v="https://www.amazon.co.uk/Moto-Razr40-256-Vanilla-Cream/dp/B0C6XZFL34/ref=sr_1_1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%2Bhuawei&amp;qid=1750623946&amp;refinements=p_36%3A30000-60000%2Cp_123%3A146762&amp;rnid=91049098031&amp;sprefix=smartphones%2Bhuawei%2Caps%2C125&amp;sr=8-1&amp;ufe=app_do%3Aamzn1.fos.9a741ba9-4f5a-47c1-aa6f-57cc766b766d&amp;th=1"/>
    <s v="COMPARE"/>
  </r>
  <r>
    <x v="13"/>
    <x v="4"/>
    <n v="2024"/>
    <n v="6.9"/>
    <n v="4200"/>
    <n v="256"/>
    <n v="8"/>
    <n v="50"/>
    <n v="488"/>
    <n v="13"/>
    <n v="62"/>
    <n v="3.7"/>
    <n v="7.5819672131147544E-3"/>
    <n v="2.663934426229508E-2"/>
    <n v="0"/>
    <x v="0"/>
    <s v="YES"/>
    <n v="0"/>
    <s v="https://www.amazon.co.uk/Motorola-840023261992-Moto-Razr50-Koala/dp/B0D5QXHX9B/ref=sr_1_2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%2Bhuawei&amp;qid=1750623946&amp;refinements=p_36%3A30000-60000%2Cp_123%3A146762&amp;rnid=91049098031&amp;sprefix=smartphones%2Bhuawei%2Caps%2C125&amp;sr=8-2&amp;ufe=app_do%3Aamzn1.fos.d7e5a2de-8759-4da3-993c-d11b6e3d217f&amp;th=1"/>
    <s v="BEST VALUE"/>
  </r>
  <r>
    <x v="14"/>
    <x v="4"/>
    <n v="2025"/>
    <n v="6.67"/>
    <n v="6000"/>
    <n v="512"/>
    <n v="12"/>
    <n v="50"/>
    <n v="576"/>
    <n v="4"/>
    <n v="4"/>
    <n v="3.8"/>
    <n v="6.5972222222222222E-3"/>
    <n v="6.9444444444444441E-3"/>
    <n v="0"/>
    <x v="0"/>
    <s v="YES"/>
    <n v="0"/>
    <s v="https://www.amazon.co.uk/Motorola-Double-Pantone-Shadow-Smartphone/dp/B0F6XNQ1DG/ref=sr_1_9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+huawei&amp;qid=1750623946&amp;refinements=p_36%3A30000-60000%2Cp_123%3A146762&amp;rnid=91049098031&amp;sprefix=smartphones+huawei%2Caps%2C125&amp;sr=8-9&amp;ufe=app_do%3Aamzn1.fos.d7e5a2de-8759-4da3-993c-d11b6e3d217f"/>
    <s v="COMPARE"/>
  </r>
  <r>
    <x v="15"/>
    <x v="4"/>
    <n v="2025"/>
    <n v="6.7"/>
    <n v="4500"/>
    <n v="512"/>
    <n v="16"/>
    <n v="50"/>
    <n v="599.99"/>
    <s v="N/A"/>
    <n v="49"/>
    <s v="N/A"/>
    <n v="0"/>
    <n v="0"/>
    <n v="0"/>
    <x v="0"/>
    <s v="YES"/>
    <n v="0"/>
    <s v="https://www.amazon.co.uk/Motorola-Edge50-Ultra-Forest-Offset/dp/B0F99Q9S95/ref=sr_1_12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+huawei&amp;qid=1750623946&amp;refinements=p_36%3A30000-60000%2Cp_123%3A146762&amp;rnid=91049098031&amp;sprefix=smartphones+huawei%2Caps%2C125&amp;sr=8-12&amp;ufe=app_do%3Aamzn1.fos.9a741ba9-4f5a-47c1-aa6f-57cc766b766d"/>
    <s v="BEST VALUE"/>
  </r>
  <r>
    <x v="16"/>
    <x v="4"/>
    <n v="2024"/>
    <n v="6.7"/>
    <n v="4500"/>
    <n v="512"/>
    <n v="12"/>
    <n v="50"/>
    <n v="364.99"/>
    <n v="122"/>
    <n v="138"/>
    <n v="4.4000000000000004"/>
    <n v="1.205512479793967E-2"/>
    <n v="0.33425573303378175"/>
    <n v="0"/>
    <x v="0"/>
    <s v="YES"/>
    <n v="0"/>
    <s v="https://www.amazon.co.uk/Motorola-Smartphone-Display-Charger-Protective-black-beauty/dp/B0CYQ44FKL/ref=sr_1_3?crid=1S98T41Z70ORK&amp;dib=eyJ2IjoiMSJ9.aRpLnXFI4Y1YrrYWf8_yFTidpOoSq4rFxlEo8siddcUD3ujj329IWqIaluWDzj_7Fa88E9Y_hreXod6eRFNjMlWiNwfNwStFPqshe1YlrSoak7NxjX3TaRqvpSoxsAeC__mO4Y7YP8BDB6EVG5oga-QBIof09lwAhdztw9p1ag80uZgLcJ4jddkyL9K9NhYEf8w9q15nIMUb26r5t-7PDd_WpM0oOVzdNDb5ARdRaUk.QFnH1lyzxx2u3AeQdTpYcBuBXQwykIrRTqtM6QIGTWE&amp;dib_tag=se&amp;keywords=smartphones%2Bhuawei&amp;qid=1750623946&amp;refinements=p_36%3A30000-60000%2Cp_123%3A146762&amp;rnid=91049098031&amp;sprefix=smartphones%2Bhuawei%2Caps%2C125&amp;sr=8-3&amp;ufe=app_do%3Aamzn1.fos.d7e5a2de-8759-4da3-993c-d11b6e3d217f&amp;th=1"/>
    <s v="COMPARE"/>
  </r>
  <r>
    <x v="17"/>
    <x v="5"/>
    <n v="2024"/>
    <n v="6.78"/>
    <n v="5500"/>
    <n v="256"/>
    <n v="16"/>
    <n v="50"/>
    <n v="529"/>
    <n v="42"/>
    <n v="42"/>
    <n v="4.5"/>
    <n v="8.5066162570888466E-3"/>
    <n v="7.9395085066162566E-2"/>
    <n v="0"/>
    <x v="0"/>
    <s v="YES"/>
    <n v="0"/>
    <s v="https://www.amazon.co.uk/OnePlus-256GB-Storage-SIM-Free-Smartphone/dp/B0CPYGQ7FM/ref=sr_1_7?crid=3EZ0H43RF0NSD&amp;dib=eyJ2IjoiMSJ9.219yzYO8vYfYVbZBEhotDu_RShyKDkoKUK-GSnXwCuSt29yeaB3b5fwnUSUBuWCcSgvyC8yHiRarh4YkSNlSLPfzSOAaF2zndNQLPX-G9k7o18I3P75HovLlYujaDAD8qByuendKw5c5CCJoshKWHin6LTfWzEdM6u2AzJYiAnso6QWo-t9j6r2xDw6tVPZWPmtAWOsU3xJxibbIJVB4mrDck7deTGtYiLOrfRNfN_Q.eyzfwELJk5qXQYdVM9D7IUDY-pRnGNCAPZ6M-uYM1rs&amp;dib_tag=se&amp;keywords=oneplus&amp;qid=1750703375&amp;refinements=p_36%3A30000-60000%2Cp_123%3A253649&amp;rnid=91049098031&amp;sprefix=oneplus%2Caps%2C151&amp;sr=8-7&amp;ufe=app_do%3Aamzn1.fos.d7e5a2de-8759-4da3-993c-d11b6e3d217f"/>
    <s v="HIGH RATED"/>
  </r>
  <r>
    <x v="18"/>
    <x v="5"/>
    <n v="2025"/>
    <n v="6.78"/>
    <n v="6000"/>
    <n v="256"/>
    <n v="12"/>
    <n v="50"/>
    <n v="565"/>
    <s v="N/A"/>
    <n v="2"/>
    <s v="N/A"/>
    <n v="0"/>
    <n v="0"/>
    <n v="0"/>
    <x v="0"/>
    <s v="YES"/>
    <n v="0"/>
    <s v="https://www.amazon.co.uk/Oneplus-Astral-Inches-Snapdragon%C2%AE-Battery/dp/B0DZN9WHT4/ref=sr_1_11?crid=3EZ0H43RF0NSD&amp;dib=eyJ2IjoiMSJ9.219yzYO8vYfYVbZBEhotDu_RShyKDkoKUK-GSnXwCuSt29yeaB3b5fwnUSUBuWCcSgvyC8yHiRarh4YkSNlSLPfzSOAaF2zndNQLPX-G9k7o18I3P75HovLlYujaDAD8qByuendKw5c5CCJoshKWHin6LTfWzEdM6u2AzJYiAnso6QWo-t9j6r2xDw6tVPZWPmtAWOsU3xJxibbIJVB4mrDck7deTGtYiLOrfRNfN_Q.eyzfwELJk5qXQYdVM9D7IUDY-pRnGNCAPZ6M-uYM1rs&amp;dib_tag=se&amp;keywords=oneplus&amp;qid=1750703375&amp;refinements=p_36%3A30000-60000%2Cp_123%3A253649&amp;rnid=91049098031&amp;sprefix=oneplus%2Caps%2C151&amp;sr=8-11&amp;ufe=app_do%3Aamzn1.fos.d7e5a2de-8759-4da3-993c-d11b6e3d217f"/>
    <s v="BEST VALUE"/>
  </r>
  <r>
    <x v="19"/>
    <x v="5"/>
    <n v="2024"/>
    <n v="6.74"/>
    <n v="5500"/>
    <n v="256"/>
    <n v="12"/>
    <n v="50"/>
    <n v="349"/>
    <n v="7"/>
    <n v="17"/>
    <n v="4"/>
    <n v="1.1461318051575931E-2"/>
    <n v="2.0057306590257881E-2"/>
    <n v="0"/>
    <x v="0"/>
    <s v="YES"/>
    <n v="0"/>
    <s v="https://www.amazon.co.uk/OnePlus-Smartphone-Camera-AMOLED-Display-Oasis-Green/dp/B0F2J6Y1S7/ref=sr_1_4?crid=3EZ0H43RF0NSD&amp;dib=eyJ2IjoiMSJ9.219yzYO8vYfYVbZBEhotDmvFwXj7758IKtBxu2vOOSHR4ysHOu0kJJpWGPfQPzKZ0c1O4a3TcV0tLD-4VPy8glc_4OqdFKcRxeEQqVC2v_dPHMwNkBPpUsInhiaGVLzNFBrnXPOD3F-EjkaZHd3X76A6Zjwpj2pxTdqZZRPAiStSt_u73d5XfjlkcTNHRfy9BSdqIJ28R71YGFrvIWphhGjhYNfv3vvnGcmAzVpbE14.RBHhHk0lbkPtnQCurPeH3M3PoF0ktpHrhM2h0CtRs-k&amp;dib_tag=se&amp;keywords=oneplus&amp;qid=1750703350&amp;refinements=p_36%3A30000-60000&amp;rnid=389035011&amp;sprefix=oneplus%2Caps%2C151&amp;sr=8-4&amp;ufe=app_do%3Aamzn1.fos.d7e5a2de-8759-4da3-993c-d11b6e3d217f&amp;th=1"/>
    <s v="BEST VALUE"/>
  </r>
  <r>
    <x v="20"/>
    <x v="5"/>
    <n v="2024"/>
    <n v="6.67"/>
    <n v="5110"/>
    <n v="256"/>
    <n v="8"/>
    <n v="50"/>
    <n v="215.02"/>
    <n v="285"/>
    <n v="296"/>
    <n v="4.4000000000000004"/>
    <n v="2.0463212724397731E-2"/>
    <n v="1.3254580969212166"/>
    <n v="0"/>
    <x v="0"/>
    <s v="YES"/>
    <n v="0"/>
    <s v="https://www.amazon.co.uk/OnePlus-Storage-SIM-Free-Smartphone-Camera/dp/B0D47HKQJM?th=1"/>
    <s v="BEST VALUE"/>
  </r>
  <r>
    <x v="21"/>
    <x v="5"/>
    <n v="2023"/>
    <n v="6.7"/>
    <n v="5000"/>
    <n v="128"/>
    <n v="8"/>
    <n v="50"/>
    <n v="402.31"/>
    <n v="94"/>
    <n v="94"/>
    <n v="4.5999999999999996"/>
    <n v="1.143396883000671E-2"/>
    <n v="0.23365066739578932"/>
    <n v="0"/>
    <x v="0"/>
    <s v="YES"/>
    <n v="0"/>
    <s v="https://www.amazon.co.uk/OnePlus-Storage-SIM-Free-Smartphone-Hasselblad/dp/B0BQRRYQHN/ref=sr_1_20?crid=3EZ0H43RF0NSD&amp;dib=eyJ2IjoiMSJ9.h-EqPnTZbiILP9Noy9K5nEyU0tVUQfNT-sfh_MpLTeuhmOr1WU6yC4E5FGja8AJpvkU8SX15S68WeT7VMBBn6Q.dgiLztkwSERbMpYD_XnW3yvy0QBnMD_vBXsjO1HLypo&amp;dib_tag=se&amp;keywords=oneplus&amp;qid=1750704432&amp;refinements=p_36%3A30000-60000%2Cp_123%3A253649&amp;rnid=91049098031&amp;sprefix=oneplus%2Caps%2C151&amp;sr=8-20&amp;xpid=VKuTX9PGUops3&amp;th=1"/>
    <s v="BEST VALUE"/>
  </r>
  <r>
    <x v="22"/>
    <x v="5"/>
    <n v="2023"/>
    <n v="6.41"/>
    <n v="5000"/>
    <n v="256"/>
    <n v="16"/>
    <n v="50"/>
    <n v="396.29"/>
    <n v="469"/>
    <n v="469"/>
    <n v="4.4000000000000004"/>
    <n v="1.1102980140805976E-2"/>
    <n v="1.1834767468268186"/>
    <n v="0"/>
    <x v="0"/>
    <s v="YES"/>
    <n v="0"/>
    <s v="https://www.amazon.co.uk/OnePlus-Storage-SIM-Free-Smartphone-Triple/dp/B0C5F1G16X/ref=sr_1_13?crid=3EZ0H43RF0NSD&amp;dib=eyJ2IjoiMSJ9.219yzYO8vYfYVbZBEhotDu_RShyKDkoKUK-GSnXwCuSt29yeaB3b5fwnUSUBuWCcSgvyC8yHiRarh4YkSNlSLPfzSOAaF2zndNQLPX-G9k7o18I3P75HovLlYujaDAD8qByuendKw5c5CCJoshKWHin6LTfWzEdM6u2AzJYiAnso6QWo-t9j6r2xDw6tVPZWPmtAWOsU3xJxibbIJVB4mrDck7deTGtYiLOrfRNfN_Q.eyzfwELJk5qXQYdVM9D7IUDY-pRnGNCAPZ6M-uYM1rs&amp;dib_tag=se&amp;keywords=oneplus&amp;qid=1750703375&amp;refinements=p_36%3A30000-60000%2Cp_123%3A253649&amp;rnid=91049098031&amp;sprefix=oneplus%2Caps%2C151&amp;sr=8-13&amp;ufe=app_do%3Aamzn1.fos.9a741ba9-4f5a-47c1-aa6f-57cc766b766d&amp;th=1"/>
    <s v="BEST VALUE"/>
  </r>
  <r>
    <x v="23"/>
    <x v="6"/>
    <n v="2024"/>
    <n v="6.8"/>
    <n v="4855"/>
    <n v="256"/>
    <n v="12"/>
    <n v="200"/>
    <n v="572.88"/>
    <n v="5"/>
    <n v="14731"/>
    <n v="4.0999999999999996"/>
    <n v="7.1568216729507046E-3"/>
    <n v="8.7278313084764702E-3"/>
    <n v="0"/>
    <x v="0"/>
    <s v="YES"/>
    <n v="0"/>
    <s v="https://www.amazon.co.uk/Samsung-Android-Smartphone-Storage-Battery-Gray/dp/B0DCBZ9SW4/ref=sr_1_2?crid=33F9EPP0EQY60&amp;dib=eyJ2IjoiMSJ9.bC9Axn9Xvwjo7K7n0tjwkxm3jaiXF307U6ACezG3rtnMbin50LnJhyH76lledw2vMx_sV1XsC_Y0DhzPqllnvoGKdPEl-juqlQMfJNsJRjSnumIDc2F5psox-NS-bYKS-RHJ_sdzJUKabG8D3WDNeo_CghJftkhAZbpI93Sy6KPUniYNdBXv-RrZp1QYgLBIjo723Pt0GdFORvOzkV9vkZ5G_5QCHGNgdazlkpaOr0Q._5MWbswFtHATSaAJW7k40bnZJX2dcP-i4eAkVvy8OuY&amp;dib_tag=se&amp;keywords=smartphones&amp;qid=1750538192&amp;refinements=p_36%3A30000-60000%2Cp_123%3A46655&amp;rnid=91049098031&amp;sprefix=smartphones%2Caps%2C114&amp;sr=8-2&amp;xpid=AJiseYP39rKLz"/>
    <s v="BEST VALUE"/>
  </r>
  <r>
    <x v="24"/>
    <x v="6"/>
    <n v="2024"/>
    <n v="6.7"/>
    <n v="4700"/>
    <n v="256"/>
    <n v="8"/>
    <n v="50"/>
    <n v="409.99"/>
    <n v="58"/>
    <n v="2442"/>
    <n v="4.5999999999999996"/>
    <n v="1.1219785848435327E-2"/>
    <n v="0.14146686504548892"/>
    <n v="0"/>
    <x v="0"/>
    <s v="YES"/>
    <n v="0"/>
    <s v="https://www.amazon.co.uk/Samsung-Galaxy-Graphite-Unlocked-Smartphone/dp/B0DL4VVN84/ref=sr_1_6?crid=33F9EPP0EQY60&amp;dib=eyJ2IjoiMSJ9.JGmhxfGttWGC-ZexyZjjpFcBnQUcdTq6SSiZd0irGGFkGOzDNahUZLYpWCNQh-w4_0gBhgrU3Te5nkr0hBun5YAMKWSmdMdKL0jqLXSb4D0i66Jfu4ip5D8MRQi9BCYp04dGzdK8OhPQ2AmHk_Nx_nFpMDPxlcSJ4ng3Gbi00Mkbkoo5KVyYhxU5UqcZky7nTyaPyL8iCjYYiM6eT-unNzd7Nq_pbgfxhvfkG84isZo.ISuVvxWIuR_tg4v1eEiAgORKpFS9aLuScFgSQabtJvs&amp;dib_tag=se&amp;keywords=smartphones&amp;qid=1750536869&amp;refinements=p_36%3A30000-60000%2Cp_123%3A46655&amp;rnid=91049098031&amp;sprefix=smartphones%2Caps%2C114&amp;sr=8-6&amp;ufe=app_do%3Aamzn1.fos.d7e5a2de-8759-4da3-993c-d11b6e3d217f"/>
    <s v="HIGH RATED"/>
  </r>
  <r>
    <x v="25"/>
    <x v="6"/>
    <n v="2025"/>
    <n v="6.2"/>
    <n v="4000"/>
    <n v="128"/>
    <n v="12"/>
    <n v="200"/>
    <n v="509"/>
    <n v="23"/>
    <n v="48808"/>
    <n v="4.5999999999999996"/>
    <n v="9.0373280943025526E-3"/>
    <n v="4.5186640471512773E-2"/>
    <n v="0"/>
    <x v="0"/>
    <s v="YES"/>
    <n v="0"/>
    <s v="https://www.amazon.co.uk/Samsung-Qualcomm-Snapdragon-Storage-Smartphone-Silver-Shadow/dp/B0DV9YT541/ref=sr_1_2?crid=33F9EPP0EQY60&amp;dib=eyJ2IjoiMSJ9.JGmhxfGttWGC-ZexyZjjpFcBnQUcdTq6SSiZd0irGGFkGOzDNahUZLYpWCNQh-w4_0gBhgrU3Te5nkr0hBun5YAMKWSmdMdKL0jqLXSb4D0i66Jfu4ip5D8MRQi9BCYp04dGzdK8OhPQ2AmHk_Nx_nFpMDPxlcSJ4ng3Gbi00Mkbkoo5KVyYhxU5UqcZky7nTyaPyL8iCjYYiM6eT-unNzd7Nq_pbgfxhvfkG84isZo.ISuVvxWIuR_tg4v1eEiAgORKpFS9aLuScFgSQabtJvs&amp;dib_tag=se&amp;keywords=smartphones&amp;qid=1750536869&amp;refinements=p_36%3A30000-60000%2Cp_123%3A46655&amp;rnid=91049098031&amp;sprefix=smartphones%2Caps%2C114&amp;sr=8-2&amp;ufe=app_do%3Aamzn1.fos.d7e5a2de-8759-4da3-993c-d11b6e3d217f"/>
    <s v="BEST VALUE"/>
  </r>
  <r>
    <x v="26"/>
    <x v="6"/>
    <n v="2023"/>
    <n v="6.8"/>
    <n v="5000"/>
    <n v="256"/>
    <n v="8"/>
    <n v="200"/>
    <n v="570"/>
    <n v="515"/>
    <n v="1502"/>
    <n v="4.5999999999999996"/>
    <n v="8.0701754385964913E-3"/>
    <n v="0.90350877192982459"/>
    <n v="0"/>
    <x v="0"/>
    <s v="YES"/>
    <n v="0"/>
    <s v="https://www.amazon.co.uk/Samsung-S23-ULTRA-8_256GB-NOIR/dp/B0BTWQZBGP/ref=sr_1_3?crid=1MCUEKAHXZTHD&amp;dib=eyJ2IjoiMSJ9.mIWIbHjF8kQ-_nkWvxIWPgLxMO9rEoGm-DWV3W-MvyQ-FN2bmS_n1yibY-4AMNS4pGvBgc5exPlyc7aWH49-c8FhVBOa-atMEEDyMJP2d51RZx6aoODYkJZEAoiPAbNlFCwWnXCeEIA2ffnGHL7x69guQEYggROdsciODXHgGlYnwIn3yVSi9RvKJFsWp4Z_gy_hlGJIHxnyELNf_13fn3Mi3Vfmb5-RYwc5pG-9nU0.iJP7uGu7DX1Mfi-_8LGt45nWOJJR_mU06GP2ncjVznI&amp;dib_tag=se&amp;keywords=smartphones&amp;qid=1750783870&amp;refinements=p_36%3A30000-60000%2Cp_n_feature_thirteen_browse-bin%3A12421313031%7C12421314031%2Cp_123%3A46655&amp;rnid=91049098031&amp;sprefix=smartphon%2Caps%2C509&amp;sr=8-3&amp;ufe=app_do%3Aamzn1.fos.d7e5a2de-8759-4da3-993c-d11b6e3d217f"/>
    <s v="HIGH RATED"/>
  </r>
  <r>
    <x v="27"/>
    <x v="6"/>
    <n v="2024"/>
    <n v="6.5"/>
    <n v="5000"/>
    <n v="128"/>
    <n v="8"/>
    <n v="50"/>
    <n v="348.49"/>
    <n v="724"/>
    <n v="2596"/>
    <n v="4.4000000000000004"/>
    <n v="1.2625900312777986E-2"/>
    <n v="2.0775345060116504"/>
    <n v="0"/>
    <x v="0"/>
    <s v="YES"/>
    <n v="0"/>
    <s v="https://www.amazon.co.uk/SAMSUNG-SMARTPHONE-256GB-6-5IN-ANDROID-Black/dp/B0CVQ86VDB/ref=sr_1_18?crid=33F9EPP0EQY60&amp;dib=eyJ2IjoiMSJ9.qqxJeiGddN5GMRGfnceQI8dRJQu3MY_kSFwb0p3NJ_Tf-XP_7HaSKnvV333V2S-gwAAdXub8Z5-Tt0QCMu29BAM8jXUmR3RdhcmfImxFN-XM877hbMrdcda5MTygu19jSHKYpP-kPskOi_mojMfmTiRTyG7P_nLQVqJ05tMEdPJ6O4vpTIIlMRd1msZQYYkr.YHoFYrMmMANvKX5-sLNcdL1bikfPLJFveZg2gFZeojg&amp;dib_tag=se&amp;keywords=smartphones&amp;qid=1750540194&amp;refinements=p_36%3A30000-60000%2Cp_123%3A46655&amp;rnid=91049098031&amp;sprefix=smartphones%2Caps%2C114&amp;sr=8-18&amp;ufe=app_do%3Aamzn1.fos.d7e5a2de-8759-4da3-993c-d11b6e3d217f&amp;xpid=AJiseYP39rKLz"/>
    <s v="COMPARE"/>
  </r>
  <r>
    <x v="28"/>
    <x v="6"/>
    <n v="2025"/>
    <n v="6.7"/>
    <n v="5000"/>
    <n v="256"/>
    <n v="8"/>
    <n v="50"/>
    <n v="303.48"/>
    <n v="7"/>
    <n v="1006"/>
    <n v="4.0999999999999996"/>
    <n v="1.350995123237116E-2"/>
    <n v="2.3065770396731248E-2"/>
    <n v="0"/>
    <x v="0"/>
    <s v="YES"/>
    <n v="0"/>
    <s v="https://www.amazon.co.uk/Samsung-Smartphone-Android-Importada-Version/dp/B0F38C9B36/ref=sr_1_21?crid=33F9EPP0EQY60&amp;dib=eyJ2IjoiMSJ9.0HdG_-7RIQBNMaES2I_tdkar67qM0UWlewbocYRSaebGjHj071QN20LucGBJIEps.02qO__te4nX7USjcmxDWvVFtIaSEGncAfZKbo4ikwKA&amp;dib_tag=se&amp;keywords=smartphones&amp;qid=1750538118&amp;refinements=p_36%3A30000-60000%2Cp_123%3A46655&amp;rnid=91049098031&amp;sprefix=smartphones%2Caps%2C114&amp;sr=8-21&amp;ufe=app_do%3Aamzn1.fos.d7e5a2de-8759-4da3-993c-d11b6e3d217f&amp;xpid=AJiseYP39rKLz"/>
    <s v="BEST VALUE"/>
  </r>
  <r>
    <x v="29"/>
    <x v="7"/>
    <n v="2024"/>
    <n v="6.67"/>
    <n v="5000"/>
    <n v="512"/>
    <n v="12"/>
    <n v="50"/>
    <n v="385"/>
    <n v="3"/>
    <n v="78"/>
    <n v="5"/>
    <n v="1.2987012987012988E-2"/>
    <n v="7.7922077922077922E-3"/>
    <n v="0"/>
    <x v="0"/>
    <s v="YES"/>
    <n v="0"/>
    <s v="https://www.amazon.co.uk/xiaomi-14T-8300-Ultra-Summilux-HyperCharge/dp/B0DQG6YJLW/ref=sr_1_1_pp?crid=1P3SSHVY6FRIP&amp;dib=eyJ2IjoiMSJ9.sCTu6rUMRW0zi2BvnatskwfIUiRdOnY7z0xHyIFJLIKPyKrsdQVk5HJ1X2kobESvkiZ6yqGsGlZ9Tm5uTrKmqdFfNoEXcPx0jcSJcAyw8Yvl9TMoNo4vcXT4ntA2KvhzGrgWDgPWXElCVu63WO9AELoDZOis1xYUJbvDHiS33xGowWSDgWnIb_0bU4MphHoLkYno_AeyiG9nhEyZPcypnTE1gb7dW_GTiGvUYYeWpms.1Y6Rzw5JAPhaKj2qE6Bn40pBuxzQu1eteLM-YCumfr0&amp;dib_tag=se&amp;keywords=Xiaomi+14t&amp;qid=1750620357&amp;sprefix=xiaomi+14t+%2Caps%2C157&amp;sr=8-1&amp;ufe=app_do%3Aamzn1.fos.d7e5a2de-8759-4da3-993c-d11b6e3d217f"/>
    <s v="BEST VALUE"/>
  </r>
  <r>
    <x v="30"/>
    <x v="7"/>
    <n v="2024"/>
    <n v="6.67"/>
    <n v="5000"/>
    <n v="512"/>
    <n v="12"/>
    <n v="50"/>
    <n v="442"/>
    <n v="169"/>
    <n v="177"/>
    <n v="4.5"/>
    <n v="1.0180995475113122E-2"/>
    <n v="0.38235294117647056"/>
    <n v="0"/>
    <x v="0"/>
    <s v="YES"/>
    <n v="0"/>
    <s v="https://www.amazon.co.uk/xiaomi-512GB-Titanium-Version-Warranty/dp/B0DJ345581/ref=sr_1_1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715&amp;refinements=p_36%3A30000-60000%2Cp_123%3A338933&amp;rnid=91049098031&amp;sprefix=smartphones%2Caps%2C114&amp;sr=8-1&amp;ufe=app_do%3Aamzn1.fos.d7e5a2de-8759-4da3-993c-d11b6e3d217f&amp;xpid=AJiseYP39rKLz"/>
    <s v="HIGH RATED"/>
  </r>
  <r>
    <x v="31"/>
    <x v="7"/>
    <n v="2024"/>
    <n v="6.67"/>
    <n v="5000"/>
    <n v="512"/>
    <n v="12"/>
    <n v="50"/>
    <n v="341.99"/>
    <n v="117"/>
    <n v="197"/>
    <n v="4.5999999999999996"/>
    <n v="1.3450685692564109E-2"/>
    <n v="0.34211526652826107"/>
    <n v="0"/>
    <x v="0"/>
    <s v="YES"/>
    <n v="0"/>
    <s v="https://www.amazon.co.uk/Xiaomi-F6-Pro-512GB-MZB0HBBEU-black/dp/B0D5XHNF7Q/ref=sr_1_14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897&amp;refinements=p_36%3A30000-60000%2Cp_123%3A338933&amp;rnid=91049098031&amp;sprefix=smartphones%2Caps%2C114&amp;sr=8-14&amp;ufe=app_do%3Aamzn1.fos.d7e5a2de-8759-4da3-993c-d11b6e3d217f&amp;xpid=AJiseYP39rKLz"/>
    <s v="BEST VALUE"/>
  </r>
  <r>
    <x v="32"/>
    <x v="7"/>
    <n v="2025"/>
    <n v="6.67"/>
    <n v="5300"/>
    <n v="512"/>
    <n v="16"/>
    <n v="50"/>
    <n v="599"/>
    <n v="16"/>
    <n v="36"/>
    <n v="4.9000000000000004"/>
    <n v="8.1803005008347258E-3"/>
    <n v="2.6711185308848081E-2"/>
    <n v="0"/>
    <x v="0"/>
    <s v="YES"/>
    <n v="0"/>
    <s v="https://www.amazon.co.uk/Xiaomi-F7-Ultra-Smartphone-HyperCharge/dp/B0DSG781YV/ref=sr_1_3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897&amp;refinements=p_36%3A30000-60000%2Cp_123%3A338933&amp;rnid=91049098031&amp;sprefix=smartphones%2Caps%2C114&amp;sr=8-3&amp;ufe=app_do%3Aamzn1.fos.9a741ba9-4f5a-47c1-aa6f-57cc766b766d&amp;xpid=AJiseYP39rKLz&amp;th=1"/>
    <s v="HIGH RATED"/>
  </r>
  <r>
    <x v="33"/>
    <x v="7"/>
    <n v="2025"/>
    <n v="6.77"/>
    <n v="5110"/>
    <n v="512"/>
    <n v="12"/>
    <n v="200"/>
    <n v="379.04"/>
    <n v="115"/>
    <n v="236"/>
    <n v="4.2"/>
    <n v="1.1080624736175602E-2"/>
    <n v="0.30339805825242716"/>
    <n v="0"/>
    <x v="0"/>
    <s v="YES"/>
    <n v="0"/>
    <s v="https://www.amazon.co.uk/Xiaomi-Note-14-smartphone-HyperCharge/dp/B0DKP5WGK6/ref=sr_1_4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897&amp;refinements=p_36%3A30000-60000%2Cp_123%3A338933&amp;rnid=91049098031&amp;sprefix=smartphones%2Caps%2C114&amp;sr=8-4&amp;ufe=app_do%3Aamzn1.fos.9a741ba9-4f5a-47c1-aa6f-57cc766b766d&amp;xpid=AJiseYP39rKLz&amp;th=1"/>
    <s v="COMPARE"/>
  </r>
  <r>
    <x v="34"/>
    <x v="7"/>
    <n v="2023"/>
    <n v="6.43"/>
    <n v="5000"/>
    <n v="256"/>
    <n v="8"/>
    <n v="200"/>
    <n v="339"/>
    <n v="783"/>
    <n v="923"/>
    <n v="4.3"/>
    <n v="1.2684365781710914E-2"/>
    <n v="2.3097345132743361"/>
    <n v="0"/>
    <x v="0"/>
    <s v="YES"/>
    <n v="0"/>
    <s v="https://www.amazon.co.uk/Xiaomi-Redmi-Note-Midnight-Black/dp/B0CNKHZFPN/ref=sr_1_7?crid=33F9EPP0EQY60&amp;dib=eyJ2IjoiMSJ9.56yuTgOYL9prxtyilKHHgSlGwal2fcBv7Kl9zYZiuwGtmt8Du4y0FP3hm2lTSIBOpL6WHmU4RGj8JyN_pZK83x8ChQSpp94nI-0hVPFJ18vgW7_3YZip220LTAyIy6PBTnnvXknZ9K57Pbisls3xuzt1NA9OcxWtTIjqIWbRV64fJI2ZO-n8z_t8JgPTMbFrNCEuuI-IQw2OPpfCJ0LiYO7HMYcTknKdBLULHmvKGNE.WPeQLKwtfDjfEvbjIeRQUTH-nasnw48bIuvVVGKUTnk&amp;dib_tag=se&amp;keywords=smartphones&amp;qid=1750616897&amp;refinements=p_36%3A30000-60000%2Cp_123%3A338933&amp;rnid=91049098031&amp;sprefix=smartphones%2Caps%2C114&amp;sr=8-7&amp;ufe=app_do%3Aamzn1.fos.9a741ba9-4f5a-47c1-aa6f-57cc766b766d&amp;xpid=AJiseYP39rKLz&amp;th=1"/>
    <s v="COMPARE"/>
  </r>
  <r>
    <x v="6"/>
    <x v="2"/>
    <n v="2024"/>
    <n v="6.78"/>
    <n v="5200"/>
    <n v="512"/>
    <n v="12"/>
    <n v="50"/>
    <n v="499"/>
    <n v="1"/>
    <n v="256"/>
    <n v="5"/>
    <n v="1.002004008016032E-2"/>
    <n v="2.004008016032064E-3"/>
    <n v="0"/>
    <x v="1"/>
    <s v="YES"/>
    <n v="0"/>
    <s v="https://ao.com/product/5109bftf-honor-200-pro-5g-mobile-phone-white-102727-305.aspx"/>
    <s v="HIGH RATED"/>
  </r>
  <r>
    <x v="10"/>
    <x v="2"/>
    <n v="2025"/>
    <n v="6.7"/>
    <n v="5230"/>
    <n v="256"/>
    <n v="8"/>
    <n v="108"/>
    <n v="219"/>
    <s v="N/A"/>
    <n v="44"/>
    <s v="N/A"/>
    <n v="0"/>
    <n v="0"/>
    <n v="0"/>
    <x v="1"/>
    <s v="YES"/>
    <n v="0"/>
    <s v="https://ao.com/product/5109brux-honor-400-lite-4g-mobile-phone-grey-106327-305.aspx"/>
    <s v="BEST VALUE"/>
  </r>
  <r>
    <x v="0"/>
    <x v="0"/>
    <n v="2024"/>
    <n v="6.1"/>
    <n v="4492"/>
    <n v="128"/>
    <n v="8"/>
    <n v="64"/>
    <n v="349"/>
    <n v="1"/>
    <n v="1734"/>
    <n v="5"/>
    <n v="1.4326647564469915E-2"/>
    <n v="2.8653295128939827E-3"/>
    <n v="0"/>
    <x v="1"/>
    <s v="YES"/>
    <n v="0"/>
    <s v="https://ao.com/product/ga04432gb-google-pixel-8a-mobile-phone-black-101208-305.aspx"/>
    <s v="HIGH RATED"/>
  </r>
  <r>
    <x v="3"/>
    <x v="0"/>
    <n v="2023"/>
    <n v="6.7"/>
    <n v="5050"/>
    <n v="128"/>
    <n v="12"/>
    <n v="50"/>
    <n v="999"/>
    <n v="1"/>
    <n v="2782"/>
    <n v="4.5"/>
    <n v="4.5045045045045045E-3"/>
    <n v="1.001001001001001E-3"/>
    <n v="0"/>
    <x v="1"/>
    <s v="YES"/>
    <n v="0"/>
    <s v="https://ao.com/product/ga04798gb-google-pixel-8-pro-mobile-phone-black-99058-305.aspx"/>
    <s v="HIGH RATED"/>
  </r>
  <r>
    <x v="4"/>
    <x v="1"/>
    <n v="2023"/>
    <n v="6.2"/>
    <n v="4575"/>
    <n v="128"/>
    <n v="8"/>
    <n v="50"/>
    <n v="759"/>
    <n v="1"/>
    <n v="2895"/>
    <n v="5"/>
    <n v="6.587615283267457E-3"/>
    <n v="1.3175230566534915E-3"/>
    <n v="0"/>
    <x v="1"/>
    <s v="YES"/>
    <n v="0"/>
    <s v="https://ao.com/product/ga04833gb-google-pixel-8-mobile-phone-black-99045-305.aspx"/>
    <s v="HIGH RATED"/>
  </r>
  <r>
    <x v="2"/>
    <x v="0"/>
    <n v="2024"/>
    <n v="6.3"/>
    <n v="4700"/>
    <n v="128"/>
    <n v="16"/>
    <n v="50"/>
    <n v="849"/>
    <s v="N/A"/>
    <n v="8"/>
    <s v="N/A"/>
    <n v="0"/>
    <n v="0"/>
    <n v="0"/>
    <x v="1"/>
    <s v="YES"/>
    <n v="0"/>
    <s v="https://ao.com/product/ga05360gb-google-pixel-9-pro-xl-mobile-phone-black-102341-305.aspx"/>
    <s v="HIGH RATED"/>
  </r>
  <r>
    <x v="1"/>
    <x v="0"/>
    <n v="2025"/>
    <n v="6.3"/>
    <n v="5100"/>
    <n v="128"/>
    <n v="8"/>
    <n v="48"/>
    <n v="449"/>
    <s v="N/A"/>
    <n v="227"/>
    <s v="N/A"/>
    <n v="0"/>
    <n v="0"/>
    <n v="0"/>
    <x v="1"/>
    <s v="YES"/>
    <n v="0"/>
    <s v="https://ao.com/product/ga05769gb-google-pixel-9a-mobile-phone-black-105336-305.aspx"/>
    <s v="HIGH RATED"/>
  </r>
  <r>
    <x v="5"/>
    <x v="0"/>
    <n v="2024"/>
    <n v="6.3"/>
    <n v="4700"/>
    <n v="128"/>
    <n v="12"/>
    <n v="50"/>
    <n v="699"/>
    <n v="2"/>
    <n v="688"/>
    <n v="5"/>
    <n v="7.1530758226037196E-3"/>
    <n v="2.8612303290414878E-3"/>
    <n v="0"/>
    <x v="1"/>
    <s v="YES"/>
    <n v="0"/>
    <s v="https://ao.com/product/ga05842gb-google-pixel-9-mobile-phone-black-102320-305.aspx#reviews-content-current"/>
    <s v="HIGH RATED"/>
  </r>
  <r>
    <x v="12"/>
    <x v="4"/>
    <n v="2024"/>
    <n v="6.9"/>
    <n v="4200"/>
    <n v="256"/>
    <n v="8"/>
    <n v="64"/>
    <n v="732"/>
    <s v="N/A"/>
    <n v="7030"/>
    <s v="N/A"/>
    <n v="0"/>
    <n v="0"/>
    <n v="0"/>
    <x v="1"/>
    <s v="YES"/>
    <n v="0"/>
    <s v="https://ao.com/product/paya0034gb-motorola-razr-40-mobile-phone-purple-101777-305.aspx"/>
    <s v="HIGH RATED"/>
  </r>
  <r>
    <x v="15"/>
    <x v="4"/>
    <n v="2025"/>
    <n v="6.7"/>
    <n v="4500"/>
    <n v="512"/>
    <n v="16"/>
    <n v="50"/>
    <n v="649"/>
    <n v="1"/>
    <n v="49"/>
    <n v="5"/>
    <n v="7.7041602465331279E-3"/>
    <n v="1.5408320493066256E-3"/>
    <n v="0"/>
    <x v="1"/>
    <s v="YES"/>
    <n v="0"/>
    <s v="https://ao.com/product/pb0y0017gb-motorola-edge-50-fusion-mobile-phone-grey-101873-305.aspx?cmredirectionvalue=Motorola+Edge+50+Ultra"/>
    <s v="HIGH RATED"/>
  </r>
  <r>
    <x v="16"/>
    <x v="4"/>
    <n v="2024"/>
    <n v="6.7"/>
    <n v="4500"/>
    <n v="512"/>
    <n v="12"/>
    <n v="50"/>
    <n v="349"/>
    <n v="4"/>
    <n v="138"/>
    <n v="4.5"/>
    <n v="1.2893982808022923E-2"/>
    <n v="1.1461318051575931E-2"/>
    <n v="0"/>
    <x v="1"/>
    <s v="YES"/>
    <n v="0"/>
    <s v="https://ao.com/product/pb1j0006gb-motorola-edge-50-pro-mobile-phone-black-101856-305.aspx"/>
    <s v="HIGH RATED"/>
  </r>
  <r>
    <x v="13"/>
    <x v="4"/>
    <n v="2024"/>
    <n v="6.9"/>
    <n v="4200"/>
    <n v="256"/>
    <n v="8"/>
    <n v="50"/>
    <n v="549"/>
    <s v="N/A"/>
    <n v="62"/>
    <s v="N/A"/>
    <n v="0"/>
    <n v="0"/>
    <n v="0"/>
    <x v="1"/>
    <s v="YES"/>
    <n v="0"/>
    <s v="https://ao.com/product/pb200015gb-motorola-razr-50-mobile-phone-grey-102365-305.aspx"/>
    <s v="HIGH RATED"/>
  </r>
  <r>
    <x v="27"/>
    <x v="6"/>
    <n v="2024"/>
    <n v="6.5"/>
    <n v="5000"/>
    <n v="128"/>
    <n v="8"/>
    <n v="50"/>
    <n v="349"/>
    <n v="75"/>
    <n v="2596"/>
    <n v="4.9000000000000004"/>
    <n v="1.4040114613180516E-2"/>
    <n v="0.2148997134670487"/>
    <n v="0"/>
    <x v="1"/>
    <s v="YES"/>
    <n v="0"/>
    <s v="https://ao.com/product/sma556bzkaeub-samsung-galaxy-a55-5g-mobile-phone-blue-100451-305.aspx"/>
    <s v="HIGH RATED"/>
  </r>
  <r>
    <x v="28"/>
    <x v="6"/>
    <n v="2025"/>
    <n v="6.7"/>
    <n v="5000"/>
    <n v="256"/>
    <n v="8"/>
    <n v="50"/>
    <n v="419"/>
    <n v="2"/>
    <n v="1006"/>
    <n v="5"/>
    <n v="1.1933174224343675E-2"/>
    <n v="4.7732696897374704E-3"/>
    <n v="0"/>
    <x v="1"/>
    <s v="YES"/>
    <n v="0"/>
    <s v="https://ao.com/product/sma566bzaceub-samsung-galaxy-a56-5g-mobile-phone-grey-105310-305.aspx"/>
    <s v="HIGH RATED"/>
  </r>
  <r>
    <x v="24"/>
    <x v="6"/>
    <n v="2024"/>
    <n v="6.7"/>
    <n v="4700"/>
    <n v="256"/>
    <n v="8"/>
    <n v="50"/>
    <n v="449"/>
    <s v="N/A"/>
    <n v="2442"/>
    <s v="N/A"/>
    <n v="0"/>
    <n v="0"/>
    <n v="0"/>
    <x v="1"/>
    <s v="YES"/>
    <n v="0"/>
    <s v="https://ao.com/product/sms721bzkdeub-samsung-galaxy-s24-fe-5g-mobile-phone-silver-103239-305.aspx"/>
    <s v="HIGH RATED"/>
  </r>
  <r>
    <x v="26"/>
    <x v="6"/>
    <n v="2023"/>
    <n v="6.8"/>
    <n v="5000"/>
    <n v="256"/>
    <n v="8"/>
    <n v="200"/>
    <n v="649"/>
    <n v="3"/>
    <n v="1502"/>
    <n v="5"/>
    <n v="7.7041602465331279E-3"/>
    <n v="4.6224961479198771E-3"/>
    <n v="0"/>
    <x v="1"/>
    <s v="YES"/>
    <n v="0"/>
    <s v="https://ao.com/product/sms918bzedeub-samsung-galaxy-s23-ultra-mobile-phone-cream-96003-305.aspx"/>
    <s v="HIGH RATED"/>
  </r>
  <r>
    <x v="23"/>
    <x v="6"/>
    <n v="2024"/>
    <n v="6.8"/>
    <n v="4855"/>
    <n v="256"/>
    <n v="12"/>
    <n v="200"/>
    <n v="989"/>
    <n v="18"/>
    <n v="14731"/>
    <n v="4.9000000000000004"/>
    <n v="4.9544994944388278E-3"/>
    <n v="1.8200202224469161E-2"/>
    <n v="0"/>
    <x v="1"/>
    <s v="YES"/>
    <n v="0"/>
    <s v="https://ao.com/product/sms928bzvgeub-samsung-galaxy-s24-ultra-mobile-phone-purple-99839-305.aspx"/>
    <s v="HIGH RATED"/>
  </r>
  <r>
    <x v="25"/>
    <x v="6"/>
    <n v="2025"/>
    <n v="6.2"/>
    <n v="4000"/>
    <n v="128"/>
    <n v="12"/>
    <n v="200"/>
    <n v="729"/>
    <s v="N/A"/>
    <n v="48808"/>
    <s v="N/A"/>
    <n v="0"/>
    <n v="0"/>
    <n v="0"/>
    <x v="1"/>
    <s v="YES"/>
    <n v="0"/>
    <s v="https://ao.com/product/sms931blbdeub-samsung-galaxy-s25-mobile-phone-blue-104801-305.aspx"/>
    <s v="HIGH RATED"/>
  </r>
  <r>
    <x v="9"/>
    <x v="3"/>
    <n v="2023"/>
    <n v="6.7"/>
    <n v="5000"/>
    <n v="256"/>
    <n v="8"/>
    <n v="200"/>
    <s v="N/A"/>
    <s v="N/A"/>
    <n v="1898"/>
    <s v="N/A"/>
    <n v="0"/>
    <n v="0"/>
    <s v="N/A"/>
    <x v="1"/>
    <s v="NO"/>
    <n v="0"/>
    <s v="N/A"/>
    <s v="HIGH RATED"/>
  </r>
  <r>
    <x v="7"/>
    <x v="2"/>
    <n v="2023"/>
    <n v="6.81"/>
    <n v="5100"/>
    <n v="512"/>
    <n v="12"/>
    <n v="50"/>
    <s v="N/A"/>
    <s v="N/A"/>
    <n v="137"/>
    <s v="N/A"/>
    <n v="0"/>
    <n v="0"/>
    <s v="N/A"/>
    <x v="1"/>
    <s v="NO"/>
    <n v="0"/>
    <s v="N/A"/>
    <s v="HIGH RATED"/>
  </r>
  <r>
    <x v="8"/>
    <x v="2"/>
    <n v="2024"/>
    <n v="6.78"/>
    <n v="5300"/>
    <n v="256"/>
    <n v="8"/>
    <n v="108"/>
    <s v="N/A"/>
    <s v="N/A"/>
    <n v="1473"/>
    <s v="N/A"/>
    <n v="0"/>
    <n v="0"/>
    <s v="N/A"/>
    <x v="1"/>
    <s v="NO"/>
    <n v="0"/>
    <s v="N/A"/>
    <s v="HIGH RATED"/>
  </r>
  <r>
    <x v="14"/>
    <x v="4"/>
    <n v="2025"/>
    <n v="6.67"/>
    <n v="6000"/>
    <n v="512"/>
    <n v="12"/>
    <n v="50"/>
    <s v="N/A"/>
    <s v="N/A"/>
    <n v="4"/>
    <s v="N/A"/>
    <n v="0"/>
    <n v="0"/>
    <s v="N/A"/>
    <x v="1"/>
    <s v="NO"/>
    <n v="0"/>
    <s v="N/A"/>
    <s v="HIGH RATED"/>
  </r>
  <r>
    <x v="11"/>
    <x v="4"/>
    <n v="2025"/>
    <n v="6.67"/>
    <n v="5200"/>
    <n v="512"/>
    <n v="12"/>
    <n v="50"/>
    <s v="N/A"/>
    <s v="N/A"/>
    <n v="7"/>
    <s v="N/A"/>
    <n v="0"/>
    <n v="0"/>
    <s v="N/A"/>
    <x v="1"/>
    <s v="NO"/>
    <n v="0"/>
    <s v="N/A"/>
    <s v="HIGH RATED"/>
  </r>
  <r>
    <x v="21"/>
    <x v="5"/>
    <n v="2023"/>
    <n v="6.7"/>
    <n v="5000"/>
    <n v="128"/>
    <n v="8"/>
    <n v="50"/>
    <s v="N/A"/>
    <s v="N/A"/>
    <n v="94"/>
    <s v="N/A"/>
    <n v="0"/>
    <n v="0"/>
    <s v="N/A"/>
    <x v="1"/>
    <s v="NO"/>
    <n v="0"/>
    <s v="N/A"/>
    <s v="HIGH RATED"/>
  </r>
  <r>
    <x v="17"/>
    <x v="5"/>
    <n v="2024"/>
    <n v="6.78"/>
    <n v="5500"/>
    <n v="256"/>
    <n v="16"/>
    <n v="50"/>
    <s v="N/A"/>
    <s v="N/A"/>
    <n v="42"/>
    <s v="N/A"/>
    <n v="0"/>
    <n v="0"/>
    <s v="N/A"/>
    <x v="1"/>
    <s v="NO"/>
    <n v="0"/>
    <s v="N/A"/>
    <s v="HIGH RATED"/>
  </r>
  <r>
    <x v="18"/>
    <x v="5"/>
    <n v="2025"/>
    <n v="6.78"/>
    <n v="6000"/>
    <n v="256"/>
    <n v="12"/>
    <n v="50"/>
    <s v="N/A"/>
    <s v="N/A"/>
    <n v="2"/>
    <s v="N/A"/>
    <n v="0"/>
    <n v="0"/>
    <s v="N/A"/>
    <x v="1"/>
    <s v="NO"/>
    <n v="0"/>
    <s v="N/A"/>
    <s v="HIGH RATED"/>
  </r>
  <r>
    <x v="22"/>
    <x v="5"/>
    <n v="2023"/>
    <n v="6.41"/>
    <n v="5000"/>
    <n v="256"/>
    <n v="16"/>
    <n v="50"/>
    <s v="N/A"/>
    <s v="N/A"/>
    <n v="469"/>
    <s v="N/A"/>
    <n v="0"/>
    <n v="0"/>
    <s v="N/A"/>
    <x v="1"/>
    <s v="NO"/>
    <n v="0"/>
    <s v="N/A"/>
    <s v="HIGH RATED"/>
  </r>
  <r>
    <x v="19"/>
    <x v="5"/>
    <n v="2024"/>
    <n v="6.74"/>
    <n v="5500"/>
    <n v="256"/>
    <n v="12"/>
    <n v="50"/>
    <s v="N/A"/>
    <s v="N/A"/>
    <n v="17"/>
    <s v="N/A"/>
    <n v="0"/>
    <n v="0"/>
    <s v="N/A"/>
    <x v="1"/>
    <s v="NO"/>
    <n v="0"/>
    <s v="N/A"/>
    <s v="HIGH RATED"/>
  </r>
  <r>
    <x v="20"/>
    <x v="5"/>
    <n v="2024"/>
    <n v="6.67"/>
    <n v="5110"/>
    <n v="256"/>
    <n v="8"/>
    <n v="50"/>
    <s v="N/A"/>
    <s v="N/A"/>
    <n v="296"/>
    <s v="N/A"/>
    <n v="0"/>
    <n v="0"/>
    <s v="N/A"/>
    <x v="1"/>
    <s v="NO"/>
    <n v="0"/>
    <s v="N/A"/>
    <s v="HIGH RATED"/>
  </r>
  <r>
    <x v="29"/>
    <x v="7"/>
    <n v="2024"/>
    <n v="6.67"/>
    <n v="5000"/>
    <n v="512"/>
    <n v="12"/>
    <n v="50"/>
    <s v="N/A"/>
    <s v="N/A"/>
    <n v="78"/>
    <s v="N/A"/>
    <n v="0"/>
    <n v="0"/>
    <s v="N/A"/>
    <x v="1"/>
    <s v="NO"/>
    <n v="0"/>
    <s v="N/A"/>
    <s v="HIGH RATED"/>
  </r>
  <r>
    <x v="30"/>
    <x v="7"/>
    <n v="2024"/>
    <n v="6.67"/>
    <n v="5000"/>
    <n v="512"/>
    <n v="12"/>
    <n v="50"/>
    <s v="N/A"/>
    <s v="N/A"/>
    <n v="177"/>
    <s v="N/A"/>
    <n v="0"/>
    <n v="0"/>
    <s v="N/A"/>
    <x v="1"/>
    <s v="NO"/>
    <n v="0"/>
    <s v="N/A"/>
    <s v="HIGH RATED"/>
  </r>
  <r>
    <x v="34"/>
    <x v="7"/>
    <n v="2023"/>
    <n v="6.43"/>
    <n v="5000"/>
    <n v="256"/>
    <n v="8"/>
    <n v="200"/>
    <s v="N/A"/>
    <s v="N/A"/>
    <n v="923"/>
    <s v="N/A"/>
    <n v="0"/>
    <n v="0"/>
    <s v="N/A"/>
    <x v="1"/>
    <s v="NO"/>
    <n v="0"/>
    <s v="N/A"/>
    <s v="HIGH RATED"/>
  </r>
  <r>
    <x v="33"/>
    <x v="7"/>
    <n v="2025"/>
    <n v="6.77"/>
    <n v="5110"/>
    <n v="512"/>
    <n v="12"/>
    <n v="200"/>
    <s v="N/A"/>
    <s v="N/A"/>
    <n v="236"/>
    <s v="N/A"/>
    <n v="0"/>
    <n v="0"/>
    <s v="N/A"/>
    <x v="1"/>
    <s v="NO"/>
    <n v="0"/>
    <s v="N/A"/>
    <s v="HIGH RATED"/>
  </r>
  <r>
    <x v="31"/>
    <x v="7"/>
    <n v="2024"/>
    <n v="6.67"/>
    <n v="5000"/>
    <n v="512"/>
    <n v="12"/>
    <n v="50"/>
    <s v="N/A"/>
    <s v="N/A"/>
    <n v="197"/>
    <s v="N/A"/>
    <n v="0"/>
    <n v="0"/>
    <s v="N/A"/>
    <x v="1"/>
    <s v="NO"/>
    <n v="0"/>
    <s v="N/A"/>
    <s v="HIGH RATED"/>
  </r>
  <r>
    <x v="32"/>
    <x v="7"/>
    <n v="2025"/>
    <n v="6.67"/>
    <n v="5300"/>
    <n v="512"/>
    <n v="16"/>
    <n v="50"/>
    <s v="N/A"/>
    <s v="N/A"/>
    <n v="36"/>
    <s v="N/A"/>
    <n v="0"/>
    <n v="0"/>
    <s v="N/A"/>
    <x v="1"/>
    <s v="NO"/>
    <n v="0"/>
    <s v="N/A"/>
    <s v="HIGH RATED"/>
  </r>
  <r>
    <x v="34"/>
    <x v="7"/>
    <n v="2023"/>
    <n v="6.43"/>
    <n v="5000"/>
    <n v="256"/>
    <n v="8"/>
    <n v="200"/>
    <n v="289"/>
    <n v="19"/>
    <n v="923"/>
    <n v="4.7"/>
    <n v="1.6262975778546712E-2"/>
    <n v="6.5743944636678195E-2"/>
    <n v="0"/>
    <x v="2"/>
    <s v="YES"/>
    <n v="0"/>
    <s v="https://www.argos.co.uk/product/2154648"/>
    <s v="BEST VALUE"/>
  </r>
  <r>
    <x v="15"/>
    <x v="4"/>
    <n v="2025"/>
    <n v="6.7"/>
    <n v="4500"/>
    <n v="512"/>
    <n v="16"/>
    <n v="50"/>
    <n v="599.99"/>
    <n v="5"/>
    <n v="49"/>
    <n v="4.8"/>
    <n v="8.0001333355555915E-3"/>
    <n v="8.3334722245370762E-3"/>
    <n v="0"/>
    <x v="2"/>
    <s v="YES"/>
    <n v="0"/>
    <s v="https://www.argos.co.uk/product/3111642"/>
    <s v="BEST VALUE"/>
  </r>
  <r>
    <x v="3"/>
    <x v="0"/>
    <n v="2023"/>
    <n v="6.7"/>
    <n v="5050"/>
    <n v="128"/>
    <n v="12"/>
    <n v="50"/>
    <n v="699"/>
    <n v="77"/>
    <n v="2782"/>
    <n v="4.8"/>
    <n v="6.8669527896995704E-3"/>
    <n v="0.11015736766809728"/>
    <n v="0"/>
    <x v="2"/>
    <s v="YES"/>
    <n v="0"/>
    <s v="https://www.argos.co.uk/product/3269226"/>
    <s v="HIGH RATED"/>
  </r>
  <r>
    <x v="26"/>
    <x v="6"/>
    <n v="2023"/>
    <n v="6.8"/>
    <n v="5000"/>
    <n v="256"/>
    <n v="8"/>
    <n v="200"/>
    <n v="509"/>
    <n v="984"/>
    <n v="1502"/>
    <n v="4.0999999999999996"/>
    <n v="8.0550098231827114E-3"/>
    <n v="1.9332023575638506"/>
    <n v="0"/>
    <x v="2"/>
    <s v="YES"/>
    <n v="0"/>
    <s v="https://www.argos.co.uk/product/3410594?clickSR=slp:term:samsung%20galaxy%20s23:8:197:1"/>
    <s v="COMPARE"/>
  </r>
  <r>
    <x v="8"/>
    <x v="2"/>
    <n v="2024"/>
    <n v="6.78"/>
    <n v="5300"/>
    <n v="256"/>
    <n v="8"/>
    <n v="108"/>
    <n v="297"/>
    <n v="103"/>
    <n v="1473"/>
    <n v="4.8"/>
    <n v="1.6161616161616162E-2"/>
    <n v="0.34680134680134678"/>
    <n v="0"/>
    <x v="2"/>
    <s v="YES"/>
    <n v="0"/>
    <s v="https://www.argos.co.uk/product/3418778?clickSR=slp:term:honor%20magic%20series:2:8:1"/>
    <s v="BEST VALUE"/>
  </r>
  <r>
    <x v="12"/>
    <x v="4"/>
    <n v="2024"/>
    <n v="6.9"/>
    <n v="4200"/>
    <n v="256"/>
    <n v="8"/>
    <n v="64"/>
    <n v="841"/>
    <n v="6970"/>
    <n v="7030"/>
    <n v="4.8"/>
    <n v="5.7074910820451843E-3"/>
    <n v="8.2877526753864448"/>
    <n v="0"/>
    <x v="2"/>
    <s v="YES"/>
    <n v="0"/>
    <s v="https://www.argos.co.uk/product/3930270"/>
    <s v="HIGH RATED"/>
  </r>
  <r>
    <x v="2"/>
    <x v="0"/>
    <n v="2024"/>
    <n v="6.3"/>
    <n v="4700"/>
    <n v="128"/>
    <n v="16"/>
    <n v="50"/>
    <n v="999"/>
    <s v="N/A"/>
    <n v="8"/>
    <s v="N/A"/>
    <n v="0"/>
    <n v="0"/>
    <n v="0"/>
    <x v="2"/>
    <s v="YES"/>
    <n v="0"/>
    <s v="https://www.argos.co.uk/product/4016540"/>
    <s v="HIGH RATED"/>
  </r>
  <r>
    <x v="16"/>
    <x v="4"/>
    <n v="2024"/>
    <n v="6.7"/>
    <n v="4500"/>
    <n v="512"/>
    <n v="12"/>
    <n v="50"/>
    <n v="349.99"/>
    <n v="1"/>
    <n v="138"/>
    <n v="5"/>
    <n v="1.4286122460641731E-2"/>
    <n v="2.8572244921283465E-3"/>
    <n v="0"/>
    <x v="2"/>
    <s v="YES"/>
    <n v="0"/>
    <s v="https://www.argos.co.uk/product/4031037"/>
    <s v="HIGH RATED"/>
  </r>
  <r>
    <x v="24"/>
    <x v="6"/>
    <n v="2024"/>
    <n v="6.7"/>
    <n v="4700"/>
    <n v="256"/>
    <n v="8"/>
    <n v="50"/>
    <n v="649.99"/>
    <n v="836"/>
    <n v="2442"/>
    <n v="4.5"/>
    <n v="6.9231834335912856E-3"/>
    <n v="1.2861736334405145"/>
    <n v="0"/>
    <x v="2"/>
    <s v="YES"/>
    <n v="0"/>
    <s v="https://www.argos.co.uk/product/4350653"/>
    <s v="HIGH RATED"/>
  </r>
  <r>
    <x v="27"/>
    <x v="6"/>
    <n v="2024"/>
    <n v="6.5"/>
    <n v="5000"/>
    <n v="128"/>
    <n v="8"/>
    <n v="50"/>
    <n v="374"/>
    <n v="967"/>
    <n v="2596"/>
    <n v="4.4000000000000004"/>
    <n v="1.1764705882352943E-2"/>
    <n v="2.5855614973262031"/>
    <n v="0"/>
    <x v="2"/>
    <s v="YES"/>
    <n v="0"/>
    <s v="https://www.argos.co.uk/product/4638447"/>
    <s v="COMPARE"/>
  </r>
  <r>
    <x v="25"/>
    <x v="6"/>
    <n v="2025"/>
    <n v="6.2"/>
    <n v="4000"/>
    <n v="128"/>
    <n v="12"/>
    <n v="200"/>
    <n v="799"/>
    <n v="6026"/>
    <n v="48808"/>
    <n v="4.9000000000000004"/>
    <n v="6.1326658322903632E-3"/>
    <n v="7.5419274092615769"/>
    <n v="0"/>
    <x v="2"/>
    <s v="YES"/>
    <n v="0"/>
    <s v="https://www.argos.co.uk/product/4667827"/>
    <s v="HIGH RATED"/>
  </r>
  <r>
    <x v="0"/>
    <x v="0"/>
    <n v="2024"/>
    <n v="6.1"/>
    <n v="4492"/>
    <n v="128"/>
    <n v="8"/>
    <n v="64"/>
    <n v="399"/>
    <n v="111"/>
    <n v="1734"/>
    <n v="4.7"/>
    <n v="1.1779448621553884E-2"/>
    <n v="0.2781954887218045"/>
    <n v="0"/>
    <x v="2"/>
    <s v="YES"/>
    <n v="0"/>
    <s v="https://www.argos.co.uk/product/5022416"/>
    <s v="HIGH RATED"/>
  </r>
  <r>
    <x v="6"/>
    <x v="2"/>
    <n v="2024"/>
    <n v="6.78"/>
    <n v="5200"/>
    <n v="512"/>
    <n v="12"/>
    <n v="50"/>
    <n v="499.99"/>
    <n v="17"/>
    <n v="256"/>
    <n v="4.8"/>
    <n v="9.6001920038400763E-3"/>
    <n v="3.4000680013600272E-2"/>
    <n v="0"/>
    <x v="2"/>
    <s v="YES"/>
    <n v="0"/>
    <s v="https://www.argos.co.uk/product/5250051"/>
    <s v="HIGH RATED"/>
  </r>
  <r>
    <x v="13"/>
    <x v="4"/>
    <n v="2024"/>
    <n v="6.9"/>
    <n v="4200"/>
    <n v="256"/>
    <n v="8"/>
    <n v="50"/>
    <n v="549.99"/>
    <n v="16"/>
    <n v="62"/>
    <n v="4.5999999999999996"/>
    <n v="8.3637884325169533E-3"/>
    <n v="2.909143802614593E-2"/>
    <n v="0"/>
    <x v="2"/>
    <s v="YES"/>
    <n v="0"/>
    <s v="https://www.argos.co.uk/product/6278513"/>
    <s v="HIGH RATED"/>
  </r>
  <r>
    <x v="1"/>
    <x v="0"/>
    <n v="2025"/>
    <n v="6.3"/>
    <n v="5100"/>
    <n v="128"/>
    <n v="8"/>
    <n v="48"/>
    <n v="499"/>
    <n v="19"/>
    <n v="227"/>
    <n v="5"/>
    <n v="1.002004008016032E-2"/>
    <n v="3.8076152304609222E-2"/>
    <n v="0"/>
    <x v="2"/>
    <s v="YES"/>
    <n v="0"/>
    <s v="https://www.argos.co.uk/product/7183786"/>
    <s v="HIGH RATED"/>
  </r>
  <r>
    <x v="5"/>
    <x v="0"/>
    <n v="2024"/>
    <n v="6.3"/>
    <n v="4700"/>
    <n v="128"/>
    <n v="12"/>
    <n v="50"/>
    <n v="499"/>
    <n v="19"/>
    <n v="688"/>
    <n v="5"/>
    <n v="1.002004008016032E-2"/>
    <n v="3.8076152304609222E-2"/>
    <n v="0"/>
    <x v="2"/>
    <s v="YES"/>
    <n v="0"/>
    <s v="https://www.argos.co.uk/product/7184486?clickPR=plp:1:34"/>
    <s v="BEST VALUE"/>
  </r>
  <r>
    <x v="28"/>
    <x v="6"/>
    <n v="2025"/>
    <n v="6.7"/>
    <n v="5000"/>
    <n v="256"/>
    <n v="8"/>
    <n v="50"/>
    <n v="499.99"/>
    <n v="329"/>
    <n v="1006"/>
    <n v="4.5999999999999996"/>
    <n v="9.200184003680072E-3"/>
    <n v="0.65801316026320522"/>
    <n v="0"/>
    <x v="2"/>
    <s v="YES"/>
    <n v="0"/>
    <s v="https://www.argos.co.uk/product/7358188?clickPR=plp:16:110"/>
    <s v="HIGH RATED"/>
  </r>
  <r>
    <x v="10"/>
    <x v="2"/>
    <n v="2025"/>
    <n v="6.7"/>
    <n v="5230"/>
    <n v="256"/>
    <n v="8"/>
    <n v="108"/>
    <n v="219.99"/>
    <n v="9"/>
    <n v="44"/>
    <n v="4.8"/>
    <n v="2.1819173598799944E-2"/>
    <n v="4.0910950497749898E-2"/>
    <n v="0"/>
    <x v="2"/>
    <s v="YES"/>
    <n v="0"/>
    <s v="https://www.argos.co.uk/product/7555390"/>
    <s v="BEST VALUE"/>
  </r>
  <r>
    <x v="14"/>
    <x v="4"/>
    <n v="2025"/>
    <n v="6.67"/>
    <n v="6000"/>
    <n v="512"/>
    <n v="12"/>
    <n v="50"/>
    <n v="599.99"/>
    <s v="N/A"/>
    <n v="4"/>
    <s v="N/A"/>
    <n v="0"/>
    <n v="0"/>
    <n v="0"/>
    <x v="2"/>
    <s v="YES"/>
    <n v="0"/>
    <s v="https://www.argos.co.uk/product/7611643"/>
    <s v="HIGH RATED"/>
  </r>
  <r>
    <x v="11"/>
    <x v="4"/>
    <n v="2025"/>
    <n v="6.67"/>
    <n v="5200"/>
    <n v="512"/>
    <n v="12"/>
    <n v="50"/>
    <n v="379.99"/>
    <n v="5"/>
    <n v="7"/>
    <n v="4.4000000000000004"/>
    <n v="1.15792520855812E-2"/>
    <n v="1.3158241006342272E-2"/>
    <n v="0"/>
    <x v="2"/>
    <s v="YES"/>
    <n v="0"/>
    <s v="https://www.argos.co.uk/product/7632079"/>
    <s v="COMPARE"/>
  </r>
  <r>
    <x v="4"/>
    <x v="1"/>
    <n v="2023"/>
    <n v="6.2"/>
    <n v="4575"/>
    <n v="128"/>
    <n v="8"/>
    <n v="50"/>
    <s v="N/A"/>
    <s v="N/A"/>
    <n v="2895"/>
    <s v="N/A"/>
    <n v="0"/>
    <n v="0"/>
    <s v="N/A"/>
    <x v="2"/>
    <s v="NO"/>
    <n v="0"/>
    <s v="N/A"/>
    <s v="HIGH RATED"/>
  </r>
  <r>
    <x v="9"/>
    <x v="3"/>
    <n v="2023"/>
    <n v="6.7"/>
    <n v="5000"/>
    <n v="256"/>
    <n v="8"/>
    <n v="200"/>
    <s v="N/A"/>
    <s v="N/A"/>
    <n v="1898"/>
    <s v="N/A"/>
    <n v="0"/>
    <n v="0"/>
    <s v="N/A"/>
    <x v="2"/>
    <s v="NO"/>
    <n v="0"/>
    <s v="N/A"/>
    <s v="HIGH RATED"/>
  </r>
  <r>
    <x v="7"/>
    <x v="2"/>
    <n v="2023"/>
    <n v="6.81"/>
    <n v="5100"/>
    <n v="512"/>
    <n v="12"/>
    <n v="50"/>
    <s v="N/A"/>
    <s v="N/A"/>
    <n v="137"/>
    <s v="N/A"/>
    <n v="0"/>
    <n v="0"/>
    <s v="N/A"/>
    <x v="2"/>
    <s v="NO"/>
    <n v="0"/>
    <s v="N/A"/>
    <s v="HIGH RATED"/>
  </r>
  <r>
    <x v="21"/>
    <x v="5"/>
    <n v="2023"/>
    <n v="6.7"/>
    <n v="5000"/>
    <n v="128"/>
    <n v="8"/>
    <n v="50"/>
    <s v="N/A"/>
    <s v="N/A"/>
    <n v="94"/>
    <s v="N/A"/>
    <n v="0"/>
    <n v="0"/>
    <s v="N/A"/>
    <x v="2"/>
    <s v="NO"/>
    <n v="0"/>
    <s v="N/A"/>
    <s v="HIGH RATED"/>
  </r>
  <r>
    <x v="17"/>
    <x v="5"/>
    <n v="2024"/>
    <n v="6.78"/>
    <n v="5500"/>
    <n v="256"/>
    <n v="16"/>
    <n v="50"/>
    <s v="N/A"/>
    <s v="N/A"/>
    <n v="42"/>
    <s v="N/A"/>
    <n v="0"/>
    <n v="0"/>
    <s v="N/A"/>
    <x v="2"/>
    <s v="NO"/>
    <n v="0"/>
    <s v="N/A"/>
    <s v="HIGH RATED"/>
  </r>
  <r>
    <x v="18"/>
    <x v="5"/>
    <n v="2025"/>
    <n v="6.78"/>
    <n v="6000"/>
    <n v="256"/>
    <n v="12"/>
    <n v="50"/>
    <s v="N/A"/>
    <s v="N/A"/>
    <n v="2"/>
    <s v="N/A"/>
    <n v="0"/>
    <n v="0"/>
    <s v="N/A"/>
    <x v="2"/>
    <s v="NO"/>
    <n v="0"/>
    <s v="N/A"/>
    <s v="HIGH RATED"/>
  </r>
  <r>
    <x v="22"/>
    <x v="5"/>
    <n v="2023"/>
    <n v="6.41"/>
    <n v="5000"/>
    <n v="256"/>
    <n v="16"/>
    <n v="50"/>
    <s v="N/A"/>
    <s v="N/A"/>
    <n v="469"/>
    <s v="N/A"/>
    <n v="0"/>
    <n v="0"/>
    <s v="N/A"/>
    <x v="2"/>
    <s v="NO"/>
    <n v="0"/>
    <s v="N/A"/>
    <s v="HIGH RATED"/>
  </r>
  <r>
    <x v="19"/>
    <x v="5"/>
    <n v="2024"/>
    <n v="6.74"/>
    <n v="5500"/>
    <n v="256"/>
    <n v="12"/>
    <n v="50"/>
    <s v="N/A"/>
    <s v="N/A"/>
    <n v="17"/>
    <s v="N/A"/>
    <n v="0"/>
    <n v="0"/>
    <s v="N/A"/>
    <x v="2"/>
    <s v="NO"/>
    <n v="0"/>
    <s v="N/A"/>
    <s v="HIGH RATED"/>
  </r>
  <r>
    <x v="20"/>
    <x v="5"/>
    <n v="2024"/>
    <n v="6.67"/>
    <n v="5110"/>
    <n v="256"/>
    <n v="8"/>
    <n v="50"/>
    <s v="N/A"/>
    <s v="N/A"/>
    <n v="296"/>
    <s v="N/A"/>
    <n v="0"/>
    <n v="0"/>
    <s v="N/A"/>
    <x v="2"/>
    <s v="NO"/>
    <n v="0"/>
    <s v="N/A"/>
    <s v="HIGH RATED"/>
  </r>
  <r>
    <x v="23"/>
    <x v="6"/>
    <n v="2024"/>
    <n v="6.8"/>
    <n v="4855"/>
    <n v="256"/>
    <n v="12"/>
    <n v="200"/>
    <s v="N/A"/>
    <s v="N/A"/>
    <n v="14731"/>
    <s v="N/A"/>
    <n v="0"/>
    <n v="0"/>
    <s v="N/A"/>
    <x v="2"/>
    <s v="NO"/>
    <n v="0"/>
    <s v="N/A"/>
    <s v="HIGH RATED"/>
  </r>
  <r>
    <x v="29"/>
    <x v="7"/>
    <n v="2024"/>
    <n v="6.67"/>
    <n v="5000"/>
    <n v="512"/>
    <n v="12"/>
    <n v="50"/>
    <s v="N/A"/>
    <s v="N/A"/>
    <n v="78"/>
    <s v="N/A"/>
    <n v="0"/>
    <n v="0"/>
    <s v="N/A"/>
    <x v="2"/>
    <s v="NO"/>
    <n v="0"/>
    <s v="N/A"/>
    <s v="HIGH RATED"/>
  </r>
  <r>
    <x v="30"/>
    <x v="7"/>
    <n v="2024"/>
    <n v="6.67"/>
    <n v="5000"/>
    <n v="512"/>
    <n v="12"/>
    <n v="50"/>
    <s v="N/A"/>
    <s v="N/A"/>
    <n v="177"/>
    <s v="N/A"/>
    <n v="0"/>
    <n v="0"/>
    <s v="N/A"/>
    <x v="2"/>
    <s v="NO"/>
    <n v="0"/>
    <s v="N/A"/>
    <s v="HIGH RATED"/>
  </r>
  <r>
    <x v="33"/>
    <x v="7"/>
    <n v="2025"/>
    <n v="6.77"/>
    <n v="5110"/>
    <n v="512"/>
    <n v="12"/>
    <n v="200"/>
    <s v="N/A"/>
    <s v="N/A"/>
    <n v="236"/>
    <s v="N/A"/>
    <n v="0"/>
    <n v="0"/>
    <n v="0"/>
    <x v="2"/>
    <s v="YES"/>
    <n v="0"/>
    <s v="N/A"/>
    <s v="HIGH RATED"/>
  </r>
  <r>
    <x v="31"/>
    <x v="7"/>
    <n v="2024"/>
    <n v="6.67"/>
    <n v="5000"/>
    <n v="512"/>
    <n v="12"/>
    <n v="50"/>
    <s v="N/A"/>
    <s v="N/A"/>
    <n v="197"/>
    <s v="N/A"/>
    <n v="0"/>
    <n v="0"/>
    <s v="N/A"/>
    <x v="2"/>
    <s v="NO"/>
    <n v="0"/>
    <s v="N/A"/>
    <s v="HIGH RATED"/>
  </r>
  <r>
    <x v="32"/>
    <x v="7"/>
    <n v="2025"/>
    <n v="6.67"/>
    <n v="5300"/>
    <n v="512"/>
    <n v="16"/>
    <n v="50"/>
    <s v="N/A"/>
    <s v="N/A"/>
    <n v="36"/>
    <s v="N/A"/>
    <n v="0"/>
    <n v="0"/>
    <n v="0"/>
    <x v="2"/>
    <s v="YES"/>
    <n v="0"/>
    <s v="N/A"/>
    <s v="HIGH RATED"/>
  </r>
  <r>
    <x v="4"/>
    <x v="1"/>
    <n v="2023"/>
    <n v="6.2"/>
    <n v="4575"/>
    <n v="128"/>
    <n v="8"/>
    <n v="50"/>
    <n v="449"/>
    <s v="N/A"/>
    <n v="2895"/>
    <s v="N/A"/>
    <n v="0"/>
    <n v="0"/>
    <n v="0"/>
    <x v="3"/>
    <s v="YES"/>
    <n v="0"/>
    <s v="https://www.carphonewarehouse.com/google-pixel-8"/>
    <s v="HIGH RATED"/>
  </r>
  <r>
    <x v="0"/>
    <x v="0"/>
    <n v="2024"/>
    <n v="6.1"/>
    <n v="4492"/>
    <n v="128"/>
    <n v="8"/>
    <n v="64"/>
    <n v="449"/>
    <s v="N/A"/>
    <n v="1734"/>
    <s v="N/A"/>
    <n v="0"/>
    <n v="0"/>
    <n v="0"/>
    <x v="3"/>
    <s v="YES"/>
    <n v="0"/>
    <s v="https://www.carphonewarehouse.com/google-pixel-8"/>
    <s v="HIGH RATED"/>
  </r>
  <r>
    <x v="3"/>
    <x v="0"/>
    <n v="2023"/>
    <n v="6.7"/>
    <n v="5050"/>
    <n v="128"/>
    <n v="12"/>
    <n v="50"/>
    <n v="549"/>
    <s v="N/A"/>
    <n v="2782"/>
    <s v="N/A"/>
    <n v="0"/>
    <n v="0"/>
    <n v="0"/>
    <x v="3"/>
    <s v="YES"/>
    <n v="0"/>
    <s v="https://www.carphonewarehouse.com/google-pixel-8-pro"/>
    <s v="HIGH RATED"/>
  </r>
  <r>
    <x v="5"/>
    <x v="0"/>
    <n v="2024"/>
    <n v="6.3"/>
    <n v="4700"/>
    <n v="128"/>
    <n v="12"/>
    <n v="50"/>
    <n v="699"/>
    <s v="N/A"/>
    <n v="688"/>
    <s v="N/A"/>
    <n v="0"/>
    <n v="0"/>
    <n v="0"/>
    <x v="3"/>
    <s v="YES"/>
    <n v="0"/>
    <s v="https://www.carphonewarehouse.com/google-pixel-9"/>
    <s v="HIGH RATED"/>
  </r>
  <r>
    <x v="13"/>
    <x v="4"/>
    <n v="2024"/>
    <n v="6.9"/>
    <n v="4200"/>
    <n v="256"/>
    <n v="8"/>
    <n v="50"/>
    <n v="499"/>
    <s v="N/A"/>
    <n v="62"/>
    <s v="N/A"/>
    <n v="0"/>
    <n v="0"/>
    <n v="0"/>
    <x v="3"/>
    <s v="YES"/>
    <n v="0"/>
    <s v="https://www.carphonewarehouse.com/google-pixel-9a"/>
    <s v="HIGH RATED"/>
  </r>
  <r>
    <x v="2"/>
    <x v="0"/>
    <n v="2024"/>
    <n v="6.3"/>
    <n v="4700"/>
    <n v="128"/>
    <n v="16"/>
    <n v="50"/>
    <n v="999"/>
    <s v="N/A"/>
    <n v="8"/>
    <s v="N/A"/>
    <n v="0"/>
    <n v="0"/>
    <n v="0"/>
    <x v="3"/>
    <s v="YES"/>
    <n v="0"/>
    <s v="https://www.carphonewarehouse.com/google-pixel-9-pro?tab_active=simFree"/>
    <s v="HIGH RATED"/>
  </r>
  <r>
    <x v="6"/>
    <x v="2"/>
    <n v="2024"/>
    <n v="6.78"/>
    <n v="5200"/>
    <n v="512"/>
    <n v="12"/>
    <n v="50"/>
    <n v="499.99"/>
    <s v="N/A"/>
    <n v="256"/>
    <s v="N/A"/>
    <n v="0"/>
    <n v="0"/>
    <n v="0"/>
    <x v="3"/>
    <s v="YES"/>
    <n v="0"/>
    <s v="https://www.carphonewarehouse.com/honor-200-pro?tab_active=simFree"/>
    <s v="HIGH RATED"/>
  </r>
  <r>
    <x v="10"/>
    <x v="2"/>
    <n v="2025"/>
    <n v="6.7"/>
    <n v="5230"/>
    <n v="256"/>
    <n v="8"/>
    <n v="108"/>
    <n v="219.99"/>
    <s v="N/A"/>
    <n v="44"/>
    <s v="N/A"/>
    <n v="0"/>
    <n v="0"/>
    <n v="0"/>
    <x v="3"/>
    <s v="YES"/>
    <n v="0"/>
    <s v="https://www.carphonewarehouse.com/honor-400-lite"/>
    <s v="BEST VALUE"/>
  </r>
  <r>
    <x v="15"/>
    <x v="4"/>
    <n v="2025"/>
    <n v="6.7"/>
    <n v="4500"/>
    <n v="512"/>
    <n v="16"/>
    <n v="50"/>
    <n v="599"/>
    <s v="N/A"/>
    <n v="49"/>
    <s v="N/A"/>
    <n v="0"/>
    <n v="0"/>
    <n v="0"/>
    <x v="3"/>
    <s v="YES"/>
    <n v="0"/>
    <s v="https://www.carphonewarehouse.com/motorola-edge-50-ultra"/>
    <s v="BEST VALUE"/>
  </r>
  <r>
    <x v="14"/>
    <x v="4"/>
    <n v="2025"/>
    <n v="6.67"/>
    <n v="6000"/>
    <n v="512"/>
    <n v="12"/>
    <n v="50"/>
    <n v="599"/>
    <s v="N/A"/>
    <n v="4"/>
    <s v="N/A"/>
    <n v="0"/>
    <n v="0"/>
    <n v="0"/>
    <x v="3"/>
    <s v="YES"/>
    <n v="0"/>
    <s v="https://www.carphonewarehouse.com/motorola-edge-60-pro"/>
    <s v="HIGH RATED"/>
  </r>
  <r>
    <x v="1"/>
    <x v="0"/>
    <n v="2025"/>
    <n v="6.3"/>
    <n v="5100"/>
    <n v="128"/>
    <n v="8"/>
    <n v="48"/>
    <n v="749"/>
    <s v="N/A"/>
    <n v="227"/>
    <s v="N/A"/>
    <n v="0"/>
    <n v="0"/>
    <n v="0"/>
    <x v="3"/>
    <s v="YES"/>
    <n v="0"/>
    <s v="https://www.carphonewarehouse.com/motorola-razr-50-ultra"/>
    <s v="HIGH RATED"/>
  </r>
  <r>
    <x v="28"/>
    <x v="6"/>
    <n v="2025"/>
    <n v="6.7"/>
    <n v="5000"/>
    <n v="256"/>
    <n v="8"/>
    <n v="50"/>
    <n v="424"/>
    <s v="N/A"/>
    <n v="1006"/>
    <s v="N/A"/>
    <n v="0"/>
    <n v="0"/>
    <n v="0"/>
    <x v="3"/>
    <s v="YES"/>
    <n v="0"/>
    <s v="https://www.carphonewarehouse.com/samsung-galaxy-a56-5g"/>
    <s v="HIGH RATED"/>
  </r>
  <r>
    <x v="26"/>
    <x v="6"/>
    <n v="2023"/>
    <n v="6.8"/>
    <n v="5000"/>
    <n v="256"/>
    <n v="8"/>
    <n v="200"/>
    <n v="429"/>
    <s v="N/A"/>
    <n v="1502"/>
    <s v="N/A"/>
    <n v="0"/>
    <n v="0"/>
    <n v="0"/>
    <x v="3"/>
    <s v="YES"/>
    <n v="0"/>
    <s v="https://www.carphonewarehouse.com/samsung-galaxy-s23"/>
    <s v="HIGH RATED"/>
  </r>
  <r>
    <x v="24"/>
    <x v="6"/>
    <n v="2024"/>
    <n v="6.7"/>
    <n v="4700"/>
    <n v="256"/>
    <n v="8"/>
    <n v="50"/>
    <n v="549"/>
    <s v="N/A"/>
    <n v="2442"/>
    <s v="N/A"/>
    <n v="0"/>
    <n v="0"/>
    <n v="0"/>
    <x v="3"/>
    <s v="YES"/>
    <n v="0"/>
    <s v="https://www.carphonewarehouse.com/samsung-galaxy-s24-fe?tab_active=simFree"/>
    <s v="HIGH RATED"/>
  </r>
  <r>
    <x v="23"/>
    <x v="6"/>
    <n v="2024"/>
    <n v="6.8"/>
    <n v="4855"/>
    <n v="256"/>
    <n v="12"/>
    <n v="200"/>
    <n v="1249"/>
    <s v="N/A"/>
    <n v="14731"/>
    <s v="N/A"/>
    <n v="0"/>
    <n v="0"/>
    <n v="0"/>
    <x v="3"/>
    <s v="YES"/>
    <n v="0"/>
    <s v="https://www.carphonewarehouse.com/samsung-galaxy-s24-ultra?tab_active=simFree"/>
    <s v="HIGH RATED"/>
  </r>
  <r>
    <x v="25"/>
    <x v="6"/>
    <n v="2025"/>
    <n v="6.2"/>
    <n v="4000"/>
    <n v="128"/>
    <n v="12"/>
    <n v="200"/>
    <n v="699"/>
    <s v="N/A"/>
    <n v="48808"/>
    <s v="N/A"/>
    <n v="0"/>
    <n v="0"/>
    <n v="0"/>
    <x v="3"/>
    <s v="YES"/>
    <n v="0"/>
    <s v="https://www.carphonewarehouse.com/samsung-galaxy-s25?tab_active=upgradePlan"/>
    <s v="HIGH RATED"/>
  </r>
  <r>
    <x v="9"/>
    <x v="3"/>
    <n v="2023"/>
    <n v="6.7"/>
    <n v="5000"/>
    <n v="256"/>
    <n v="8"/>
    <n v="200"/>
    <s v="N/A"/>
    <s v="N/A"/>
    <n v="1898"/>
    <s v="N/A"/>
    <n v="0"/>
    <n v="0"/>
    <s v="N/A"/>
    <x v="3"/>
    <s v="NO"/>
    <n v="0"/>
    <s v="N/A"/>
    <s v="HIGH RATED"/>
  </r>
  <r>
    <x v="7"/>
    <x v="2"/>
    <n v="2023"/>
    <n v="6.81"/>
    <n v="5100"/>
    <n v="512"/>
    <n v="12"/>
    <n v="50"/>
    <s v="N/A"/>
    <s v="N/A"/>
    <n v="137"/>
    <s v="N/A"/>
    <n v="0"/>
    <n v="0"/>
    <s v="N/A"/>
    <x v="3"/>
    <s v="NO"/>
    <n v="0"/>
    <s v="N/A"/>
    <s v="HIGH RATED"/>
  </r>
  <r>
    <x v="8"/>
    <x v="2"/>
    <n v="2024"/>
    <n v="6.78"/>
    <n v="5300"/>
    <n v="256"/>
    <n v="8"/>
    <n v="108"/>
    <s v="N/A"/>
    <s v="N/A"/>
    <n v="1473"/>
    <s v="N/A"/>
    <n v="0"/>
    <n v="0"/>
    <s v="N/A"/>
    <x v="3"/>
    <s v="NO"/>
    <n v="0"/>
    <s v="N/A"/>
    <s v="HIGH RATED"/>
  </r>
  <r>
    <x v="16"/>
    <x v="4"/>
    <n v="2024"/>
    <n v="6.7"/>
    <n v="4500"/>
    <n v="512"/>
    <n v="12"/>
    <n v="50"/>
    <s v="N/A"/>
    <s v="N/A"/>
    <n v="138"/>
    <s v="N/A"/>
    <n v="0"/>
    <n v="0"/>
    <s v="N/A"/>
    <x v="3"/>
    <s v="NO"/>
    <n v="0"/>
    <s v="N/A"/>
    <s v="HIGH RATED"/>
  </r>
  <r>
    <x v="11"/>
    <x v="4"/>
    <n v="2025"/>
    <n v="6.67"/>
    <n v="5200"/>
    <n v="512"/>
    <n v="12"/>
    <n v="50"/>
    <s v="N/A"/>
    <s v="N/A"/>
    <n v="7"/>
    <s v="N/A"/>
    <n v="0"/>
    <n v="0"/>
    <s v="N/A"/>
    <x v="3"/>
    <s v="NO"/>
    <n v="0"/>
    <s v="N/A"/>
    <s v="HIGH RATED"/>
  </r>
  <r>
    <x v="12"/>
    <x v="4"/>
    <n v="2024"/>
    <n v="6.9"/>
    <n v="4200"/>
    <n v="256"/>
    <n v="8"/>
    <n v="64"/>
    <s v="N/A"/>
    <s v="N/A"/>
    <n v="7030"/>
    <s v="N/A"/>
    <n v="0"/>
    <n v="0"/>
    <s v="N/A"/>
    <x v="3"/>
    <s v="NO"/>
    <n v="0"/>
    <s v="N/A"/>
    <s v="HIGH RATED"/>
  </r>
  <r>
    <x v="21"/>
    <x v="5"/>
    <n v="2023"/>
    <n v="6.7"/>
    <n v="5000"/>
    <n v="128"/>
    <n v="8"/>
    <n v="50"/>
    <s v="N/A"/>
    <s v="N/A"/>
    <n v="94"/>
    <s v="N/A"/>
    <n v="0"/>
    <n v="0"/>
    <s v="N/A"/>
    <x v="3"/>
    <s v="NO"/>
    <n v="0"/>
    <s v="N/A"/>
    <s v="HIGH RATED"/>
  </r>
  <r>
    <x v="17"/>
    <x v="5"/>
    <n v="2024"/>
    <n v="6.78"/>
    <n v="5500"/>
    <n v="256"/>
    <n v="16"/>
    <n v="50"/>
    <s v="N/A"/>
    <s v="N/A"/>
    <n v="42"/>
    <s v="N/A"/>
    <n v="0"/>
    <n v="0"/>
    <s v="N/A"/>
    <x v="3"/>
    <s v="NO"/>
    <n v="0"/>
    <s v="N/A"/>
    <s v="HIGH RATED"/>
  </r>
  <r>
    <x v="18"/>
    <x v="5"/>
    <n v="2025"/>
    <n v="6.78"/>
    <n v="6000"/>
    <n v="256"/>
    <n v="12"/>
    <n v="50"/>
    <s v="N/A"/>
    <s v="N/A"/>
    <n v="2"/>
    <s v="N/A"/>
    <n v="0"/>
    <n v="0"/>
    <s v="N/A"/>
    <x v="3"/>
    <s v="NO"/>
    <n v="0"/>
    <s v="N/A"/>
    <s v="HIGH RATED"/>
  </r>
  <r>
    <x v="22"/>
    <x v="5"/>
    <n v="2023"/>
    <n v="6.41"/>
    <n v="5000"/>
    <n v="256"/>
    <n v="16"/>
    <n v="50"/>
    <s v="N/A"/>
    <s v="N/A"/>
    <n v="469"/>
    <s v="N/A"/>
    <n v="0"/>
    <n v="0"/>
    <s v="N/A"/>
    <x v="3"/>
    <s v="NO"/>
    <n v="0"/>
    <s v="N/A"/>
    <s v="HIGH RATED"/>
  </r>
  <r>
    <x v="19"/>
    <x v="5"/>
    <n v="2024"/>
    <n v="6.74"/>
    <n v="5500"/>
    <n v="256"/>
    <n v="12"/>
    <n v="50"/>
    <s v="N/A"/>
    <s v="N/A"/>
    <n v="17"/>
    <s v="N/A"/>
    <n v="0"/>
    <n v="0"/>
    <s v="N/A"/>
    <x v="3"/>
    <s v="NO"/>
    <n v="0"/>
    <s v="N/A"/>
    <s v="HIGH RATED"/>
  </r>
  <r>
    <x v="20"/>
    <x v="5"/>
    <n v="2024"/>
    <n v="6.67"/>
    <n v="5110"/>
    <n v="256"/>
    <n v="8"/>
    <n v="50"/>
    <s v="N/A"/>
    <s v="N/A"/>
    <n v="296"/>
    <s v="N/A"/>
    <n v="0"/>
    <n v="0"/>
    <s v="N/A"/>
    <x v="3"/>
    <s v="NO"/>
    <n v="0"/>
    <s v="N/A"/>
    <s v="HIGH RATED"/>
  </r>
  <r>
    <x v="27"/>
    <x v="6"/>
    <n v="2024"/>
    <n v="6.5"/>
    <n v="5000"/>
    <n v="128"/>
    <n v="8"/>
    <n v="50"/>
    <s v="N/A"/>
    <s v="N/A"/>
    <n v="2596"/>
    <s v="N/A"/>
    <n v="0"/>
    <n v="0"/>
    <s v="N/A"/>
    <x v="3"/>
    <s v="NO"/>
    <n v="0"/>
    <s v="N/A"/>
    <s v="HIGH RATED"/>
  </r>
  <r>
    <x v="29"/>
    <x v="7"/>
    <n v="2024"/>
    <n v="6.67"/>
    <n v="5000"/>
    <n v="512"/>
    <n v="12"/>
    <n v="50"/>
    <s v="N/A"/>
    <s v="N/A"/>
    <n v="78"/>
    <s v="N/A"/>
    <n v="0"/>
    <n v="0"/>
    <s v="N/A"/>
    <x v="3"/>
    <s v="NO"/>
    <n v="0"/>
    <s v="N/A"/>
    <s v="HIGH RATED"/>
  </r>
  <r>
    <x v="30"/>
    <x v="7"/>
    <n v="2024"/>
    <n v="6.67"/>
    <n v="5000"/>
    <n v="512"/>
    <n v="12"/>
    <n v="50"/>
    <s v="N/A"/>
    <s v="N/A"/>
    <n v="177"/>
    <s v="N/A"/>
    <n v="0"/>
    <n v="0"/>
    <s v="N/A"/>
    <x v="3"/>
    <s v="NO"/>
    <n v="0"/>
    <s v="N/A"/>
    <s v="HIGH RATED"/>
  </r>
  <r>
    <x v="34"/>
    <x v="7"/>
    <n v="2023"/>
    <n v="6.43"/>
    <n v="5000"/>
    <n v="256"/>
    <n v="8"/>
    <n v="200"/>
    <s v="N/A"/>
    <s v="N/A"/>
    <n v="923"/>
    <s v="N/A"/>
    <n v="0"/>
    <n v="0"/>
    <s v="N/A"/>
    <x v="3"/>
    <s v="NO"/>
    <n v="0"/>
    <s v="N/A"/>
    <s v="HIGH RATED"/>
  </r>
  <r>
    <x v="33"/>
    <x v="7"/>
    <n v="2025"/>
    <n v="6.77"/>
    <n v="5110"/>
    <n v="512"/>
    <n v="12"/>
    <n v="200"/>
    <s v="N/A"/>
    <s v="N/A"/>
    <n v="236"/>
    <s v="N/A"/>
    <n v="0"/>
    <n v="0"/>
    <s v="N/A"/>
    <x v="3"/>
    <s v="NO"/>
    <n v="0"/>
    <s v="N/A"/>
    <s v="HIGH RATED"/>
  </r>
  <r>
    <x v="31"/>
    <x v="7"/>
    <n v="2024"/>
    <n v="6.67"/>
    <n v="5000"/>
    <n v="512"/>
    <n v="12"/>
    <n v="50"/>
    <s v="N/A"/>
    <s v="N/A"/>
    <n v="197"/>
    <s v="N/A"/>
    <n v="0"/>
    <n v="0"/>
    <s v="N/A"/>
    <x v="3"/>
    <s v="NO"/>
    <n v="0"/>
    <s v="N/A"/>
    <s v="HIGH RATED"/>
  </r>
  <r>
    <x v="32"/>
    <x v="7"/>
    <n v="2025"/>
    <n v="6.67"/>
    <n v="5300"/>
    <n v="512"/>
    <n v="16"/>
    <n v="50"/>
    <s v="N/A"/>
    <s v="N/A"/>
    <n v="36"/>
    <s v="N/A"/>
    <n v="0"/>
    <n v="0"/>
    <s v="N/A"/>
    <x v="3"/>
    <s v="NO"/>
    <n v="0"/>
    <s v="N/A"/>
    <s v="HIGH RATED"/>
  </r>
  <r>
    <x v="25"/>
    <x v="6"/>
    <n v="2025"/>
    <n v="6.2"/>
    <n v="4000"/>
    <n v="128"/>
    <n v="12"/>
    <n v="200"/>
    <n v="504.99"/>
    <s v="N/A"/>
    <n v="48808"/>
    <s v="N/A"/>
    <n v="0"/>
    <n v="0"/>
    <n v="15"/>
    <x v="4"/>
    <s v="YES"/>
    <n v="0"/>
    <s v="https://www.ebay.co.uk/itm/156701011471"/>
    <s v="BEST VALUE"/>
  </r>
  <r>
    <x v="6"/>
    <x v="2"/>
    <n v="2024"/>
    <n v="6.78"/>
    <n v="5200"/>
    <n v="512"/>
    <n v="12"/>
    <n v="50"/>
    <n v="530.65"/>
    <s v="N/A"/>
    <n v="256"/>
    <s v="N/A"/>
    <n v="0"/>
    <n v="0"/>
    <n v="15"/>
    <x v="4"/>
    <s v="YES"/>
    <n v="0"/>
    <s v="https://www.ebay.co.uk/itm/176481462149"/>
    <s v="HIGH RATED"/>
  </r>
  <r>
    <x v="33"/>
    <x v="7"/>
    <n v="2025"/>
    <n v="6.77"/>
    <n v="5110"/>
    <n v="512"/>
    <n v="12"/>
    <n v="200"/>
    <n v="276.98"/>
    <s v="N/A"/>
    <n v="236"/>
    <s v="N/A"/>
    <n v="0"/>
    <n v="0"/>
    <n v="15"/>
    <x v="4"/>
    <s v="YES"/>
    <n v="0"/>
    <s v="https://www.ebay.co.uk/itm/176678136519?chn=ps&amp;_ul=GB&amp;mkevt=1&amp;mkcid=28&amp;var=476350560946&amp;google_free_listing_action=view_item"/>
    <s v="BEST VALUE"/>
  </r>
  <r>
    <x v="22"/>
    <x v="5"/>
    <n v="2023"/>
    <n v="6.41"/>
    <n v="5000"/>
    <n v="256"/>
    <n v="16"/>
    <n v="50"/>
    <n v="399.22"/>
    <s v="N/A"/>
    <n v="469"/>
    <s v="N/A"/>
    <n v="0"/>
    <n v="0"/>
    <n v="15"/>
    <x v="4"/>
    <s v="YES"/>
    <n v="0"/>
    <s v="https://www.ebay.co.uk/itm/186005038751"/>
    <s v="BEST VALUE"/>
  </r>
  <r>
    <x v="17"/>
    <x v="5"/>
    <n v="2024"/>
    <n v="6.78"/>
    <n v="5500"/>
    <n v="256"/>
    <n v="16"/>
    <n v="50"/>
    <n v="468.33"/>
    <s v="N/A"/>
    <n v="42"/>
    <s v="N/A"/>
    <n v="0"/>
    <n v="0"/>
    <n v="15"/>
    <x v="4"/>
    <s v="YES"/>
    <n v="0"/>
    <s v="https://www.ebay.co.uk/itm/186292418053"/>
    <s v="BEST VALUE"/>
  </r>
  <r>
    <x v="13"/>
    <x v="4"/>
    <n v="2024"/>
    <n v="6.9"/>
    <n v="4200"/>
    <n v="256"/>
    <n v="8"/>
    <n v="50"/>
    <n v="449.99"/>
    <s v="N/A"/>
    <n v="62"/>
    <s v="N/A"/>
    <n v="0"/>
    <n v="0"/>
    <n v="15"/>
    <x v="4"/>
    <s v="YES"/>
    <n v="0"/>
    <s v="https://www.ebay.co.uk/itm/186693452047?itmmeta=01JYH61PX961BE0E8BP814X23F&amp;hash=item2b77cc010f:g:bzEAAOSw6xRm4SnR&amp;itmprp=enc%3AAQAKAAAAwMHg7L1Zz0LA5DYYmRTS30n97mNDWg3XXEEkh%2BdAtCdLtV9vbU9OtbQIVi3i3ragHqde2WokSZlpfF7Spq6yWLJhPPnhMRvudqDwKnSrTvHxgfs4seramLQM2Ja%2BhEQ%2FcFYx1Sz8Gn08Pt2I3LPMn1%2FkBJpOvYOmfJ5PT3lGwg36C%2Fcv2DoIEjAk0rXAobU8lEsA5SmPxltBdE043C6Zpv%2F9Z8udXgJJ5YxaOkWPKR72z4xu7GnGEV1eeOvhz6iYjA%3D%3D%7Ctkp%3ABk9SR-Duhqb0ZQ"/>
    <s v="BEST VALUE"/>
  </r>
  <r>
    <x v="10"/>
    <x v="2"/>
    <n v="2025"/>
    <n v="6.7"/>
    <n v="5230"/>
    <n v="256"/>
    <n v="8"/>
    <n v="108"/>
    <n v="219.99"/>
    <s v="N/A"/>
    <n v="44"/>
    <s v="N/A"/>
    <n v="0"/>
    <n v="0"/>
    <n v="15"/>
    <x v="4"/>
    <s v="YES"/>
    <n v="0"/>
    <s v="https://www.ebay.co.uk/itm/197289759494?itmmeta=01JYHG5WT79JKBB9HMGK3Q6DFE&amp;hash=item2def62d306:g:zOQAAeSweYpoGcre&amp;itmprp=enc%3AAQAKAAAAwMHg7L1Zz0LA5DYYmRTS30nJpPlOrSx%2FIK80iCh50rLw4JZcDXMhdqJ78XhWdRel3u0yvelTZLx2jgEe0Gc6pc%2BAyLLBS4K3ZMQ9IjulskKMyEkMiyhMuoBkUDZmG%2BQ9z3l8kj%2FenVWsMNG3MO%2FILJYJR%2BdMGcYXCoGqgyFuJcSQ8ZRJo04x6b8FiJ8zLTfTIrONKUNJK0MSYDS8JuYtg5n5pAXnobNoyPqJk5c8hIXepaq8tEo9QyAMABUcNFs0Qg%3D%3D%7Ctkp%3ABk9SR6DNl7D0ZQ"/>
    <s v="BEST VALUE"/>
  </r>
  <r>
    <x v="1"/>
    <x v="0"/>
    <n v="2025"/>
    <n v="6.3"/>
    <n v="5100"/>
    <n v="128"/>
    <n v="8"/>
    <n v="48"/>
    <n v="394.32"/>
    <s v="N/A"/>
    <n v="227"/>
    <s v="N/A"/>
    <n v="0"/>
    <n v="0"/>
    <n v="15"/>
    <x v="4"/>
    <s v="YES"/>
    <n v="0"/>
    <s v="https://www.ebay.co.uk/itm/226694003232"/>
    <s v="BEST VALUE"/>
  </r>
  <r>
    <x v="24"/>
    <x v="6"/>
    <n v="2024"/>
    <n v="6.7"/>
    <n v="4700"/>
    <n v="256"/>
    <n v="8"/>
    <n v="50"/>
    <n v="358.88"/>
    <s v="N/A"/>
    <n v="2442"/>
    <s v="N/A"/>
    <n v="0"/>
    <n v="0"/>
    <n v="15"/>
    <x v="4"/>
    <s v="YES"/>
    <n v="0"/>
    <s v="https://www.ebay.co.uk/itm/286489914054?chn=ps&amp;_ul=GB&amp;mkevt=1&amp;mkcid=28&amp;var=588603672402&amp;google_free_listing_action=view_item"/>
    <s v="BEST VALUE"/>
  </r>
  <r>
    <x v="8"/>
    <x v="2"/>
    <n v="2024"/>
    <n v="6.78"/>
    <n v="5300"/>
    <n v="256"/>
    <n v="8"/>
    <n v="108"/>
    <n v="369"/>
    <s v="N/A"/>
    <n v="1473"/>
    <s v="N/A"/>
    <n v="0"/>
    <n v="0"/>
    <n v="15"/>
    <x v="4"/>
    <s v="YES"/>
    <n v="0"/>
    <s v="https://www.ebay.co.uk/itm/296892525096?chn=ps&amp;_ul=GB&amp;mkevt=1&amp;mkcid=28&amp;google_free_listing_action=view_item"/>
    <s v="HIGH RATED"/>
  </r>
  <r>
    <x v="19"/>
    <x v="5"/>
    <n v="2024"/>
    <n v="6.74"/>
    <n v="5500"/>
    <n v="256"/>
    <n v="12"/>
    <n v="50"/>
    <n v="355"/>
    <s v="N/A"/>
    <n v="17"/>
    <s v="N/A"/>
    <n v="0"/>
    <n v="0"/>
    <n v="15"/>
    <x v="4"/>
    <s v="YES"/>
    <n v="0"/>
    <s v="https://www.ebay.co.uk/itm/297356527330?itmmeta=01JYHH83SF1F6MEF70V4P0A5DJ&amp;hash=item453bd486e2:g:A0YAAOSw3P9oOH~f&amp;itmprp=enc%3AAQAKAAAAwMHg7L1Zz0LA5DYYmRTS30nZUVDFfG2YBKk6tHArsAOEh1XVDr5MWnfaTWSWHbk301NJZLJKp5ER6UWGONFGuCOq%2FbAXBJWMnSCtKFTrpY30%2BqPXWDBHCbR52pFkBFuZZ%2FWfAheypXcfkE9eZu36eW8hh7GtByqCh%2FBQ4PsS0Jabfdrv5%2BhYiCAetBACI9Y%2FkY2uEqMzkQmSia2lfROiC4yTxuxOk8K%2BiKj%2FsQgge1boiYPc4EifbdEg8IEql4Bovg%3D%3D%7Ctkp%3ABk9SR-68oLH0ZQ"/>
    <s v="BEST VALUE"/>
  </r>
  <r>
    <x v="34"/>
    <x v="7"/>
    <n v="2023"/>
    <n v="6.43"/>
    <n v="5000"/>
    <n v="256"/>
    <n v="8"/>
    <n v="200"/>
    <n v="479"/>
    <s v="N/A"/>
    <n v="923"/>
    <s v="N/A"/>
    <n v="0"/>
    <n v="0"/>
    <n v="15"/>
    <x v="4"/>
    <s v="YES"/>
    <n v="0"/>
    <s v="https://www.ebay.co.uk/itm/305368467109"/>
    <s v="HIGH RATED"/>
  </r>
  <r>
    <x v="2"/>
    <x v="0"/>
    <n v="2024"/>
    <n v="6.3"/>
    <n v="4700"/>
    <n v="128"/>
    <n v="16"/>
    <n v="50"/>
    <n v="549.99"/>
    <s v="N/A"/>
    <n v="8"/>
    <s v="N/A"/>
    <n v="0"/>
    <n v="0"/>
    <n v="15"/>
    <x v="4"/>
    <s v="YES"/>
    <n v="0"/>
    <s v="https://www.ebay.co.uk/itm/336014865887?_ul=GB&amp;mkevt=1&amp;mkcid=1&amp;mkrid=710-53481-19255-0&amp;campid=5338990947&amp;toolid=10001&amp;customid=eb%3Ag%3Avms%3Aeb%3Ap%3A336014865887%3B"/>
    <s v="BEST VALUE"/>
  </r>
  <r>
    <x v="5"/>
    <x v="0"/>
    <n v="2024"/>
    <n v="6.3"/>
    <n v="4700"/>
    <n v="128"/>
    <n v="12"/>
    <n v="50"/>
    <n v="496.32"/>
    <s v="N/A"/>
    <n v="688"/>
    <s v="N/A"/>
    <n v="0"/>
    <n v="0"/>
    <n v="15"/>
    <x v="4"/>
    <s v="YES"/>
    <n v="0"/>
    <s v="https://www.ebay.co.uk/itm/336016876587?chn=ps&amp;_ul=GB&amp;mkevt=1&amp;mkcid=28&amp;google_free_listing_action=view_item"/>
    <s v="BEST VALUE"/>
  </r>
  <r>
    <x v="28"/>
    <x v="6"/>
    <n v="2025"/>
    <n v="6.7"/>
    <n v="5000"/>
    <n v="256"/>
    <n v="8"/>
    <n v="50"/>
    <n v="474.05"/>
    <s v="N/A"/>
    <n v="1006"/>
    <s v="N/A"/>
    <n v="0"/>
    <n v="0"/>
    <n v="15"/>
    <x v="4"/>
    <s v="YES"/>
    <n v="0"/>
    <s v="https://www.ebay.co.uk/itm/356845056581"/>
    <s v="HIGH RATED"/>
  </r>
  <r>
    <x v="27"/>
    <x v="6"/>
    <n v="2024"/>
    <n v="6.5"/>
    <n v="5000"/>
    <n v="128"/>
    <n v="8"/>
    <n v="50"/>
    <n v="313.89999999999998"/>
    <s v="N/A"/>
    <n v="2596"/>
    <s v="N/A"/>
    <n v="0"/>
    <n v="0"/>
    <n v="15"/>
    <x v="4"/>
    <s v="YES"/>
    <n v="0"/>
    <s v="https://www.ebay.co.uk/itm/364824041552"/>
    <s v="BEST VALUE"/>
  </r>
  <r>
    <x v="31"/>
    <x v="7"/>
    <n v="2024"/>
    <n v="6.67"/>
    <n v="5000"/>
    <n v="512"/>
    <n v="12"/>
    <n v="50"/>
    <n v="554.99"/>
    <s v="N/A"/>
    <n v="197"/>
    <s v="N/A"/>
    <n v="0"/>
    <n v="0"/>
    <n v="15"/>
    <x v="4"/>
    <s v="YES"/>
    <n v="0"/>
    <s v="https://www.ebay.co.uk/itm/387114798543?_trkparms=amclksrc%3DITM%26aid%3D1110006%26algo%3DHOMESPLICE.SIM%26ao%3D1%26asc%3D288276%26meid%3Db8e2d9a860e34e87be90584cb294ec66%26pid%3D101875%26rk%3D3%26rkt%3D4%26sd%3D126506384821%26itm%3D387114798543%26pmt%3D1%26noa%3D0%26pg%3D2332490%26algv%3DSimVIDwebV3WithCPCExpansionEmbeddingSearchQuerySemanticBroadMatchSingularityRecallReplaceKnnV4WithVectorDbNsOptHotPlRecallCIICentroidCoviewCPCAuto%26brand%3DPOCO&amp;_trksid=p2332490.c101875.m1851&amp;itmprp=cksum%3A387114798543b8e2d9a860e34e87be90584cb294ec66%7Cenc%3AAQAKAAABgG96wQ16jds4VFcrhy1F3d4mbwZUJI9Fs%252BgdXYAHIzlX2e3YaNh7x%252BEnKA3G%252BCqSl1Xn4McfcWFK1GytmS2qxJ87mtE8Gm3iR1Ja4WBwh0hNHJrJx3Ki5mp04ow4CO7lP%252BooCybZDDU%252BbbSwmg7CbTin%252BBzBzbCYVnbjvyQAHu6--HI4MB7SvJl5IJqlyvomgoLMlgT6qAJzX0SANJhty2dRJqJOkNb1qQQTKZBB1SybYk9QG4mciFgJ5aCrmCLItl1dP90on%252Bf%252BSP2rVM0yNmymXcbtKcxmDzje2rPHEn4QmoOQu2Z1jTnHtKfRukGkzFVrGa5VAS%252B9QLO9EpXhiAYnk5VFdEB90T8fd1KkkyKBC9EP4oWofhf%252BymBI%252BOq%252FwPcxFumO6lZsgV5Shbl4h%252B%252BpzI65gE3%252Be8u4dQk8Fi8IuL58lYUTASfIlgXd9W1QubFwpWaNrRQR66mcGcarmfrFjgr4TpKqOQf0FcICoW0UWOgrWaTzHlos%252BnkHwlnOUQ%253D%253D%7Campid%3APL_CLK%7Cclp%3A2332490&amp;itmmeta=01JYHBE18S3HB3ACNT1B80Q9DB"/>
    <s v="HIGH RATED"/>
  </r>
  <r>
    <x v="20"/>
    <x v="5"/>
    <n v="2024"/>
    <n v="6.67"/>
    <n v="5110"/>
    <n v="256"/>
    <n v="8"/>
    <n v="50"/>
    <n v="314.99"/>
    <s v="N/A"/>
    <n v="296"/>
    <s v="N/A"/>
    <n v="0"/>
    <n v="0"/>
    <n v="15"/>
    <x v="4"/>
    <s v="YES"/>
    <n v="0"/>
    <s v="https://www.ebay.co.uk/itm/387342116432?_ul=GB&amp;mkevt=1&amp;mkcid=1&amp;mkrid=710-53481-19255-0&amp;campid=5338990945&amp;toolid=10001&amp;customid=eb%3Ag%3Avms%3Aeb%3Ap%3A387342116432%3B&amp;_trkparms=ispr%3D1&amp;amdata=enc%3A1zsqPr_oMRym99Yaw1Lesmg41"/>
    <s v="HIGH RATED"/>
  </r>
  <r>
    <x v="29"/>
    <x v="7"/>
    <n v="2024"/>
    <n v="6.67"/>
    <n v="5000"/>
    <n v="512"/>
    <n v="12"/>
    <n v="50"/>
    <n v="409.99"/>
    <s v="N/A"/>
    <n v="78"/>
    <s v="N/A"/>
    <n v="0"/>
    <n v="0"/>
    <n v="15"/>
    <x v="4"/>
    <s v="YES"/>
    <n v="0"/>
    <s v="https://www.ebay.co.uk/itm/387867600865?_ul=GB&amp;mkevt=1&amp;mkcid=1&amp;mkrid=710-53481-19255-0&amp;campid=5338990945&amp;toolid=10001&amp;customid=eb%3Ag%3Avms%3Aeb%3Ap%3A387867600865%3B&amp;_trkparms=ispr%3D1&amp;amdata=enc%3A18aduOr_qSUeHZ3LaB2ugug5"/>
    <s v="BEST VALUE"/>
  </r>
  <r>
    <x v="16"/>
    <x v="4"/>
    <n v="2024"/>
    <n v="6.7"/>
    <n v="4500"/>
    <n v="512"/>
    <n v="12"/>
    <n v="50"/>
    <n v="319.99"/>
    <s v="N/A"/>
    <n v="138"/>
    <s v="N/A"/>
    <n v="0"/>
    <n v="0"/>
    <n v="15"/>
    <x v="4"/>
    <s v="YES"/>
    <n v="0"/>
    <s v="https://www.ebay.co.uk/itm/394839230204?_skw=edge+50+pro&amp;itmmeta=01JYH8WY1JGDKMP3Q17DN5RBH4&amp;hash=item5bee4086fc:g:9TMAAOSwPyhoUUQp&amp;itmprp=enc%3AAQAKAAAA8IUNi59bckQcV2ImusJGAkGMQW5cEkUfcP%2FPc7vd6%2B3%2BkMhzFKHPvqy5mLV89fIrxQmhYr85vhbHmXY0gb%2B5WGbzkPeWtl6VoFBBqhkoHQih89rUD%2BM9IUleYMk2c6E7OgCOcRRD%2BnD%2FKf6g%2FMAv49nj2LHAtkqQtg0UWhYpITgXwdLd0FBXyVjjRAtVZQEhfOyvhUtsuzri9GCqt4d2z2%2BmR2Po9G4m2mQbrb5hmUGOD%2FDEnC%2BniB9%2BUZZtVDwHLO8xI6CKQQYzsq%2Fe0Kdvih%2BPVDXIgxjY5fEHlzCAVlTztErfBsS9%2B82Uyu%2Bc77HFsA%3D%3D%7Ctkp%3ABk9SR47h86j0ZQ"/>
    <s v="BEST VALUE"/>
  </r>
  <r>
    <x v="15"/>
    <x v="4"/>
    <n v="2025"/>
    <n v="6.7"/>
    <n v="4500"/>
    <n v="512"/>
    <n v="16"/>
    <n v="50"/>
    <n v="565"/>
    <s v="N/A"/>
    <n v="49"/>
    <s v="N/A"/>
    <n v="0"/>
    <n v="0"/>
    <n v="15"/>
    <x v="4"/>
    <s v="YES"/>
    <n v="0"/>
    <s v="https://www.ebay.co.uk/itm/405161171278?_ul=GB&amp;mkevt=1&amp;mkcid=1&amp;mkrid=710-53481-19255-0&amp;campid=5338990947&amp;toolid=10001&amp;customid=eb%3Ag%3Avms%3Aeb%3Ap%3A405161171278%3B"/>
    <s v="BEST VALUE"/>
  </r>
  <r>
    <x v="30"/>
    <x v="7"/>
    <n v="2024"/>
    <n v="6.67"/>
    <n v="5000"/>
    <n v="512"/>
    <n v="12"/>
    <n v="50"/>
    <n v="479.99"/>
    <s v="N/A"/>
    <n v="177"/>
    <s v="N/A"/>
    <n v="0"/>
    <n v="0"/>
    <n v="15"/>
    <x v="4"/>
    <s v="YES"/>
    <n v="0"/>
    <s v="https://www.ebay.co.uk/itm/405297005621"/>
    <s v="HIGH RATED"/>
  </r>
  <r>
    <x v="0"/>
    <x v="0"/>
    <n v="2024"/>
    <n v="6.1"/>
    <n v="4492"/>
    <n v="128"/>
    <n v="8"/>
    <n v="64"/>
    <n v="308.89"/>
    <s v="N/A"/>
    <n v="1734"/>
    <s v="N/A"/>
    <n v="0"/>
    <n v="0"/>
    <n v="15"/>
    <x v="4"/>
    <s v="YES"/>
    <n v="0"/>
    <s v="https://www.ebay.co.uk/itm/405314343880?chn=ps&amp;_ul=GB&amp;mkevt=1&amp;mkcid=28&amp;var=675501370653&amp;google_free_listing_action=view_item"/>
    <s v="BEST VALUE"/>
  </r>
  <r>
    <x v="18"/>
    <x v="5"/>
    <n v="2025"/>
    <n v="6.78"/>
    <n v="6000"/>
    <n v="256"/>
    <n v="12"/>
    <n v="50"/>
    <n v="539.99"/>
    <s v="N/A"/>
    <n v="2"/>
    <s v="N/A"/>
    <n v="0"/>
    <n v="0"/>
    <n v="15"/>
    <x v="4"/>
    <s v="YES"/>
    <n v="0"/>
    <s v="https://www.ebay.co.uk/itm/405481757121"/>
    <s v="BEST VALUE"/>
  </r>
  <r>
    <x v="23"/>
    <x v="6"/>
    <n v="2024"/>
    <n v="6.8"/>
    <n v="4855"/>
    <n v="256"/>
    <n v="12"/>
    <n v="200"/>
    <n v="549.99"/>
    <s v="N/A"/>
    <n v="14731"/>
    <s v="N/A"/>
    <n v="0"/>
    <n v="0"/>
    <n v="15"/>
    <x v="4"/>
    <s v="YES"/>
    <n v="0"/>
    <s v="https://www.ebay.co.uk/itm/405579894193?itmmeta=01JYHAG8Y2J7CHX585R6RRCVZB&amp;hash=item5e6e720db1:g:dNMAAOSwQFdm9r7I&amp;itmprp=enc%3AAQAKAAAAwMHg7L1Zz0LA5DYYmRTS30kC%2BMliaScrQk%2BZFZp3z3jvF%2ByFpWXdi%2Bel6d7EeWPOoRw3xXIHL3R8s9ZyOnfPpUZZAblNGYZSaKWEkjj3UkRIwxYiVpo9a5GlbFGPsrFPL%2B0zqsJ5i%2FZkIiab%2FseDblXRnw%2FqGc0Uo5UDggyN0Fv7QS%2BPdA1D3DdmsAr%2BqmGZIyz39RhEmvhqmd57cwhLuWPhIX%2B6hUgoP6iNYsehU5maEQ9wBXi5hSmPv2fV49AfvA%3D%3D%7Ctkp%3ABk9SR5SPwar0ZQ&amp;var=675876250761"/>
    <s v="BEST VALUE"/>
  </r>
  <r>
    <x v="11"/>
    <x v="4"/>
    <n v="2025"/>
    <n v="6.67"/>
    <n v="5200"/>
    <n v="512"/>
    <n v="12"/>
    <n v="50"/>
    <n v="289.99"/>
    <s v="N/A"/>
    <n v="7"/>
    <s v="N/A"/>
    <n v="0"/>
    <n v="0"/>
    <n v="15"/>
    <x v="4"/>
    <s v="YES"/>
    <n v="0"/>
    <s v="https://www.ebay.co.uk/itm/405743721932"/>
    <s v="BEST VALUE"/>
  </r>
  <r>
    <x v="32"/>
    <x v="7"/>
    <n v="2025"/>
    <n v="6.67"/>
    <n v="5300"/>
    <n v="512"/>
    <n v="16"/>
    <n v="50"/>
    <n v="509.99"/>
    <s v="N/A"/>
    <n v="36"/>
    <s v="N/A"/>
    <n v="0"/>
    <n v="0"/>
    <n v="15"/>
    <x v="4"/>
    <s v="YES"/>
    <n v="0"/>
    <s v="https://www.ebay.co.uk/itm/405809062315"/>
    <s v="BEST VALUE"/>
  </r>
  <r>
    <x v="14"/>
    <x v="4"/>
    <n v="2025"/>
    <n v="6.67"/>
    <n v="6000"/>
    <n v="512"/>
    <n v="12"/>
    <n v="50"/>
    <n v="385"/>
    <s v="N/A"/>
    <n v="4"/>
    <s v="N/A"/>
    <n v="0"/>
    <n v="0"/>
    <n v="15"/>
    <x v="4"/>
    <s v="YES"/>
    <n v="0"/>
    <s v="https://www.ebay.co.uk/itm/405845100176"/>
    <s v="BEST VALUE"/>
  </r>
  <r>
    <x v="7"/>
    <x v="2"/>
    <n v="2023"/>
    <n v="6.81"/>
    <n v="5100"/>
    <n v="512"/>
    <n v="12"/>
    <n v="50"/>
    <n v="332.54"/>
    <s v="N/A"/>
    <n v="137"/>
    <s v="N/A"/>
    <n v="0"/>
    <n v="0"/>
    <n v="15"/>
    <x v="4"/>
    <s v="YES"/>
    <n v="0"/>
    <s v="https://www.ebay.co.uk/p/14061095483"/>
    <s v="BEST VALUE"/>
  </r>
  <r>
    <x v="21"/>
    <x v="5"/>
    <n v="2023"/>
    <n v="6.7"/>
    <n v="5000"/>
    <n v="128"/>
    <n v="8"/>
    <n v="50"/>
    <n v="549"/>
    <s v="N/A"/>
    <n v="94"/>
    <s v="N/A"/>
    <n v="0"/>
    <n v="0"/>
    <n v="15"/>
    <x v="4"/>
    <s v="YES"/>
    <n v="0"/>
    <s v="https://www.ebay.co.uk/p/17058851174"/>
    <s v="HIGH RATED"/>
  </r>
  <r>
    <x v="12"/>
    <x v="4"/>
    <n v="2024"/>
    <n v="6.9"/>
    <n v="4200"/>
    <n v="256"/>
    <n v="8"/>
    <n v="64"/>
    <n v="359.99"/>
    <s v="N/A"/>
    <n v="7030"/>
    <s v="N/A"/>
    <n v="0"/>
    <n v="0"/>
    <n v="15"/>
    <x v="4"/>
    <s v="YES"/>
    <n v="0"/>
    <s v="https://www.ebay.co.uk/p/18062059246?iid=116647823200"/>
    <s v="BEST VALUE"/>
  </r>
  <r>
    <x v="4"/>
    <x v="1"/>
    <n v="2023"/>
    <n v="6.2"/>
    <n v="4575"/>
    <n v="128"/>
    <n v="8"/>
    <n v="50"/>
    <n v="363.72"/>
    <s v="N/A"/>
    <n v="2895"/>
    <s v="N/A"/>
    <n v="0"/>
    <n v="0"/>
    <n v="15"/>
    <x v="4"/>
    <s v="YES"/>
    <n v="0"/>
    <s v="https://www.ebay.co.uk/p/20063141071"/>
    <s v="BEST VALUE"/>
  </r>
  <r>
    <x v="3"/>
    <x v="0"/>
    <n v="2023"/>
    <n v="6.7"/>
    <n v="5050"/>
    <n v="128"/>
    <n v="12"/>
    <n v="50"/>
    <n v="363.72"/>
    <s v="N/A"/>
    <n v="2782"/>
    <s v="N/A"/>
    <n v="0"/>
    <n v="0"/>
    <n v="15"/>
    <x v="4"/>
    <s v="YES"/>
    <n v="0"/>
    <s v="https://www.ebay.co.uk/p/20063141071"/>
    <s v="BEST VALUE"/>
  </r>
  <r>
    <x v="26"/>
    <x v="6"/>
    <n v="2023"/>
    <n v="6.8"/>
    <n v="5000"/>
    <n v="256"/>
    <n v="8"/>
    <n v="200"/>
    <n v="353.52"/>
    <s v="N/A"/>
    <n v="1502"/>
    <s v="N/A"/>
    <n v="0"/>
    <n v="0"/>
    <n v="0"/>
    <x v="4"/>
    <s v="YES"/>
    <n v="0"/>
    <s v="https://www.ebay.co.uk/p/2336144537?iid=277231135502"/>
    <s v="BEST VALUE"/>
  </r>
  <r>
    <x v="9"/>
    <x v="3"/>
    <n v="2023"/>
    <n v="6.7"/>
    <n v="5000"/>
    <n v="256"/>
    <n v="8"/>
    <n v="200"/>
    <n v="223.99"/>
    <s v="N/A"/>
    <n v="1898"/>
    <s v="N/A"/>
    <n v="0"/>
    <n v="0"/>
    <n v="15"/>
    <x v="4"/>
    <s v="YES"/>
    <n v="0"/>
    <s v="https://www.ebay.co.uk/p/9062024925"/>
    <s v="BEST VALUE"/>
  </r>
  <r>
    <x v="1"/>
    <x v="0"/>
    <n v="2025"/>
    <n v="6.3"/>
    <n v="5100"/>
    <n v="128"/>
    <n v="8"/>
    <n v="48"/>
    <s v=" £522.21"/>
    <s v="N/A"/>
    <n v="227"/>
    <s v="N/A"/>
    <n v="0"/>
    <n v="0"/>
    <n v="0"/>
    <x v="5"/>
    <s v="YES"/>
    <n v="0"/>
    <s v="https://ee.co.uk/mobile/pay-monthly-phones-gallery/google-pixel-9a-details?selectedPlanCode=L24IPU01"/>
    <s v="HIGH RATED"/>
  </r>
  <r>
    <x v="28"/>
    <x v="6"/>
    <n v="2025"/>
    <n v="6.7"/>
    <n v="5000"/>
    <n v="256"/>
    <n v="8"/>
    <n v="50"/>
    <n v="513.59"/>
    <s v="N/A"/>
    <n v="1006"/>
    <s v="N/A"/>
    <n v="0"/>
    <n v="0"/>
    <n v="0"/>
    <x v="5"/>
    <s v="YES"/>
    <n v="0"/>
    <s v="https://ee.co.uk/mobile/pay-monthly-phones-gallery/samsung-galaxy-a56-5g-details?selectedPlanCode=L24IPU01"/>
    <s v="HIGH RATED"/>
  </r>
  <r>
    <x v="25"/>
    <x v="6"/>
    <n v="2025"/>
    <n v="6.2"/>
    <n v="4000"/>
    <n v="128"/>
    <n v="12"/>
    <n v="200"/>
    <n v="1386.07"/>
    <s v="N/A"/>
    <n v="48808"/>
    <s v="N/A"/>
    <n v="0"/>
    <n v="0"/>
    <n v="0"/>
    <x v="5"/>
    <s v="YES"/>
    <n v="0"/>
    <s v="https://ee.co.uk/mobile/pay-monthly-phones-gallery/samsung-galaxy-s25-ultra-5g-details?selectedPlanCode=L24BPU12"/>
    <s v="HIGH RATED"/>
  </r>
  <r>
    <x v="27"/>
    <x v="6"/>
    <n v="2024"/>
    <n v="6.5"/>
    <n v="5000"/>
    <n v="128"/>
    <n v="8"/>
    <n v="50"/>
    <n v="289"/>
    <s v="N/A"/>
    <n v="2596"/>
    <s v="N/A"/>
    <n v="0"/>
    <n v="0"/>
    <n v="0"/>
    <x v="5"/>
    <s v="YES"/>
    <n v="0"/>
    <s v="https://ee.co.uk/products/samsung-galaxy-a55-sim-free-good-as-new?interactionId=626563ad-7d6b-4752-abf4-7c7d56262560"/>
    <s v="BEST VALUE"/>
  </r>
  <r>
    <x v="23"/>
    <x v="6"/>
    <n v="2024"/>
    <n v="6.8"/>
    <n v="4855"/>
    <n v="256"/>
    <n v="12"/>
    <n v="200"/>
    <n v="1249"/>
    <s v="N/A"/>
    <n v="14731"/>
    <s v="N/A"/>
    <n v="0"/>
    <n v="0"/>
    <n v="0"/>
    <x v="5"/>
    <s v="YES"/>
    <n v="0"/>
    <s v="https://ee.co.uk/products/samsung-galaxy-s24-ultra-sim-free"/>
    <s v="HIGH RATED"/>
  </r>
  <r>
    <x v="24"/>
    <x v="6"/>
    <n v="2024"/>
    <n v="6.7"/>
    <n v="4700"/>
    <n v="256"/>
    <n v="8"/>
    <n v="50"/>
    <n v="649"/>
    <s v="N/A"/>
    <n v="2442"/>
    <s v="N/A"/>
    <n v="0"/>
    <n v="0"/>
    <n v="0"/>
    <x v="5"/>
    <s v="YES"/>
    <n v="0"/>
    <s v="https://ee.co.uk/products/samsung-s24-fe-sim-free"/>
    <s v="HIGH RATED"/>
  </r>
  <r>
    <x v="0"/>
    <x v="0"/>
    <n v="2024"/>
    <n v="6.1"/>
    <n v="4492"/>
    <n v="128"/>
    <n v="8"/>
    <n v="64"/>
    <n v="549"/>
    <s v="N/A"/>
    <n v="1734"/>
    <s v="N/A"/>
    <n v="0"/>
    <n v="0"/>
    <n v="0"/>
    <x v="5"/>
    <s v="YES"/>
    <n v="0"/>
    <s v="https://store.ee.co.uk/products/google-pixel-8a-256gb---obsidian-ga05571-gb-HN17.html?q=Google%20Pixel%208%20Pro&amp;src=3"/>
    <s v="HIGH RATED"/>
  </r>
  <r>
    <x v="5"/>
    <x v="0"/>
    <n v="2024"/>
    <n v="6.3"/>
    <n v="4700"/>
    <n v="128"/>
    <n v="12"/>
    <n v="50"/>
    <n v="799"/>
    <s v="N/A"/>
    <n v="688"/>
    <s v="N/A"/>
    <n v="0"/>
    <n v="0"/>
    <n v="0"/>
    <x v="5"/>
    <s v="YES"/>
    <n v="0"/>
    <s v="https://store.ee.co.uk/products/google-pixel-9---128gb-obsidian-ga05226-gb-HTDP.html?q=google%20pixel&amp;src=3"/>
    <s v="HIGH RATED"/>
  </r>
  <r>
    <x v="2"/>
    <x v="0"/>
    <n v="2024"/>
    <n v="6.3"/>
    <n v="4700"/>
    <n v="128"/>
    <n v="16"/>
    <n v="50"/>
    <n v="1869"/>
    <s v="N/A"/>
    <n v="8"/>
    <s v="N/A"/>
    <n v="0"/>
    <n v="0"/>
    <n v="0"/>
    <x v="5"/>
    <s v="YES"/>
    <n v="0"/>
    <s v="https://store.ee.co.uk/products/google-pixel-9-pro-fold---512gb-porcelain-ga05800-us-HTGB.html?q=google%20pixel&amp;src=3"/>
    <s v="HIGH RATED"/>
  </r>
  <r>
    <x v="10"/>
    <x v="2"/>
    <n v="2025"/>
    <n v="6.7"/>
    <n v="5230"/>
    <n v="256"/>
    <n v="8"/>
    <n v="108"/>
    <n v="249.99"/>
    <s v="N/A"/>
    <n v="44"/>
    <s v="N/A"/>
    <n v="0"/>
    <n v="0"/>
    <n v="0"/>
    <x v="5"/>
    <s v="YES"/>
    <n v="0"/>
    <s v="https://store.ee.co.uk/products/honor-400-lite---velvet-black-5109bruy-J55K.html?q=honor%20400%20lite&amp;src=3"/>
    <s v="HIGH RATED"/>
  </r>
  <r>
    <x v="16"/>
    <x v="4"/>
    <n v="2024"/>
    <n v="6.7"/>
    <n v="4500"/>
    <n v="512"/>
    <n v="12"/>
    <n v="50"/>
    <n v="399"/>
    <s v="N/A"/>
    <n v="138"/>
    <s v="N/A"/>
    <n v="0"/>
    <n v="0"/>
    <n v="0"/>
    <x v="5"/>
    <s v="YES"/>
    <n v="0"/>
    <s v="https://store.ee.co.uk/products/motorola-edge-50-pro-black-beauty-pb1j0006gb-HW3F.html?srsltid=AfmBOor42xN-T7YY1p0drdpEk9HPh_iNS4TFLKXjmQLjuQb8d619eobG"/>
    <s v="HIGH RATED"/>
  </r>
  <r>
    <x v="15"/>
    <x v="4"/>
    <n v="2025"/>
    <n v="6.7"/>
    <n v="4500"/>
    <n v="512"/>
    <n v="16"/>
    <n v="50"/>
    <n v="849"/>
    <s v="N/A"/>
    <n v="49"/>
    <s v="N/A"/>
    <n v="0"/>
    <n v="0"/>
    <n v="0"/>
    <x v="5"/>
    <s v="YES"/>
    <n v="0"/>
    <s v="https://store.ee.co.uk/products/motorola-edge-50-ultra-forest-grey-pb0y0017gb-HQP1.html?srsltid=AfmBOooXf6QMl9VzOPabxstzOodL7TAG4q4CeBfg1zwmOFkLKabsxfE1"/>
    <s v="HIGH RATED"/>
  </r>
  <r>
    <x v="13"/>
    <x v="4"/>
    <n v="2024"/>
    <n v="6.9"/>
    <n v="4200"/>
    <n v="256"/>
    <n v="8"/>
    <n v="50"/>
    <s v=" £5992.99"/>
    <s v="N/A"/>
    <n v="62"/>
    <s v="N/A"/>
    <n v="0"/>
    <n v="0"/>
    <n v="0"/>
    <x v="5"/>
    <s v="YES"/>
    <n v="0"/>
    <s v="https://store.ee.co.uk/products/motorola-razr50-koala-grey-pb200015gb-HRV7.html?srsltid=AfmBOopnCCoF0SplkY8pl5wAPzrlrQQUTQK3EO6YJ3XesTztt8EwlJoP"/>
    <s v="HIGH RATED"/>
  </r>
  <r>
    <x v="4"/>
    <x v="1"/>
    <n v="2023"/>
    <n v="6.2"/>
    <n v="4575"/>
    <n v="128"/>
    <n v="8"/>
    <n v="50"/>
    <s v="N/A"/>
    <s v="N/A"/>
    <n v="2895"/>
    <s v="N/A"/>
    <n v="0"/>
    <n v="0"/>
    <s v="N/A"/>
    <x v="5"/>
    <s v="NO"/>
    <n v="0"/>
    <s v="N/A"/>
    <s v="HIGH RATED"/>
  </r>
  <r>
    <x v="3"/>
    <x v="0"/>
    <n v="2023"/>
    <n v="6.7"/>
    <n v="5050"/>
    <n v="128"/>
    <n v="12"/>
    <n v="50"/>
    <s v="N/A"/>
    <s v="N/A"/>
    <n v="2782"/>
    <s v="N/A"/>
    <n v="0"/>
    <n v="0"/>
    <s v="N/A"/>
    <x v="5"/>
    <s v="NO"/>
    <n v="0"/>
    <s v="N/A"/>
    <s v="HIGH RATED"/>
  </r>
  <r>
    <x v="6"/>
    <x v="2"/>
    <n v="2024"/>
    <n v="6.78"/>
    <n v="5200"/>
    <n v="512"/>
    <n v="12"/>
    <n v="50"/>
    <s v="N/A"/>
    <s v="N/A"/>
    <n v="256"/>
    <s v="N/A"/>
    <n v="0"/>
    <n v="0"/>
    <s v="N/A"/>
    <x v="5"/>
    <s v="NO"/>
    <n v="0"/>
    <s v="N/A"/>
    <s v="HIGH RATED"/>
  </r>
  <r>
    <x v="9"/>
    <x v="3"/>
    <n v="2023"/>
    <n v="6.7"/>
    <n v="5000"/>
    <n v="256"/>
    <n v="8"/>
    <n v="200"/>
    <s v="N/A"/>
    <s v="N/A"/>
    <n v="1898"/>
    <s v="N/A"/>
    <n v="0"/>
    <n v="0"/>
    <s v="N/A"/>
    <x v="5"/>
    <s v="NO"/>
    <n v="0"/>
    <s v="N/A"/>
    <s v="HIGH RATED"/>
  </r>
  <r>
    <x v="7"/>
    <x v="2"/>
    <n v="2023"/>
    <n v="6.81"/>
    <n v="5100"/>
    <n v="512"/>
    <n v="12"/>
    <n v="50"/>
    <s v="N/A"/>
    <s v="N/A"/>
    <n v="137"/>
    <s v="N/A"/>
    <n v="0"/>
    <n v="0"/>
    <s v="N/A"/>
    <x v="5"/>
    <s v="NO"/>
    <n v="0"/>
    <s v="N/A"/>
    <s v="HIGH RATED"/>
  </r>
  <r>
    <x v="8"/>
    <x v="2"/>
    <n v="2024"/>
    <n v="6.78"/>
    <n v="5300"/>
    <n v="256"/>
    <n v="8"/>
    <n v="108"/>
    <s v="N/A"/>
    <s v="N/A"/>
    <n v="1473"/>
    <s v="N/A"/>
    <n v="0"/>
    <n v="0"/>
    <s v="N/A"/>
    <x v="5"/>
    <s v="NO"/>
    <n v="0"/>
    <s v="N/A"/>
    <s v="HIGH RATED"/>
  </r>
  <r>
    <x v="14"/>
    <x v="4"/>
    <n v="2025"/>
    <n v="6.67"/>
    <n v="6000"/>
    <n v="512"/>
    <n v="12"/>
    <n v="50"/>
    <s v="N/A"/>
    <s v="N/A"/>
    <n v="4"/>
    <s v="N/A"/>
    <n v="0"/>
    <n v="0"/>
    <s v="N/A"/>
    <x v="5"/>
    <s v="NO"/>
    <n v="0"/>
    <s v="N/A"/>
    <s v="HIGH RATED"/>
  </r>
  <r>
    <x v="11"/>
    <x v="4"/>
    <n v="2025"/>
    <n v="6.67"/>
    <n v="5200"/>
    <n v="512"/>
    <n v="12"/>
    <n v="50"/>
    <s v="N/A"/>
    <s v="N/A"/>
    <n v="7"/>
    <s v="N/A"/>
    <n v="0"/>
    <n v="0"/>
    <s v="N/A"/>
    <x v="5"/>
    <s v="NO"/>
    <n v="0"/>
    <s v="N/A"/>
    <s v="HIGH RATED"/>
  </r>
  <r>
    <x v="12"/>
    <x v="4"/>
    <n v="2024"/>
    <n v="6.9"/>
    <n v="4200"/>
    <n v="256"/>
    <n v="8"/>
    <n v="64"/>
    <s v="N/A"/>
    <s v="N/A"/>
    <n v="7030"/>
    <s v="N/A"/>
    <n v="0"/>
    <n v="0"/>
    <s v="N/A"/>
    <x v="5"/>
    <s v="NO"/>
    <n v="0"/>
    <s v="N/A"/>
    <s v="HIGH RATED"/>
  </r>
  <r>
    <x v="21"/>
    <x v="5"/>
    <n v="2023"/>
    <n v="6.7"/>
    <n v="5000"/>
    <n v="128"/>
    <n v="8"/>
    <n v="50"/>
    <n v="1249"/>
    <s v="N/A"/>
    <n v="94"/>
    <s v="N/A"/>
    <n v="0"/>
    <n v="0"/>
    <s v="N/A"/>
    <x v="5"/>
    <s v="NO"/>
    <n v="0"/>
    <s v="N/A"/>
    <s v="HIGH RATED"/>
  </r>
  <r>
    <x v="17"/>
    <x v="5"/>
    <n v="2024"/>
    <n v="6.78"/>
    <n v="5500"/>
    <n v="256"/>
    <n v="16"/>
    <n v="50"/>
    <s v="N/A"/>
    <s v="N/A"/>
    <n v="42"/>
    <s v="N/A"/>
    <n v="0"/>
    <n v="0"/>
    <s v="N/A"/>
    <x v="5"/>
    <s v="NO"/>
    <n v="0"/>
    <s v="N/A"/>
    <s v="HIGH RATED"/>
  </r>
  <r>
    <x v="18"/>
    <x v="5"/>
    <n v="2025"/>
    <n v="6.78"/>
    <n v="6000"/>
    <n v="256"/>
    <n v="12"/>
    <n v="50"/>
    <s v="N/A"/>
    <s v="N/A"/>
    <n v="2"/>
    <s v="N/A"/>
    <n v="0"/>
    <n v="0"/>
    <s v="N/A"/>
    <x v="5"/>
    <s v="NO"/>
    <n v="0"/>
    <s v="N/A"/>
    <s v="HIGH RATED"/>
  </r>
  <r>
    <x v="22"/>
    <x v="5"/>
    <n v="2023"/>
    <n v="6.41"/>
    <n v="5000"/>
    <n v="256"/>
    <n v="16"/>
    <n v="50"/>
    <s v="N/A"/>
    <s v="N/A"/>
    <n v="469"/>
    <s v="N/A"/>
    <n v="0"/>
    <n v="0"/>
    <s v="N/A"/>
    <x v="5"/>
    <s v="NO"/>
    <n v="0"/>
    <s v="N/A"/>
    <s v="HIGH RATED"/>
  </r>
  <r>
    <x v="19"/>
    <x v="5"/>
    <n v="2024"/>
    <n v="6.74"/>
    <n v="5500"/>
    <n v="256"/>
    <n v="12"/>
    <n v="50"/>
    <s v="N/A"/>
    <s v="N/A"/>
    <n v="17"/>
    <s v="N/A"/>
    <n v="0"/>
    <n v="0"/>
    <s v="N/A"/>
    <x v="5"/>
    <s v="NO"/>
    <n v="0"/>
    <s v="N/A"/>
    <s v="HIGH RATED"/>
  </r>
  <r>
    <x v="20"/>
    <x v="5"/>
    <n v="2024"/>
    <n v="6.67"/>
    <n v="5110"/>
    <n v="256"/>
    <n v="8"/>
    <n v="50"/>
    <s v="N/A"/>
    <s v="N/A"/>
    <n v="296"/>
    <s v="N/A"/>
    <n v="0"/>
    <n v="0"/>
    <s v="N/A"/>
    <x v="5"/>
    <s v="NO"/>
    <n v="0"/>
    <s v="N/A"/>
    <s v="HIGH RATED"/>
  </r>
  <r>
    <x v="26"/>
    <x v="6"/>
    <n v="2023"/>
    <n v="6.8"/>
    <n v="5000"/>
    <n v="256"/>
    <n v="8"/>
    <n v="200"/>
    <s v="N/A"/>
    <s v="N/A"/>
    <n v="1502"/>
    <s v="N/A"/>
    <n v="0"/>
    <n v="0"/>
    <s v="N/A"/>
    <x v="5"/>
    <s v="NO"/>
    <n v="0"/>
    <s v="N/A"/>
    <s v="HIGH RATED"/>
  </r>
  <r>
    <x v="29"/>
    <x v="7"/>
    <n v="2024"/>
    <n v="6.67"/>
    <n v="5000"/>
    <n v="512"/>
    <n v="12"/>
    <n v="50"/>
    <s v="N/A"/>
    <s v="N/A"/>
    <n v="78"/>
    <s v="N/A"/>
    <n v="0"/>
    <n v="0"/>
    <s v="N/A"/>
    <x v="5"/>
    <s v="NO"/>
    <n v="0"/>
    <s v="N/A"/>
    <s v="HIGH RATED"/>
  </r>
  <r>
    <x v="30"/>
    <x v="7"/>
    <n v="2024"/>
    <n v="6.67"/>
    <n v="5000"/>
    <n v="512"/>
    <n v="12"/>
    <n v="50"/>
    <s v="N/A"/>
    <s v="N/A"/>
    <n v="177"/>
    <s v="N/A"/>
    <n v="0"/>
    <n v="0"/>
    <s v="N/A"/>
    <x v="5"/>
    <s v="NO"/>
    <n v="0"/>
    <s v="N/A"/>
    <s v="HIGH RATED"/>
  </r>
  <r>
    <x v="34"/>
    <x v="7"/>
    <n v="2023"/>
    <n v="6.43"/>
    <n v="5000"/>
    <n v="256"/>
    <n v="8"/>
    <n v="200"/>
    <s v="N/A"/>
    <s v="N/A"/>
    <n v="923"/>
    <s v="N/A"/>
    <n v="0"/>
    <n v="0"/>
    <s v="N/A"/>
    <x v="5"/>
    <s v="NO"/>
    <n v="0"/>
    <s v="N/A"/>
    <s v="HIGH RATED"/>
  </r>
  <r>
    <x v="33"/>
    <x v="7"/>
    <n v="2025"/>
    <n v="6.77"/>
    <n v="5110"/>
    <n v="512"/>
    <n v="12"/>
    <n v="200"/>
    <s v="N/A"/>
    <s v="N/A"/>
    <n v="236"/>
    <s v="N/A"/>
    <n v="0"/>
    <n v="0"/>
    <s v="N/A"/>
    <x v="5"/>
    <s v="NO"/>
    <n v="0"/>
    <s v="N/A"/>
    <s v="HIGH RATED"/>
  </r>
  <r>
    <x v="31"/>
    <x v="7"/>
    <n v="2024"/>
    <n v="6.67"/>
    <n v="5000"/>
    <n v="512"/>
    <n v="12"/>
    <n v="50"/>
    <s v="N/A"/>
    <s v="N/A"/>
    <n v="197"/>
    <s v="N/A"/>
    <n v="0"/>
    <n v="0"/>
    <s v="N/A"/>
    <x v="5"/>
    <s v="NO"/>
    <n v="0"/>
    <s v="N/A"/>
    <s v="HIGH RATED"/>
  </r>
  <r>
    <x v="32"/>
    <x v="7"/>
    <n v="2025"/>
    <n v="6.67"/>
    <n v="5300"/>
    <n v="512"/>
    <n v="16"/>
    <n v="50"/>
    <s v="N/A"/>
    <s v="N/A"/>
    <n v="36"/>
    <s v="N/A"/>
    <n v="0"/>
    <n v="0"/>
    <s v="N/A"/>
    <x v="5"/>
    <s v="NO"/>
    <n v="0"/>
    <s v="N/A"/>
    <s v="HIGH RATED"/>
  </r>
  <r>
    <x v="1"/>
    <x v="0"/>
    <n v="2025"/>
    <n v="6.3"/>
    <n v="5100"/>
    <n v="128"/>
    <n v="8"/>
    <n v="48"/>
    <n v="499"/>
    <s v="N/A"/>
    <n v="227"/>
    <s v="N/A"/>
    <n v="0"/>
    <n v="0"/>
    <n v="0"/>
    <x v="6"/>
    <s v="YES"/>
    <n v="0"/>
    <s v="https://store.google.com/gb/config/pixel_9a?hl=en-GB&amp;selections=eyJwcm9kdWN0RmFtaWx5IjoiY0dsNFpXeGZPV0U9IiwidmFyaWFudHMiOltbIjIiLCJNUT09Il0sWyIxIiwiTVRJNCJdXSwidHJhZGVJbiI6eyJzZWxlY3Rpb24iOjN9LCJwcmVmZXJyZWRDYXJlIjoiVEhkMGRVRmoifQ%3D%3D"/>
    <s v="HIGH RATED"/>
  </r>
  <r>
    <x v="4"/>
    <x v="1"/>
    <n v="2023"/>
    <n v="6.2"/>
    <n v="4575"/>
    <n v="128"/>
    <n v="8"/>
    <n v="50"/>
    <n v="449"/>
    <s v="N/A"/>
    <n v="2895"/>
    <s v="N/A"/>
    <n v="0"/>
    <n v="0"/>
    <n v="0"/>
    <x v="6"/>
    <s v="YES"/>
    <n v="0"/>
    <s v="https://store.google.com/gb/product/pixel_8?hl=en-GB"/>
    <s v="HIGH RATED"/>
  </r>
  <r>
    <x v="3"/>
    <x v="0"/>
    <n v="2023"/>
    <n v="6.7"/>
    <n v="5050"/>
    <n v="128"/>
    <n v="12"/>
    <n v="50"/>
    <n v="899"/>
    <s v="N/A"/>
    <n v="2782"/>
    <s v="N/A"/>
    <n v="0"/>
    <n v="0"/>
    <n v="0"/>
    <x v="6"/>
    <s v="YES"/>
    <n v="0"/>
    <s v="https://store.google.com/gb/product/pixel_8_pro?hl=en-GB"/>
    <s v="HIGH RATED"/>
  </r>
  <r>
    <x v="2"/>
    <x v="0"/>
    <n v="2024"/>
    <n v="6.3"/>
    <n v="4700"/>
    <n v="128"/>
    <n v="16"/>
    <n v="50"/>
    <n v="899"/>
    <s v="N/A"/>
    <n v="8"/>
    <s v="N/A"/>
    <n v="0"/>
    <n v="0"/>
    <n v="0"/>
    <x v="6"/>
    <s v="YES"/>
    <n v="0"/>
    <s v="https://store.google.com/gb/product/pixel_8_pro?hl=en-GB"/>
    <s v="HIGH RATED"/>
  </r>
  <r>
    <x v="0"/>
    <x v="0"/>
    <n v="2024"/>
    <n v="6.1"/>
    <n v="4492"/>
    <n v="128"/>
    <n v="8"/>
    <n v="64"/>
    <n v="399"/>
    <s v="N/A"/>
    <n v="1734"/>
    <s v="N/A"/>
    <n v="0"/>
    <n v="0"/>
    <n v="0"/>
    <x v="6"/>
    <s v="YES"/>
    <n v="0"/>
    <s v="https://store.google.com/gb/product/pixel_8a?hl=en-GB"/>
    <s v="HIGH RATED"/>
  </r>
  <r>
    <x v="5"/>
    <x v="0"/>
    <n v="2024"/>
    <n v="6.3"/>
    <n v="4700"/>
    <n v="128"/>
    <n v="12"/>
    <n v="50"/>
    <n v="799"/>
    <s v="N/A"/>
    <n v="688"/>
    <s v="N/A"/>
    <n v="0"/>
    <n v="0"/>
    <n v="0"/>
    <x v="6"/>
    <s v="YES"/>
    <n v="0"/>
    <s v="https://store.google.com/gb/product/pixel_9?hl=en-GB"/>
    <s v="HIGH RATED"/>
  </r>
  <r>
    <x v="6"/>
    <x v="2"/>
    <n v="2024"/>
    <n v="6.78"/>
    <n v="5200"/>
    <n v="512"/>
    <n v="12"/>
    <n v="50"/>
    <n v="449.99"/>
    <n v="155"/>
    <n v="256"/>
    <n v="4.9000000000000004"/>
    <n v="1.0889130869574879E-2"/>
    <n v="0.34445209893553191"/>
    <n v="0"/>
    <x v="7"/>
    <s v="YES"/>
    <n v="0"/>
    <s v="https://www.honor.com/uk/phones/honor-200-pro/buy/"/>
    <s v="BEST VALUE"/>
  </r>
  <r>
    <x v="10"/>
    <x v="2"/>
    <n v="2025"/>
    <n v="6.7"/>
    <n v="5230"/>
    <n v="256"/>
    <n v="8"/>
    <n v="108"/>
    <n v="219.99"/>
    <n v="28"/>
    <n v="44"/>
    <n v="4.9000000000000004"/>
    <n v="2.2273739715441613E-2"/>
    <n v="0.12727851265966633"/>
    <n v="0"/>
    <x v="7"/>
    <s v="YES"/>
    <n v="0"/>
    <s v="https://www.honor.com/uk/phones/honor-400-lite/buy/"/>
    <s v="BEST VALUE"/>
  </r>
  <r>
    <x v="9"/>
    <x v="3"/>
    <n v="2023"/>
    <n v="6.7"/>
    <n v="5000"/>
    <n v="256"/>
    <n v="8"/>
    <n v="200"/>
    <n v="499.99"/>
    <n v="277"/>
    <n v="1898"/>
    <n v="4.7"/>
    <n v="9.4001880037600759E-3"/>
    <n v="0.55401108022160439"/>
    <n v="0"/>
    <x v="7"/>
    <s v="YES"/>
    <n v="0"/>
    <s v="https://www.honor.com/uk/phones/honor-90/buy/"/>
    <s v="HIGH RATED"/>
  </r>
  <r>
    <x v="7"/>
    <x v="2"/>
    <n v="2023"/>
    <n v="6.81"/>
    <n v="5100"/>
    <n v="512"/>
    <n v="12"/>
    <n v="50"/>
    <n v="949.99"/>
    <n v="137"/>
    <n v="137"/>
    <n v="4.9000000000000004"/>
    <n v="5.1579490310424327E-3"/>
    <n v="0.1442120443373088"/>
    <n v="0"/>
    <x v="7"/>
    <s v="YES"/>
    <n v="0"/>
    <s v="https://www.honor.com/uk/phones/honor-magic5-pro/buy/"/>
    <s v="HIGH RATED"/>
  </r>
  <r>
    <x v="8"/>
    <x v="2"/>
    <n v="2024"/>
    <n v="6.78"/>
    <n v="5300"/>
    <n v="256"/>
    <n v="8"/>
    <n v="108"/>
    <n v="349.99"/>
    <n v="194"/>
    <n v="1473"/>
    <n v="4.9000000000000004"/>
    <n v="1.4000400011428899E-2"/>
    <n v="0.55430155147289917"/>
    <n v="0"/>
    <x v="7"/>
    <s v="YES"/>
    <n v="0"/>
    <s v="https://www.honor.com/uk/phones/honor-magic6-lite/buy/"/>
    <s v="HIGH RATED"/>
  </r>
  <r>
    <x v="0"/>
    <x v="0"/>
    <n v="2024"/>
    <n v="6.1"/>
    <n v="4492"/>
    <n v="128"/>
    <n v="8"/>
    <n v="64"/>
    <n v="349"/>
    <n v="151"/>
    <n v="1734"/>
    <n v="4.8"/>
    <n v="1.3753581661891117E-2"/>
    <n v="0.43266475644699143"/>
    <n v="0"/>
    <x v="8"/>
    <s v="YES"/>
    <n v="0"/>
    <s v="https://www.johnlewis.com/google-pixel-8a-smartphone-android-6-1-5g-sim-free-128gb/obsidian/p111998874"/>
    <s v="HIGH RATED"/>
  </r>
  <r>
    <x v="3"/>
    <x v="0"/>
    <n v="2023"/>
    <n v="6.7"/>
    <n v="5050"/>
    <n v="128"/>
    <n v="12"/>
    <n v="50"/>
    <n v="549"/>
    <n v="184"/>
    <n v="2782"/>
    <n v="4.7"/>
    <n v="8.5610200364298721E-3"/>
    <n v="0.33515482695810567"/>
    <n v="0"/>
    <x v="8"/>
    <s v="YES"/>
    <n v="0"/>
    <s v="https://www.johnlewis.com/google-pixel-8-pro-smartphone-android-6-7-5g-sim-free-128gb/p111116145"/>
    <s v="HIGH RATED"/>
  </r>
  <r>
    <x v="4"/>
    <x v="1"/>
    <n v="2023"/>
    <n v="6.2"/>
    <n v="4575"/>
    <n v="128"/>
    <n v="8"/>
    <n v="50"/>
    <n v="349"/>
    <n v="64"/>
    <n v="2895"/>
    <n v="4.5999999999999996"/>
    <n v="1.318051575931232E-2"/>
    <n v="0.18338108882521489"/>
    <n v="0"/>
    <x v="8"/>
    <s v="YES"/>
    <n v="0"/>
    <s v="https://www.johnlewis.com/google-pixel-8-smartphone-android-6-2-5g-sim-free-128gb/p111116148"/>
    <s v="BEST VALUE"/>
  </r>
  <r>
    <x v="1"/>
    <x v="0"/>
    <n v="2025"/>
    <n v="6.3"/>
    <n v="5100"/>
    <n v="128"/>
    <n v="8"/>
    <n v="48"/>
    <n v="499"/>
    <n v="32"/>
    <n v="227"/>
    <n v="4.8"/>
    <n v="9.6192384769539074E-3"/>
    <n v="6.4128256513026047E-2"/>
    <n v="0"/>
    <x v="8"/>
    <s v="YES"/>
    <n v="0"/>
    <s v="https://www.johnlewis.com/google-pixel-9a-smartphone-android-6-3-5g-sim-free-128gb/p113480497"/>
    <s v="HIGH RATED"/>
  </r>
  <r>
    <x v="2"/>
    <x v="0"/>
    <n v="2024"/>
    <n v="6.3"/>
    <n v="4700"/>
    <n v="128"/>
    <n v="16"/>
    <n v="50"/>
    <n v="1199"/>
    <n v="6"/>
    <n v="8"/>
    <n v="5"/>
    <n v="4.1701417848206837E-3"/>
    <n v="5.0041701417848205E-3"/>
    <n v="0"/>
    <x v="8"/>
    <s v="YES"/>
    <n v="0"/>
    <s v="https://www.johnlewis.com/google-pixel-9-pro-xl-smartphone-android-6-75-5g-sim-free-256gb/porcelain/p112468809"/>
    <s v="HIGH RATED"/>
  </r>
  <r>
    <x v="5"/>
    <x v="0"/>
    <n v="2024"/>
    <n v="6.3"/>
    <n v="4700"/>
    <n v="128"/>
    <n v="12"/>
    <n v="50"/>
    <n v="699"/>
    <n v="43"/>
    <n v="688"/>
    <n v="4.5999999999999996"/>
    <n v="6.5808297567954213E-3"/>
    <n v="6.1516452074391992E-2"/>
    <n v="0"/>
    <x v="8"/>
    <s v="YES"/>
    <n v="0"/>
    <s v="https://www.johnlewis.com/google-pixel-9-smartphone-android-6-3-5g-sim-free-128gb/cosmo/p112468813"/>
    <s v="HIGH RATED"/>
  </r>
  <r>
    <x v="16"/>
    <x v="4"/>
    <n v="2024"/>
    <n v="6.7"/>
    <n v="4500"/>
    <n v="512"/>
    <n v="12"/>
    <n v="50"/>
    <n v="349"/>
    <n v="11"/>
    <n v="138"/>
    <n v="5"/>
    <n v="1.4326647564469915E-2"/>
    <n v="3.151862464183381E-2"/>
    <n v="0"/>
    <x v="8"/>
    <s v="YES"/>
    <n v="0"/>
    <s v="https://www.johnlewis.com/motorola-edge-50-pro-smartphone-android-12gb-ram-6-67-5g-sim-free-512gb/luxe-lavender/p111941880"/>
    <s v="HIGH RATED"/>
  </r>
  <r>
    <x v="15"/>
    <x v="4"/>
    <n v="2025"/>
    <n v="6.7"/>
    <n v="4500"/>
    <n v="512"/>
    <n v="16"/>
    <n v="50"/>
    <n v="599"/>
    <n v="5"/>
    <n v="49"/>
    <n v="4.8"/>
    <n v="8.0133555926544236E-3"/>
    <n v="8.3472454090150246E-3"/>
    <n v="0"/>
    <x v="8"/>
    <s v="YES"/>
    <n v="0"/>
    <s v="https://www.johnlewis.com/motorola-edge-50-ultra-smartphone-android-16gb-ram-6-67-5g-sim-free-1tb-forest-grey/p112070857"/>
    <s v="BEST VALUE"/>
  </r>
  <r>
    <x v="14"/>
    <x v="4"/>
    <n v="2025"/>
    <n v="6.67"/>
    <n v="6000"/>
    <n v="512"/>
    <n v="12"/>
    <n v="50"/>
    <n v="599"/>
    <s v="N/A"/>
    <n v="4"/>
    <s v="N/A"/>
    <n v="0"/>
    <n v="0"/>
    <n v="0"/>
    <x v="8"/>
    <s v="YES"/>
    <n v="0"/>
    <s v="https://www.johnlewis.com/motorola-edge-60-pro-smartphone-android-12gb-ram-6-67-5g-sim-free-512gb/p113621504"/>
    <s v="HIGH RATED"/>
  </r>
  <r>
    <x v="11"/>
    <x v="4"/>
    <n v="2025"/>
    <n v="6.67"/>
    <n v="5200"/>
    <n v="512"/>
    <n v="12"/>
    <n v="50"/>
    <n v="379"/>
    <n v="1"/>
    <n v="7"/>
    <n v="4"/>
    <n v="1.0554089709762533E-2"/>
    <n v="2.6385224274406332E-3"/>
    <n v="0"/>
    <x v="8"/>
    <s v="YES"/>
    <n v="0"/>
    <s v="https://www.johnlewis.com/motorola-edge-60-smartphone-android-12gb-ram-6-67-5g-sim-free-512gb-gibraltar-sea/p113608505"/>
    <s v="COMPARE"/>
  </r>
  <r>
    <x v="13"/>
    <x v="4"/>
    <n v="2024"/>
    <n v="6.9"/>
    <n v="4200"/>
    <n v="256"/>
    <n v="8"/>
    <n v="50"/>
    <n v="549"/>
    <n v="5"/>
    <n v="62"/>
    <n v="4.5"/>
    <n v="8.1967213114754103E-3"/>
    <n v="9.1074681238615673E-3"/>
    <n v="0"/>
    <x v="8"/>
    <s v="YES"/>
    <n v="0"/>
    <s v="https://www.johnlewis.com/motorola-razr-50-foldable-smartphone-8gb-ram-6-9-5g-sim-free-256gb/p112218322"/>
    <s v="HIGH RATED"/>
  </r>
  <r>
    <x v="27"/>
    <x v="6"/>
    <n v="2024"/>
    <n v="6.5"/>
    <n v="5000"/>
    <n v="128"/>
    <n v="8"/>
    <n v="50"/>
    <n v="588"/>
    <n v="830"/>
    <n v="2596"/>
    <n v="4.3"/>
    <n v="7.312925170068027E-3"/>
    <n v="1.41156462585034"/>
    <n v="0"/>
    <x v="8"/>
    <s v="YES"/>
    <n v="0"/>
    <s v="https://www.johnlewis.com/samsung-galaxy-a55-smartphone-android-8gb-ram-6-6-inch-5g-sim-free-128gb/p111705736"/>
    <s v="COMPARE"/>
  </r>
  <r>
    <x v="28"/>
    <x v="6"/>
    <n v="2025"/>
    <n v="6.7"/>
    <n v="5000"/>
    <n v="256"/>
    <n v="8"/>
    <n v="50"/>
    <n v="499"/>
    <n v="341"/>
    <n v="1006"/>
    <n v="4.7"/>
    <n v="9.4188376753507018E-3"/>
    <n v="0.68336673346693388"/>
    <n v="0"/>
    <x v="8"/>
    <s v="YES"/>
    <n v="0"/>
    <s v="https://www.johnlewis.com/samsung-galaxy-a56-5g-smartphone-android-8gb-ram-6-7-inch-5g-sim-free-256gb/p113465922"/>
    <s v="HIGH RATED"/>
  </r>
  <r>
    <x v="24"/>
    <x v="6"/>
    <n v="2024"/>
    <n v="6.7"/>
    <n v="4700"/>
    <n v="256"/>
    <n v="8"/>
    <n v="50"/>
    <n v="699"/>
    <n v="785"/>
    <n v="2442"/>
    <n v="4.5"/>
    <n v="6.4377682403433476E-3"/>
    <n v="1.1230329041487839"/>
    <n v="0"/>
    <x v="8"/>
    <s v="YES"/>
    <n v="0"/>
    <s v="https://www.johnlewis.com/samsung-galaxy-s24-fe-smartphone-8gb-ram-6-7-inch-galaxy-ai-5g-sim-free-256gb/p112634787"/>
    <s v="HIGH RATED"/>
  </r>
  <r>
    <x v="23"/>
    <x v="6"/>
    <n v="2024"/>
    <n v="6.8"/>
    <n v="4855"/>
    <n v="256"/>
    <n v="12"/>
    <n v="200"/>
    <n v="999"/>
    <n v="6966"/>
    <n v="14731"/>
    <n v="4.8"/>
    <n v="4.8048048048048046E-3"/>
    <n v="6.9729729729729728"/>
    <n v="0"/>
    <x v="8"/>
    <s v="YES"/>
    <n v="0"/>
    <s v="https://www.johnlewis.com/samsung-galaxy-s24-ultra-smartphone-with-bluetooth-s-pen-12gb-ram-6-8-inch-galaxy-ai-5g-sim-free-512gb/titanium-black/p111432889"/>
    <s v="HIGH RATED"/>
  </r>
  <r>
    <x v="25"/>
    <x v="6"/>
    <n v="2025"/>
    <n v="6.2"/>
    <n v="4000"/>
    <n v="128"/>
    <n v="12"/>
    <n v="200"/>
    <n v="1249"/>
    <n v="21654"/>
    <n v="48808"/>
    <n v="5"/>
    <n v="4.0032025620496394E-3"/>
    <n v="17.33706965572458"/>
    <n v="0"/>
    <x v="8"/>
    <s v="YES"/>
    <n v="0"/>
    <s v="https://www.johnlewis.com/samsung-galaxy-s25-ultra-smartphone-with-bluetooth-s-pen-12gb-ram-6-9-galaxy-ai-5g-sim-free/p113187478"/>
    <s v="HIGH RATED"/>
  </r>
  <r>
    <x v="6"/>
    <x v="2"/>
    <n v="2024"/>
    <n v="6.78"/>
    <n v="5200"/>
    <n v="512"/>
    <n v="12"/>
    <n v="50"/>
    <s v="N/A"/>
    <s v="N/A"/>
    <n v="256"/>
    <s v="N/A"/>
    <n v="0"/>
    <n v="0"/>
    <s v="N/A"/>
    <x v="8"/>
    <s v="NO"/>
    <n v="0"/>
    <s v="N/A"/>
    <s v="HIGH RATED"/>
  </r>
  <r>
    <x v="10"/>
    <x v="2"/>
    <n v="2025"/>
    <n v="6.7"/>
    <n v="5230"/>
    <n v="256"/>
    <n v="8"/>
    <n v="108"/>
    <s v="N/A"/>
    <s v="N/A"/>
    <n v="44"/>
    <s v="N/A"/>
    <n v="0"/>
    <n v="0"/>
    <s v="N/A"/>
    <x v="8"/>
    <s v="NO"/>
    <n v="0"/>
    <s v="N/A"/>
    <s v="HIGH RATED"/>
  </r>
  <r>
    <x v="9"/>
    <x v="3"/>
    <n v="2023"/>
    <n v="6.7"/>
    <n v="5000"/>
    <n v="256"/>
    <n v="8"/>
    <n v="200"/>
    <s v="N/A"/>
    <s v="N/A"/>
    <n v="1898"/>
    <s v="N/A"/>
    <n v="0"/>
    <n v="0"/>
    <s v="N/A"/>
    <x v="8"/>
    <s v="NO"/>
    <n v="0"/>
    <s v="N/A"/>
    <s v="HIGH RATED"/>
  </r>
  <r>
    <x v="7"/>
    <x v="2"/>
    <n v="2023"/>
    <n v="6.81"/>
    <n v="5100"/>
    <n v="512"/>
    <n v="12"/>
    <n v="50"/>
    <s v="N/A"/>
    <s v="N/A"/>
    <n v="137"/>
    <s v="N/A"/>
    <n v="0"/>
    <n v="0"/>
    <s v="N/A"/>
    <x v="8"/>
    <s v="NO"/>
    <n v="0"/>
    <s v="N/A"/>
    <s v="HIGH RATED"/>
  </r>
  <r>
    <x v="8"/>
    <x v="2"/>
    <n v="2024"/>
    <n v="6.78"/>
    <n v="5300"/>
    <n v="256"/>
    <n v="8"/>
    <n v="108"/>
    <s v="N/A"/>
    <s v="N/A"/>
    <n v="1473"/>
    <s v="N/A"/>
    <n v="0"/>
    <n v="0"/>
    <s v="N/A"/>
    <x v="8"/>
    <s v="NO"/>
    <n v="0"/>
    <s v="N/A"/>
    <s v="HIGH RATED"/>
  </r>
  <r>
    <x v="12"/>
    <x v="4"/>
    <n v="2024"/>
    <n v="6.9"/>
    <n v="4200"/>
    <n v="256"/>
    <n v="8"/>
    <n v="64"/>
    <s v="N/A"/>
    <s v="N/A"/>
    <n v="7030"/>
    <s v="N/A"/>
    <n v="0"/>
    <n v="0"/>
    <s v="N/A"/>
    <x v="8"/>
    <s v="NO"/>
    <n v="0"/>
    <s v="N/A"/>
    <s v="HIGH RATED"/>
  </r>
  <r>
    <x v="21"/>
    <x v="5"/>
    <n v="2023"/>
    <n v="6.7"/>
    <n v="5000"/>
    <n v="128"/>
    <n v="8"/>
    <n v="50"/>
    <s v="N/A"/>
    <s v="N/A"/>
    <n v="94"/>
    <s v="N/A"/>
    <n v="0"/>
    <n v="0"/>
    <s v="N/A"/>
    <x v="8"/>
    <s v="NO"/>
    <n v="0"/>
    <s v="N/A"/>
    <s v="HIGH RATED"/>
  </r>
  <r>
    <x v="17"/>
    <x v="5"/>
    <n v="2024"/>
    <n v="6.78"/>
    <n v="5500"/>
    <n v="256"/>
    <n v="16"/>
    <n v="50"/>
    <s v="N/A"/>
    <s v="N/A"/>
    <n v="42"/>
    <s v="N/A"/>
    <n v="0"/>
    <n v="0"/>
    <s v="N/A"/>
    <x v="8"/>
    <s v="NO"/>
    <n v="0"/>
    <s v="N/A"/>
    <s v="HIGH RATED"/>
  </r>
  <r>
    <x v="18"/>
    <x v="5"/>
    <n v="2025"/>
    <n v="6.78"/>
    <n v="6000"/>
    <n v="256"/>
    <n v="12"/>
    <n v="50"/>
    <s v="N/A"/>
    <s v="N/A"/>
    <n v="2"/>
    <s v="N/A"/>
    <n v="0"/>
    <n v="0"/>
    <s v="N/A"/>
    <x v="8"/>
    <s v="NO"/>
    <n v="0"/>
    <s v="N/A"/>
    <s v="HIGH RATED"/>
  </r>
  <r>
    <x v="22"/>
    <x v="5"/>
    <n v="2023"/>
    <n v="6.41"/>
    <n v="5000"/>
    <n v="256"/>
    <n v="16"/>
    <n v="50"/>
    <s v="N/A"/>
    <s v="N/A"/>
    <n v="469"/>
    <s v="N/A"/>
    <n v="0"/>
    <n v="0"/>
    <s v="N/A"/>
    <x v="8"/>
    <s v="NO"/>
    <n v="0"/>
    <s v="N/A"/>
    <s v="HIGH RATED"/>
  </r>
  <r>
    <x v="19"/>
    <x v="5"/>
    <n v="2024"/>
    <n v="6.74"/>
    <n v="5500"/>
    <n v="256"/>
    <n v="12"/>
    <n v="50"/>
    <s v="N/A"/>
    <s v="N/A"/>
    <n v="17"/>
    <s v="N/A"/>
    <n v="0"/>
    <n v="0"/>
    <s v="N/A"/>
    <x v="8"/>
    <s v="NO"/>
    <n v="0"/>
    <s v="N/A"/>
    <s v="HIGH RATED"/>
  </r>
  <r>
    <x v="20"/>
    <x v="5"/>
    <n v="2024"/>
    <n v="6.67"/>
    <n v="5110"/>
    <n v="256"/>
    <n v="8"/>
    <n v="50"/>
    <s v="N/A"/>
    <s v="N/A"/>
    <n v="296"/>
    <s v="N/A"/>
    <n v="0"/>
    <n v="0"/>
    <s v="N/A"/>
    <x v="8"/>
    <s v="NO"/>
    <n v="0"/>
    <s v="N/A"/>
    <s v="HIGH RATED"/>
  </r>
  <r>
    <x v="26"/>
    <x v="6"/>
    <n v="2023"/>
    <n v="6.8"/>
    <n v="5000"/>
    <n v="256"/>
    <n v="8"/>
    <n v="200"/>
    <s v="N/A"/>
    <s v="N/A"/>
    <n v="1502"/>
    <s v="N/A"/>
    <n v="0"/>
    <n v="0"/>
    <s v="N/A"/>
    <x v="8"/>
    <s v="NO"/>
    <n v="0"/>
    <s v="N/A"/>
    <s v="HIGH RATED"/>
  </r>
  <r>
    <x v="29"/>
    <x v="7"/>
    <n v="2024"/>
    <n v="6.67"/>
    <n v="5000"/>
    <n v="512"/>
    <n v="12"/>
    <n v="50"/>
    <s v="N/A"/>
    <s v="N/A"/>
    <n v="78"/>
    <s v="N/A"/>
    <n v="0"/>
    <n v="0"/>
    <s v="N/A"/>
    <x v="8"/>
    <s v="NO"/>
    <n v="0"/>
    <s v="N/A"/>
    <s v="HIGH RATED"/>
  </r>
  <r>
    <x v="30"/>
    <x v="7"/>
    <n v="2024"/>
    <n v="6.67"/>
    <n v="5000"/>
    <n v="512"/>
    <n v="12"/>
    <n v="50"/>
    <s v="N/A"/>
    <s v="N/A"/>
    <n v="177"/>
    <s v="N/A"/>
    <n v="0"/>
    <n v="0"/>
    <s v="N/A"/>
    <x v="8"/>
    <s v="NO"/>
    <n v="0"/>
    <s v="N/A"/>
    <s v="HIGH RATED"/>
  </r>
  <r>
    <x v="34"/>
    <x v="7"/>
    <n v="2023"/>
    <n v="6.43"/>
    <n v="5000"/>
    <n v="256"/>
    <n v="8"/>
    <n v="200"/>
    <s v="N/A"/>
    <s v="N/A"/>
    <n v="923"/>
    <s v="N/A"/>
    <n v="0"/>
    <n v="0"/>
    <s v="N/A"/>
    <x v="8"/>
    <s v="NO"/>
    <n v="0"/>
    <s v="N/A"/>
    <s v="HIGH RATED"/>
  </r>
  <r>
    <x v="33"/>
    <x v="7"/>
    <n v="2025"/>
    <n v="6.77"/>
    <n v="5110"/>
    <n v="512"/>
    <n v="12"/>
    <n v="200"/>
    <s v="N/A"/>
    <s v="N/A"/>
    <n v="236"/>
    <s v="N/A"/>
    <n v="0"/>
    <n v="0"/>
    <s v="N/A"/>
    <x v="8"/>
    <s v="NO"/>
    <n v="0"/>
    <s v="N/A"/>
    <s v="HIGH RATED"/>
  </r>
  <r>
    <x v="31"/>
    <x v="7"/>
    <n v="2024"/>
    <n v="6.67"/>
    <n v="5000"/>
    <n v="512"/>
    <n v="12"/>
    <n v="50"/>
    <s v="N/A"/>
    <s v="N/A"/>
    <n v="197"/>
    <s v="N/A"/>
    <n v="0"/>
    <n v="0"/>
    <s v="N/A"/>
    <x v="8"/>
    <s v="NO"/>
    <n v="0"/>
    <s v="N/A"/>
    <s v="HIGH RATED"/>
  </r>
  <r>
    <x v="32"/>
    <x v="7"/>
    <n v="2025"/>
    <n v="6.67"/>
    <n v="5300"/>
    <n v="512"/>
    <n v="16"/>
    <n v="50"/>
    <s v="N/A"/>
    <s v="N/A"/>
    <n v="36"/>
    <s v="N/A"/>
    <n v="0"/>
    <n v="0"/>
    <s v="N/A"/>
    <x v="8"/>
    <s v="NO"/>
    <n v="0"/>
    <s v="N/A"/>
    <s v="HIGH RATED"/>
  </r>
  <r>
    <x v="4"/>
    <x v="1"/>
    <n v="2023"/>
    <n v="6.2"/>
    <n v="4575"/>
    <n v="128"/>
    <n v="8"/>
    <n v="50"/>
    <n v="626.79999999999995"/>
    <s v="N/A"/>
    <n v="2895"/>
    <s v="N/A"/>
    <n v="0"/>
    <n v="0"/>
    <n v="0"/>
    <x v="9"/>
    <s v="YES"/>
    <n v="0"/>
    <s v="https://www.mobiles.co.uk/contract-phones/google/google-pixel-8?srsltid=AfmBOorADoWkJjx02UahAxBWB5kpTeZAgC2A9lyxIGilH1xriKleD7AQ"/>
    <s v="HIGH RATED"/>
  </r>
  <r>
    <x v="5"/>
    <x v="0"/>
    <n v="2024"/>
    <n v="6.3"/>
    <n v="4700"/>
    <n v="128"/>
    <n v="12"/>
    <n v="50"/>
    <n v="746.8"/>
    <s v="N/A"/>
    <n v="688"/>
    <s v="N/A"/>
    <n v="0"/>
    <n v="0"/>
    <n v="0"/>
    <x v="9"/>
    <s v="YES"/>
    <n v="0"/>
    <s v="https://www.mobiles.co.uk/contract-phones/google/google-pixel-9?srsltid=AfmBOorKyzUOeGjQ6bADXUuxZStmdwBJhVZ6FG0GWqWmjYXIYkv0ePHJ"/>
    <s v="HIGH RATED"/>
  </r>
  <r>
    <x v="2"/>
    <x v="0"/>
    <n v="2024"/>
    <n v="6.3"/>
    <n v="4700"/>
    <n v="128"/>
    <n v="16"/>
    <n v="50"/>
    <n v="1015.8"/>
    <s v="N/A"/>
    <n v="8"/>
    <s v="N/A"/>
    <n v="0"/>
    <n v="0"/>
    <n v="0"/>
    <x v="9"/>
    <s v="YES"/>
    <n v="0"/>
    <s v="https://www.mobiles.co.uk/contract-phones/google/google-pixel-9-pro-xl?srsltid=AfmBOor4_N5m6l80iNiIXR1aqd8kQLpnLXMrVFKocjECP9tZSCVHDG9S"/>
    <s v="HIGH RATED"/>
  </r>
  <r>
    <x v="10"/>
    <x v="2"/>
    <n v="2025"/>
    <n v="6.7"/>
    <n v="5230"/>
    <n v="256"/>
    <n v="8"/>
    <n v="108"/>
    <n v="398.79"/>
    <s v="N/A"/>
    <n v="44"/>
    <s v="N/A"/>
    <n v="0"/>
    <n v="0"/>
    <n v="0"/>
    <x v="9"/>
    <s v="YES"/>
    <n v="0"/>
    <s v="https://www.mobiles.co.uk/contract-phones/honor/honor-400-lite?tariffcode=RJBALMAR25&amp;giftcode=NA&amp;productcode=VODH400LITBLA&amp;colour=black&amp;capacity=256gb&amp;filter_brand_featured_linkable%5B0%5D=honor"/>
    <s v="HIGH RATED"/>
  </r>
  <r>
    <x v="15"/>
    <x v="4"/>
    <n v="2025"/>
    <n v="6.7"/>
    <n v="4500"/>
    <n v="512"/>
    <n v="16"/>
    <n v="50"/>
    <n v="772.76"/>
    <s v="N/A"/>
    <n v="49"/>
    <s v="N/A"/>
    <n v="0"/>
    <n v="0"/>
    <n v="0"/>
    <x v="9"/>
    <s v="YES"/>
    <n v="0"/>
    <s v="https://www.mobiles.co.uk/contract-phones/motorola/motorola-edge-50-ultra?srsltid=AfmBOoqjvIPD-Jb-epyO2s_xcVrqmR_eBR6LqxO_e6rUZPevI_Xz0WWD"/>
    <s v="HIGH RATED"/>
  </r>
  <r>
    <x v="11"/>
    <x v="4"/>
    <n v="2025"/>
    <n v="6.67"/>
    <n v="5200"/>
    <n v="512"/>
    <n v="12"/>
    <n v="50"/>
    <n v="698.76"/>
    <s v="N/A"/>
    <n v="7"/>
    <s v="N/A"/>
    <n v="0"/>
    <n v="0"/>
    <m/>
    <x v="9"/>
    <s v="YES"/>
    <n v="0"/>
    <s v="https://www.mobiles.co.uk/contract-phones/motorola/motorola-edge-60-pro?srsltid=AfmBOooTsxDtG2e3T1-dwzJTwHGYLs4UFAqj8c_mrG_vBai4mPfgmdIX"/>
    <s v="HIGH RATED"/>
  </r>
  <r>
    <x v="14"/>
    <x v="4"/>
    <n v="2025"/>
    <n v="6.67"/>
    <n v="6000"/>
    <n v="512"/>
    <n v="12"/>
    <n v="50"/>
    <n v="698.76"/>
    <s v="N/A"/>
    <n v="4"/>
    <s v="N/A"/>
    <n v="0"/>
    <n v="0"/>
    <n v="0"/>
    <x v="9"/>
    <s v="YES"/>
    <n v="0"/>
    <s v="https://www.mobiles.co.uk/contract-phones/motorola/motorola-edge-60-pro?srsltid=AfmBOor6yAkegK_ubb0tp4j8bYsYUthmVFauvxdxdqIUA9UOp7QsbDEr"/>
    <s v="HIGH RATED"/>
  </r>
  <r>
    <x v="13"/>
    <x v="4"/>
    <n v="2024"/>
    <n v="6.9"/>
    <n v="4200"/>
    <n v="256"/>
    <n v="8"/>
    <n v="50"/>
    <n v="652.76"/>
    <s v="N/A"/>
    <n v="62"/>
    <s v="N/A"/>
    <n v="0"/>
    <n v="0"/>
    <n v="0"/>
    <x v="9"/>
    <s v="YES"/>
    <n v="0"/>
    <s v="https://www.mobiles.co.uk/contract-phones/motorola/motorola-razr-50?srsltid=AfmBOooAil1uFa3Exr0l9gDRh6J6mrsg-X6D7ifjO7QaZpkZnYnd90Pt"/>
    <s v="HIGH RATED"/>
  </r>
  <r>
    <x v="28"/>
    <x v="6"/>
    <n v="2025"/>
    <n v="6.7"/>
    <n v="5000"/>
    <n v="256"/>
    <n v="8"/>
    <n v="50"/>
    <n v="601.79999999999995"/>
    <s v="N/A"/>
    <n v="1006"/>
    <s v="N/A"/>
    <n v="0"/>
    <n v="0"/>
    <n v="0"/>
    <x v="9"/>
    <s v="YES"/>
    <n v="0"/>
    <s v="https://www.mobiles.co.uk/contract-phones/samsung/samsung-galaxy-a56-5g?srsltid=AfmBOoqzknjzjlzy8-5RzuyW4BBfWdWz2ZKJEtvAL6I76xHAvoekFTy0"/>
    <s v="HIGH RATED"/>
  </r>
  <r>
    <x v="26"/>
    <x v="6"/>
    <n v="2023"/>
    <n v="6.8"/>
    <n v="5000"/>
    <n v="256"/>
    <n v="8"/>
    <n v="200"/>
    <n v="1182.8"/>
    <s v="N/A"/>
    <n v="1502"/>
    <s v="N/A"/>
    <n v="0"/>
    <n v="0"/>
    <n v="0"/>
    <x v="9"/>
    <s v="YES"/>
    <n v="0"/>
    <s v="https://www.mobiles.co.uk/refurbished-phones/samsung/samsung-galaxy-s23-ultra-refurbished?srsltid=AfmBOorjATYuBuh3UzqbvPiMhf-4GF_pFvClQfqtSLXPQpcTCBMEk1EA"/>
    <s v="HIGH RATED"/>
  </r>
  <r>
    <x v="1"/>
    <x v="0"/>
    <n v="2025"/>
    <n v="6.3"/>
    <n v="5100"/>
    <n v="128"/>
    <n v="8"/>
    <n v="48"/>
    <n v="599"/>
    <s v="N/A"/>
    <n v="227"/>
    <s v="N/A"/>
    <n v="0"/>
    <n v="0"/>
    <n v="0"/>
    <x v="9"/>
    <s v="YES"/>
    <n v="0"/>
    <s v="https://www.mobiles.co.uk/sim-free/google/google-pixel-9a"/>
    <s v="HIGH RATED"/>
  </r>
  <r>
    <x v="6"/>
    <x v="2"/>
    <n v="2024"/>
    <n v="6.78"/>
    <n v="5200"/>
    <n v="512"/>
    <n v="12"/>
    <n v="50"/>
    <n v="499.99"/>
    <s v="N/A"/>
    <n v="256"/>
    <s v="N/A"/>
    <n v="0"/>
    <n v="0"/>
    <n v="0"/>
    <x v="9"/>
    <s v="YES"/>
    <n v="0"/>
    <s v="https://www.mobiles.co.uk/sim-free/honor/honor-200-pro"/>
    <s v="HIGH RATED"/>
  </r>
  <r>
    <x v="27"/>
    <x v="6"/>
    <n v="2024"/>
    <n v="6.5"/>
    <n v="5000"/>
    <n v="128"/>
    <n v="8"/>
    <n v="50"/>
    <n v="424"/>
    <s v="N/A"/>
    <n v="2596"/>
    <s v="N/A"/>
    <n v="0"/>
    <n v="0"/>
    <n v="0"/>
    <x v="9"/>
    <s v="YES"/>
    <n v="0"/>
    <s v="https://www.mobiles.co.uk/sim-free/samsung/samsung-galaxy-a56-5g"/>
    <s v="HIGH RATED"/>
  </r>
  <r>
    <x v="24"/>
    <x v="6"/>
    <n v="2024"/>
    <n v="6.7"/>
    <n v="4700"/>
    <n v="256"/>
    <n v="8"/>
    <n v="50"/>
    <n v="599"/>
    <s v="N/A"/>
    <n v="2442"/>
    <s v="N/A"/>
    <n v="0"/>
    <n v="0"/>
    <n v="0"/>
    <x v="9"/>
    <s v="YES"/>
    <n v="0"/>
    <s v="https://www.mobiles.co.uk/sim-free/samsung/samsung-galaxy-s24-fe"/>
    <s v="HIGH RATED"/>
  </r>
  <r>
    <x v="25"/>
    <x v="6"/>
    <n v="2025"/>
    <n v="6.2"/>
    <n v="4000"/>
    <n v="128"/>
    <n v="12"/>
    <n v="200"/>
    <n v="859"/>
    <s v="N/A"/>
    <n v="48808"/>
    <s v="N/A"/>
    <n v="0"/>
    <n v="0"/>
    <n v="0"/>
    <x v="9"/>
    <s v="YES"/>
    <n v="0"/>
    <s v="https://www.mobiles.co.uk/sim-free/samsung/samsung-galaxy-s25"/>
    <s v="HIGH RATED"/>
  </r>
  <r>
    <x v="3"/>
    <x v="0"/>
    <n v="2023"/>
    <n v="6.7"/>
    <n v="5050"/>
    <n v="128"/>
    <n v="12"/>
    <n v="50"/>
    <s v="N/A"/>
    <s v="N/A"/>
    <n v="2782"/>
    <s v="N/A"/>
    <n v="0"/>
    <n v="0"/>
    <s v="N/A"/>
    <x v="9"/>
    <s v="NO"/>
    <n v="0"/>
    <s v="N/A"/>
    <s v="HIGH RATED"/>
  </r>
  <r>
    <x v="0"/>
    <x v="0"/>
    <n v="2024"/>
    <n v="6.1"/>
    <n v="4492"/>
    <n v="128"/>
    <n v="8"/>
    <n v="64"/>
    <s v="N/A"/>
    <s v="N/A"/>
    <n v="1734"/>
    <s v="N/A"/>
    <n v="0"/>
    <n v="0"/>
    <s v="N/A"/>
    <x v="9"/>
    <s v="NO"/>
    <n v="0"/>
    <s v="N/A"/>
    <s v="HIGH RATED"/>
  </r>
  <r>
    <x v="9"/>
    <x v="3"/>
    <n v="2023"/>
    <n v="6.7"/>
    <n v="5000"/>
    <n v="256"/>
    <n v="8"/>
    <n v="200"/>
    <s v="N/A"/>
    <s v="N/A"/>
    <n v="1898"/>
    <s v="N/A"/>
    <n v="0"/>
    <n v="0"/>
    <s v="N/A"/>
    <x v="9"/>
    <s v="NO"/>
    <n v="0"/>
    <s v="N/A"/>
    <s v="HIGH RATED"/>
  </r>
  <r>
    <x v="7"/>
    <x v="2"/>
    <n v="2023"/>
    <n v="6.81"/>
    <n v="5100"/>
    <n v="512"/>
    <n v="12"/>
    <n v="50"/>
    <s v="N/A"/>
    <s v="N/A"/>
    <n v="137"/>
    <s v="N/A"/>
    <n v="0"/>
    <n v="0"/>
    <s v="N/A"/>
    <x v="9"/>
    <s v="NO"/>
    <n v="0"/>
    <s v="N/A"/>
    <s v="HIGH RATED"/>
  </r>
  <r>
    <x v="8"/>
    <x v="2"/>
    <n v="2024"/>
    <n v="6.78"/>
    <n v="5300"/>
    <n v="256"/>
    <n v="8"/>
    <n v="108"/>
    <s v="N/A"/>
    <s v="N/A"/>
    <n v="1473"/>
    <s v="N/A"/>
    <n v="0"/>
    <n v="0"/>
    <s v="N/A"/>
    <x v="9"/>
    <s v="NO"/>
    <n v="0"/>
    <s v="N/A"/>
    <s v="HIGH RATED"/>
  </r>
  <r>
    <x v="16"/>
    <x v="4"/>
    <n v="2024"/>
    <n v="6.7"/>
    <n v="4500"/>
    <n v="512"/>
    <n v="12"/>
    <n v="50"/>
    <s v="N/A"/>
    <s v="N/A"/>
    <n v="138"/>
    <s v="N/A"/>
    <n v="0"/>
    <n v="0"/>
    <s v="N/A"/>
    <x v="9"/>
    <s v="NO"/>
    <n v="0"/>
    <s v="N/A"/>
    <s v="HIGH RATED"/>
  </r>
  <r>
    <x v="12"/>
    <x v="4"/>
    <n v="2024"/>
    <n v="6.9"/>
    <n v="4200"/>
    <n v="256"/>
    <n v="8"/>
    <n v="64"/>
    <s v="N/A"/>
    <s v="N/A"/>
    <n v="7030"/>
    <s v="N/A"/>
    <n v="0"/>
    <n v="0"/>
    <s v="N/A"/>
    <x v="9"/>
    <s v="NO"/>
    <n v="0"/>
    <s v="N/A"/>
    <s v="HIGH RATED"/>
  </r>
  <r>
    <x v="21"/>
    <x v="5"/>
    <n v="2023"/>
    <n v="6.7"/>
    <n v="5000"/>
    <n v="128"/>
    <n v="8"/>
    <n v="50"/>
    <s v="N/A"/>
    <s v="N/A"/>
    <n v="94"/>
    <s v="N/A"/>
    <n v="0"/>
    <n v="0"/>
    <s v="N/A"/>
    <x v="9"/>
    <s v="NO"/>
    <n v="0"/>
    <s v="N/A"/>
    <s v="HIGH RATED"/>
  </r>
  <r>
    <x v="17"/>
    <x v="5"/>
    <n v="2024"/>
    <n v="6.78"/>
    <n v="5500"/>
    <n v="256"/>
    <n v="16"/>
    <n v="50"/>
    <s v="N/A"/>
    <s v="N/A"/>
    <n v="42"/>
    <s v="N/A"/>
    <n v="0"/>
    <n v="0"/>
    <s v="N/A"/>
    <x v="9"/>
    <s v="NO"/>
    <n v="0"/>
    <s v="N/A"/>
    <s v="HIGH RATED"/>
  </r>
  <r>
    <x v="18"/>
    <x v="5"/>
    <n v="2025"/>
    <n v="6.78"/>
    <n v="6000"/>
    <n v="256"/>
    <n v="12"/>
    <n v="50"/>
    <s v="N/A"/>
    <s v="N/A"/>
    <n v="2"/>
    <s v="N/A"/>
    <n v="0"/>
    <n v="0"/>
    <s v="N/A"/>
    <x v="9"/>
    <s v="NO"/>
    <n v="0"/>
    <s v="N/A"/>
    <s v="HIGH RATED"/>
  </r>
  <r>
    <x v="22"/>
    <x v="5"/>
    <n v="2023"/>
    <n v="6.41"/>
    <n v="5000"/>
    <n v="256"/>
    <n v="16"/>
    <n v="50"/>
    <s v="N/A"/>
    <s v="N/A"/>
    <n v="469"/>
    <s v="N/A"/>
    <n v="0"/>
    <n v="0"/>
    <s v="N/A"/>
    <x v="9"/>
    <s v="NO"/>
    <n v="0"/>
    <s v="N/A"/>
    <s v="HIGH RATED"/>
  </r>
  <r>
    <x v="19"/>
    <x v="5"/>
    <n v="2024"/>
    <n v="6.74"/>
    <n v="5500"/>
    <n v="256"/>
    <n v="12"/>
    <n v="50"/>
    <s v="N/A"/>
    <s v="N/A"/>
    <n v="17"/>
    <s v="N/A"/>
    <n v="0"/>
    <n v="0"/>
    <s v="N/A"/>
    <x v="9"/>
    <s v="NO"/>
    <n v="0"/>
    <s v="N/A"/>
    <s v="HIGH RATED"/>
  </r>
  <r>
    <x v="20"/>
    <x v="5"/>
    <n v="2024"/>
    <n v="6.67"/>
    <n v="5110"/>
    <n v="256"/>
    <n v="8"/>
    <n v="50"/>
    <s v="N/A"/>
    <s v="N/A"/>
    <n v="296"/>
    <s v="N/A"/>
    <n v="0"/>
    <n v="0"/>
    <s v="N/A"/>
    <x v="9"/>
    <s v="NO"/>
    <n v="0"/>
    <s v="N/A"/>
    <s v="HIGH RATED"/>
  </r>
  <r>
    <x v="29"/>
    <x v="7"/>
    <n v="2024"/>
    <n v="6.67"/>
    <n v="5000"/>
    <n v="512"/>
    <n v="12"/>
    <n v="50"/>
    <s v="N/A"/>
    <s v="N/A"/>
    <n v="78"/>
    <s v="N/A"/>
    <n v="0"/>
    <n v="0"/>
    <s v="N/A"/>
    <x v="9"/>
    <s v="NO"/>
    <n v="0"/>
    <s v="N/A"/>
    <s v="HIGH RATED"/>
  </r>
  <r>
    <x v="30"/>
    <x v="7"/>
    <n v="2024"/>
    <n v="6.67"/>
    <n v="5000"/>
    <n v="512"/>
    <n v="12"/>
    <n v="50"/>
    <s v="N/A"/>
    <s v="N/A"/>
    <n v="177"/>
    <s v="N/A"/>
    <n v="0"/>
    <n v="0"/>
    <s v="N/A"/>
    <x v="9"/>
    <s v="NO"/>
    <n v="0"/>
    <s v="N/A"/>
    <s v="HIGH RATED"/>
  </r>
  <r>
    <x v="34"/>
    <x v="7"/>
    <n v="2023"/>
    <n v="6.43"/>
    <n v="5000"/>
    <n v="256"/>
    <n v="8"/>
    <n v="200"/>
    <s v="N/A"/>
    <s v="N/A"/>
    <n v="923"/>
    <s v="N/A"/>
    <n v="0"/>
    <n v="0"/>
    <s v="N/A"/>
    <x v="9"/>
    <s v="NO"/>
    <n v="0"/>
    <s v="N/A"/>
    <s v="HIGH RATED"/>
  </r>
  <r>
    <x v="33"/>
    <x v="7"/>
    <n v="2025"/>
    <n v="6.77"/>
    <n v="5110"/>
    <n v="512"/>
    <n v="12"/>
    <n v="200"/>
    <s v="N/A"/>
    <s v="N/A"/>
    <n v="236"/>
    <s v="N/A"/>
    <n v="0"/>
    <n v="0"/>
    <s v="N/A"/>
    <x v="9"/>
    <s v="NO"/>
    <n v="0"/>
    <s v="N/A"/>
    <s v="HIGH RATED"/>
  </r>
  <r>
    <x v="31"/>
    <x v="7"/>
    <n v="2024"/>
    <n v="6.67"/>
    <n v="5000"/>
    <n v="512"/>
    <n v="12"/>
    <n v="50"/>
    <s v="N/A"/>
    <s v="N/A"/>
    <n v="197"/>
    <s v="N/A"/>
    <n v="0"/>
    <n v="0"/>
    <s v="N/A"/>
    <x v="9"/>
    <s v="NO"/>
    <n v="0"/>
    <s v="N/A"/>
    <s v="HIGH RATED"/>
  </r>
  <r>
    <x v="32"/>
    <x v="7"/>
    <n v="2025"/>
    <n v="6.67"/>
    <n v="5300"/>
    <n v="512"/>
    <n v="16"/>
    <n v="50"/>
    <s v="N/A"/>
    <s v="N/A"/>
    <n v="36"/>
    <s v="N/A"/>
    <n v="0"/>
    <n v="0"/>
    <s v="N/A"/>
    <x v="9"/>
    <s v="NO"/>
    <n v="0"/>
    <s v="N/A"/>
    <s v="HIGH RATED"/>
  </r>
  <r>
    <x v="23"/>
    <x v="6"/>
    <n v="2024"/>
    <n v="6.8"/>
    <n v="4855"/>
    <n v="256"/>
    <n v="12"/>
    <n v="200"/>
    <n v="1562.2"/>
    <s v="N/A"/>
    <n v="14731"/>
    <s v="N/A"/>
    <n v="0"/>
    <n v="0"/>
    <n v="0"/>
    <x v="9"/>
    <s v="YES"/>
    <n v="0"/>
    <m/>
    <s v="HIGH RATED"/>
  </r>
  <r>
    <x v="16"/>
    <x v="4"/>
    <n v="2024"/>
    <n v="6.7"/>
    <n v="4500"/>
    <n v="512"/>
    <n v="12"/>
    <n v="50"/>
    <n v="299.99"/>
    <s v="N/A"/>
    <n v="138"/>
    <s v="N/A"/>
    <n v="0"/>
    <n v="0"/>
    <n v="0"/>
    <x v="10"/>
    <s v="YES"/>
    <n v="0"/>
    <s v="https://www.motorola.com/gb/en/p/phones/motorola-edge/50-pro/pmipmgq37ml?pn=PB1J0006GB"/>
    <s v="BEST VALUE"/>
  </r>
  <r>
    <x v="15"/>
    <x v="4"/>
    <n v="2025"/>
    <n v="6.7"/>
    <n v="4500"/>
    <n v="512"/>
    <n v="16"/>
    <n v="50"/>
    <n v="599.99"/>
    <n v="38"/>
    <n v="49"/>
    <n v="4.5"/>
    <n v="7.500125002083368E-3"/>
    <n v="6.333438890648177E-2"/>
    <n v="0"/>
    <x v="10"/>
    <s v="YES"/>
    <n v="0"/>
    <s v="https://www.motorola.com/gb/en/p/phones/motorola-edge/50-ultra/pmipmgn36m2?pn=PB0Y0019GB"/>
    <s v="BEST VALUE"/>
  </r>
  <r>
    <x v="11"/>
    <x v="4"/>
    <n v="2025"/>
    <n v="6.67"/>
    <n v="5200"/>
    <n v="512"/>
    <n v="12"/>
    <n v="50"/>
    <n v="379.99"/>
    <s v="N/A"/>
    <n v="7"/>
    <s v="N/A"/>
    <n v="0"/>
    <n v="0"/>
    <n v="0"/>
    <x v="10"/>
    <s v="YES"/>
    <n v="0"/>
    <s v="https://www.motorola.com/gb/en/p/phones/motorola-edge/motorola-edge-60/pmipmhr41m3?pn=PB7H0037GB"/>
    <s v="HIGH RATED"/>
  </r>
  <r>
    <x v="14"/>
    <x v="4"/>
    <n v="2025"/>
    <n v="6.67"/>
    <n v="6000"/>
    <n v="512"/>
    <n v="12"/>
    <n v="50"/>
    <n v="599.99"/>
    <s v="N/A"/>
    <n v="4"/>
    <s v="N/A"/>
    <n v="0"/>
    <n v="0"/>
    <n v="0"/>
    <x v="10"/>
    <s v="YES"/>
    <n v="0"/>
    <s v="https://www.motorola.com/gb/en/p/phones/motorola-edge/motorola-edge-60-pro/pmipmht41mf?pn=PB7X0003GB"/>
    <s v="HIGH RATED"/>
  </r>
  <r>
    <x v="13"/>
    <x v="4"/>
    <n v="2024"/>
    <n v="6.9"/>
    <n v="4200"/>
    <n v="256"/>
    <n v="8"/>
    <n v="50"/>
    <n v="499.98"/>
    <n v="28"/>
    <n v="62"/>
    <n v="4.5999999999999996"/>
    <n v="9.200368014720588E-3"/>
    <n v="5.6002240089603583E-2"/>
    <n v="0"/>
    <x v="10"/>
    <s v="YES"/>
    <n v="0"/>
    <s v="https://www.motorola.com/gb/en/p/phones/razr/50/pmipmgu37my?pn=PB200015GB"/>
    <s v="HIGH RATED"/>
  </r>
  <r>
    <x v="12"/>
    <x v="4"/>
    <n v="2024"/>
    <n v="6.9"/>
    <n v="4200"/>
    <n v="256"/>
    <n v="8"/>
    <n v="64"/>
    <s v="N/A"/>
    <s v="N/A"/>
    <n v="7030"/>
    <s v="N/A"/>
    <n v="0"/>
    <n v="0"/>
    <s v="N/A"/>
    <x v="10"/>
    <s v="NO"/>
    <n v="0"/>
    <s v="N/A"/>
    <s v="HIGH RATED"/>
  </r>
  <r>
    <x v="18"/>
    <x v="5"/>
    <n v="2025"/>
    <n v="6.78"/>
    <n v="6000"/>
    <n v="256"/>
    <n v="12"/>
    <n v="50"/>
    <n v="529"/>
    <n v="2"/>
    <n v="2"/>
    <n v="4.5"/>
    <n v="8.5066162570888466E-3"/>
    <n v="3.780718336483932E-3"/>
    <n v="15"/>
    <x v="11"/>
    <s v="YES"/>
    <n v="0"/>
    <s v="https://www.oneplus.com/uk/oneplus-13r?sku=5011111049"/>
    <s v="BEST VALUE"/>
  </r>
  <r>
    <x v="19"/>
    <x v="5"/>
    <n v="2024"/>
    <n v="6.74"/>
    <n v="5500"/>
    <n v="256"/>
    <n v="12"/>
    <n v="50"/>
    <n v="349"/>
    <n v="10"/>
    <n v="17"/>
    <n v="4.0999999999999996"/>
    <n v="1.1747851002865328E-2"/>
    <n v="2.865329512893983E-2"/>
    <n v="15"/>
    <x v="11"/>
    <s v="YES"/>
    <n v="0"/>
    <s v="https://www.oneplus.com/uk/oneplus-nord-4?sku=5011110268"/>
    <s v="BEST VALUE"/>
  </r>
  <r>
    <x v="20"/>
    <x v="5"/>
    <n v="2024"/>
    <n v="6.67"/>
    <n v="5110"/>
    <n v="256"/>
    <n v="8"/>
    <n v="50"/>
    <n v="318.99"/>
    <n v="11"/>
    <n v="296"/>
    <n v="2.6"/>
    <n v="8.1507257280792507E-3"/>
    <n v="3.4483839618796829E-2"/>
    <n v="15"/>
    <x v="11"/>
    <s v="YES"/>
    <n v="0"/>
    <s v="https://www.oneplus.com/uk/oneplus-nord-ce4-lite-5g"/>
    <s v="COMPARE"/>
  </r>
  <r>
    <x v="21"/>
    <x v="5"/>
    <n v="2023"/>
    <n v="6.7"/>
    <n v="5000"/>
    <n v="128"/>
    <n v="8"/>
    <n v="50"/>
    <s v="N/A"/>
    <s v="N/A"/>
    <n v="94"/>
    <s v="N/A"/>
    <n v="0"/>
    <n v="0"/>
    <s v="N/A"/>
    <x v="11"/>
    <s v="NO"/>
    <n v="0"/>
    <s v="N/A"/>
    <s v="HIGH RATED"/>
  </r>
  <r>
    <x v="17"/>
    <x v="5"/>
    <n v="2024"/>
    <n v="6.78"/>
    <n v="5500"/>
    <n v="256"/>
    <n v="16"/>
    <n v="50"/>
    <s v="N/A"/>
    <s v="N/A"/>
    <n v="42"/>
    <s v="N/A"/>
    <n v="0"/>
    <n v="0"/>
    <s v="N/A"/>
    <x v="11"/>
    <s v="NO"/>
    <n v="0"/>
    <s v="N/A"/>
    <s v="HIGH RATED"/>
  </r>
  <r>
    <x v="22"/>
    <x v="5"/>
    <n v="2023"/>
    <n v="6.41"/>
    <n v="5000"/>
    <n v="256"/>
    <n v="16"/>
    <n v="50"/>
    <s v="N/A"/>
    <s v="N/A"/>
    <n v="469"/>
    <s v="N/A"/>
    <n v="0"/>
    <n v="0"/>
    <s v="N/A"/>
    <x v="11"/>
    <s v="NO"/>
    <n v="0"/>
    <s v="N/A"/>
    <s v="HIGH RATED"/>
  </r>
  <r>
    <x v="28"/>
    <x v="6"/>
    <n v="2025"/>
    <n v="6.7"/>
    <n v="5000"/>
    <n v="256"/>
    <n v="8"/>
    <n v="50"/>
    <n v="424"/>
    <n v="327"/>
    <n v="1006"/>
    <n v="4.5999999999999996"/>
    <n v="1.0849056603773584E-2"/>
    <n v="0.77122641509433965"/>
    <n v="5.99"/>
    <x v="12"/>
    <s v="YES"/>
    <n v="0"/>
    <s v="https://www.samsung.com/uk/smartphones/galaxy-a/galaxy-a56-5g-awesome-lightgrey-256gb-sm-a566bzaceub/"/>
    <s v="HIGH RATED"/>
  </r>
  <r>
    <x v="24"/>
    <x v="6"/>
    <n v="2024"/>
    <n v="6.7"/>
    <n v="4700"/>
    <n v="256"/>
    <n v="8"/>
    <n v="50"/>
    <n v="549"/>
    <n v="763"/>
    <n v="2442"/>
    <n v="4.5"/>
    <n v="8.1967213114754103E-3"/>
    <n v="1.389799635701275"/>
    <n v="5.99"/>
    <x v="12"/>
    <s v="YES"/>
    <n v="0"/>
    <s v="https://www.samsung.com/uk/smartphones/galaxy-s24-fe/buy/?modelCode=SM-S721BLBDEUB"/>
    <s v="HIGH RATED"/>
  </r>
  <r>
    <x v="23"/>
    <x v="6"/>
    <n v="2024"/>
    <n v="6.8"/>
    <n v="4855"/>
    <n v="256"/>
    <n v="12"/>
    <n v="200"/>
    <n v="1249"/>
    <n v="7742"/>
    <n v="14731"/>
    <n v="4.7"/>
    <n v="3.7630104083266613E-3"/>
    <n v="6.1985588470776625"/>
    <n v="5.99"/>
    <x v="12"/>
    <s v="YES"/>
    <n v="0"/>
    <s v="https://www.samsung.com/uk/smartphones/galaxy-s24-ultra/buy/"/>
    <s v="HIGH RATED"/>
  </r>
  <r>
    <x v="25"/>
    <x v="6"/>
    <n v="2025"/>
    <n v="6.2"/>
    <n v="4000"/>
    <n v="128"/>
    <n v="12"/>
    <n v="200"/>
    <n v="1199"/>
    <n v="21105"/>
    <n v="48808"/>
    <n v="4.9000000000000004"/>
    <n v="4.0867389491242708E-3"/>
    <n v="17.602168473728106"/>
    <n v="5.99"/>
    <x v="12"/>
    <s v="YES"/>
    <n v="0"/>
    <s v="https://www.samsung.com/uk/smartphones/galaxy-s25-ultra/buy/?modelCode=SM-S938BZGGEUB"/>
    <s v="HIGH RATED"/>
  </r>
  <r>
    <x v="27"/>
    <x v="6"/>
    <n v="2024"/>
    <n v="6.5"/>
    <n v="5000"/>
    <n v="128"/>
    <n v="8"/>
    <n v="50"/>
    <s v="N/A"/>
    <s v="N/A"/>
    <n v="2596"/>
    <s v="N/A"/>
    <n v="0"/>
    <n v="0"/>
    <s v="N/A"/>
    <x v="12"/>
    <s v="NO"/>
    <n v="0"/>
    <s v="N/A"/>
    <s v="HIGH RATED"/>
  </r>
  <r>
    <x v="26"/>
    <x v="6"/>
    <n v="2023"/>
    <n v="6.8"/>
    <n v="5000"/>
    <n v="256"/>
    <n v="8"/>
    <n v="200"/>
    <s v="N/A"/>
    <s v="N/A"/>
    <n v="1502"/>
    <s v="N/A"/>
    <n v="0"/>
    <n v="0"/>
    <s v="N/A"/>
    <x v="12"/>
    <s v="NO"/>
    <n v="0"/>
    <s v="N/A"/>
    <s v="HIGH RATED"/>
  </r>
  <r>
    <x v="30"/>
    <x v="7"/>
    <n v="2024"/>
    <n v="6.67"/>
    <n v="5000"/>
    <n v="512"/>
    <n v="12"/>
    <n v="50"/>
    <n v="325.58"/>
    <n v="8"/>
    <n v="177"/>
    <n v="5"/>
    <n v="1.535720867375146E-2"/>
    <n v="2.4571533878002337E-2"/>
    <n v="0"/>
    <x v="13"/>
    <s v="YES"/>
    <n v="0"/>
    <s v="https://www.aliexpress.com/item/1005007728453536.html?af_dp=xhe_shortlink&amp;tt=xhe_short_link&amp;sellerId=110180905&amp;aff_fcid=3381cdfec6e04be18b5e30f75f05fb09-1750871822800-00670-_omWHkRc&amp;aff_fsk=_omWHkRc&amp;aff_platform=default&amp;sk=_omWHkRc&amp;aff_trace_key=3381cdfec6e04be18b5e30f75f05fb09-1750871822800-00670-_omWHkRc&amp;terminal_id=432d66340f1c41458e82ceff1d7bbcd4&amp;afSmartRedirect=y"/>
    <s v="BEST VALUE"/>
  </r>
  <r>
    <x v="31"/>
    <x v="7"/>
    <n v="2024"/>
    <n v="6.67"/>
    <n v="5000"/>
    <n v="512"/>
    <n v="12"/>
    <n v="50"/>
    <n v="369"/>
    <n v="80"/>
    <n v="197"/>
    <n v="5"/>
    <n v="1.3550135501355014E-2"/>
    <n v="0.21680216802168023"/>
    <n v="0"/>
    <x v="13"/>
    <s v="YES"/>
    <n v="0"/>
    <s v="https://www.mi.com/uk/product/poco-f6-pro/review?srsltid=AfmBOorPtwAmA4NzXMrAQX1f7BjKYo4cEiZD3PVzvtJy1eTYA0cCJE4t"/>
    <s v="BEST VALUE"/>
  </r>
  <r>
    <x v="32"/>
    <x v="7"/>
    <n v="2025"/>
    <n v="6.67"/>
    <n v="5300"/>
    <n v="512"/>
    <n v="16"/>
    <n v="50"/>
    <n v="569"/>
    <n v="20"/>
    <n v="36"/>
    <n v="5"/>
    <n v="8.7873462214411256E-3"/>
    <n v="3.5149384885764502E-2"/>
    <n v="0"/>
    <x v="13"/>
    <s v="YES"/>
    <n v="0"/>
    <s v="https://www.mi.com/uk/product/poco-f7-ultra/review?srsltid=AfmBOoor2PUpxSI1_NtQLi_vanqZ7vR5og9Fe4wMUhgnd27newMDuYnS"/>
    <s v="HIGH RATED"/>
  </r>
  <r>
    <x v="33"/>
    <x v="7"/>
    <n v="2025"/>
    <n v="6.77"/>
    <n v="5110"/>
    <n v="512"/>
    <n v="12"/>
    <n v="200"/>
    <n v="339"/>
    <n v="121"/>
    <n v="236"/>
    <n v="5"/>
    <n v="1.4749262536873156E-2"/>
    <n v="0.35693215339233036"/>
    <n v="0"/>
    <x v="13"/>
    <s v="YES"/>
    <n v="0"/>
    <s v="https://www.mi.com/uk/product/redmi-note-13-pro-5g/?srsltid=AfmBOortk1WH1EpE9yC5o5CsozoxcwEO-30jdFoP1gw0QXmc_TvMeqNo"/>
    <s v="HIGH RATED"/>
  </r>
  <r>
    <x v="34"/>
    <x v="7"/>
    <n v="2023"/>
    <n v="6.43"/>
    <n v="5000"/>
    <n v="256"/>
    <n v="8"/>
    <n v="200"/>
    <n v="339"/>
    <n v="121"/>
    <n v="923"/>
    <n v="5"/>
    <n v="1.4749262536873156E-2"/>
    <n v="0.35693215339233036"/>
    <n v="0"/>
    <x v="13"/>
    <s v="YES"/>
    <n v="0"/>
    <s v="https://www.mi.com/uk/product/redmi-note-13-pro-5g/review?srsltid=AfmBOop2bAPW3Vb7btOlB8EUuvT8u2hQOm2W4KBFf2mbPjyQ84uEeo0H"/>
    <s v="HIGH RATED"/>
  </r>
  <r>
    <x v="29"/>
    <x v="7"/>
    <n v="2024"/>
    <n v="6.67"/>
    <n v="5000"/>
    <n v="512"/>
    <n v="12"/>
    <n v="50"/>
    <n v="399"/>
    <n v="75"/>
    <n v="78"/>
    <n v="4.5"/>
    <n v="1.1278195488721804E-2"/>
    <n v="0.18796992481203006"/>
    <n v="0"/>
    <x v="13"/>
    <s v="YES"/>
    <n v="0"/>
    <s v="https://www.mi.com/uk/product/xiaomi-14t/buy/?srsltid=AfmBOoqCl11HfuGTEgjbOyUkFdi8X3AT2UeKQxQnKCmkivDjZPis-aTE"/>
    <s v="BEST VAL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C3366-125A-4B32-88B1-F0A08A95E3D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4" firstHeaderRow="1" firstDataRow="1" firstDataCol="1"/>
  <pivotFields count="20">
    <pivotField axis="axisRow" showAll="0" measureFilter="1">
      <items count="36">
        <item x="4"/>
        <item x="3"/>
        <item x="0"/>
        <item x="5"/>
        <item x="2"/>
        <item x="1"/>
        <item x="6"/>
        <item x="10"/>
        <item x="9"/>
        <item x="7"/>
        <item x="8"/>
        <item x="15"/>
        <item x="14"/>
        <item x="16"/>
        <item x="11"/>
        <item x="12"/>
        <item x="13"/>
        <item x="21"/>
        <item x="17"/>
        <item x="18"/>
        <item x="22"/>
        <item x="19"/>
        <item x="20"/>
        <item x="27"/>
        <item x="28"/>
        <item x="26"/>
        <item x="24"/>
        <item x="23"/>
        <item x="25"/>
        <item x="29"/>
        <item x="30"/>
        <item x="34"/>
        <item x="33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8"/>
    </i>
    <i>
      <x v="15"/>
    </i>
    <i>
      <x v="23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No. of Reviews" fld="9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E7369-1D9E-436C-868F-53594B2B65C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4" firstHeaderRow="1" firstDataRow="1" firstDataCol="1"/>
  <pivotFields count="20">
    <pivotField axis="axisRow" showAll="0" measureFilter="1">
      <items count="36">
        <item x="4"/>
        <item x="3"/>
        <item x="0"/>
        <item x="5"/>
        <item x="2"/>
        <item x="1"/>
        <item x="6"/>
        <item x="10"/>
        <item x="9"/>
        <item x="7"/>
        <item x="8"/>
        <item x="15"/>
        <item x="14"/>
        <item x="16"/>
        <item x="11"/>
        <item x="12"/>
        <item x="13"/>
        <item x="21"/>
        <item x="17"/>
        <item x="18"/>
        <item x="22"/>
        <item x="19"/>
        <item x="20"/>
        <item x="27"/>
        <item x="28"/>
        <item x="26"/>
        <item x="24"/>
        <item x="23"/>
        <item x="25"/>
        <item x="29"/>
        <item x="30"/>
        <item x="34"/>
        <item x="33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8"/>
    </i>
    <i>
      <x v="10"/>
    </i>
    <i>
      <x v="15"/>
    </i>
    <i>
      <x v="23"/>
    </i>
    <i>
      <x v="27"/>
    </i>
    <i>
      <x v="28"/>
    </i>
    <i>
      <x v="31"/>
    </i>
    <i t="grand">
      <x/>
    </i>
  </rowItems>
  <colItems count="1">
    <i/>
  </colItems>
  <dataFields count="1">
    <dataField name="Max of Engagement Ratio                 " fld="13" subtotal="max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B91EC-6916-4F61-8BBF-6A19A59D6E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C17:D24" firstHeaderRow="1" firstDataRow="1" firstDataCol="1"/>
  <pivotFields count="20">
    <pivotField showAll="0"/>
    <pivotField axis="axisRow" showAll="0">
      <items count="9">
        <item x="0"/>
        <item h="1" x="1"/>
        <item x="2"/>
        <item h="1"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ice (£)" fld="8" subtotal="average" baseField="1" baseItem="0" numFmtId="44"/>
  </dataFields>
  <formats count="2">
    <format dxfId="62">
      <pivotArea field="1" type="button" dataOnly="0" labelOnly="1" outline="0" axis="axisRow" fieldPosition="0"/>
    </format>
    <format dxfId="61">
      <pivotArea outline="0" collapsedLevelsAreSubtotals="1" fieldPosition="0"/>
    </format>
  </formats>
  <chartFormats count="7">
    <chartFormat chart="1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AFC75-25C9-4B55-BBAD-79B1776E018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4" firstHeaderRow="1" firstDataRow="1" firstDataCol="1"/>
  <pivotFields count="20">
    <pivotField axis="axisRow" showAll="0" measureFilter="1">
      <items count="36">
        <item x="4"/>
        <item x="3"/>
        <item x="0"/>
        <item x="5"/>
        <item x="2"/>
        <item x="1"/>
        <item x="6"/>
        <item x="10"/>
        <item x="9"/>
        <item x="7"/>
        <item x="8"/>
        <item x="15"/>
        <item x="14"/>
        <item x="16"/>
        <item x="11"/>
        <item x="12"/>
        <item x="13"/>
        <item x="21"/>
        <item x="17"/>
        <item x="18"/>
        <item x="22"/>
        <item x="19"/>
        <item x="20"/>
        <item x="27"/>
        <item x="28"/>
        <item x="26"/>
        <item x="24"/>
        <item x="23"/>
        <item x="25"/>
        <item x="29"/>
        <item x="30"/>
        <item x="34"/>
        <item x="33"/>
        <item x="31"/>
        <item x="32"/>
        <item t="default"/>
      </items>
    </pivotField>
    <pivotField showAll="0">
      <items count="9">
        <item x="0"/>
        <item h="1" x="1"/>
        <item x="2"/>
        <item h="1"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"/>
    </i>
    <i>
      <x v="7"/>
    </i>
    <i>
      <x v="10"/>
    </i>
    <i>
      <x v="13"/>
    </i>
    <i>
      <x v="22"/>
    </i>
    <i>
      <x v="23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Max of Value Ratio" fld="12" subtotal="max" baseField="0" baseItem="5" numFmtId="168"/>
  </dataFields>
  <formats count="3">
    <format dxfId="65">
      <pivotArea field="1" type="button" dataOnly="0" labelOnly="1" outline="0"/>
    </format>
    <format dxfId="64">
      <pivotArea outline="0" collapsedLevelsAreSubtotals="1" fieldPosition="0"/>
    </format>
    <format dxfId="63">
      <pivotArea collapsedLevelsAreSubtotals="1" fieldPosition="0">
        <references count="1">
          <reference field="0" count="10">
            <x v="2"/>
            <x v="7"/>
            <x v="10"/>
            <x v="13"/>
            <x v="22"/>
            <x v="23"/>
            <x v="30"/>
            <x v="31"/>
            <x v="32"/>
            <x v="3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D5D4A-A26B-4D3A-8FE0-167A7631571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X5:Y16" firstHeaderRow="1" firstDataRow="1" firstDataCol="1"/>
  <pivotFields count="20">
    <pivotField axis="axisRow" showAll="0" measureFilter="1">
      <items count="36">
        <item x="4"/>
        <item x="3"/>
        <item x="0"/>
        <item x="5"/>
        <item x="2"/>
        <item x="1"/>
        <item x="6"/>
        <item x="10"/>
        <item x="9"/>
        <item x="7"/>
        <item x="8"/>
        <item x="15"/>
        <item x="14"/>
        <item x="16"/>
        <item x="11"/>
        <item x="12"/>
        <item x="13"/>
        <item x="21"/>
        <item x="17"/>
        <item x="18"/>
        <item x="22"/>
        <item x="19"/>
        <item x="20"/>
        <item x="27"/>
        <item x="28"/>
        <item x="26"/>
        <item x="24"/>
        <item x="23"/>
        <item x="25"/>
        <item x="29"/>
        <item x="30"/>
        <item x="34"/>
        <item x="33"/>
        <item x="31"/>
        <item x="32"/>
        <item t="default"/>
      </items>
    </pivotField>
    <pivotField showAll="0">
      <items count="9">
        <item x="0"/>
        <item h="1" x="1"/>
        <item x="2"/>
        <item h="1"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"/>
    </i>
    <i>
      <x v="7"/>
    </i>
    <i>
      <x v="10"/>
    </i>
    <i>
      <x v="13"/>
    </i>
    <i>
      <x v="22"/>
    </i>
    <i>
      <x v="23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Max of Value Ratio" fld="12" subtotal="max" baseField="0" baseItem="5" numFmtId="168"/>
  </dataFields>
  <formats count="3">
    <format dxfId="68">
      <pivotArea field="1" type="button" dataOnly="0" labelOnly="1" outline="0"/>
    </format>
    <format dxfId="67">
      <pivotArea outline="0" collapsedLevelsAreSubtotals="1" fieldPosition="0"/>
    </format>
    <format dxfId="66">
      <pivotArea collapsedLevelsAreSubtotals="1" fieldPosition="0">
        <references count="1">
          <reference field="0" count="10">
            <x v="2"/>
            <x v="7"/>
            <x v="10"/>
            <x v="13"/>
            <x v="22"/>
            <x v="23"/>
            <x v="30"/>
            <x v="31"/>
            <x v="32"/>
            <x v="3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4B5A6-FDF8-45CA-B35A-E00E13A5A3A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7:F24" firstHeaderRow="1" firstDataRow="1" firstDataCol="1"/>
  <pivotFields count="20">
    <pivotField showAll="0"/>
    <pivotField axis="axisRow" showAll="0">
      <items count="9">
        <item x="0"/>
        <item h="1" x="1"/>
        <item x="2"/>
        <item h="1"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Rating" fld="11" subtotal="average" baseField="1" baseItem="0"/>
  </dataFields>
  <formats count="2">
    <format dxfId="70">
      <pivotArea field="1" type="button" dataOnly="0" labelOnly="1" outline="0" axis="axisRow" fieldPosition="0"/>
    </format>
    <format dxfId="69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180BE-10CB-4DA5-A2CA-325A016EB42E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8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</pivotFields>
  <rowFields count="1">
    <field x="1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Availability" fld="16" subtotal="count" baseField="15" baseItem="0"/>
    <dataField name="Count of Rating" fld="11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3407A-4B01-4A2B-BB3C-073CB27EEF10}" name="Table1" displayName="Table1" ref="A1:S316" totalsRowShown="0" headerRowDxfId="90">
  <autoFilter ref="A1:S316" xr:uid="{8543407A-4B01-4A2B-BB3C-073CB27EEF10}"/>
  <sortState xmlns:xlrd2="http://schemas.microsoft.com/office/spreadsheetml/2017/richdata2" ref="A2:S316">
    <sortCondition ref="I1:I316"/>
  </sortState>
  <tableColumns count="19">
    <tableColumn id="1" xr3:uid="{F5E46F6B-9033-413F-89E0-28C2AEE9F2EA}" name="Product Name" dataDxfId="89"/>
    <tableColumn id="2" xr3:uid="{6A826D4F-CFE4-4B31-95D0-697DFE0BFB68}" name="Brand" dataDxfId="88"/>
    <tableColumn id="3" xr3:uid="{22BE7CB7-4012-4F34-8987-55EAC27C8E8E}" name="Release Year" dataDxfId="87"/>
    <tableColumn id="4" xr3:uid="{9FE4B9EE-F5B2-466B-83CF-CBCA264FDE43}" name="Screen Size (inches)" dataDxfId="86"/>
    <tableColumn id="5" xr3:uid="{572DB9E8-5E4D-4DD7-9693-58BCD45F56EE}" name="Battery (mAh)" dataDxfId="85"/>
    <tableColumn id="6" xr3:uid="{87DA0F5E-D440-458E-8E8B-2FF3B12C4EBF}" name="Storage (GB)" dataDxfId="84"/>
    <tableColumn id="7" xr3:uid="{9CB1E01A-6127-4AFF-AC26-441175FBD371}" name="RAM (GB) " dataDxfId="83"/>
    <tableColumn id="8" xr3:uid="{0B5704A5-9663-4F19-B4E1-4ADE69A3AB80}" name="Camera Resolutioin (MP Main) " dataDxfId="82"/>
    <tableColumn id="9" xr3:uid="{AAFAD08D-1D79-49ED-83BA-AD011993E36D}" name="Price (£)" dataDxfId="81"/>
    <tableColumn id="10" xr3:uid="{3FBC75D5-697B-403F-8256-5412AA595678}" name="No. of Reviews" dataDxfId="80"/>
    <tableColumn id="11" xr3:uid="{99CF06A0-9636-4573-92D5-E18F8E5E16DD}" name="Total Review by Model" dataDxfId="79">
      <calculatedColumnFormula>SUMIF('Market Data'!$A$2:$A$316, 'Market Data'!$A2, 'Market Data'!$J$2:$J$316)</calculatedColumnFormula>
    </tableColumn>
    <tableColumn id="12" xr3:uid="{3B9C5F01-B4C4-4E11-B21C-BC3B04205FC9}" name="Rating" dataDxfId="78"/>
    <tableColumn id="13" xr3:uid="{26AAFCBA-6A30-482B-AB29-996A999C08F7}" name="Value Ratio" dataDxfId="77">
      <calculatedColumnFormula>IFERROR(L2/I2, 0)</calculatedColumnFormula>
    </tableColumn>
    <tableColumn id="14" xr3:uid="{E28DAE33-A61B-4568-AB90-E1D2A8F46DD0}" name="Engagement Ratio                 " dataDxfId="76">
      <calculatedColumnFormula>IFERROR(J2/I2, 0)</calculatedColumnFormula>
    </tableColumn>
    <tableColumn id="15" xr3:uid="{1CC8A6E9-A519-4AE9-B315-24F2045BAAD1}" name="Shipping (£)" dataDxfId="75" dataCellStyle="Currency"/>
    <tableColumn id="16" xr3:uid="{A8AE6B90-A3BD-490D-968D-1932B5FA4484}" name="Retailer Name" dataDxfId="74"/>
    <tableColumn id="17" xr3:uid="{B303C11E-5461-49B2-8E47-3494435076EA}" name="Product Availability" dataDxfId="73"/>
    <tableColumn id="19" xr3:uid="{2A2BE70B-4B07-4BC9-8714-C56C7439CB77}" name="Data Source " dataDxfId="72"/>
    <tableColumn id="20" xr3:uid="{671C2558-5A54-45B6-81BA-2EDD53A9599F}" name="Where To Buy" dataDxfId="71">
      <calculatedColumnFormula>_xlfn.IFS(
  AND(I2 &lt;= _xlfn.MINIFS(I:I, A:A, A2)*1.1, Q2="YES"), "BEST VALUE",
  L2 &gt;= 4.5, "HIGH RATED",
  TRUE, "COMPARE"
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E9E6DD-3CD5-4DC4-B4C1-1887321A227E}" name="Table6" displayName="Table6" ref="E3:H17" totalsRowShown="0" headerRowDxfId="60" headerRowBorderDxfId="59" tableBorderDxfId="58">
  <autoFilter ref="E3:H17" xr:uid="{02E9E6DD-3CD5-4DC4-B4C1-1887321A227E}">
    <filterColumn colId="0">
      <filters>
        <filter val="Amazon"/>
        <filter val="AO.com"/>
        <filter val="Argos"/>
        <filter val="Carphone Warehouse"/>
        <filter val="E-Bay"/>
        <filter val="EE"/>
        <filter val="John Lewis &amp; Partners"/>
        <filter val="Mobiles.co.uk"/>
      </filters>
    </filterColumn>
  </autoFilter>
  <tableColumns count="4">
    <tableColumn id="1" xr3:uid="{284E0FF9-30BF-4DAF-8D1B-3E012238F4D6}" name="Retailer" dataDxfId="57">
      <calculatedColumnFormula>PivoMarket2!A3</calculatedColumnFormula>
    </tableColumn>
    <tableColumn id="2" xr3:uid="{7DC76A8E-7177-493D-8A2E-14F1FD0787D1}" name="Availability" dataDxfId="56">
      <calculatedColumnFormula>COUNTIFS('Market Data'!P1:P315,E4,'Market Data'!Q1:Q315,"YES")</calculatedColumnFormula>
    </tableColumn>
    <tableColumn id="3" xr3:uid="{75DFB172-4E49-4B78-ADF8-377D0C3BF08F}" name="Max Possible" dataDxfId="55"/>
    <tableColumn id="4" xr3:uid="{9AD12DC5-17B1-4858-A3AC-2F6102930073}" name="% Available" dataDxfId="54" dataCellStyle="Percent">
      <calculatedColumnFormula>F4/G4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3D0DC6-4EEC-4F0A-9823-CF551237BC41}" name="Table68" displayName="Table68" ref="E21:H35" totalsRowShown="0" headerRowDxfId="53" headerRowBorderDxfId="52" tableBorderDxfId="51">
  <autoFilter ref="E21:H35" xr:uid="{0F3D0DC6-4EEC-4F0A-9823-CF551237BC41}">
    <filterColumn colId="0">
      <filters>
        <filter val="Google"/>
        <filter val="HONOR"/>
        <filter val="Motorola"/>
        <filter val="OnePLus"/>
        <filter val="Samsung"/>
        <filter val="Xiaomi"/>
      </filters>
    </filterColumn>
  </autoFilter>
  <tableColumns count="4">
    <tableColumn id="1" xr3:uid="{D5B2BDEF-AB7D-479D-BE53-DB3FC210D77E}" name="Retailer" dataDxfId="50">
      <calculatedColumnFormula>PivoMarket2!A4</calculatedColumnFormula>
    </tableColumn>
    <tableColumn id="2" xr3:uid="{38C6FABD-A6A9-4162-980B-47E255989997}" name="Availability" dataDxfId="49">
      <calculatedColumnFormula>COUNTIFS('Market Data'!P20:P334,E22,'Market Data'!Q20:Q334,"YES")</calculatedColumnFormula>
    </tableColumn>
    <tableColumn id="3" xr3:uid="{FD734333-5E64-44EA-BDB5-96A6EC4FFD74}" name="Max Possible" dataDxfId="48"/>
    <tableColumn id="4" xr3:uid="{08D12F32-0F54-4B58-8D7B-39ACDB301033}" name="% Available" dataDxfId="47" dataCellStyle="Percent">
      <calculatedColumnFormula>F22/G22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mazon.co.uk/Google-Pixel-Unlocked-smartphone-advanced/dp/B0CGVNVD8R?th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6B5C-9EC3-453D-B432-C19BD60C0A98}">
  <dimension ref="A1:GI320"/>
  <sheetViews>
    <sheetView zoomScale="83" zoomScaleNormal="115" workbookViewId="0">
      <pane ySplit="1" topLeftCell="A182" activePane="bottomLeft" state="frozen"/>
      <selection pane="bottomLeft" activeCell="I201" sqref="I201"/>
    </sheetView>
  </sheetViews>
  <sheetFormatPr defaultRowHeight="14.5" x14ac:dyDescent="0.35"/>
  <cols>
    <col min="1" max="1" width="23.90625" customWidth="1"/>
    <col min="2" max="2" width="13.08984375" customWidth="1"/>
    <col min="3" max="3" width="13.81640625" customWidth="1"/>
    <col min="4" max="4" width="20" customWidth="1"/>
    <col min="5" max="5" width="15.36328125" customWidth="1"/>
    <col min="6" max="6" width="14" customWidth="1"/>
    <col min="7" max="7" width="11.90625" customWidth="1"/>
    <col min="8" max="8" width="30.08984375" customWidth="1"/>
    <col min="9" max="9" width="12.54296875" customWidth="1"/>
    <col min="10" max="10" width="15.90625" customWidth="1"/>
    <col min="11" max="11" width="23.08984375" customWidth="1"/>
    <col min="12" max="12" width="9.90625" customWidth="1"/>
    <col min="13" max="13" width="31.7265625" customWidth="1"/>
    <col min="14" max="14" width="46.1796875" customWidth="1"/>
    <col min="15" max="15" width="13.453125" customWidth="1"/>
    <col min="16" max="16" width="23.54296875" customWidth="1"/>
    <col min="17" max="17" width="20.36328125" customWidth="1"/>
    <col min="18" max="18" width="60.54296875" customWidth="1"/>
    <col min="19" max="19" width="25" customWidth="1"/>
  </cols>
  <sheetData>
    <row r="1" spans="1:69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16</v>
      </c>
      <c r="I1" s="1" t="s">
        <v>4</v>
      </c>
      <c r="J1" s="1" t="s">
        <v>3</v>
      </c>
      <c r="K1" s="1" t="s">
        <v>267</v>
      </c>
      <c r="L1" s="1" t="s">
        <v>2</v>
      </c>
      <c r="M1" s="1" t="s">
        <v>265</v>
      </c>
      <c r="N1" s="1" t="s">
        <v>279</v>
      </c>
      <c r="O1" s="1" t="s">
        <v>5</v>
      </c>
      <c r="P1" s="1" t="s">
        <v>83</v>
      </c>
      <c r="Q1" s="1" t="s">
        <v>84</v>
      </c>
      <c r="R1" s="1" t="s">
        <v>11</v>
      </c>
      <c r="S1" t="s">
        <v>271</v>
      </c>
    </row>
    <row r="2" spans="1:69" s="6" customFormat="1" x14ac:dyDescent="0.35">
      <c r="A2" s="48" t="s">
        <v>91</v>
      </c>
      <c r="B2" s="48" t="s">
        <v>51</v>
      </c>
      <c r="C2" s="48">
        <v>2024</v>
      </c>
      <c r="D2" s="48">
        <v>6.67</v>
      </c>
      <c r="E2" s="49">
        <v>5110</v>
      </c>
      <c r="F2" s="48">
        <v>256</v>
      </c>
      <c r="G2" s="48">
        <v>8</v>
      </c>
      <c r="H2" s="48">
        <v>50</v>
      </c>
      <c r="I2" s="48">
        <v>215.02</v>
      </c>
      <c r="J2" s="48">
        <v>285</v>
      </c>
      <c r="K2" s="99">
        <f>SUMIF('Market Data'!$A$2:$A$316, 'Market Data'!$A22, 'Market Data'!$J$2:$J$316)</f>
        <v>138</v>
      </c>
      <c r="L2" s="48">
        <v>4.4000000000000004</v>
      </c>
      <c r="M2" s="98">
        <f>IFERROR(L2/I2, 0)</f>
        <v>2.0463212724397731E-2</v>
      </c>
      <c r="N2" s="98">
        <f>IFERROR(J2/I2, 0)</f>
        <v>1.3254580969212166</v>
      </c>
      <c r="O2" s="53">
        <v>0</v>
      </c>
      <c r="P2" s="52" t="s">
        <v>82</v>
      </c>
      <c r="Q2" s="26" t="s">
        <v>87</v>
      </c>
      <c r="R2" s="48" t="s">
        <v>90</v>
      </c>
      <c r="S2" t="str">
        <f>_xlfn.IFS(
  AND(I2 &lt;= _xlfn.MINIFS(I:I, A:A, A2)*1.1, Q2="YES"), "BEST VALUE",
  L2 &gt;= 4.5, "HIGH RATED",
  TRUE, "COMPARE"
)</f>
        <v>BEST VALUE</v>
      </c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69" s="6" customFormat="1" x14ac:dyDescent="0.35">
      <c r="A3" s="43" t="s">
        <v>111</v>
      </c>
      <c r="B3" s="43" t="s">
        <v>21</v>
      </c>
      <c r="C3" s="43">
        <v>2025</v>
      </c>
      <c r="D3" s="43">
        <v>6.7</v>
      </c>
      <c r="E3" s="44">
        <v>5230</v>
      </c>
      <c r="F3" s="43">
        <v>256</v>
      </c>
      <c r="G3" s="43">
        <v>8</v>
      </c>
      <c r="H3" s="43">
        <v>108</v>
      </c>
      <c r="I3" s="45">
        <v>219</v>
      </c>
      <c r="J3" s="46" t="s">
        <v>89</v>
      </c>
      <c r="K3" s="99">
        <f>SUMIF('Market Data'!$A$2:$A$316, 'Market Data'!$A38, 'Market Data'!$J$2:$J$316)</f>
        <v>138</v>
      </c>
      <c r="L3" s="46" t="s">
        <v>89</v>
      </c>
      <c r="M3" s="98">
        <f>IFERROR(L3/I3, 0)</f>
        <v>0</v>
      </c>
      <c r="N3" s="98">
        <f>IFERROR(J3/I3, 0)</f>
        <v>0</v>
      </c>
      <c r="O3" s="46">
        <v>0</v>
      </c>
      <c r="P3" s="47" t="s">
        <v>153</v>
      </c>
      <c r="Q3" s="28" t="s">
        <v>87</v>
      </c>
      <c r="R3" s="43" t="s">
        <v>156</v>
      </c>
      <c r="S3" t="str">
        <f>_xlfn.IFS(
  AND(I3 &lt;= _xlfn.MINIFS(I:I, A:A, A3)*1.1, Q3="YES"), "BEST VALUE",
  L3 &gt;= 4.5, "HIGH RATED",
  TRUE, "COMPARE"
)</f>
        <v>BEST VALUE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 s="6" customFormat="1" x14ac:dyDescent="0.35">
      <c r="A4" s="48" t="s">
        <v>111</v>
      </c>
      <c r="B4" s="48" t="s">
        <v>21</v>
      </c>
      <c r="C4" s="48">
        <v>2025</v>
      </c>
      <c r="D4" s="48">
        <v>6.7</v>
      </c>
      <c r="E4" s="49">
        <v>5230</v>
      </c>
      <c r="F4" s="48">
        <v>256</v>
      </c>
      <c r="G4" s="48">
        <v>8</v>
      </c>
      <c r="H4" s="48">
        <v>108</v>
      </c>
      <c r="I4" s="48">
        <v>219.99</v>
      </c>
      <c r="J4" s="48">
        <v>7</v>
      </c>
      <c r="K4" s="99">
        <f>SUMIF('Market Data'!$A$2:$A$316, 'Market Data'!$A12, 'Market Data'!$J$2:$J$316)</f>
        <v>923</v>
      </c>
      <c r="L4" s="48">
        <v>4.0999999999999996</v>
      </c>
      <c r="M4" s="98">
        <f>IFERROR(L4/I4, 0)</f>
        <v>1.8637210782308285E-2</v>
      </c>
      <c r="N4" s="98">
        <f>IFERROR(J4/I4, 0)</f>
        <v>3.1819628164916583E-2</v>
      </c>
      <c r="O4" s="51">
        <v>0</v>
      </c>
      <c r="P4" s="52" t="s">
        <v>82</v>
      </c>
      <c r="Q4" s="26" t="s">
        <v>87</v>
      </c>
      <c r="R4" s="48" t="s">
        <v>112</v>
      </c>
      <c r="S4" t="str">
        <f>_xlfn.IFS(
  AND(I4 &lt;= _xlfn.MINIFS(I:I, A:A, A4)*1.1, Q4="YES"), "BEST VALUE",
  L4 &gt;= 4.5, "HIGH RATED",
  TRUE, "COMPARE"
)</f>
        <v>BEST VALUE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s="6" customFormat="1" x14ac:dyDescent="0.35">
      <c r="A5" s="18" t="s">
        <v>111</v>
      </c>
      <c r="B5" s="18" t="s">
        <v>21</v>
      </c>
      <c r="C5" s="18">
        <v>2025</v>
      </c>
      <c r="D5" s="18">
        <v>6.7</v>
      </c>
      <c r="E5" s="19">
        <v>5230</v>
      </c>
      <c r="F5" s="18">
        <v>256</v>
      </c>
      <c r="G5" s="18">
        <v>8</v>
      </c>
      <c r="H5" s="18">
        <v>108</v>
      </c>
      <c r="I5" s="22">
        <v>219.99</v>
      </c>
      <c r="J5" s="20">
        <v>9</v>
      </c>
      <c r="K5" s="99">
        <f>SUMIF('Market Data'!$A$2:$A$316, 'Market Data'!$A89, 'Market Data'!$J$2:$J$316)</f>
        <v>256</v>
      </c>
      <c r="L5" s="20">
        <v>4.8</v>
      </c>
      <c r="M5" s="98">
        <f>IFERROR(L5/I5, 0)</f>
        <v>2.1819173598799944E-2</v>
      </c>
      <c r="N5" s="98">
        <f>IFERROR(J5/I5, 0)</f>
        <v>4.0910950497749898E-2</v>
      </c>
      <c r="O5" s="23">
        <v>0</v>
      </c>
      <c r="P5" s="25" t="s">
        <v>132</v>
      </c>
      <c r="Q5" s="26" t="s">
        <v>87</v>
      </c>
      <c r="R5" s="20" t="s">
        <v>147</v>
      </c>
      <c r="S5" t="str">
        <f>_xlfn.IFS(
  AND(I5 &lt;= _xlfn.MINIFS(I:I, A:A, A5)*1.1, Q5="YES"), "BEST VALUE",
  L5 &gt;= 4.5, "HIGH RATED",
  TRUE, "COMPARE"
)</f>
        <v>BEST VALUE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s="6" customFormat="1" x14ac:dyDescent="0.35">
      <c r="A6" s="34" t="s">
        <v>111</v>
      </c>
      <c r="B6" s="34" t="s">
        <v>21</v>
      </c>
      <c r="C6" s="34">
        <v>2025</v>
      </c>
      <c r="D6" s="34">
        <v>6.7</v>
      </c>
      <c r="E6" s="35">
        <v>5230</v>
      </c>
      <c r="F6" s="34">
        <v>256</v>
      </c>
      <c r="G6" s="34">
        <v>8</v>
      </c>
      <c r="H6" s="34">
        <v>108</v>
      </c>
      <c r="I6" s="10">
        <v>219.99</v>
      </c>
      <c r="J6" s="39" t="s">
        <v>89</v>
      </c>
      <c r="K6" s="99">
        <f>SUMIF('Market Data'!$A$2:$A$316, 'Market Data'!$A114, 'Market Data'!$J$2:$J$316)</f>
        <v>2</v>
      </c>
      <c r="L6" s="39" t="s">
        <v>89</v>
      </c>
      <c r="M6" s="98">
        <f>IFERROR(L6/I6, 0)</f>
        <v>0</v>
      </c>
      <c r="N6" s="98">
        <f>IFERROR(J6/I6, 0)</f>
        <v>0</v>
      </c>
      <c r="O6" s="38">
        <v>0</v>
      </c>
      <c r="P6" s="37" t="s">
        <v>189</v>
      </c>
      <c r="Q6" s="26" t="s">
        <v>87</v>
      </c>
      <c r="R6" s="36" t="s">
        <v>202</v>
      </c>
      <c r="S6" t="str">
        <f>_xlfn.IFS(
  AND(I6 &lt;= _xlfn.MINIFS(I:I, A:A, A6)*1.1, Q6="YES"), "BEST VALUE",
  L6 &gt;= 4.5, "HIGH RATED",
  TRUE, "COMPARE"
)</f>
        <v>BEST VALUE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 s="6" customFormat="1" x14ac:dyDescent="0.35">
      <c r="A7" s="9" t="s">
        <v>111</v>
      </c>
      <c r="B7" s="9" t="s">
        <v>21</v>
      </c>
      <c r="C7" s="9">
        <v>2025</v>
      </c>
      <c r="D7" s="9">
        <v>6.7</v>
      </c>
      <c r="E7" s="14">
        <v>5230</v>
      </c>
      <c r="F7" s="9">
        <v>256</v>
      </c>
      <c r="G7" s="9">
        <v>8</v>
      </c>
      <c r="H7" s="9">
        <v>108</v>
      </c>
      <c r="I7" s="10">
        <v>219.99</v>
      </c>
      <c r="J7" s="15" t="s">
        <v>89</v>
      </c>
      <c r="K7" s="99">
        <f>SUMIF('Market Data'!$A$2:$A$316, 'Market Data'!$A148, 'Market Data'!$J$2:$J$316)</f>
        <v>4</v>
      </c>
      <c r="L7" s="15" t="s">
        <v>89</v>
      </c>
      <c r="M7" s="98">
        <f>IFERROR(L7/I7, 0)</f>
        <v>0</v>
      </c>
      <c r="N7" s="98">
        <f>IFERROR(J7/I7, 0)</f>
        <v>0</v>
      </c>
      <c r="O7" s="11">
        <v>15</v>
      </c>
      <c r="P7" s="12" t="s">
        <v>92</v>
      </c>
      <c r="Q7" s="26" t="s">
        <v>87</v>
      </c>
      <c r="R7" s="9" t="s">
        <v>118</v>
      </c>
      <c r="S7" t="str">
        <f>_xlfn.IFS(
  AND(I7 &lt;= _xlfn.MINIFS(I:I, A:A, A7)*1.1, Q7="YES"), "BEST VALUE",
  L7 &gt;= 4.5, "HIGH RATED",
  TRUE, "COMPARE"
)</f>
        <v>BEST VALUE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</row>
    <row r="8" spans="1:69" s="6" customFormat="1" x14ac:dyDescent="0.35">
      <c r="A8" s="83" t="s">
        <v>111</v>
      </c>
      <c r="B8" s="83" t="s">
        <v>21</v>
      </c>
      <c r="C8" s="83">
        <v>2025</v>
      </c>
      <c r="D8" s="83">
        <v>6.7</v>
      </c>
      <c r="E8" s="83">
        <v>5230</v>
      </c>
      <c r="F8" s="83">
        <v>256</v>
      </c>
      <c r="G8" s="83">
        <v>8</v>
      </c>
      <c r="H8" s="83">
        <v>108</v>
      </c>
      <c r="I8" s="74">
        <v>219.99</v>
      </c>
      <c r="J8" s="83">
        <v>28</v>
      </c>
      <c r="K8" s="99">
        <f>SUMIF('Market Data'!$A$2:$A$316, 'Market Data'!$A219, 'Market Data'!$J$2:$J$316)</f>
        <v>1898</v>
      </c>
      <c r="L8" s="83">
        <v>4.9000000000000004</v>
      </c>
      <c r="M8" s="98">
        <f>IFERROR(L8/I8, 0)</f>
        <v>2.2273739715441613E-2</v>
      </c>
      <c r="N8" s="98">
        <f>IFERROR(J8/I8, 0)</f>
        <v>0.12727851265966633</v>
      </c>
      <c r="O8" s="94">
        <v>0</v>
      </c>
      <c r="P8" s="84" t="s">
        <v>21</v>
      </c>
      <c r="Q8" s="28" t="s">
        <v>87</v>
      </c>
      <c r="R8" s="91" t="s">
        <v>257</v>
      </c>
      <c r="S8" t="str">
        <f>_xlfn.IFS(
  AND(I8 &lt;= _xlfn.MINIFS(I:I, A:A, A8)*1.1, Q8="YES"), "BEST VALUE",
  L8 &gt;= 4.5, "HIGH RATED",
  TRUE, "COMPARE"
)</f>
        <v>BEST VALUE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</row>
    <row r="9" spans="1:69" s="6" customFormat="1" x14ac:dyDescent="0.35">
      <c r="A9" s="9" t="s">
        <v>66</v>
      </c>
      <c r="B9" s="9" t="s">
        <v>65</v>
      </c>
      <c r="C9" s="9">
        <v>2023</v>
      </c>
      <c r="D9" s="9">
        <v>6.7</v>
      </c>
      <c r="E9" s="14">
        <v>5000</v>
      </c>
      <c r="F9" s="9">
        <v>256</v>
      </c>
      <c r="G9" s="9">
        <v>8</v>
      </c>
      <c r="H9" s="9">
        <v>200</v>
      </c>
      <c r="I9" s="10">
        <v>223.99</v>
      </c>
      <c r="J9" s="15" t="s">
        <v>89</v>
      </c>
      <c r="K9" s="99">
        <f>SUMIF('Market Data'!$A$2:$A$316, 'Market Data'!$A176, 'Market Data'!$J$2:$J$316)</f>
        <v>8</v>
      </c>
      <c r="L9" s="15" t="s">
        <v>89</v>
      </c>
      <c r="M9" s="98">
        <f>IFERROR(L9/I9, 0)</f>
        <v>0</v>
      </c>
      <c r="N9" s="98">
        <f>IFERROR(J9/I9, 0)</f>
        <v>0</v>
      </c>
      <c r="O9" s="11">
        <v>15</v>
      </c>
      <c r="P9" s="12" t="s">
        <v>92</v>
      </c>
      <c r="Q9" s="26" t="s">
        <v>87</v>
      </c>
      <c r="R9" s="9" t="s">
        <v>120</v>
      </c>
      <c r="S9" t="str">
        <f>_xlfn.IFS(
  AND(I9 &lt;= _xlfn.MINIFS(I:I, A:A, A9)*1.1, Q9="YES"), "BEST VALUE",
  L9 &gt;= 4.5, "HIGH RATED",
  TRUE, "COMPARE"
)</f>
        <v>BEST VALUE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</row>
    <row r="10" spans="1:69" s="6" customFormat="1" x14ac:dyDescent="0.35">
      <c r="A10" s="56" t="s">
        <v>111</v>
      </c>
      <c r="B10" s="56" t="s">
        <v>21</v>
      </c>
      <c r="C10" s="56">
        <v>2025</v>
      </c>
      <c r="D10" s="56">
        <v>6.7</v>
      </c>
      <c r="E10" s="57">
        <v>5230</v>
      </c>
      <c r="F10" s="56">
        <v>256</v>
      </c>
      <c r="G10" s="56">
        <v>8</v>
      </c>
      <c r="H10" s="56">
        <v>108</v>
      </c>
      <c r="I10" s="27">
        <v>249.99</v>
      </c>
      <c r="J10" s="58" t="s">
        <v>89</v>
      </c>
      <c r="K10" s="99">
        <f>SUMIF('Market Data'!$A$2:$A$316, 'Market Data'!$A186, 'Market Data'!$J$2:$J$316)</f>
        <v>14731</v>
      </c>
      <c r="L10" s="58" t="s">
        <v>89</v>
      </c>
      <c r="M10" s="98">
        <f>IFERROR(L10/I10, 0)</f>
        <v>0</v>
      </c>
      <c r="N10" s="98">
        <f>IFERROR(J10/I10, 0)</f>
        <v>0</v>
      </c>
      <c r="O10" s="62">
        <v>0</v>
      </c>
      <c r="P10" s="61" t="s">
        <v>205</v>
      </c>
      <c r="Q10" s="28" t="s">
        <v>87</v>
      </c>
      <c r="R10" s="58" t="s">
        <v>206</v>
      </c>
      <c r="S10" t="str">
        <f>_xlfn.IFS(
  AND(I10 &lt;= _xlfn.MINIFS(I:I, A:A, A10)*1.1, Q10="YES"), "BEST VALUE",
  L10 &gt;= 4.5, "HIGH RATED",
  TRUE, "COMPARE"
)</f>
        <v>HIGH RATED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</row>
    <row r="11" spans="1:69" s="6" customFormat="1" x14ac:dyDescent="0.35">
      <c r="A11" s="9" t="s">
        <v>43</v>
      </c>
      <c r="B11" s="9" t="s">
        <v>19</v>
      </c>
      <c r="C11" s="9">
        <v>2025</v>
      </c>
      <c r="D11" s="9">
        <v>6.77</v>
      </c>
      <c r="E11" s="14">
        <v>5110</v>
      </c>
      <c r="F11" s="9">
        <v>512</v>
      </c>
      <c r="G11" s="9">
        <v>12</v>
      </c>
      <c r="H11" s="9">
        <v>200</v>
      </c>
      <c r="I11" s="10">
        <v>276.98</v>
      </c>
      <c r="J11" s="15" t="s">
        <v>89</v>
      </c>
      <c r="K11" s="99">
        <f>SUMIF('Market Data'!$A$2:$A$316, 'Market Data'!$A144, 'Market Data'!$J$2:$J$316)</f>
        <v>227</v>
      </c>
      <c r="L11" s="15" t="s">
        <v>89</v>
      </c>
      <c r="M11" s="98">
        <f>IFERROR(L11/I11, 0)</f>
        <v>0</v>
      </c>
      <c r="N11" s="98">
        <f>IFERROR(J11/I11, 0)</f>
        <v>0</v>
      </c>
      <c r="O11" s="11">
        <v>15</v>
      </c>
      <c r="P11" s="12" t="s">
        <v>92</v>
      </c>
      <c r="Q11" s="26" t="s">
        <v>87</v>
      </c>
      <c r="R11" s="9" t="s">
        <v>128</v>
      </c>
      <c r="S11" t="str">
        <f>_xlfn.IFS(
  AND(I11 &lt;= _xlfn.MINIFS(I:I, A:A, A11)*1.1, Q11="YES"), "BEST VALUE",
  L11 &gt;= 4.5, "HIGH RATED",
  TRUE, "COMPARE"
)</f>
        <v>BEST VALUE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</row>
    <row r="12" spans="1:69" s="17" customFormat="1" x14ac:dyDescent="0.35">
      <c r="A12" s="18" t="s">
        <v>41</v>
      </c>
      <c r="B12" s="18" t="s">
        <v>19</v>
      </c>
      <c r="C12" s="18">
        <v>2023</v>
      </c>
      <c r="D12" s="18">
        <v>6.43</v>
      </c>
      <c r="E12" s="19">
        <v>5000</v>
      </c>
      <c r="F12" s="18">
        <v>256</v>
      </c>
      <c r="G12" s="18">
        <v>8</v>
      </c>
      <c r="H12" s="18">
        <v>200</v>
      </c>
      <c r="I12" s="22">
        <v>289</v>
      </c>
      <c r="J12" s="20">
        <v>19</v>
      </c>
      <c r="K12" s="99">
        <f>SUMIF('Market Data'!$A$2:$A$316, 'Market Data'!$A72, 'Market Data'!$J$2:$J$316)</f>
        <v>1898</v>
      </c>
      <c r="L12" s="20">
        <v>4.7</v>
      </c>
      <c r="M12" s="98">
        <f>IFERROR(L12/I12, 0)</f>
        <v>1.6262975778546712E-2</v>
      </c>
      <c r="N12" s="98">
        <f>IFERROR(J12/I12, 0)</f>
        <v>6.5743944636678195E-2</v>
      </c>
      <c r="O12" s="23">
        <v>0</v>
      </c>
      <c r="P12" s="25" t="s">
        <v>132</v>
      </c>
      <c r="Q12" s="26" t="s">
        <v>87</v>
      </c>
      <c r="R12" s="20" t="s">
        <v>137</v>
      </c>
      <c r="S12" t="str">
        <f>_xlfn.IFS(
  AND(I12 &lt;= _xlfn.MINIFS(I:I, A:A, A12)*1.1, Q12="YES"), "BEST VALUE",
  L12 &gt;= 4.5, "HIGH RATED",
  TRUE, "COMPARE"
)</f>
        <v>BEST VALUE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</row>
    <row r="13" spans="1:69" s="16" customFormat="1" x14ac:dyDescent="0.35">
      <c r="A13" s="56" t="s">
        <v>35</v>
      </c>
      <c r="B13" s="56" t="s">
        <v>18</v>
      </c>
      <c r="C13" s="56">
        <v>2024</v>
      </c>
      <c r="D13" s="56">
        <v>6.5</v>
      </c>
      <c r="E13" s="57">
        <v>5000</v>
      </c>
      <c r="F13" s="56">
        <v>128</v>
      </c>
      <c r="G13" s="56">
        <v>8</v>
      </c>
      <c r="H13" s="56">
        <v>50</v>
      </c>
      <c r="I13" s="27">
        <v>289</v>
      </c>
      <c r="J13" s="58" t="s">
        <v>89</v>
      </c>
      <c r="K13" s="99">
        <f>SUMIF('Market Data'!$A$2:$A$316, 'Market Data'!$A180, 'Market Data'!$J$2:$J$316)</f>
        <v>8</v>
      </c>
      <c r="L13" s="58" t="s">
        <v>89</v>
      </c>
      <c r="M13" s="98">
        <f>IFERROR(L13/I13, 0)</f>
        <v>0</v>
      </c>
      <c r="N13" s="98">
        <f>IFERROR(J13/I13, 0)</f>
        <v>0</v>
      </c>
      <c r="O13" s="62">
        <v>0</v>
      </c>
      <c r="P13" s="61" t="s">
        <v>205</v>
      </c>
      <c r="Q13" s="28" t="s">
        <v>87</v>
      </c>
      <c r="R13" s="58" t="s">
        <v>212</v>
      </c>
      <c r="S13" t="str">
        <f>_xlfn.IFS(
  AND(I13 &lt;= _xlfn.MINIFS(I:I, A:A, A13)*1.1, Q13="YES"), "BEST VALUE",
  L13 &gt;= 4.5, "HIGH RATED",
  TRUE, "COMPARE"
)</f>
        <v>BEST VALUE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</row>
    <row r="14" spans="1:69" s="6" customFormat="1" x14ac:dyDescent="0.35">
      <c r="A14" s="9" t="s">
        <v>56</v>
      </c>
      <c r="B14" s="9" t="s">
        <v>20</v>
      </c>
      <c r="C14" s="9">
        <v>2025</v>
      </c>
      <c r="D14" s="9">
        <v>6.67</v>
      </c>
      <c r="E14" s="14">
        <v>5200</v>
      </c>
      <c r="F14" s="9">
        <v>512</v>
      </c>
      <c r="G14" s="9">
        <v>12</v>
      </c>
      <c r="H14" s="9">
        <v>50</v>
      </c>
      <c r="I14" s="10">
        <v>289.99</v>
      </c>
      <c r="J14" s="15" t="s">
        <v>89</v>
      </c>
      <c r="K14" s="99">
        <f>SUMIF('Market Data'!$A$2:$A$316, 'Market Data'!$A167, 'Market Data'!$J$2:$J$316)</f>
        <v>7030</v>
      </c>
      <c r="L14" s="15" t="s">
        <v>89</v>
      </c>
      <c r="M14" s="98">
        <f>IFERROR(L14/I14, 0)</f>
        <v>0</v>
      </c>
      <c r="N14" s="98">
        <f>IFERROR(J14/I14, 0)</f>
        <v>0</v>
      </c>
      <c r="O14" s="11">
        <v>15</v>
      </c>
      <c r="P14" s="12" t="s">
        <v>92</v>
      </c>
      <c r="Q14" s="26" t="s">
        <v>87</v>
      </c>
      <c r="R14" s="9" t="s">
        <v>124</v>
      </c>
      <c r="S14" t="str">
        <f>_xlfn.IFS(
  AND(I14 &lt;= _xlfn.MINIFS(I:I, A:A, A14)*1.1, Q14="YES"), "BEST VALUE",
  L14 &gt;= 4.5, "HIGH RATED",
  TRUE, "COMPARE"
)</f>
        <v>BEST VALUE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</row>
    <row r="15" spans="1:69" s="8" customFormat="1" x14ac:dyDescent="0.35">
      <c r="A15" s="18" t="s">
        <v>69</v>
      </c>
      <c r="B15" s="18" t="s">
        <v>21</v>
      </c>
      <c r="C15" s="18">
        <v>2024</v>
      </c>
      <c r="D15" s="18">
        <v>6.78</v>
      </c>
      <c r="E15" s="18">
        <v>5300</v>
      </c>
      <c r="F15" s="18">
        <v>256</v>
      </c>
      <c r="G15" s="18">
        <v>8</v>
      </c>
      <c r="H15" s="18">
        <v>108</v>
      </c>
      <c r="I15" s="22">
        <v>297</v>
      </c>
      <c r="J15" s="20">
        <v>103</v>
      </c>
      <c r="K15" s="99">
        <f>SUMIF('Market Data'!$A$2:$A$316, 'Market Data'!$A76, 'Market Data'!$J$2:$J$316)</f>
        <v>1502</v>
      </c>
      <c r="L15" s="20">
        <v>4.8</v>
      </c>
      <c r="M15" s="98">
        <f>IFERROR(L15/I15, 0)</f>
        <v>1.6161616161616162E-2</v>
      </c>
      <c r="N15" s="98">
        <f>IFERROR(J15/I15, 0)</f>
        <v>0.34680134680134678</v>
      </c>
      <c r="O15" s="23">
        <v>0</v>
      </c>
      <c r="P15" s="25" t="s">
        <v>132</v>
      </c>
      <c r="Q15" s="26" t="s">
        <v>87</v>
      </c>
      <c r="R15" s="20" t="s">
        <v>149</v>
      </c>
      <c r="S15" t="str">
        <f>_xlfn.IFS(
  AND(I15 &lt;= _xlfn.MINIFS(I:I, A:A, A15)*1.1, Q15="YES"), "BEST VALUE",
  L15 &gt;= 4.5, "HIGH RATED",
  TRUE, "COMPARE"
)</f>
        <v>BEST VALUE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</row>
    <row r="16" spans="1:69" s="6" customFormat="1" x14ac:dyDescent="0.35">
      <c r="A16" s="81" t="s">
        <v>54</v>
      </c>
      <c r="B16" s="81" t="s">
        <v>20</v>
      </c>
      <c r="C16" s="81">
        <v>2024</v>
      </c>
      <c r="D16" s="81">
        <v>6.7</v>
      </c>
      <c r="E16" s="81">
        <v>4500</v>
      </c>
      <c r="F16" s="81">
        <v>512</v>
      </c>
      <c r="G16" s="81">
        <v>12</v>
      </c>
      <c r="H16" s="81">
        <v>50</v>
      </c>
      <c r="I16" s="74">
        <v>299.99</v>
      </c>
      <c r="J16" s="81" t="s">
        <v>89</v>
      </c>
      <c r="K16" s="99">
        <f>SUMIF('Market Data'!$A$2:$A$316, 'Market Data'!$A293, 'Market Data'!$J$2:$J$316)</f>
        <v>1734</v>
      </c>
      <c r="L16" s="81" t="s">
        <v>89</v>
      </c>
      <c r="M16" s="98">
        <f>IFERROR(L16/I16, 0)</f>
        <v>0</v>
      </c>
      <c r="N16" s="98">
        <f>IFERROR(J16/I16, 0)</f>
        <v>0</v>
      </c>
      <c r="O16" s="89">
        <v>0</v>
      </c>
      <c r="P16" s="82" t="s">
        <v>20</v>
      </c>
      <c r="Q16" s="28" t="s">
        <v>87</v>
      </c>
      <c r="R16" s="90" t="s">
        <v>253</v>
      </c>
      <c r="S16" t="str">
        <f>_xlfn.IFS(
  AND(I16 &lt;= _xlfn.MINIFS(I:I, A:A, A16)*1.1, Q16="YES"), "BEST VALUE",
  L16 &gt;= 4.5, "HIGH RATED",
  TRUE, "COMPARE"
)</f>
        <v>BEST VALUE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</row>
    <row r="17" spans="1:69" s="17" customFormat="1" x14ac:dyDescent="0.35">
      <c r="A17" s="48" t="s">
        <v>33</v>
      </c>
      <c r="B17" s="48" t="s">
        <v>18</v>
      </c>
      <c r="C17" s="48">
        <v>2025</v>
      </c>
      <c r="D17" s="48">
        <v>6.7</v>
      </c>
      <c r="E17" s="49">
        <v>5000</v>
      </c>
      <c r="F17" s="48">
        <v>256</v>
      </c>
      <c r="G17" s="48">
        <v>8</v>
      </c>
      <c r="H17" s="48">
        <v>50</v>
      </c>
      <c r="I17" s="50">
        <v>303.48</v>
      </c>
      <c r="J17" s="54">
        <v>7</v>
      </c>
      <c r="K17" s="99">
        <f>SUMIF('Market Data'!$A$2:$A$316, 'Market Data'!$A30, 'Market Data'!$J$2:$J$316)</f>
        <v>2596</v>
      </c>
      <c r="L17" s="48">
        <v>4.0999999999999996</v>
      </c>
      <c r="M17" s="98">
        <f>IFERROR(L17/I17, 0)</f>
        <v>1.350995123237116E-2</v>
      </c>
      <c r="N17" s="98">
        <f>IFERROR(J17/I17, 0)</f>
        <v>2.3065770396731248E-2</v>
      </c>
      <c r="O17" s="53">
        <v>0</v>
      </c>
      <c r="P17" s="52" t="s">
        <v>82</v>
      </c>
      <c r="Q17" s="26" t="s">
        <v>87</v>
      </c>
      <c r="R17" s="48" t="s">
        <v>34</v>
      </c>
      <c r="S17" t="str">
        <f>_xlfn.IFS(
  AND(I17 &lt;= _xlfn.MINIFS(I:I, A:A, A17)*1.1, Q17="YES"), "BEST VALUE",
  L17 &gt;= 4.5, "HIGH RATED",
  TRUE, "COMPARE"
)</f>
        <v>BEST VALUE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</row>
    <row r="18" spans="1:69" s="8" customFormat="1" x14ac:dyDescent="0.35">
      <c r="A18" s="9" t="s">
        <v>13</v>
      </c>
      <c r="B18" s="9" t="s">
        <v>14</v>
      </c>
      <c r="C18" s="9">
        <v>2024</v>
      </c>
      <c r="D18" s="9">
        <v>6.1</v>
      </c>
      <c r="E18" s="14">
        <v>4492</v>
      </c>
      <c r="F18" s="9">
        <v>128</v>
      </c>
      <c r="G18" s="125">
        <v>8</v>
      </c>
      <c r="H18" s="126">
        <v>64</v>
      </c>
      <c r="I18" s="10">
        <v>308.89</v>
      </c>
      <c r="J18" s="15" t="s">
        <v>89</v>
      </c>
      <c r="K18" s="99">
        <f>SUMIF('Market Data'!$A$2:$A$316, 'Market Data'!$A164, 'Market Data'!$J$2:$J$316)</f>
        <v>688</v>
      </c>
      <c r="L18" s="15" t="s">
        <v>89</v>
      </c>
      <c r="M18" s="98">
        <f>IFERROR(L18/I18, 0)</f>
        <v>0</v>
      </c>
      <c r="N18" s="98">
        <f>IFERROR(J18/I18, 0)</f>
        <v>0</v>
      </c>
      <c r="O18" s="11">
        <v>15</v>
      </c>
      <c r="P18" s="12" t="s">
        <v>92</v>
      </c>
      <c r="Q18" s="26" t="s">
        <v>87</v>
      </c>
      <c r="R18" s="9" t="s">
        <v>96</v>
      </c>
      <c r="S18" t="str">
        <f>_xlfn.IFS(
  AND(I18 &lt;= _xlfn.MINIFS(I:I, A:A, A18)*1.1, Q18="YES"), "BEST VALUE",
  L18 &gt;= 4.5, "HIGH RATED",
  TRUE, "COMPARE"
)</f>
        <v>BEST VALUE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1:69" s="8" customFormat="1" x14ac:dyDescent="0.35">
      <c r="A19" s="9" t="s">
        <v>35</v>
      </c>
      <c r="B19" s="9" t="s">
        <v>18</v>
      </c>
      <c r="C19" s="9">
        <v>2024</v>
      </c>
      <c r="D19" s="9">
        <v>6.5</v>
      </c>
      <c r="E19" s="14">
        <v>5000</v>
      </c>
      <c r="F19" s="9">
        <v>128</v>
      </c>
      <c r="G19" s="9">
        <v>8</v>
      </c>
      <c r="H19" s="9">
        <v>50</v>
      </c>
      <c r="I19" s="10">
        <v>313.89999999999998</v>
      </c>
      <c r="J19" s="15" t="s">
        <v>89</v>
      </c>
      <c r="K19" s="99">
        <f>SUMIF('Market Data'!$A$2:$A$316, 'Market Data'!$A157, 'Market Data'!$J$2:$J$316)</f>
        <v>62</v>
      </c>
      <c r="L19" s="15" t="s">
        <v>89</v>
      </c>
      <c r="M19" s="98">
        <f>IFERROR(L19/I19, 0)</f>
        <v>0</v>
      </c>
      <c r="N19" s="98">
        <f>IFERROR(J19/I19, 0)</f>
        <v>0</v>
      </c>
      <c r="O19" s="11">
        <v>15</v>
      </c>
      <c r="P19" s="12" t="s">
        <v>92</v>
      </c>
      <c r="Q19" s="26" t="s">
        <v>87</v>
      </c>
      <c r="R19" s="9" t="s">
        <v>110</v>
      </c>
      <c r="S19" t="str">
        <f>_xlfn.IFS(
  AND(I19 &lt;= _xlfn.MINIFS(I:I, A:A, A19)*1.1, Q19="YES"), "BEST VALUE",
  L19 &gt;= 4.5, "HIGH RATED",
  TRUE, "COMPARE"
)</f>
        <v>BEST VALUE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</row>
    <row r="20" spans="1:69" s="8" customFormat="1" x14ac:dyDescent="0.35">
      <c r="A20" s="9" t="s">
        <v>91</v>
      </c>
      <c r="B20" s="9" t="s">
        <v>51</v>
      </c>
      <c r="C20" s="9">
        <v>2024</v>
      </c>
      <c r="D20" s="9">
        <v>6.67</v>
      </c>
      <c r="E20" s="14">
        <v>5110</v>
      </c>
      <c r="F20" s="9">
        <v>256</v>
      </c>
      <c r="G20" s="9">
        <v>8</v>
      </c>
      <c r="H20" s="9">
        <v>50</v>
      </c>
      <c r="I20" s="10">
        <v>314.99</v>
      </c>
      <c r="J20" s="15" t="s">
        <v>89</v>
      </c>
      <c r="K20" s="99">
        <f>SUMIF('Market Data'!$A$2:$A$316, 'Market Data'!$A159, 'Market Data'!$J$2:$J$316)</f>
        <v>4</v>
      </c>
      <c r="L20" s="15" t="s">
        <v>89</v>
      </c>
      <c r="M20" s="98">
        <f>IFERROR(L20/I20, 0)</f>
        <v>0</v>
      </c>
      <c r="N20" s="98">
        <f>IFERROR(J20/I20, 0)</f>
        <v>0</v>
      </c>
      <c r="O20" s="11">
        <v>15</v>
      </c>
      <c r="P20" s="12" t="s">
        <v>92</v>
      </c>
      <c r="Q20" s="26" t="s">
        <v>87</v>
      </c>
      <c r="R20" s="9" t="s">
        <v>129</v>
      </c>
      <c r="S20" t="str">
        <f>_xlfn.IFS(
  AND(I20 &lt;= _xlfn.MINIFS(I:I, A:A, A20)*1.1, Q20="YES"), "BEST VALUE",
  L20 &gt;= 4.5, "HIGH RATED",
  TRUE, "COMPARE"
)</f>
        <v>HIGH RATED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</row>
    <row r="21" spans="1:69" s="8" customFormat="1" x14ac:dyDescent="0.35">
      <c r="A21" s="85" t="s">
        <v>91</v>
      </c>
      <c r="B21" s="85" t="s">
        <v>51</v>
      </c>
      <c r="C21" s="85">
        <v>2024</v>
      </c>
      <c r="D21" s="85">
        <v>6.67</v>
      </c>
      <c r="E21" s="85">
        <v>5110</v>
      </c>
      <c r="F21" s="85">
        <v>256</v>
      </c>
      <c r="G21" s="85">
        <v>8</v>
      </c>
      <c r="H21" s="85">
        <v>50</v>
      </c>
      <c r="I21" s="74">
        <v>318.99</v>
      </c>
      <c r="J21" s="85">
        <v>11</v>
      </c>
      <c r="K21" s="99">
        <f>SUMIF('Market Data'!$A$2:$A$316, 'Market Data'!$A301, 'Market Data'!$J$2:$J$316)</f>
        <v>2</v>
      </c>
      <c r="L21" s="85">
        <v>2.6</v>
      </c>
      <c r="M21" s="98">
        <f>IFERROR(L21/I21, 0)</f>
        <v>8.1507257280792507E-3</v>
      </c>
      <c r="N21" s="98">
        <f>IFERROR(J21/I21, 0)</f>
        <v>3.4483839618796829E-2</v>
      </c>
      <c r="O21" s="95">
        <v>15</v>
      </c>
      <c r="P21" s="86" t="s">
        <v>244</v>
      </c>
      <c r="Q21" s="28" t="s">
        <v>87</v>
      </c>
      <c r="R21" s="92" t="s">
        <v>263</v>
      </c>
      <c r="S21" t="str">
        <f>_xlfn.IFS(
  AND(I21 &lt;= _xlfn.MINIFS(I:I, A:A, A21)*1.1, Q21="YES"), "BEST VALUE",
  L21 &gt;= 4.5, "HIGH RATED",
  TRUE, "COMPARE"
)</f>
        <v>COMPARE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</row>
    <row r="22" spans="1:69" s="8" customFormat="1" x14ac:dyDescent="0.35">
      <c r="A22" s="9" t="s">
        <v>54</v>
      </c>
      <c r="B22" s="9" t="s">
        <v>20</v>
      </c>
      <c r="C22" s="9">
        <v>2024</v>
      </c>
      <c r="D22" s="9">
        <v>6.7</v>
      </c>
      <c r="E22" s="14">
        <v>4500</v>
      </c>
      <c r="F22" s="9">
        <v>512</v>
      </c>
      <c r="G22" s="9">
        <v>12</v>
      </c>
      <c r="H22" s="9">
        <v>50</v>
      </c>
      <c r="I22" s="10">
        <v>319.99</v>
      </c>
      <c r="J22" s="15" t="s">
        <v>89</v>
      </c>
      <c r="K22" s="99">
        <f>SUMIF('Market Data'!$A$2:$A$316, 'Market Data'!$A161, 'Market Data'!$J$2:$J$316)</f>
        <v>2782</v>
      </c>
      <c r="L22" s="127" t="s">
        <v>89</v>
      </c>
      <c r="M22" s="98">
        <f>IFERROR(L22/I22, 0)</f>
        <v>0</v>
      </c>
      <c r="N22" s="98">
        <f>IFERROR(J22/I22, 0)</f>
        <v>0</v>
      </c>
      <c r="O22" s="11">
        <v>15</v>
      </c>
      <c r="P22" s="12" t="s">
        <v>92</v>
      </c>
      <c r="Q22" s="26" t="s">
        <v>87</v>
      </c>
      <c r="R22" s="9" t="s">
        <v>97</v>
      </c>
      <c r="S22" t="str">
        <f>_xlfn.IFS(
  AND(I22 &lt;= _xlfn.MINIFS(I:I, A:A, A22)*1.1, Q22="YES"), "BEST VALUE",
  L22 &gt;= 4.5, "HIGH RATED",
  TRUE, "COMPARE"
)</f>
        <v>BEST VALUE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1:69" s="8" customFormat="1" x14ac:dyDescent="0.35">
      <c r="A23" s="79" t="s">
        <v>37</v>
      </c>
      <c r="B23" s="79" t="s">
        <v>19</v>
      </c>
      <c r="C23" s="79">
        <v>2024</v>
      </c>
      <c r="D23" s="79">
        <v>6.67</v>
      </c>
      <c r="E23" s="79">
        <v>5000</v>
      </c>
      <c r="F23" s="79">
        <v>512</v>
      </c>
      <c r="G23" s="79">
        <v>12</v>
      </c>
      <c r="H23" s="79">
        <v>50</v>
      </c>
      <c r="I23" s="74">
        <v>325.58</v>
      </c>
      <c r="J23" s="79">
        <v>8</v>
      </c>
      <c r="K23" s="99">
        <f>SUMIF('Market Data'!$A$2:$A$316, 'Market Data'!$A311, 'Market Data'!$J$2:$J$316)</f>
        <v>7030</v>
      </c>
      <c r="L23" s="79">
        <v>5</v>
      </c>
      <c r="M23" s="98">
        <f>IFERROR(L23/I23, 0)</f>
        <v>1.535720867375146E-2</v>
      </c>
      <c r="N23" s="98">
        <f>IFERROR(J23/I23, 0)</f>
        <v>2.4571533878002337E-2</v>
      </c>
      <c r="O23" s="88">
        <v>0</v>
      </c>
      <c r="P23" s="80" t="s">
        <v>19</v>
      </c>
      <c r="Q23" s="28" t="s">
        <v>87</v>
      </c>
      <c r="R23" s="87" t="s">
        <v>247</v>
      </c>
      <c r="S23" t="str">
        <f>_xlfn.IFS(
  AND(I23 &lt;= _xlfn.MINIFS(I:I, A:A, A23)*1.1, Q23="YES"), "BEST VALUE",
  L23 &gt;= 4.5, "HIGH RATED",
  TRUE, "COMPARE"
)</f>
        <v>BEST VALUE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</row>
    <row r="24" spans="1:69" s="8" customFormat="1" x14ac:dyDescent="0.35">
      <c r="A24" s="9" t="s">
        <v>62</v>
      </c>
      <c r="B24" s="9" t="s">
        <v>21</v>
      </c>
      <c r="C24" s="9">
        <v>2023</v>
      </c>
      <c r="D24" s="9">
        <v>6.81</v>
      </c>
      <c r="E24" s="14">
        <v>5100</v>
      </c>
      <c r="F24" s="9">
        <v>512</v>
      </c>
      <c r="G24" s="9">
        <v>12</v>
      </c>
      <c r="H24" s="9">
        <v>50</v>
      </c>
      <c r="I24" s="10">
        <v>332.54</v>
      </c>
      <c r="J24" s="15" t="s">
        <v>89</v>
      </c>
      <c r="K24" s="99">
        <f>SUMIF('Market Data'!$A$2:$A$316, 'Market Data'!$A170, 'Market Data'!$J$2:$J$316)</f>
        <v>2895</v>
      </c>
      <c r="L24" s="15" t="s">
        <v>89</v>
      </c>
      <c r="M24" s="98">
        <f>IFERROR(L24/I24, 0)</f>
        <v>0</v>
      </c>
      <c r="N24" s="98">
        <f>IFERROR(J24/I24, 0)</f>
        <v>0</v>
      </c>
      <c r="O24" s="11">
        <v>15</v>
      </c>
      <c r="P24" s="12" t="s">
        <v>92</v>
      </c>
      <c r="Q24" s="26" t="s">
        <v>87</v>
      </c>
      <c r="R24" s="9" t="s">
        <v>121</v>
      </c>
      <c r="S24" t="str">
        <f>_xlfn.IFS(
  AND(I24 &lt;= _xlfn.MINIFS(I:I, A:A, A24)*1.1, Q24="YES"), "BEST VALUE",
  L24 &gt;= 4.5, "HIGH RATED",
  TRUE, "COMPARE"
)</f>
        <v>BEST VALUE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</row>
    <row r="25" spans="1:69" s="8" customFormat="1" x14ac:dyDescent="0.35">
      <c r="A25" s="48" t="s">
        <v>41</v>
      </c>
      <c r="B25" s="48" t="s">
        <v>19</v>
      </c>
      <c r="C25" s="48">
        <v>2023</v>
      </c>
      <c r="D25" s="48">
        <v>6.43</v>
      </c>
      <c r="E25" s="49">
        <v>5000</v>
      </c>
      <c r="F25" s="48">
        <v>256</v>
      </c>
      <c r="G25" s="48">
        <v>8</v>
      </c>
      <c r="H25" s="48">
        <v>200</v>
      </c>
      <c r="I25" s="50">
        <v>339</v>
      </c>
      <c r="J25" s="48">
        <v>783</v>
      </c>
      <c r="K25" s="99">
        <f>SUMIF('Market Data'!$A$2:$A$316, 'Market Data'!$A36, 'Market Data'!$J$2:$J$316)</f>
        <v>1734</v>
      </c>
      <c r="L25" s="48">
        <v>4.3</v>
      </c>
      <c r="M25" s="98">
        <f>IFERROR(L25/I25, 0)</f>
        <v>1.2684365781710914E-2</v>
      </c>
      <c r="N25" s="98">
        <f>IFERROR(J25/I25, 0)</f>
        <v>2.3097345132743361</v>
      </c>
      <c r="O25" s="53">
        <v>0</v>
      </c>
      <c r="P25" s="52" t="s">
        <v>82</v>
      </c>
      <c r="Q25" s="26" t="s">
        <v>87</v>
      </c>
      <c r="R25" s="48" t="s">
        <v>42</v>
      </c>
      <c r="S25" t="str">
        <f>_xlfn.IFS(
  AND(I25 &lt;= _xlfn.MINIFS(I:I, A:A, A25)*1.1, Q25="YES"), "BEST VALUE",
  L25 &gt;= 4.5, "HIGH RATED",
  TRUE, "COMPARE"
)</f>
        <v>COMPARE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</row>
    <row r="26" spans="1:69" s="8" customFormat="1" x14ac:dyDescent="0.35">
      <c r="A26" s="79" t="s">
        <v>43</v>
      </c>
      <c r="B26" s="79" t="s">
        <v>19</v>
      </c>
      <c r="C26" s="79">
        <v>2025</v>
      </c>
      <c r="D26" s="79">
        <v>6.77</v>
      </c>
      <c r="E26" s="79">
        <v>5110</v>
      </c>
      <c r="F26" s="79">
        <v>512</v>
      </c>
      <c r="G26" s="79">
        <v>12</v>
      </c>
      <c r="H26" s="79">
        <v>200</v>
      </c>
      <c r="I26" s="74">
        <v>339</v>
      </c>
      <c r="J26" s="79">
        <v>121</v>
      </c>
      <c r="K26" s="99">
        <f>SUMIF('Market Data'!$A$2:$A$316, 'Market Data'!$A314, 'Market Data'!$J$2:$J$316)</f>
        <v>469</v>
      </c>
      <c r="L26" s="79">
        <v>5</v>
      </c>
      <c r="M26" s="98">
        <f>IFERROR(L26/I26, 0)</f>
        <v>1.4749262536873156E-2</v>
      </c>
      <c r="N26" s="98">
        <f>IFERROR(J26/I26, 0)</f>
        <v>0.35693215339233036</v>
      </c>
      <c r="O26" s="88">
        <v>0</v>
      </c>
      <c r="P26" s="80" t="s">
        <v>19</v>
      </c>
      <c r="Q26" s="28" t="s">
        <v>87</v>
      </c>
      <c r="R26" s="87" t="s">
        <v>246</v>
      </c>
      <c r="S26" t="str">
        <f>_xlfn.IFS(
  AND(I26 &lt;= _xlfn.MINIFS(I:I, A:A, A26)*1.1, Q26="YES"), "BEST VALUE",
  L26 &gt;= 4.5, "HIGH RATED",
  TRUE, "COMPARE"
)</f>
        <v>HIGH RATED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</row>
    <row r="27" spans="1:69" s="8" customFormat="1" x14ac:dyDescent="0.35">
      <c r="A27" s="79" t="s">
        <v>41</v>
      </c>
      <c r="B27" s="79" t="s">
        <v>19</v>
      </c>
      <c r="C27" s="79">
        <v>2023</v>
      </c>
      <c r="D27" s="79">
        <v>6.43</v>
      </c>
      <c r="E27" s="79">
        <v>5000</v>
      </c>
      <c r="F27" s="79">
        <v>256</v>
      </c>
      <c r="G27" s="79">
        <v>8</v>
      </c>
      <c r="H27" s="79">
        <v>200</v>
      </c>
      <c r="I27" s="50">
        <v>339</v>
      </c>
      <c r="J27" s="79">
        <v>121</v>
      </c>
      <c r="K27" s="99">
        <f>SUMIF('Market Data'!$A$2:$A$316, 'Market Data'!$A315, 'Market Data'!$J$2:$J$316)</f>
        <v>2596</v>
      </c>
      <c r="L27" s="79">
        <v>5</v>
      </c>
      <c r="M27" s="98">
        <f>IFERROR(L27/I27, 0)</f>
        <v>1.4749262536873156E-2</v>
      </c>
      <c r="N27" s="98">
        <f>IFERROR(J27/I27, 0)</f>
        <v>0.35693215339233036</v>
      </c>
      <c r="O27" s="88">
        <v>0</v>
      </c>
      <c r="P27" s="80" t="s">
        <v>19</v>
      </c>
      <c r="Q27" s="28" t="s">
        <v>87</v>
      </c>
      <c r="R27" s="87" t="s">
        <v>249</v>
      </c>
      <c r="S27" t="str">
        <f>_xlfn.IFS(
  AND(I27 &lt;= _xlfn.MINIFS(I:I, A:A, A27)*1.1, Q27="YES"), "BEST VALUE",
  L27 &gt;= 4.5, "HIGH RATED",
  TRUE, "COMPARE"
)</f>
        <v>HIGH RATED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</row>
    <row r="28" spans="1:69" s="8" customFormat="1" x14ac:dyDescent="0.35">
      <c r="A28" s="48" t="s">
        <v>47</v>
      </c>
      <c r="B28" s="48" t="s">
        <v>19</v>
      </c>
      <c r="C28" s="48">
        <v>2024</v>
      </c>
      <c r="D28" s="48">
        <v>6.67</v>
      </c>
      <c r="E28" s="49">
        <v>5000</v>
      </c>
      <c r="F28" s="48">
        <v>512</v>
      </c>
      <c r="G28" s="48">
        <v>12</v>
      </c>
      <c r="H28" s="48">
        <v>50</v>
      </c>
      <c r="I28" s="50">
        <v>341.99</v>
      </c>
      <c r="J28" s="48">
        <v>117</v>
      </c>
      <c r="K28" s="99">
        <f>SUMIF('Market Data'!$A$2:$A$316, 'Market Data'!$A33, 'Market Data'!$J$2:$J$316)</f>
        <v>1734</v>
      </c>
      <c r="L28" s="48">
        <v>4.5999999999999996</v>
      </c>
      <c r="M28" s="98">
        <f>IFERROR(L28/I28, 0)</f>
        <v>1.3450685692564109E-2</v>
      </c>
      <c r="N28" s="98">
        <f>IFERROR(J28/I28, 0)</f>
        <v>0.34211526652826107</v>
      </c>
      <c r="O28" s="53">
        <v>0</v>
      </c>
      <c r="P28" s="52" t="s">
        <v>82</v>
      </c>
      <c r="Q28" s="26" t="s">
        <v>87</v>
      </c>
      <c r="R28" s="48" t="s">
        <v>48</v>
      </c>
      <c r="S28" t="str">
        <f>_xlfn.IFS(
  AND(I28 &lt;= _xlfn.MINIFS(I:I, A:A, A28)*1.1, Q28="YES"), "BEST VALUE",
  L28 &gt;= 4.5, "HIGH RATED",
  TRUE, "COMPARE"
)</f>
        <v>BEST VALUE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</row>
    <row r="29" spans="1:69" s="8" customFormat="1" x14ac:dyDescent="0.35">
      <c r="A29" s="48" t="s">
        <v>69</v>
      </c>
      <c r="B29" s="48" t="s">
        <v>21</v>
      </c>
      <c r="C29" s="48">
        <v>2024</v>
      </c>
      <c r="D29" s="48">
        <v>6.78</v>
      </c>
      <c r="E29" s="49">
        <v>5300</v>
      </c>
      <c r="F29" s="48">
        <v>256</v>
      </c>
      <c r="G29" s="48">
        <v>8</v>
      </c>
      <c r="H29" s="48">
        <v>108</v>
      </c>
      <c r="I29" s="50">
        <v>345.98</v>
      </c>
      <c r="J29" s="49">
        <v>1176</v>
      </c>
      <c r="K29" s="99">
        <f>SUMIF('Market Data'!$A$2:$A$316, 'Market Data'!$A10, 'Market Data'!$J$2:$J$316)</f>
        <v>44</v>
      </c>
      <c r="L29" s="48">
        <v>4.4000000000000004</v>
      </c>
      <c r="M29" s="98">
        <f>IFERROR(L29/I29, 0)</f>
        <v>1.2717498121278687E-2</v>
      </c>
      <c r="N29" s="98">
        <f>IFERROR(J29/I29, 0)</f>
        <v>3.3990404069599398</v>
      </c>
      <c r="O29" s="53">
        <v>0</v>
      </c>
      <c r="P29" s="52" t="s">
        <v>82</v>
      </c>
      <c r="Q29" s="26" t="s">
        <v>87</v>
      </c>
      <c r="R29" s="48" t="s">
        <v>70</v>
      </c>
      <c r="S29" t="str">
        <f>_xlfn.IFS(
  AND(I29 &lt;= _xlfn.MINIFS(I:I, A:A, A29)*1.1, Q29="YES"), "BEST VALUE",
  L29 &gt;= 4.5, "HIGH RATED",
  TRUE, "COMPARE"
)</f>
        <v>COMPARE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</row>
    <row r="30" spans="1:69" s="8" customFormat="1" x14ac:dyDescent="0.35">
      <c r="A30" s="48" t="s">
        <v>35</v>
      </c>
      <c r="B30" s="48" t="s">
        <v>18</v>
      </c>
      <c r="C30" s="48">
        <v>2024</v>
      </c>
      <c r="D30" s="48">
        <v>6.5</v>
      </c>
      <c r="E30" s="49">
        <v>5000</v>
      </c>
      <c r="F30" s="48">
        <v>128</v>
      </c>
      <c r="G30" s="48">
        <v>8</v>
      </c>
      <c r="H30" s="48">
        <v>50</v>
      </c>
      <c r="I30" s="50">
        <v>348.49</v>
      </c>
      <c r="J30" s="48">
        <v>724</v>
      </c>
      <c r="K30" s="99">
        <f>SUMIF('Market Data'!$A$2:$A$316, 'Market Data'!$A29, 'Market Data'!$J$2:$J$316)</f>
        <v>1473</v>
      </c>
      <c r="L30" s="48">
        <v>4.4000000000000004</v>
      </c>
      <c r="M30" s="98">
        <f>IFERROR(L30/I30, 0)</f>
        <v>1.2625900312777986E-2</v>
      </c>
      <c r="N30" s="98">
        <f>IFERROR(J30/I30, 0)</f>
        <v>2.0775345060116504</v>
      </c>
      <c r="O30" s="53">
        <v>0</v>
      </c>
      <c r="P30" s="52" t="s">
        <v>82</v>
      </c>
      <c r="Q30" s="26" t="s">
        <v>87</v>
      </c>
      <c r="R30" s="48" t="s">
        <v>36</v>
      </c>
      <c r="S30" t="str">
        <f>_xlfn.IFS(
  AND(I30 &lt;= _xlfn.MINIFS(I:I, A:A, A30)*1.1, Q30="YES"), "BEST VALUE",
  L30 &gt;= 4.5, "HIGH RATED",
  TRUE, "COMPARE"
)</f>
        <v>COMPARE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</row>
    <row r="31" spans="1:69" s="8" customFormat="1" x14ac:dyDescent="0.35">
      <c r="A31" s="48" t="s">
        <v>13</v>
      </c>
      <c r="B31" s="48" t="s">
        <v>14</v>
      </c>
      <c r="C31" s="48">
        <v>2024</v>
      </c>
      <c r="D31" s="48">
        <v>6.1</v>
      </c>
      <c r="E31" s="49">
        <v>4492</v>
      </c>
      <c r="F31" s="48">
        <v>128</v>
      </c>
      <c r="G31" s="48">
        <v>8</v>
      </c>
      <c r="H31" s="48">
        <v>64</v>
      </c>
      <c r="I31" s="50">
        <v>349</v>
      </c>
      <c r="J31" s="49">
        <v>1471</v>
      </c>
      <c r="K31" s="99">
        <f>SUMIF('Market Data'!$A$2:$A$316, 'Market Data'!$A2, 'Market Data'!$J$2:$J$316)</f>
        <v>296</v>
      </c>
      <c r="L31" s="48">
        <v>4.3</v>
      </c>
      <c r="M31" s="98">
        <f>IFERROR(L31/I31, 0)</f>
        <v>1.2320916905444125E-2</v>
      </c>
      <c r="N31" s="98">
        <f>IFERROR(J31/I31, 0)</f>
        <v>4.2148997134670489</v>
      </c>
      <c r="O31" s="51">
        <v>0</v>
      </c>
      <c r="P31" s="52" t="s">
        <v>82</v>
      </c>
      <c r="Q31" s="26" t="s">
        <v>87</v>
      </c>
      <c r="R31" s="48" t="s">
        <v>15</v>
      </c>
      <c r="S31" t="str">
        <f>_xlfn.IFS(
  AND(I31 &lt;= _xlfn.MINIFS(I:I, A:A, A31)*1.1, Q31="YES"), "BEST VALUE",
  L31 &gt;= 4.5, "HIGH RATED",
  TRUE, "COMPARE"
)</f>
        <v>COMPARE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</row>
    <row r="32" spans="1:69" s="8" customFormat="1" x14ac:dyDescent="0.35">
      <c r="A32" s="48" t="s">
        <v>75</v>
      </c>
      <c r="B32" s="48" t="s">
        <v>51</v>
      </c>
      <c r="C32" s="48">
        <v>2024</v>
      </c>
      <c r="D32" s="48">
        <v>6.74</v>
      </c>
      <c r="E32" s="49">
        <v>5500</v>
      </c>
      <c r="F32" s="48">
        <v>256</v>
      </c>
      <c r="G32" s="48">
        <v>12</v>
      </c>
      <c r="H32" s="48">
        <v>50</v>
      </c>
      <c r="I32" s="50">
        <v>349</v>
      </c>
      <c r="J32" s="48">
        <v>7</v>
      </c>
      <c r="K32" s="99">
        <f>SUMIF('Market Data'!$A$2:$A$316, 'Market Data'!$A21, 'Market Data'!$J$2:$J$316)</f>
        <v>296</v>
      </c>
      <c r="L32" s="55">
        <v>4</v>
      </c>
      <c r="M32" s="98">
        <f>IFERROR(L32/I32, 0)</f>
        <v>1.1461318051575931E-2</v>
      </c>
      <c r="N32" s="98">
        <f>IFERROR(J32/I32, 0)</f>
        <v>2.0057306590257881E-2</v>
      </c>
      <c r="O32" s="53">
        <v>0</v>
      </c>
      <c r="P32" s="52" t="s">
        <v>82</v>
      </c>
      <c r="Q32" s="26" t="s">
        <v>87</v>
      </c>
      <c r="R32" s="48" t="s">
        <v>76</v>
      </c>
      <c r="S32" t="str">
        <f>_xlfn.IFS(
  AND(I32 &lt;= _xlfn.MINIFS(I:I, A:A, A32)*1.1, Q32="YES"), "BEST VALUE",
  L32 &gt;= 4.5, "HIGH RATED",
  TRUE, "COMPARE"
)</f>
        <v>BEST VALUE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</row>
    <row r="33" spans="1:69" s="8" customFormat="1" x14ac:dyDescent="0.35">
      <c r="A33" s="43" t="s">
        <v>13</v>
      </c>
      <c r="B33" s="43" t="s">
        <v>14</v>
      </c>
      <c r="C33" s="43">
        <v>2024</v>
      </c>
      <c r="D33" s="43">
        <v>6.1</v>
      </c>
      <c r="E33" s="44">
        <v>4492</v>
      </c>
      <c r="F33" s="43">
        <v>128</v>
      </c>
      <c r="G33" s="43">
        <v>8</v>
      </c>
      <c r="H33" s="43">
        <v>64</v>
      </c>
      <c r="I33" s="45">
        <v>349</v>
      </c>
      <c r="J33" s="43">
        <v>1</v>
      </c>
      <c r="K33" s="99">
        <f>SUMIF('Market Data'!$A$2:$A$316, 'Market Data'!$A39, 'Market Data'!$J$2:$J$316)</f>
        <v>17</v>
      </c>
      <c r="L33" s="43">
        <v>5</v>
      </c>
      <c r="M33" s="98">
        <f>IFERROR(L33/I33, 0)</f>
        <v>1.4326647564469915E-2</v>
      </c>
      <c r="N33" s="98">
        <f>IFERROR(J33/I33, 0)</f>
        <v>2.8653295128939827E-3</v>
      </c>
      <c r="O33" s="46">
        <v>0</v>
      </c>
      <c r="P33" s="47" t="s">
        <v>153</v>
      </c>
      <c r="Q33" s="28" t="s">
        <v>87</v>
      </c>
      <c r="R33" s="43" t="s">
        <v>166</v>
      </c>
      <c r="S33" t="str">
        <f>_xlfn.IFS(
  AND(I33 &lt;= _xlfn.MINIFS(I:I, A:A, A33)*1.1, Q33="YES"), "BEST VALUE",
  L33 &gt;= 4.5, "HIGH RATED",
  TRUE, "COMPARE"
)</f>
        <v>HIGH RATED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</row>
    <row r="34" spans="1:69" s="8" customFormat="1" x14ac:dyDescent="0.35">
      <c r="A34" s="43" t="s">
        <v>54</v>
      </c>
      <c r="B34" s="43" t="s">
        <v>20</v>
      </c>
      <c r="C34" s="43">
        <v>2024</v>
      </c>
      <c r="D34" s="43">
        <v>6.7</v>
      </c>
      <c r="E34" s="44">
        <v>4500</v>
      </c>
      <c r="F34" s="43">
        <v>512</v>
      </c>
      <c r="G34" s="43">
        <v>12</v>
      </c>
      <c r="H34" s="43">
        <v>50</v>
      </c>
      <c r="I34" s="45">
        <v>349</v>
      </c>
      <c r="J34" s="43">
        <v>4</v>
      </c>
      <c r="K34" s="99">
        <f>SUMIF('Market Data'!$A$2:$A$316, 'Market Data'!$A47, 'Market Data'!$J$2:$J$316)</f>
        <v>2782</v>
      </c>
      <c r="L34" s="43">
        <v>4.5</v>
      </c>
      <c r="M34" s="98">
        <f>IFERROR(L34/I34, 0)</f>
        <v>1.2893982808022923E-2</v>
      </c>
      <c r="N34" s="98">
        <f>IFERROR(J34/I34, 0)</f>
        <v>1.1461318051575931E-2</v>
      </c>
      <c r="O34" s="46">
        <v>0</v>
      </c>
      <c r="P34" s="47" t="s">
        <v>153</v>
      </c>
      <c r="Q34" s="28" t="s">
        <v>87</v>
      </c>
      <c r="R34" s="43" t="s">
        <v>164</v>
      </c>
      <c r="S34" t="str">
        <f>_xlfn.IFS(
  AND(I34 &lt;= _xlfn.MINIFS(I:I, A:A, A34)*1.1, Q34="YES"), "BEST VALUE",
  L34 &gt;= 4.5, "HIGH RATED",
  TRUE, "COMPARE"
)</f>
        <v>HIGH RATED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</row>
    <row r="35" spans="1:69" s="13" customFormat="1" x14ac:dyDescent="0.35">
      <c r="A35" s="43" t="s">
        <v>35</v>
      </c>
      <c r="B35" s="43" t="s">
        <v>18</v>
      </c>
      <c r="C35" s="43">
        <v>2024</v>
      </c>
      <c r="D35" s="123">
        <v>6.5</v>
      </c>
      <c r="E35" s="124">
        <v>5000</v>
      </c>
      <c r="F35" s="43">
        <v>128</v>
      </c>
      <c r="G35" s="43">
        <v>8</v>
      </c>
      <c r="H35" s="123">
        <v>50</v>
      </c>
      <c r="I35" s="45">
        <v>349</v>
      </c>
      <c r="J35" s="43">
        <v>75</v>
      </c>
      <c r="K35" s="99">
        <f>SUMIF('Market Data'!$A$2:$A$316, 'Market Data'!$A49, 'Market Data'!$J$2:$J$316)</f>
        <v>1473</v>
      </c>
      <c r="L35" s="43">
        <v>4.9000000000000004</v>
      </c>
      <c r="M35" s="98">
        <f>IFERROR(L35/I35, 0)</f>
        <v>1.4040114613180516E-2</v>
      </c>
      <c r="N35" s="98">
        <f>IFERROR(J35/I35, 0)</f>
        <v>0.2148997134670487</v>
      </c>
      <c r="O35" s="46">
        <v>0</v>
      </c>
      <c r="P35" s="47" t="s">
        <v>153</v>
      </c>
      <c r="Q35" s="28" t="s">
        <v>87</v>
      </c>
      <c r="R35" s="43" t="s">
        <v>163</v>
      </c>
      <c r="S35" t="str">
        <f>_xlfn.IFS(
  AND(I35 &lt;= _xlfn.MINIFS(I:I, A:A, A35)*1.1, Q35="YES"), "BEST VALUE",
  L35 &gt;= 4.5, "HIGH RATED",
  TRUE, "COMPARE"
)</f>
        <v>HIGH RATED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</row>
    <row r="36" spans="1:69" s="13" customFormat="1" x14ac:dyDescent="0.35">
      <c r="A36" s="29" t="s">
        <v>13</v>
      </c>
      <c r="B36" s="29" t="s">
        <v>14</v>
      </c>
      <c r="C36" s="29">
        <v>2024</v>
      </c>
      <c r="D36" s="29">
        <v>6.1</v>
      </c>
      <c r="E36" s="30">
        <v>4492</v>
      </c>
      <c r="F36" s="29">
        <v>128</v>
      </c>
      <c r="G36" s="29">
        <v>8</v>
      </c>
      <c r="H36" s="29">
        <v>64</v>
      </c>
      <c r="I36" s="27">
        <v>349</v>
      </c>
      <c r="J36" s="31">
        <v>151</v>
      </c>
      <c r="K36" s="99">
        <f>SUMIF('Market Data'!$A$2:$A$316, 'Market Data'!$A223, 'Market Data'!$J$2:$J$316)</f>
        <v>2</v>
      </c>
      <c r="L36" s="31">
        <v>4.8</v>
      </c>
      <c r="M36" s="98">
        <f>IFERROR(L36/I36, 0)</f>
        <v>1.3753581661891117E-2</v>
      </c>
      <c r="N36" s="98">
        <f>IFERROR(J36/I36, 0)</f>
        <v>0.43266475644699143</v>
      </c>
      <c r="O36" s="32">
        <v>0</v>
      </c>
      <c r="P36" s="59" t="s">
        <v>172</v>
      </c>
      <c r="Q36" s="28" t="s">
        <v>87</v>
      </c>
      <c r="R36" s="31" t="s">
        <v>185</v>
      </c>
      <c r="S36" t="str">
        <f>_xlfn.IFS(
  AND(I36 &lt;= _xlfn.MINIFS(I:I, A:A, A36)*1.1, Q36="YES"), "BEST VALUE",
  L36 &gt;= 4.5, "HIGH RATED",
  TRUE, "COMPARE"
)</f>
        <v>HIGH RATED</v>
      </c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</row>
    <row r="37" spans="1:69" s="13" customFormat="1" x14ac:dyDescent="0.35">
      <c r="A37" s="29" t="s">
        <v>85</v>
      </c>
      <c r="B37" s="29" t="s">
        <v>86</v>
      </c>
      <c r="C37" s="29">
        <v>2023</v>
      </c>
      <c r="D37" s="29">
        <v>6.2</v>
      </c>
      <c r="E37" s="30">
        <v>4575</v>
      </c>
      <c r="F37" s="29">
        <v>128</v>
      </c>
      <c r="G37" s="29">
        <v>8</v>
      </c>
      <c r="H37" s="29">
        <v>50</v>
      </c>
      <c r="I37" s="27">
        <v>349</v>
      </c>
      <c r="J37" s="31">
        <v>64</v>
      </c>
      <c r="K37" s="99">
        <f>SUMIF('Market Data'!$A$2:$A$316, 'Market Data'!$A225, 'Market Data'!$J$2:$J$316)</f>
        <v>17</v>
      </c>
      <c r="L37" s="31">
        <v>4.5999999999999996</v>
      </c>
      <c r="M37" s="98">
        <f>IFERROR(L37/I37, 0)</f>
        <v>1.318051575931232E-2</v>
      </c>
      <c r="N37" s="98">
        <f>IFERROR(J37/I37, 0)</f>
        <v>0.18338108882521489</v>
      </c>
      <c r="O37" s="32">
        <v>0</v>
      </c>
      <c r="P37" s="59" t="s">
        <v>172</v>
      </c>
      <c r="Q37" s="28" t="s">
        <v>87</v>
      </c>
      <c r="R37" s="31" t="s">
        <v>187</v>
      </c>
      <c r="S37" t="str">
        <f>_xlfn.IFS(
  AND(I37 &lt;= _xlfn.MINIFS(I:I, A:A, A37)*1.1, Q37="YES"), "BEST VALUE",
  L37 &gt;= 4.5, "HIGH RATED",
  TRUE, "COMPARE"
)</f>
        <v>BEST VALUE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</row>
    <row r="38" spans="1:69" s="13" customFormat="1" x14ac:dyDescent="0.35">
      <c r="A38" s="29" t="s">
        <v>54</v>
      </c>
      <c r="B38" s="29" t="s">
        <v>20</v>
      </c>
      <c r="C38" s="29">
        <v>2024</v>
      </c>
      <c r="D38" s="29">
        <v>6.7</v>
      </c>
      <c r="E38" s="30">
        <v>4500</v>
      </c>
      <c r="F38" s="29">
        <v>512</v>
      </c>
      <c r="G38" s="29">
        <v>12</v>
      </c>
      <c r="H38" s="29">
        <v>50</v>
      </c>
      <c r="I38" s="27">
        <v>349</v>
      </c>
      <c r="J38" s="31">
        <v>11</v>
      </c>
      <c r="K38" s="99">
        <f>SUMIF('Market Data'!$A$2:$A$316, 'Market Data'!$A229, 'Market Data'!$J$2:$J$316)</f>
        <v>177</v>
      </c>
      <c r="L38" s="31">
        <v>5</v>
      </c>
      <c r="M38" s="98">
        <f>IFERROR(L38/I38, 0)</f>
        <v>1.4326647564469915E-2</v>
      </c>
      <c r="N38" s="98">
        <f>IFERROR(J38/I38, 0)</f>
        <v>3.151862464183381E-2</v>
      </c>
      <c r="O38" s="32">
        <v>0</v>
      </c>
      <c r="P38" s="59" t="s">
        <v>172</v>
      </c>
      <c r="Q38" s="28" t="s">
        <v>87</v>
      </c>
      <c r="R38" s="31" t="s">
        <v>180</v>
      </c>
      <c r="S38" t="str">
        <f>_xlfn.IFS(
  AND(I38 &lt;= _xlfn.MINIFS(I:I, A:A, A38)*1.1, Q38="YES"), "BEST VALUE",
  L38 &gt;= 4.5, "HIGH RATED",
  TRUE, "COMPARE"
)</f>
        <v>HIGH RATED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</row>
    <row r="39" spans="1:69" s="13" customFormat="1" x14ac:dyDescent="0.35">
      <c r="A39" s="85" t="s">
        <v>75</v>
      </c>
      <c r="B39" s="85" t="s">
        <v>51</v>
      </c>
      <c r="C39" s="85">
        <v>2024</v>
      </c>
      <c r="D39" s="85">
        <v>6.74</v>
      </c>
      <c r="E39" s="85">
        <v>5500</v>
      </c>
      <c r="F39" s="85">
        <v>256</v>
      </c>
      <c r="G39" s="85">
        <v>12</v>
      </c>
      <c r="H39" s="85">
        <v>50</v>
      </c>
      <c r="I39" s="50">
        <v>349</v>
      </c>
      <c r="J39" s="85">
        <v>10</v>
      </c>
      <c r="K39" s="99">
        <f>SUMIF('Market Data'!$A$2:$A$316, 'Market Data'!$A300, 'Market Data'!$J$2:$J$316)</f>
        <v>42</v>
      </c>
      <c r="L39" s="85">
        <v>4.0999999999999996</v>
      </c>
      <c r="M39" s="98">
        <f>IFERROR(L39/I39, 0)</f>
        <v>1.1747851002865328E-2</v>
      </c>
      <c r="N39" s="98">
        <f>IFERROR(J39/I39, 0)</f>
        <v>2.865329512893983E-2</v>
      </c>
      <c r="O39" s="95">
        <v>15</v>
      </c>
      <c r="P39" s="86" t="s">
        <v>244</v>
      </c>
      <c r="Q39" s="28" t="s">
        <v>87</v>
      </c>
      <c r="R39" s="92" t="s">
        <v>262</v>
      </c>
      <c r="S39" t="str">
        <f>_xlfn.IFS(
  AND(I39 &lt;= _xlfn.MINIFS(I:I, A:A, A39)*1.1, Q39="YES"), "BEST VALUE",
  L39 &gt;= 4.5, "HIGH RATED",
  TRUE, "COMPARE"
)</f>
        <v>BEST VALUE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</row>
    <row r="40" spans="1:69" s="13" customFormat="1" x14ac:dyDescent="0.35">
      <c r="A40" s="18" t="s">
        <v>54</v>
      </c>
      <c r="B40" s="18" t="s">
        <v>20</v>
      </c>
      <c r="C40" s="18">
        <v>2024</v>
      </c>
      <c r="D40" s="18">
        <v>6.7</v>
      </c>
      <c r="E40" s="19">
        <v>4500</v>
      </c>
      <c r="F40" s="18">
        <v>512</v>
      </c>
      <c r="G40" s="18">
        <v>12</v>
      </c>
      <c r="H40" s="18">
        <v>50</v>
      </c>
      <c r="I40" s="22">
        <v>349.99</v>
      </c>
      <c r="J40" s="20">
        <v>1</v>
      </c>
      <c r="K40" s="99">
        <f>SUMIF('Market Data'!$A$2:$A$316, 'Market Data'!$A79, 'Market Data'!$J$2:$J$316)</f>
        <v>227</v>
      </c>
      <c r="L40" s="20">
        <v>5</v>
      </c>
      <c r="M40" s="98">
        <f>IFERROR(L40/I40, 0)</f>
        <v>1.4286122460641731E-2</v>
      </c>
      <c r="N40" s="98">
        <f>IFERROR(J40/I40, 0)</f>
        <v>2.8572244921283465E-3</v>
      </c>
      <c r="O40" s="23">
        <v>0</v>
      </c>
      <c r="P40" s="25" t="s">
        <v>132</v>
      </c>
      <c r="Q40" s="26" t="s">
        <v>87</v>
      </c>
      <c r="R40" s="20" t="s">
        <v>142</v>
      </c>
      <c r="S40" t="str">
        <f>_xlfn.IFS(
  AND(I40 &lt;= _xlfn.MINIFS(I:I, A:A, A40)*1.1, Q40="YES"), "BEST VALUE",
  L40 &gt;= 4.5, "HIGH RATED",
  TRUE, "COMPARE"
)</f>
        <v>HIGH RATED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1:69" s="9" customFormat="1" x14ac:dyDescent="0.35">
      <c r="A41" s="83" t="s">
        <v>69</v>
      </c>
      <c r="B41" s="83" t="s">
        <v>21</v>
      </c>
      <c r="C41" s="83">
        <v>2024</v>
      </c>
      <c r="D41" s="83">
        <v>6.78</v>
      </c>
      <c r="E41" s="83">
        <v>5300</v>
      </c>
      <c r="F41" s="83">
        <v>256</v>
      </c>
      <c r="G41" s="83">
        <v>8</v>
      </c>
      <c r="H41" s="83">
        <v>108</v>
      </c>
      <c r="I41" s="50">
        <v>349.99</v>
      </c>
      <c r="J41" s="83">
        <v>194</v>
      </c>
      <c r="K41" s="99">
        <f>SUMIF('Market Data'!$A$2:$A$316, 'Market Data'!$A222, 'Market Data'!$J$2:$J$316)</f>
        <v>42</v>
      </c>
      <c r="L41" s="83">
        <v>4.9000000000000004</v>
      </c>
      <c r="M41" s="98">
        <f>IFERROR(L41/I41, 0)</f>
        <v>1.4000400011428899E-2</v>
      </c>
      <c r="N41" s="98">
        <f>IFERROR(J41/I41, 0)</f>
        <v>0.55430155147289917</v>
      </c>
      <c r="O41" s="94">
        <v>0</v>
      </c>
      <c r="P41" s="84" t="s">
        <v>21</v>
      </c>
      <c r="Q41" s="28" t="s">
        <v>87</v>
      </c>
      <c r="R41" s="91" t="s">
        <v>260</v>
      </c>
      <c r="S41" t="str">
        <f>_xlfn.IFS(
  AND(I41 &lt;= _xlfn.MINIFS(I:I, A:A, A41)*1.1, Q41="YES"), "BEST VALUE",
  L41 &gt;= 4.5, "HIGH RATED",
  TRUE, "COMPARE"
)</f>
        <v>HIGH RATED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1:69" s="13" customFormat="1" x14ac:dyDescent="0.35">
      <c r="A42" s="9" t="s">
        <v>114</v>
      </c>
      <c r="B42" s="9" t="s">
        <v>18</v>
      </c>
      <c r="C42" s="9">
        <v>2023</v>
      </c>
      <c r="D42" s="9">
        <v>6.8</v>
      </c>
      <c r="E42" s="9">
        <v>5000</v>
      </c>
      <c r="F42" s="9">
        <v>256</v>
      </c>
      <c r="G42" s="9">
        <v>8</v>
      </c>
      <c r="H42" s="9">
        <v>200</v>
      </c>
      <c r="I42" s="10">
        <v>353.52</v>
      </c>
      <c r="J42" s="15" t="s">
        <v>89</v>
      </c>
      <c r="K42" s="99">
        <f>SUMIF('Market Data'!$A$2:$A$316, 'Market Data'!$A175, 'Market Data'!$J$2:$J$316)</f>
        <v>7030</v>
      </c>
      <c r="L42" s="15" t="s">
        <v>89</v>
      </c>
      <c r="M42" s="98">
        <f>IFERROR(L42/I42, 0)</f>
        <v>0</v>
      </c>
      <c r="N42" s="98">
        <f>IFERROR(J42/I42, 0)</f>
        <v>0</v>
      </c>
      <c r="O42" s="11">
        <v>0</v>
      </c>
      <c r="P42" s="12" t="s">
        <v>92</v>
      </c>
      <c r="Q42" s="26" t="s">
        <v>87</v>
      </c>
      <c r="R42" s="9" t="s">
        <v>119</v>
      </c>
      <c r="S42" t="str">
        <f>_xlfn.IFS(
  AND(I42 &lt;= _xlfn.MINIFS(I:I, A:A, A42)*1.1, Q42="YES"), "BEST VALUE",
  L42 &gt;= 4.5, "HIGH RATED",
  TRUE, "COMPARE"
)</f>
        <v>BEST VALUE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s="13" customFormat="1" x14ac:dyDescent="0.35">
      <c r="A43" s="9" t="s">
        <v>75</v>
      </c>
      <c r="B43" s="9" t="s">
        <v>51</v>
      </c>
      <c r="C43" s="9">
        <v>2024</v>
      </c>
      <c r="D43" s="9">
        <v>6.74</v>
      </c>
      <c r="E43" s="14">
        <v>5500</v>
      </c>
      <c r="F43" s="9">
        <v>256</v>
      </c>
      <c r="G43" s="9">
        <v>12</v>
      </c>
      <c r="H43" s="9">
        <v>50</v>
      </c>
      <c r="I43" s="10">
        <v>355</v>
      </c>
      <c r="J43" s="15" t="s">
        <v>89</v>
      </c>
      <c r="K43" s="99">
        <f>SUMIF('Market Data'!$A$2:$A$316, 'Market Data'!$A152, 'Market Data'!$J$2:$J$316)</f>
        <v>2895</v>
      </c>
      <c r="L43" s="15" t="s">
        <v>89</v>
      </c>
      <c r="M43" s="98">
        <f>IFERROR(L43/I43, 0)</f>
        <v>0</v>
      </c>
      <c r="N43" s="98">
        <f>IFERROR(J43/I43, 0)</f>
        <v>0</v>
      </c>
      <c r="O43" s="11">
        <v>15</v>
      </c>
      <c r="P43" s="12" t="s">
        <v>92</v>
      </c>
      <c r="Q43" s="26" t="s">
        <v>87</v>
      </c>
      <c r="R43" s="9" t="s">
        <v>127</v>
      </c>
      <c r="S43" t="str">
        <f>_xlfn.IFS(
  AND(I43 &lt;= _xlfn.MINIFS(I:I, A:A, A43)*1.1, Q43="YES"), "BEST VALUE",
  L43 &gt;= 4.5, "HIGH RATED",
  TRUE, "COMPARE"
)</f>
        <v>BEST VALUE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</row>
    <row r="44" spans="1:69" s="13" customFormat="1" x14ac:dyDescent="0.35">
      <c r="A44" s="9" t="s">
        <v>28</v>
      </c>
      <c r="B44" s="9" t="s">
        <v>18</v>
      </c>
      <c r="C44" s="9">
        <v>2024</v>
      </c>
      <c r="D44" s="9">
        <v>6.7</v>
      </c>
      <c r="E44" s="14">
        <v>4700</v>
      </c>
      <c r="F44" s="9">
        <v>256</v>
      </c>
      <c r="G44" s="9">
        <v>8</v>
      </c>
      <c r="H44" s="9">
        <v>50</v>
      </c>
      <c r="I44" s="10">
        <v>358.88</v>
      </c>
      <c r="J44" s="15" t="s">
        <v>89</v>
      </c>
      <c r="K44" s="99">
        <f>SUMIF('Market Data'!$A$2:$A$316, 'Market Data'!$A150, 'Market Data'!$J$2:$J$316)</f>
        <v>4</v>
      </c>
      <c r="L44" s="15" t="s">
        <v>89</v>
      </c>
      <c r="M44" s="98">
        <f>IFERROR(L44/I44, 0)</f>
        <v>0</v>
      </c>
      <c r="N44" s="98">
        <f>IFERROR(J44/I44, 0)</f>
        <v>0</v>
      </c>
      <c r="O44" s="11">
        <v>15</v>
      </c>
      <c r="P44" s="12" t="s">
        <v>92</v>
      </c>
      <c r="Q44" s="26" t="s">
        <v>87</v>
      </c>
      <c r="R44" s="9" t="s">
        <v>101</v>
      </c>
      <c r="S44" t="str">
        <f>_xlfn.IFS(
  AND(I44 &lt;= _xlfn.MINIFS(I:I, A:A, A44)*1.1, Q44="YES"), "BEST VALUE",
  L44 &gt;= 4.5, "HIGH RATED",
  TRUE, "COMPARE"
)</f>
        <v>BEST VALUE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</row>
    <row r="45" spans="1:69" s="13" customFormat="1" x14ac:dyDescent="0.35">
      <c r="A45" s="9" t="s">
        <v>49</v>
      </c>
      <c r="B45" s="9" t="s">
        <v>20</v>
      </c>
      <c r="C45" s="9">
        <v>2024</v>
      </c>
      <c r="D45" s="9">
        <v>6.9</v>
      </c>
      <c r="E45" s="14">
        <v>4200</v>
      </c>
      <c r="F45" s="9">
        <v>256</v>
      </c>
      <c r="G45" s="9">
        <v>8</v>
      </c>
      <c r="H45" s="9">
        <v>64</v>
      </c>
      <c r="I45" s="10">
        <v>359.99</v>
      </c>
      <c r="J45" s="15" t="s">
        <v>89</v>
      </c>
      <c r="K45" s="99">
        <f>SUMIF('Market Data'!$A$2:$A$316, 'Market Data'!$A172, 'Market Data'!$J$2:$J$316)</f>
        <v>48808</v>
      </c>
      <c r="L45" s="15" t="s">
        <v>89</v>
      </c>
      <c r="M45" s="98">
        <f>IFERROR(L45/I45, 0)</f>
        <v>0</v>
      </c>
      <c r="N45" s="98">
        <f>IFERROR(J45/I45, 0)</f>
        <v>0</v>
      </c>
      <c r="O45" s="11">
        <v>15</v>
      </c>
      <c r="P45" s="12" t="s">
        <v>92</v>
      </c>
      <c r="Q45" s="26" t="s">
        <v>87</v>
      </c>
      <c r="R45" s="9" t="s">
        <v>95</v>
      </c>
      <c r="S45" t="str">
        <f>_xlfn.IFS(
  AND(I45 &lt;= _xlfn.MINIFS(I:I, A:A, A45)*1.1, Q45="YES"), "BEST VALUE",
  L45 &gt;= 4.5, "HIGH RATED",
  TRUE, "COMPARE"
)</f>
        <v>BEST VALUE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</row>
    <row r="46" spans="1:69" s="13" customFormat="1" x14ac:dyDescent="0.35">
      <c r="A46" s="9" t="s">
        <v>85</v>
      </c>
      <c r="B46" s="9" t="s">
        <v>86</v>
      </c>
      <c r="C46" s="9">
        <v>2023</v>
      </c>
      <c r="D46" s="9">
        <v>6.2</v>
      </c>
      <c r="E46" s="14">
        <v>4575</v>
      </c>
      <c r="F46" s="9">
        <v>128</v>
      </c>
      <c r="G46" s="9">
        <v>8</v>
      </c>
      <c r="H46" s="9">
        <v>50</v>
      </c>
      <c r="I46" s="10">
        <v>363.72</v>
      </c>
      <c r="J46" s="15" t="s">
        <v>89</v>
      </c>
      <c r="K46" s="99">
        <f>SUMIF('Market Data'!$A$2:$A$316, 'Market Data'!$A173, 'Market Data'!$J$2:$J$316)</f>
        <v>688</v>
      </c>
      <c r="L46" s="15" t="s">
        <v>89</v>
      </c>
      <c r="M46" s="98">
        <f>IFERROR(L46/I46, 0)</f>
        <v>0</v>
      </c>
      <c r="N46" s="98">
        <f>IFERROR(J46/I46, 0)</f>
        <v>0</v>
      </c>
      <c r="O46" s="11">
        <v>15</v>
      </c>
      <c r="P46" s="12" t="s">
        <v>92</v>
      </c>
      <c r="Q46" s="26" t="s">
        <v>87</v>
      </c>
      <c r="R46" s="9" t="s">
        <v>99</v>
      </c>
      <c r="S46" t="str">
        <f>_xlfn.IFS(
  AND(I46 &lt;= _xlfn.MINIFS(I:I, A:A, A46)*1.1, Q46="YES"), "BEST VALUE",
  L46 &gt;= 4.5, "HIGH RATED",
  TRUE, "COMPARE"
)</f>
        <v>BEST VALUE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</row>
    <row r="47" spans="1:69" s="13" customFormat="1" x14ac:dyDescent="0.35">
      <c r="A47" s="9" t="s">
        <v>24</v>
      </c>
      <c r="B47" s="9" t="s">
        <v>14</v>
      </c>
      <c r="C47" s="9">
        <v>2023</v>
      </c>
      <c r="D47" s="9">
        <v>6.7</v>
      </c>
      <c r="E47" s="14">
        <v>5050</v>
      </c>
      <c r="F47" s="9">
        <v>128</v>
      </c>
      <c r="G47" s="9">
        <v>12</v>
      </c>
      <c r="H47" s="9">
        <v>50</v>
      </c>
      <c r="I47" s="10">
        <v>363.72</v>
      </c>
      <c r="J47" s="15" t="s">
        <v>89</v>
      </c>
      <c r="K47" s="99">
        <f>SUMIF('Market Data'!$A$2:$A$316, 'Market Data'!$A174, 'Market Data'!$J$2:$J$316)</f>
        <v>688</v>
      </c>
      <c r="L47" s="15" t="s">
        <v>89</v>
      </c>
      <c r="M47" s="98">
        <f>IFERROR(L47/I47, 0)</f>
        <v>0</v>
      </c>
      <c r="N47" s="98">
        <f>IFERROR(J47/I47, 0)</f>
        <v>0</v>
      </c>
      <c r="O47" s="11">
        <v>15</v>
      </c>
      <c r="P47" s="12" t="s">
        <v>92</v>
      </c>
      <c r="Q47" s="26" t="s">
        <v>87</v>
      </c>
      <c r="R47" s="9" t="s">
        <v>99</v>
      </c>
      <c r="S47" t="str">
        <f>_xlfn.IFS(
  AND(I47 &lt;= _xlfn.MINIFS(I:I, A:A, A47)*1.1, Q47="YES"), "BEST VALUE",
  L47 &gt;= 4.5, "HIGH RATED",
  TRUE, "COMPARE"
)</f>
        <v>BEST VALUE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</row>
    <row r="48" spans="1:69" s="13" customFormat="1" x14ac:dyDescent="0.35">
      <c r="A48" s="48" t="s">
        <v>54</v>
      </c>
      <c r="B48" s="48" t="s">
        <v>20</v>
      </c>
      <c r="C48" s="48">
        <v>2024</v>
      </c>
      <c r="D48" s="48">
        <v>6.7</v>
      </c>
      <c r="E48" s="49">
        <v>4500</v>
      </c>
      <c r="F48" s="48">
        <v>512</v>
      </c>
      <c r="G48" s="48">
        <v>12</v>
      </c>
      <c r="H48" s="48">
        <v>50</v>
      </c>
      <c r="I48" s="50">
        <v>364.99</v>
      </c>
      <c r="J48" s="48">
        <v>122</v>
      </c>
      <c r="K48" s="99">
        <f>SUMIF('Market Data'!$A$2:$A$316, 'Market Data'!$A18, 'Market Data'!$J$2:$J$316)</f>
        <v>1734</v>
      </c>
      <c r="L48" s="48">
        <v>4.4000000000000004</v>
      </c>
      <c r="M48" s="98">
        <f>IFERROR(L48/I48, 0)</f>
        <v>1.205512479793967E-2</v>
      </c>
      <c r="N48" s="98">
        <f>IFERROR(J48/I48, 0)</f>
        <v>0.33425573303378175</v>
      </c>
      <c r="O48" s="53">
        <v>0</v>
      </c>
      <c r="P48" s="52" t="s">
        <v>82</v>
      </c>
      <c r="Q48" s="26" t="s">
        <v>87</v>
      </c>
      <c r="R48" s="48" t="s">
        <v>55</v>
      </c>
      <c r="S48" t="str">
        <f>_xlfn.IFS(
  AND(I48 &lt;= _xlfn.MINIFS(I:I, A:A, A48)*1.1, Q48="YES"), "BEST VALUE",
  L48 &gt;= 4.5, "HIGH RATED",
  TRUE, "COMPARE"
)</f>
        <v>COMPARE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</row>
    <row r="49" spans="1:69" s="13" customFormat="1" x14ac:dyDescent="0.35">
      <c r="A49" s="9" t="s">
        <v>69</v>
      </c>
      <c r="B49" s="9" t="s">
        <v>21</v>
      </c>
      <c r="C49" s="9">
        <v>2024</v>
      </c>
      <c r="D49" s="9">
        <v>6.78</v>
      </c>
      <c r="E49" s="9">
        <v>5300</v>
      </c>
      <c r="F49" s="9">
        <v>256</v>
      </c>
      <c r="G49" s="9">
        <v>8</v>
      </c>
      <c r="H49" s="9">
        <v>108</v>
      </c>
      <c r="I49" s="10">
        <v>369</v>
      </c>
      <c r="J49" s="15" t="s">
        <v>89</v>
      </c>
      <c r="K49" s="99">
        <f>SUMIF('Market Data'!$A$2:$A$316, 'Market Data'!$A151, 'Market Data'!$J$2:$J$316)</f>
        <v>1006</v>
      </c>
      <c r="L49" s="15" t="s">
        <v>89</v>
      </c>
      <c r="M49" s="98">
        <f>IFERROR(L49/I49, 0)</f>
        <v>0</v>
      </c>
      <c r="N49" s="98">
        <f>IFERROR(J49/I49, 0)</f>
        <v>0</v>
      </c>
      <c r="O49" s="11">
        <v>15</v>
      </c>
      <c r="P49" s="12" t="s">
        <v>92</v>
      </c>
      <c r="Q49" s="26" t="s">
        <v>87</v>
      </c>
      <c r="R49" s="9" t="s">
        <v>122</v>
      </c>
      <c r="S49" t="str">
        <f>_xlfn.IFS(
  AND(I49 &lt;= _xlfn.MINIFS(I:I, A:A, A49)*1.1, Q49="YES"), "BEST VALUE",
  L49 &gt;= 4.5, "HIGH RATED",
  TRUE, "COMPARE"
)</f>
        <v>HIGH RATED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</row>
    <row r="50" spans="1:69" s="13" customFormat="1" x14ac:dyDescent="0.35">
      <c r="A50" s="79" t="s">
        <v>47</v>
      </c>
      <c r="B50" s="79" t="s">
        <v>19</v>
      </c>
      <c r="C50" s="79">
        <v>2024</v>
      </c>
      <c r="D50" s="79">
        <v>6.67</v>
      </c>
      <c r="E50" s="79">
        <v>5000</v>
      </c>
      <c r="F50" s="79">
        <v>512</v>
      </c>
      <c r="G50" s="79">
        <v>12</v>
      </c>
      <c r="H50" s="79">
        <v>50</v>
      </c>
      <c r="I50" s="50">
        <v>369</v>
      </c>
      <c r="J50" s="79">
        <v>80</v>
      </c>
      <c r="K50" s="99">
        <f>SUMIF('Market Data'!$A$2:$A$316, 'Market Data'!$A312, 'Market Data'!$J$2:$J$316)</f>
        <v>94</v>
      </c>
      <c r="L50" s="79">
        <v>5</v>
      </c>
      <c r="M50" s="98">
        <f>IFERROR(L50/I50, 0)</f>
        <v>1.3550135501355014E-2</v>
      </c>
      <c r="N50" s="98">
        <f>IFERROR(J50/I50, 0)</f>
        <v>0.21680216802168023</v>
      </c>
      <c r="O50" s="88">
        <v>0</v>
      </c>
      <c r="P50" s="80" t="s">
        <v>19</v>
      </c>
      <c r="Q50" s="28" t="s">
        <v>87</v>
      </c>
      <c r="R50" s="87" t="s">
        <v>248</v>
      </c>
      <c r="S50" t="str">
        <f>_xlfn.IFS(
  AND(I50 &lt;= _xlfn.MINIFS(I:I, A:A, A50)*1.1, Q50="YES"), "BEST VALUE",
  L50 &gt;= 4.5, "HIGH RATED",
  TRUE, "COMPARE"
)</f>
        <v>BEST VALUE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</row>
    <row r="51" spans="1:69" s="13" customFormat="1" x14ac:dyDescent="0.35">
      <c r="A51" s="18" t="s">
        <v>35</v>
      </c>
      <c r="B51" s="18" t="s">
        <v>18</v>
      </c>
      <c r="C51" s="18">
        <v>2024</v>
      </c>
      <c r="D51" s="18">
        <v>6.5</v>
      </c>
      <c r="E51" s="19">
        <v>5000</v>
      </c>
      <c r="F51" s="18">
        <v>128</v>
      </c>
      <c r="G51" s="18">
        <v>8</v>
      </c>
      <c r="H51" s="18">
        <v>50</v>
      </c>
      <c r="I51" s="22">
        <v>374</v>
      </c>
      <c r="J51" s="20">
        <v>967</v>
      </c>
      <c r="K51" s="99">
        <f>SUMIF('Market Data'!$A$2:$A$316, 'Market Data'!$A81, 'Market Data'!$J$2:$J$316)</f>
        <v>2895</v>
      </c>
      <c r="L51" s="20">
        <v>4.4000000000000004</v>
      </c>
      <c r="M51" s="98">
        <f>IFERROR(L51/I51, 0)</f>
        <v>1.1764705882352943E-2</v>
      </c>
      <c r="N51" s="98">
        <f>IFERROR(J51/I51, 0)</f>
        <v>2.5855614973262031</v>
      </c>
      <c r="O51" s="23">
        <v>0</v>
      </c>
      <c r="P51" s="25" t="s">
        <v>132</v>
      </c>
      <c r="Q51" s="26" t="s">
        <v>87</v>
      </c>
      <c r="R51" s="20" t="s">
        <v>141</v>
      </c>
      <c r="S51" t="str">
        <f>_xlfn.IFS(
  AND(I51 &lt;= _xlfn.MINIFS(I:I, A:A, A51)*1.1, Q51="YES"), "BEST VALUE",
  L51 &gt;= 4.5, "HIGH RATED",
  TRUE, "COMPARE"
)</f>
        <v>COMPARE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</row>
    <row r="52" spans="1:69" s="13" customFormat="1" x14ac:dyDescent="0.35">
      <c r="A52" s="48" t="s">
        <v>56</v>
      </c>
      <c r="B52" s="48" t="s">
        <v>20</v>
      </c>
      <c r="C52" s="48">
        <v>2025</v>
      </c>
      <c r="D52" s="48">
        <v>6.67</v>
      </c>
      <c r="E52" s="49">
        <v>5200</v>
      </c>
      <c r="F52" s="48">
        <v>512</v>
      </c>
      <c r="G52" s="48">
        <v>12</v>
      </c>
      <c r="H52" s="48">
        <v>50</v>
      </c>
      <c r="I52" s="50">
        <v>375</v>
      </c>
      <c r="J52" s="48">
        <v>1</v>
      </c>
      <c r="K52" s="99">
        <f>SUMIF('Market Data'!$A$2:$A$316, 'Market Data'!$A13, 'Market Data'!$J$2:$J$316)</f>
        <v>2596</v>
      </c>
      <c r="L52" s="55">
        <v>5</v>
      </c>
      <c r="M52" s="98">
        <f>IFERROR(L52/I52, 0)</f>
        <v>1.3333333333333334E-2</v>
      </c>
      <c r="N52" s="98">
        <f>IFERROR(J52/I52, 0)</f>
        <v>2.6666666666666666E-3</v>
      </c>
      <c r="O52" s="53">
        <v>0</v>
      </c>
      <c r="P52" s="52" t="s">
        <v>82</v>
      </c>
      <c r="Q52" s="26" t="s">
        <v>87</v>
      </c>
      <c r="R52" s="48" t="s">
        <v>57</v>
      </c>
      <c r="S52" t="str">
        <f>_xlfn.IFS(
  AND(I52 &lt;= _xlfn.MINIFS(I:I, A:A, A52)*1.1, Q52="YES"), "BEST VALUE",
  L52 &gt;= 4.5, "HIGH RATED",
  TRUE, "COMPARE"
)</f>
        <v>HIGH RATED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</row>
    <row r="53" spans="1:69" s="13" customFormat="1" x14ac:dyDescent="0.35">
      <c r="A53" s="29" t="s">
        <v>56</v>
      </c>
      <c r="B53" s="29" t="s">
        <v>20</v>
      </c>
      <c r="C53" s="29">
        <v>2025</v>
      </c>
      <c r="D53" s="29">
        <v>6.67</v>
      </c>
      <c r="E53" s="30">
        <v>5200</v>
      </c>
      <c r="F53" s="29">
        <v>512</v>
      </c>
      <c r="G53" s="29">
        <v>12</v>
      </c>
      <c r="H53" s="29">
        <v>50</v>
      </c>
      <c r="I53" s="27">
        <v>379</v>
      </c>
      <c r="J53" s="31">
        <v>1</v>
      </c>
      <c r="K53" s="99">
        <f>SUMIF('Market Data'!$A$2:$A$316, 'Market Data'!$A232, 'Market Data'!$J$2:$J$316)</f>
        <v>36</v>
      </c>
      <c r="L53" s="31">
        <v>4</v>
      </c>
      <c r="M53" s="98">
        <f>IFERROR(L53/I53, 0)</f>
        <v>1.0554089709762533E-2</v>
      </c>
      <c r="N53" s="98">
        <f>IFERROR(J53/I53, 0)</f>
        <v>2.6385224274406332E-3</v>
      </c>
      <c r="O53" s="32">
        <v>0</v>
      </c>
      <c r="P53" s="59" t="s">
        <v>172</v>
      </c>
      <c r="Q53" s="28" t="s">
        <v>87</v>
      </c>
      <c r="R53" s="31" t="s">
        <v>176</v>
      </c>
      <c r="S53" t="str">
        <f>_xlfn.IFS(
  AND(I53 &lt;= _xlfn.MINIFS(I:I, A:A, A53)*1.1, Q53="YES"), "BEST VALUE",
  L53 &gt;= 4.5, "HIGH RATED",
  TRUE, "COMPARE"
)</f>
        <v>COMPARE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</row>
    <row r="54" spans="1:69" s="13" customFormat="1" x14ac:dyDescent="0.35">
      <c r="A54" s="48" t="s">
        <v>43</v>
      </c>
      <c r="B54" s="48" t="s">
        <v>19</v>
      </c>
      <c r="C54" s="48">
        <v>2025</v>
      </c>
      <c r="D54" s="48">
        <v>6.77</v>
      </c>
      <c r="E54" s="48">
        <v>5110</v>
      </c>
      <c r="F54" s="48">
        <v>512</v>
      </c>
      <c r="G54" s="48">
        <v>12</v>
      </c>
      <c r="H54" s="48">
        <v>200</v>
      </c>
      <c r="I54" s="50">
        <v>379.04</v>
      </c>
      <c r="J54" s="48">
        <v>115</v>
      </c>
      <c r="K54" s="99">
        <f>SUMIF('Market Data'!$A$2:$A$316, 'Market Data'!$A35, 'Market Data'!$J$2:$J$316)</f>
        <v>2596</v>
      </c>
      <c r="L54" s="48">
        <v>4.2</v>
      </c>
      <c r="M54" s="98">
        <f>IFERROR(L54/I54, 0)</f>
        <v>1.1080624736175602E-2</v>
      </c>
      <c r="N54" s="98">
        <f>IFERROR(J54/I54, 0)</f>
        <v>0.30339805825242716</v>
      </c>
      <c r="O54" s="53">
        <v>0</v>
      </c>
      <c r="P54" s="52" t="s">
        <v>82</v>
      </c>
      <c r="Q54" s="26" t="s">
        <v>87</v>
      </c>
      <c r="R54" s="48" t="s">
        <v>44</v>
      </c>
      <c r="S54" t="str">
        <f>_xlfn.IFS(
  AND(I54 &lt;= _xlfn.MINIFS(I:I, A:A, A54)*1.1, Q54="YES"), "BEST VALUE",
  L54 &gt;= 4.5, "HIGH RATED",
  TRUE, "COMPARE"
)</f>
        <v>COMPARE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</row>
    <row r="55" spans="1:69" s="13" customFormat="1" x14ac:dyDescent="0.35">
      <c r="A55" s="18" t="s">
        <v>56</v>
      </c>
      <c r="B55" s="18" t="s">
        <v>20</v>
      </c>
      <c r="C55" s="18">
        <v>2025</v>
      </c>
      <c r="D55" s="18">
        <v>6.67</v>
      </c>
      <c r="E55" s="19">
        <v>5200</v>
      </c>
      <c r="F55" s="18">
        <v>512</v>
      </c>
      <c r="G55" s="18">
        <v>12</v>
      </c>
      <c r="H55" s="18">
        <v>50</v>
      </c>
      <c r="I55" s="22">
        <v>379.99</v>
      </c>
      <c r="J55" s="20">
        <v>5</v>
      </c>
      <c r="K55" s="99">
        <f>SUMIF('Market Data'!$A$2:$A$316, 'Market Data'!$A91, 'Market Data'!$J$2:$J$316)</f>
        <v>62</v>
      </c>
      <c r="L55" s="20">
        <v>4.4000000000000004</v>
      </c>
      <c r="M55" s="98">
        <f>IFERROR(L55/I55, 0)</f>
        <v>1.15792520855812E-2</v>
      </c>
      <c r="N55" s="98">
        <f>IFERROR(J55/I55, 0)</f>
        <v>1.3158241006342272E-2</v>
      </c>
      <c r="O55" s="23">
        <v>0</v>
      </c>
      <c r="P55" s="25" t="s">
        <v>132</v>
      </c>
      <c r="Q55" s="26" t="s">
        <v>87</v>
      </c>
      <c r="R55" s="20" t="s">
        <v>151</v>
      </c>
      <c r="S55" t="str">
        <f>_xlfn.IFS(
  AND(I55 &lt;= _xlfn.MINIFS(I:I, A:A, A55)*1.1, Q55="YES"), "BEST VALUE",
  L55 &gt;= 4.5, "HIGH RATED",
  TRUE, "COMPARE"
)</f>
        <v>COMPARE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</row>
    <row r="56" spans="1:69" s="13" customFormat="1" x14ac:dyDescent="0.35">
      <c r="A56" s="81" t="s">
        <v>56</v>
      </c>
      <c r="B56" s="81" t="s">
        <v>20</v>
      </c>
      <c r="C56" s="81">
        <v>2025</v>
      </c>
      <c r="D56" s="81">
        <v>6.67</v>
      </c>
      <c r="E56" s="81">
        <v>5200</v>
      </c>
      <c r="F56" s="81">
        <v>512</v>
      </c>
      <c r="G56" s="81">
        <v>12</v>
      </c>
      <c r="H56" s="81">
        <v>50</v>
      </c>
      <c r="I56" s="50">
        <v>379.99</v>
      </c>
      <c r="J56" s="93" t="s">
        <v>89</v>
      </c>
      <c r="K56" s="99">
        <f>SUMIF('Market Data'!$A$2:$A$316, 'Market Data'!$A295, 'Market Data'!$J$2:$J$316)</f>
        <v>137</v>
      </c>
      <c r="L56" s="93" t="s">
        <v>89</v>
      </c>
      <c r="M56" s="98">
        <f>IFERROR(L56/I56, 0)</f>
        <v>0</v>
      </c>
      <c r="N56" s="98">
        <f>IFERROR(J56/I56, 0)</f>
        <v>0</v>
      </c>
      <c r="O56" s="89">
        <v>0</v>
      </c>
      <c r="P56" s="82" t="s">
        <v>20</v>
      </c>
      <c r="Q56" s="28" t="s">
        <v>87</v>
      </c>
      <c r="R56" s="90" t="s">
        <v>255</v>
      </c>
      <c r="S56" t="str">
        <f>_xlfn.IFS(
  AND(I56 &lt;= _xlfn.MINIFS(I:I, A:A, A56)*1.1, Q56="YES"), "BEST VALUE",
  L56 &gt;= 4.5, "HIGH RATED",
  TRUE, "COMPARE"
)</f>
        <v>HIGH RATED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</row>
    <row r="57" spans="1:69" s="9" customFormat="1" x14ac:dyDescent="0.35">
      <c r="A57" s="48" t="s">
        <v>46</v>
      </c>
      <c r="B57" s="48" t="s">
        <v>19</v>
      </c>
      <c r="C57" s="48">
        <v>2024</v>
      </c>
      <c r="D57" s="48">
        <v>6.67</v>
      </c>
      <c r="E57" s="49">
        <v>5000</v>
      </c>
      <c r="F57" s="48">
        <v>512</v>
      </c>
      <c r="G57" s="48">
        <v>12</v>
      </c>
      <c r="H57" s="48">
        <v>50</v>
      </c>
      <c r="I57" s="50">
        <v>385</v>
      </c>
      <c r="J57" s="48">
        <v>3</v>
      </c>
      <c r="K57" s="99">
        <f>SUMIF('Market Data'!$A$2:$A$316, 'Market Data'!$A31, 'Market Data'!$J$2:$J$316)</f>
        <v>1734</v>
      </c>
      <c r="L57" s="48">
        <v>5</v>
      </c>
      <c r="M57" s="98">
        <f>IFERROR(L57/I57, 0)</f>
        <v>1.2987012987012988E-2</v>
      </c>
      <c r="N57" s="98">
        <f>IFERROR(J57/I57, 0)</f>
        <v>7.7922077922077922E-3</v>
      </c>
      <c r="O57" s="53">
        <v>0</v>
      </c>
      <c r="P57" s="52" t="s">
        <v>82</v>
      </c>
      <c r="Q57" s="26" t="s">
        <v>87</v>
      </c>
      <c r="R57" s="48" t="s">
        <v>45</v>
      </c>
      <c r="S57" t="str">
        <f>_xlfn.IFS(
  AND(I57 &lt;= _xlfn.MINIFS(I:I, A:A, A57)*1.1, Q57="YES"), "BEST VALUE",
  L57 &gt;= 4.5, "HIGH RATED",
  TRUE, "COMPARE"
)</f>
        <v>BEST VALUE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</row>
    <row r="58" spans="1:69" s="13" customFormat="1" x14ac:dyDescent="0.35">
      <c r="A58" s="9" t="s">
        <v>58</v>
      </c>
      <c r="B58" s="9" t="s">
        <v>20</v>
      </c>
      <c r="C58" s="9">
        <v>2025</v>
      </c>
      <c r="D58" s="9">
        <v>6.67</v>
      </c>
      <c r="E58" s="9">
        <v>6000</v>
      </c>
      <c r="F58" s="9">
        <v>512</v>
      </c>
      <c r="G58" s="9">
        <v>12</v>
      </c>
      <c r="H58" s="9">
        <v>50</v>
      </c>
      <c r="I58" s="10">
        <v>385</v>
      </c>
      <c r="J58" s="15" t="s">
        <v>89</v>
      </c>
      <c r="K58" s="99">
        <f>SUMIF('Market Data'!$A$2:$A$316, 'Market Data'!$A169, 'Market Data'!$J$2:$J$316)</f>
        <v>227</v>
      </c>
      <c r="L58" s="15" t="s">
        <v>89</v>
      </c>
      <c r="M58" s="98">
        <f>IFERROR(L58/I58, 0)</f>
        <v>0</v>
      </c>
      <c r="N58" s="98">
        <f>IFERROR(J58/I58, 0)</f>
        <v>0</v>
      </c>
      <c r="O58" s="11">
        <v>15</v>
      </c>
      <c r="P58" s="12" t="s">
        <v>92</v>
      </c>
      <c r="Q58" s="26" t="s">
        <v>87</v>
      </c>
      <c r="R58" s="9" t="s">
        <v>123</v>
      </c>
      <c r="S58" t="str">
        <f>_xlfn.IFS(
  AND(I58 &lt;= _xlfn.MINIFS(I:I, A:A, A58)*1.1, Q58="YES"), "BEST VALUE",
  L58 &gt;= 4.5, "HIGH RATED",
  TRUE, "COMPARE"
)</f>
        <v>BEST VALUE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</row>
    <row r="59" spans="1:69" s="13" customFormat="1" x14ac:dyDescent="0.35">
      <c r="A59" s="9" t="s">
        <v>22</v>
      </c>
      <c r="B59" s="9" t="s">
        <v>14</v>
      </c>
      <c r="C59" s="9">
        <v>2025</v>
      </c>
      <c r="D59" s="9">
        <v>6.3</v>
      </c>
      <c r="E59" s="14">
        <v>5100</v>
      </c>
      <c r="F59" s="9">
        <v>128</v>
      </c>
      <c r="G59" s="9">
        <v>8</v>
      </c>
      <c r="H59" s="9">
        <v>48</v>
      </c>
      <c r="I59" s="10">
        <v>394.32</v>
      </c>
      <c r="J59" s="15" t="s">
        <v>89</v>
      </c>
      <c r="K59" s="99">
        <f>SUMIF('Market Data'!$A$2:$A$316, 'Market Data'!$A149, 'Market Data'!$J$2:$J$316)</f>
        <v>49</v>
      </c>
      <c r="L59" s="15" t="s">
        <v>89</v>
      </c>
      <c r="M59" s="98">
        <f>IFERROR(L59/I59, 0)</f>
        <v>0</v>
      </c>
      <c r="N59" s="98">
        <f>IFERROR(J59/I59, 0)</f>
        <v>0</v>
      </c>
      <c r="O59" s="11">
        <v>15</v>
      </c>
      <c r="P59" s="12" t="s">
        <v>92</v>
      </c>
      <c r="Q59" s="26" t="s">
        <v>87</v>
      </c>
      <c r="R59" s="9" t="s">
        <v>115</v>
      </c>
      <c r="S59" t="str">
        <f>_xlfn.IFS(
  AND(I59 &lt;= _xlfn.MINIFS(I:I, A:A, A59)*1.1, Q59="YES"), "BEST VALUE",
  L59 &gt;= 4.5, "HIGH RATED",
  TRUE, "COMPARE"
)</f>
        <v>BEST VALUE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</row>
    <row r="60" spans="1:69" s="13" customFormat="1" x14ac:dyDescent="0.35">
      <c r="A60" s="48" t="s">
        <v>77</v>
      </c>
      <c r="B60" s="48" t="s">
        <v>51</v>
      </c>
      <c r="C60" s="48">
        <v>2023</v>
      </c>
      <c r="D60" s="48">
        <v>6.41</v>
      </c>
      <c r="E60" s="49">
        <v>5000</v>
      </c>
      <c r="F60" s="48">
        <v>256</v>
      </c>
      <c r="G60" s="48">
        <v>16</v>
      </c>
      <c r="H60" s="48">
        <v>50</v>
      </c>
      <c r="I60" s="50">
        <v>396.29</v>
      </c>
      <c r="J60" s="48">
        <v>469</v>
      </c>
      <c r="K60" s="99">
        <f>SUMIF('Market Data'!$A$2:$A$316, 'Market Data'!$A24, 'Market Data'!$J$2:$J$316)</f>
        <v>137</v>
      </c>
      <c r="L60" s="48">
        <v>4.4000000000000004</v>
      </c>
      <c r="M60" s="98">
        <f>IFERROR(L60/I60, 0)</f>
        <v>1.1102980140805976E-2</v>
      </c>
      <c r="N60" s="98">
        <f>IFERROR(J60/I60, 0)</f>
        <v>1.1834767468268186</v>
      </c>
      <c r="O60" s="53">
        <v>0</v>
      </c>
      <c r="P60" s="52" t="s">
        <v>82</v>
      </c>
      <c r="Q60" s="26" t="s">
        <v>87</v>
      </c>
      <c r="R60" s="48" t="s">
        <v>78</v>
      </c>
      <c r="S60" t="str">
        <f>_xlfn.IFS(
  AND(I60 &lt;= _xlfn.MINIFS(I:I, A:A, A60)*1.1, Q60="YES"), "BEST VALUE",
  L60 &gt;= 4.5, "HIGH RATED",
  TRUE, "COMPARE"
)</f>
        <v>BEST VALUE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</row>
    <row r="61" spans="1:69" s="13" customFormat="1" x14ac:dyDescent="0.35">
      <c r="A61" s="2" t="s">
        <v>111</v>
      </c>
      <c r="B61" s="2" t="s">
        <v>21</v>
      </c>
      <c r="C61" s="2">
        <v>2025</v>
      </c>
      <c r="D61" s="2">
        <v>6.7</v>
      </c>
      <c r="E61" s="3">
        <v>5230</v>
      </c>
      <c r="F61" s="2">
        <v>256</v>
      </c>
      <c r="G61" s="2">
        <v>8</v>
      </c>
      <c r="H61" s="2">
        <v>108</v>
      </c>
      <c r="I61" s="10">
        <v>398.79</v>
      </c>
      <c r="J61" s="5" t="s">
        <v>89</v>
      </c>
      <c r="K61" s="99">
        <f>SUMIF('Market Data'!$A$2:$A$316, 'Market Data'!$A261, 'Market Data'!$J$2:$J$316)</f>
        <v>42</v>
      </c>
      <c r="L61" s="5" t="s">
        <v>89</v>
      </c>
      <c r="M61" s="98">
        <f>IFERROR(L61/I61, 0)</f>
        <v>0</v>
      </c>
      <c r="N61" s="98">
        <f>IFERROR(J61/I61, 0)</f>
        <v>0</v>
      </c>
      <c r="O61" s="7">
        <v>0</v>
      </c>
      <c r="P61" s="65" t="s">
        <v>219</v>
      </c>
      <c r="Q61" s="26" t="s">
        <v>87</v>
      </c>
      <c r="R61" s="2" t="s">
        <v>231</v>
      </c>
      <c r="S61" t="str">
        <f>_xlfn.IFS(
  AND(I61 &lt;= _xlfn.MINIFS(I:I, A:A, A61)*1.1, Q61="YES"), "BEST VALUE",
  L61 &gt;= 4.5, "HIGH RATED",
  TRUE, "COMPARE"
)</f>
        <v>HIGH RATED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</row>
    <row r="62" spans="1:69" s="13" customFormat="1" x14ac:dyDescent="0.35">
      <c r="A62" s="18" t="s">
        <v>13</v>
      </c>
      <c r="B62" s="18" t="s">
        <v>14</v>
      </c>
      <c r="C62" s="18">
        <v>2024</v>
      </c>
      <c r="D62" s="18">
        <v>6.1</v>
      </c>
      <c r="E62" s="19">
        <v>4492</v>
      </c>
      <c r="F62" s="18">
        <v>128</v>
      </c>
      <c r="G62" s="18">
        <v>8</v>
      </c>
      <c r="H62" s="18">
        <v>64</v>
      </c>
      <c r="I62" s="22">
        <v>399</v>
      </c>
      <c r="J62" s="20">
        <v>111</v>
      </c>
      <c r="K62" s="99">
        <f>SUMIF('Market Data'!$A$2:$A$316, 'Market Data'!$A83, 'Market Data'!$J$2:$J$316)</f>
        <v>2895</v>
      </c>
      <c r="L62" s="20">
        <v>4.7</v>
      </c>
      <c r="M62" s="98">
        <f>IFERROR(L62/I62, 0)</f>
        <v>1.1779448621553884E-2</v>
      </c>
      <c r="N62" s="98">
        <f>IFERROR(J62/I62, 0)</f>
        <v>0.2781954887218045</v>
      </c>
      <c r="O62" s="23">
        <v>0</v>
      </c>
      <c r="P62" s="25" t="s">
        <v>132</v>
      </c>
      <c r="Q62" s="26" t="s">
        <v>87</v>
      </c>
      <c r="R62" s="20" t="s">
        <v>144</v>
      </c>
      <c r="S62" t="str">
        <f>_xlfn.IFS(
  AND(I62 &lt;= _xlfn.MINIFS(I:I, A:A, A62)*1.1, Q62="YES"), "BEST VALUE",
  L62 &gt;= 4.5, "HIGH RATED",
  TRUE, "COMPARE"
)</f>
        <v>HIGH RATED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</row>
    <row r="63" spans="1:69" s="13" customFormat="1" x14ac:dyDescent="0.35">
      <c r="A63" s="56" t="s">
        <v>54</v>
      </c>
      <c r="B63" s="56" t="s">
        <v>20</v>
      </c>
      <c r="C63" s="56">
        <v>2024</v>
      </c>
      <c r="D63" s="56">
        <v>6.7</v>
      </c>
      <c r="E63" s="57">
        <v>4500</v>
      </c>
      <c r="F63" s="56">
        <v>512</v>
      </c>
      <c r="G63" s="56">
        <v>12</v>
      </c>
      <c r="H63" s="56">
        <v>50</v>
      </c>
      <c r="I63" s="63">
        <v>399</v>
      </c>
      <c r="J63" s="58" t="s">
        <v>89</v>
      </c>
      <c r="K63" s="99">
        <f>SUMIF('Market Data'!$A$2:$A$316, 'Market Data'!$A187, 'Market Data'!$J$2:$J$316)</f>
        <v>8</v>
      </c>
      <c r="L63" s="58" t="s">
        <v>89</v>
      </c>
      <c r="M63" s="98">
        <f>IFERROR(L63/I63, 0)</f>
        <v>0</v>
      </c>
      <c r="N63" s="98">
        <f>IFERROR(J63/I63, 0)</f>
        <v>0</v>
      </c>
      <c r="O63" s="62">
        <v>0</v>
      </c>
      <c r="P63" s="61" t="s">
        <v>205</v>
      </c>
      <c r="Q63" s="28" t="s">
        <v>87</v>
      </c>
      <c r="R63" s="58" t="s">
        <v>213</v>
      </c>
      <c r="S63" t="str">
        <f>_xlfn.IFS(
  AND(I63 &lt;= _xlfn.MINIFS(I:I, A:A, A63)*1.1, Q63="YES"), "BEST VALUE",
  L63 &gt;= 4.5, "HIGH RATED",
  TRUE, "COMPARE"
)</f>
        <v>HIGH RATED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</row>
    <row r="64" spans="1:69" s="13" customFormat="1" x14ac:dyDescent="0.35">
      <c r="A64" s="67" t="s">
        <v>13</v>
      </c>
      <c r="B64" s="67" t="s">
        <v>14</v>
      </c>
      <c r="C64" s="67">
        <v>2024</v>
      </c>
      <c r="D64" s="67">
        <v>6.1</v>
      </c>
      <c r="E64" s="68">
        <v>4492</v>
      </c>
      <c r="F64" s="67">
        <v>128</v>
      </c>
      <c r="G64" s="67">
        <v>8</v>
      </c>
      <c r="H64" s="67">
        <v>64</v>
      </c>
      <c r="I64" s="50">
        <v>399</v>
      </c>
      <c r="J64" s="69" t="s">
        <v>89</v>
      </c>
      <c r="K64" s="99">
        <f>SUMIF('Market Data'!$A$2:$A$316, 'Market Data'!$A216, 'Market Data'!$J$2:$J$316)</f>
        <v>197</v>
      </c>
      <c r="L64" s="69" t="s">
        <v>89</v>
      </c>
      <c r="M64" s="98">
        <f>IFERROR(L64/I64, 0)</f>
        <v>0</v>
      </c>
      <c r="N64" s="98">
        <f>IFERROR(J64/I64, 0)</f>
        <v>0</v>
      </c>
      <c r="O64" s="70">
        <v>0</v>
      </c>
      <c r="P64" s="71" t="s">
        <v>14</v>
      </c>
      <c r="Q64" s="28" t="s">
        <v>87</v>
      </c>
      <c r="R64" s="67" t="s">
        <v>239</v>
      </c>
      <c r="S64" t="str">
        <f>_xlfn.IFS(
  AND(I64 &lt;= _xlfn.MINIFS(I:I, A:A, A64)*1.1, Q64="YES"), "BEST VALUE",
  L64 &gt;= 4.5, "HIGH RATED",
  TRUE, "COMPARE"
)</f>
        <v>HIGH RATED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</row>
    <row r="65" spans="1:69" s="13" customFormat="1" x14ac:dyDescent="0.35">
      <c r="A65" s="79" t="s">
        <v>46</v>
      </c>
      <c r="B65" s="79" t="s">
        <v>19</v>
      </c>
      <c r="C65" s="79">
        <v>2024</v>
      </c>
      <c r="D65" s="79">
        <v>6.67</v>
      </c>
      <c r="E65" s="79">
        <v>5000</v>
      </c>
      <c r="F65" s="79">
        <v>512</v>
      </c>
      <c r="G65" s="79">
        <v>12</v>
      </c>
      <c r="H65" s="79">
        <v>50</v>
      </c>
      <c r="I65" s="74">
        <v>399</v>
      </c>
      <c r="J65" s="79">
        <v>75</v>
      </c>
      <c r="K65" s="99">
        <f>SUMIF('Market Data'!$A$2:$A$316, 'Market Data'!$A316, 'Market Data'!$J$2:$J$316)</f>
        <v>1502</v>
      </c>
      <c r="L65" s="79">
        <v>4.5</v>
      </c>
      <c r="M65" s="98">
        <f>IFERROR(L65/I65, 0)</f>
        <v>1.1278195488721804E-2</v>
      </c>
      <c r="N65" s="98">
        <f>IFERROR(J65/I65, 0)</f>
        <v>0.18796992481203006</v>
      </c>
      <c r="O65" s="88">
        <v>0</v>
      </c>
      <c r="P65" s="80" t="s">
        <v>19</v>
      </c>
      <c r="Q65" s="28" t="s">
        <v>87</v>
      </c>
      <c r="R65" s="87" t="s">
        <v>245</v>
      </c>
      <c r="S65" t="str">
        <f>_xlfn.IFS(
  AND(I65 &lt;= _xlfn.MINIFS(I:I, A:A, A65)*1.1, Q65="YES"), "BEST VALUE",
  L65 &gt;= 4.5, "HIGH RATED",
  TRUE, "COMPARE"
)</f>
        <v>BEST VALUE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</row>
    <row r="66" spans="1:69" s="13" customFormat="1" x14ac:dyDescent="0.35">
      <c r="A66" s="9" t="s">
        <v>77</v>
      </c>
      <c r="B66" s="9" t="s">
        <v>51</v>
      </c>
      <c r="C66" s="9">
        <v>2023</v>
      </c>
      <c r="D66" s="9">
        <v>6.41</v>
      </c>
      <c r="E66" s="14">
        <v>5000</v>
      </c>
      <c r="F66" s="9">
        <v>256</v>
      </c>
      <c r="G66" s="9">
        <v>16</v>
      </c>
      <c r="H66" s="9">
        <v>50</v>
      </c>
      <c r="I66" s="10">
        <v>399.22</v>
      </c>
      <c r="J66" s="15" t="s">
        <v>89</v>
      </c>
      <c r="K66" s="99">
        <f>SUMIF('Market Data'!$A$2:$A$316, 'Market Data'!$A145, 'Market Data'!$J$2:$J$316)</f>
        <v>2442</v>
      </c>
      <c r="L66" s="15" t="s">
        <v>89</v>
      </c>
      <c r="M66" s="98">
        <f>IFERROR(L66/I66, 0)</f>
        <v>0</v>
      </c>
      <c r="N66" s="98">
        <f>IFERROR(J66/I66, 0)</f>
        <v>0</v>
      </c>
      <c r="O66" s="11">
        <v>15</v>
      </c>
      <c r="P66" s="12" t="s">
        <v>92</v>
      </c>
      <c r="Q66" s="26" t="s">
        <v>87</v>
      </c>
      <c r="R66" s="9" t="s">
        <v>109</v>
      </c>
      <c r="S66" t="str">
        <f>_xlfn.IFS(
  AND(I66 &lt;= _xlfn.MINIFS(I:I, A:A, A66)*1.1, Q66="YES"), "BEST VALUE",
  L66 &gt;= 4.5, "HIGH RATED",
  TRUE, "COMPARE"
)</f>
        <v>BEST VALUE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</row>
    <row r="67" spans="1:69" s="13" customFormat="1" x14ac:dyDescent="0.35">
      <c r="A67" s="48" t="s">
        <v>49</v>
      </c>
      <c r="B67" s="48" t="s">
        <v>20</v>
      </c>
      <c r="C67" s="48">
        <v>2024</v>
      </c>
      <c r="D67" s="48">
        <v>6.9</v>
      </c>
      <c r="E67" s="49">
        <v>4200</v>
      </c>
      <c r="F67" s="48">
        <v>256</v>
      </c>
      <c r="G67" s="48">
        <v>8</v>
      </c>
      <c r="H67" s="48">
        <v>64</v>
      </c>
      <c r="I67" s="50">
        <v>399.99</v>
      </c>
      <c r="J67" s="48">
        <v>60</v>
      </c>
      <c r="K67" s="99">
        <f>SUMIF('Market Data'!$A$2:$A$316, 'Market Data'!$A14, 'Market Data'!$J$2:$J$316)</f>
        <v>7</v>
      </c>
      <c r="L67" s="48">
        <v>3.7</v>
      </c>
      <c r="M67" s="98">
        <f>IFERROR(L67/I67, 0)</f>
        <v>9.2502312557813954E-3</v>
      </c>
      <c r="N67" s="98">
        <f>IFERROR(J67/I67, 0)</f>
        <v>0.15000375009375233</v>
      </c>
      <c r="O67" s="53">
        <v>0</v>
      </c>
      <c r="P67" s="52" t="s">
        <v>82</v>
      </c>
      <c r="Q67" s="26" t="s">
        <v>87</v>
      </c>
      <c r="R67" s="48" t="s">
        <v>50</v>
      </c>
      <c r="S67" t="str">
        <f>_xlfn.IFS(
  AND(I67 &lt;= _xlfn.MINIFS(I:I, A:A, A67)*1.1, Q67="YES"), "BEST VALUE",
  L67 &gt;= 4.5, "HIGH RATED",
  TRUE, "COMPARE"
)</f>
        <v>COMPARE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</row>
    <row r="68" spans="1:69" s="13" customFormat="1" x14ac:dyDescent="0.35">
      <c r="A68" s="48" t="s">
        <v>79</v>
      </c>
      <c r="B68" s="48" t="s">
        <v>51</v>
      </c>
      <c r="C68" s="48">
        <v>2023</v>
      </c>
      <c r="D68" s="48">
        <v>6.7</v>
      </c>
      <c r="E68" s="49">
        <v>5000</v>
      </c>
      <c r="F68" s="48">
        <v>128</v>
      </c>
      <c r="G68" s="48">
        <v>8</v>
      </c>
      <c r="H68" s="48">
        <v>50</v>
      </c>
      <c r="I68" s="50">
        <v>402.31</v>
      </c>
      <c r="J68" s="48">
        <v>94</v>
      </c>
      <c r="K68" s="99">
        <f>SUMIF('Market Data'!$A$2:$A$316, 'Market Data'!$A23, 'Market Data'!$J$2:$J$316)</f>
        <v>177</v>
      </c>
      <c r="L68" s="48">
        <v>4.5999999999999996</v>
      </c>
      <c r="M68" s="98">
        <f>IFERROR(L68/I68, 0)</f>
        <v>1.143396883000671E-2</v>
      </c>
      <c r="N68" s="98">
        <f>IFERROR(J68/I68, 0)</f>
        <v>0.23365066739578932</v>
      </c>
      <c r="O68" s="53">
        <v>0</v>
      </c>
      <c r="P68" s="52" t="s">
        <v>82</v>
      </c>
      <c r="Q68" s="26" t="s">
        <v>87</v>
      </c>
      <c r="R68" s="48" t="s">
        <v>80</v>
      </c>
      <c r="S68" t="str">
        <f>_xlfn.IFS(
  AND(I68 &lt;= _xlfn.MINIFS(I:I, A:A, A68)*1.1, Q68="YES"), "BEST VALUE",
  L68 &gt;= 4.5, "HIGH RATED",
  TRUE, "COMPARE"
)</f>
        <v>BEST VALUE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</row>
    <row r="69" spans="1:69" s="13" customFormat="1" x14ac:dyDescent="0.35">
      <c r="A69" s="48" t="s">
        <v>28</v>
      </c>
      <c r="B69" s="48" t="s">
        <v>18</v>
      </c>
      <c r="C69" s="48">
        <v>2024</v>
      </c>
      <c r="D69" s="48">
        <v>6.7</v>
      </c>
      <c r="E69" s="49">
        <v>4700</v>
      </c>
      <c r="F69" s="48">
        <v>256</v>
      </c>
      <c r="G69" s="48">
        <v>8</v>
      </c>
      <c r="H69" s="48">
        <v>50</v>
      </c>
      <c r="I69" s="50">
        <v>409.99</v>
      </c>
      <c r="J69" s="48">
        <v>58</v>
      </c>
      <c r="K69" s="99">
        <f>SUMIF('Market Data'!$A$2:$A$316, 'Market Data'!$A26, 'Market Data'!$J$2:$J$316)</f>
        <v>236</v>
      </c>
      <c r="L69" s="48">
        <v>4.5999999999999996</v>
      </c>
      <c r="M69" s="98">
        <f>IFERROR(L69/I69, 0)</f>
        <v>1.1219785848435327E-2</v>
      </c>
      <c r="N69" s="98">
        <f>IFERROR(J69/I69, 0)</f>
        <v>0.14146686504548892</v>
      </c>
      <c r="O69" s="53">
        <v>0</v>
      </c>
      <c r="P69" s="52" t="s">
        <v>82</v>
      </c>
      <c r="Q69" s="26" t="s">
        <v>87</v>
      </c>
      <c r="R69" s="48" t="s">
        <v>27</v>
      </c>
      <c r="S69" t="str">
        <f>_xlfn.IFS(
  AND(I69 &lt;= _xlfn.MINIFS(I:I, A:A, A69)*1.1, Q69="YES"), "BEST VALUE",
  L69 &gt;= 4.5, "HIGH RATED",
  TRUE, "COMPARE"
)</f>
        <v>HIGH RATED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</row>
    <row r="70" spans="1:69" s="8" customFormat="1" x14ac:dyDescent="0.35">
      <c r="A70" s="9" t="s">
        <v>46</v>
      </c>
      <c r="B70" s="9" t="s">
        <v>19</v>
      </c>
      <c r="C70" s="9">
        <v>2024</v>
      </c>
      <c r="D70" s="9">
        <v>6.67</v>
      </c>
      <c r="E70" s="14">
        <v>5000</v>
      </c>
      <c r="F70" s="9">
        <v>512</v>
      </c>
      <c r="G70" s="9">
        <v>12</v>
      </c>
      <c r="H70" s="9">
        <v>50</v>
      </c>
      <c r="I70" s="10">
        <v>409.99</v>
      </c>
      <c r="J70" s="15" t="s">
        <v>89</v>
      </c>
      <c r="K70" s="99">
        <f>SUMIF('Market Data'!$A$2:$A$316, 'Market Data'!$A160, 'Market Data'!$J$2:$J$316)</f>
        <v>688</v>
      </c>
      <c r="L70" s="15" t="s">
        <v>89</v>
      </c>
      <c r="M70" s="98">
        <f>IFERROR(L70/I70, 0)</f>
        <v>0</v>
      </c>
      <c r="N70" s="98">
        <f>IFERROR(J70/I70, 0)</f>
        <v>0</v>
      </c>
      <c r="O70" s="11">
        <v>15</v>
      </c>
      <c r="P70" s="12" t="s">
        <v>92</v>
      </c>
      <c r="Q70" s="26" t="s">
        <v>87</v>
      </c>
      <c r="R70" s="9" t="s">
        <v>104</v>
      </c>
      <c r="S70" t="str">
        <f>_xlfn.IFS(
  AND(I70 &lt;= _xlfn.MINIFS(I:I, A:A, A70)*1.1, Q70="YES"), "BEST VALUE",
  L70 &gt;= 4.5, "HIGH RATED",
  TRUE, "COMPARE"
)</f>
        <v>BEST VALUE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</row>
    <row r="71" spans="1:69" s="9" customFormat="1" x14ac:dyDescent="0.35">
      <c r="A71" s="43" t="s">
        <v>33</v>
      </c>
      <c r="B71" s="43" t="s">
        <v>18</v>
      </c>
      <c r="C71" s="43">
        <v>2025</v>
      </c>
      <c r="D71" s="43">
        <v>6.7</v>
      </c>
      <c r="E71" s="44">
        <v>5000</v>
      </c>
      <c r="F71" s="43">
        <v>256</v>
      </c>
      <c r="G71" s="43">
        <v>8</v>
      </c>
      <c r="H71" s="43">
        <v>50</v>
      </c>
      <c r="I71" s="45">
        <v>419</v>
      </c>
      <c r="J71" s="43">
        <v>2</v>
      </c>
      <c r="K71" s="99">
        <f>SUMIF('Market Data'!$A$2:$A$316, 'Market Data'!$A50, 'Market Data'!$J$2:$J$316)</f>
        <v>197</v>
      </c>
      <c r="L71" s="43">
        <v>5</v>
      </c>
      <c r="M71" s="98">
        <f>IFERROR(L71/I71, 0)</f>
        <v>1.1933174224343675E-2</v>
      </c>
      <c r="N71" s="98">
        <f>IFERROR(J71/I71, 0)</f>
        <v>4.7732696897374704E-3</v>
      </c>
      <c r="O71" s="46">
        <v>0</v>
      </c>
      <c r="P71" s="47" t="s">
        <v>153</v>
      </c>
      <c r="Q71" s="28" t="s">
        <v>87</v>
      </c>
      <c r="R71" s="43" t="s">
        <v>162</v>
      </c>
      <c r="S71" t="str">
        <f>_xlfn.IFS(
  AND(I71 &lt;= _xlfn.MINIFS(I:I, A:A, A71)*1.1, Q71="YES"), "BEST VALUE",
  L71 &gt;= 4.5, "HIGH RATED",
  TRUE, "COMPARE"
)</f>
        <v>HIGH RATED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</row>
    <row r="72" spans="1:69" s="21" customFormat="1" x14ac:dyDescent="0.35">
      <c r="A72" s="48" t="s">
        <v>66</v>
      </c>
      <c r="B72" s="48" t="s">
        <v>65</v>
      </c>
      <c r="C72" s="48">
        <v>2023</v>
      </c>
      <c r="D72" s="48">
        <v>6.7</v>
      </c>
      <c r="E72" s="49">
        <v>5000</v>
      </c>
      <c r="F72" s="48">
        <v>256</v>
      </c>
      <c r="G72" s="48">
        <v>8</v>
      </c>
      <c r="H72" s="48">
        <v>200</v>
      </c>
      <c r="I72" s="50">
        <v>419.96</v>
      </c>
      <c r="J72" s="49">
        <v>1621</v>
      </c>
      <c r="K72" s="99">
        <f>SUMIF('Market Data'!$A$2:$A$316, 'Market Data'!$A11, 'Market Data'!$J$2:$J$316)</f>
        <v>236</v>
      </c>
      <c r="L72" s="48">
        <v>4.3</v>
      </c>
      <c r="M72" s="98">
        <f>IFERROR(L72/I72, 0)</f>
        <v>1.0239070387655968E-2</v>
      </c>
      <c r="N72" s="98">
        <f>IFERROR(J72/I72, 0)</f>
        <v>3.8598914182303079</v>
      </c>
      <c r="O72" s="53">
        <v>0</v>
      </c>
      <c r="P72" s="52" t="s">
        <v>82</v>
      </c>
      <c r="Q72" s="26" t="s">
        <v>87</v>
      </c>
      <c r="R72" s="48" t="s">
        <v>68</v>
      </c>
      <c r="S72" t="str">
        <f>_xlfn.IFS(
  AND(I72 &lt;= _xlfn.MINIFS(I:I, A:A, A72)*1.1, Q72="YES"), "BEST VALUE",
  L72 &gt;= 4.5, "HIGH RATED",
  TRUE, "COMPARE"
)</f>
        <v>COMPARE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</row>
    <row r="73" spans="1:69" s="21" customFormat="1" x14ac:dyDescent="0.35">
      <c r="A73" s="34" t="s">
        <v>33</v>
      </c>
      <c r="B73" s="34" t="s">
        <v>18</v>
      </c>
      <c r="C73" s="34">
        <v>2025</v>
      </c>
      <c r="D73" s="34">
        <v>6.7</v>
      </c>
      <c r="E73" s="35">
        <v>5000</v>
      </c>
      <c r="F73" s="34">
        <v>256</v>
      </c>
      <c r="G73" s="34">
        <v>8</v>
      </c>
      <c r="H73" s="34">
        <v>50</v>
      </c>
      <c r="I73" s="10">
        <v>424</v>
      </c>
      <c r="J73" s="39" t="s">
        <v>89</v>
      </c>
      <c r="K73" s="99">
        <f>SUMIF('Market Data'!$A$2:$A$316, 'Market Data'!$A118, 'Market Data'!$J$2:$J$316)</f>
        <v>2782</v>
      </c>
      <c r="L73" s="39" t="s">
        <v>89</v>
      </c>
      <c r="M73" s="98">
        <f>IFERROR(L73/I73, 0)</f>
        <v>0</v>
      </c>
      <c r="N73" s="98">
        <f>IFERROR(J73/I73, 0)</f>
        <v>0</v>
      </c>
      <c r="O73" s="38">
        <v>0</v>
      </c>
      <c r="P73" s="37" t="s">
        <v>189</v>
      </c>
      <c r="Q73" s="26" t="s">
        <v>87</v>
      </c>
      <c r="R73" s="36" t="s">
        <v>195</v>
      </c>
      <c r="S73" t="str">
        <f>_xlfn.IFS(
  AND(I73 &lt;= _xlfn.MINIFS(I:I, A:A, A73)*1.1, Q73="YES"), "BEST VALUE",
  L73 &gt;= 4.5, "HIGH RATED",
  TRUE, "COMPARE"
)</f>
        <v>HIGH RATED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</row>
    <row r="74" spans="1:69" s="21" customFormat="1" x14ac:dyDescent="0.35">
      <c r="A74" s="2" t="s">
        <v>35</v>
      </c>
      <c r="B74" s="2" t="s">
        <v>18</v>
      </c>
      <c r="C74" s="2">
        <v>2024</v>
      </c>
      <c r="D74" s="2">
        <v>6.5</v>
      </c>
      <c r="E74" s="3">
        <v>5000</v>
      </c>
      <c r="F74" s="2">
        <v>128</v>
      </c>
      <c r="G74" s="2">
        <v>8</v>
      </c>
      <c r="H74" s="2">
        <v>50</v>
      </c>
      <c r="I74" s="10">
        <v>424</v>
      </c>
      <c r="J74" s="5" t="s">
        <v>89</v>
      </c>
      <c r="K74" s="99">
        <f>SUMIF('Market Data'!$A$2:$A$316, 'Market Data'!$A270, 'Market Data'!$J$2:$J$316)</f>
        <v>236</v>
      </c>
      <c r="L74" s="5" t="s">
        <v>89</v>
      </c>
      <c r="M74" s="98">
        <f>IFERROR(L74/I74, 0)</f>
        <v>0</v>
      </c>
      <c r="N74" s="98">
        <f>IFERROR(J74/I74, 0)</f>
        <v>0</v>
      </c>
      <c r="O74" s="7">
        <v>0</v>
      </c>
      <c r="P74" s="65" t="s">
        <v>219</v>
      </c>
      <c r="Q74" s="26" t="s">
        <v>87</v>
      </c>
      <c r="R74" s="2" t="s">
        <v>227</v>
      </c>
      <c r="S74" t="str">
        <f>_xlfn.IFS(
  AND(I74 &lt;= _xlfn.MINIFS(I:I, A:A, A74)*1.1, Q74="YES"), "BEST VALUE",
  L74 &gt;= 4.5, "HIGH RATED",
  TRUE, "COMPARE"
)</f>
        <v>HIGH RATED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</row>
    <row r="75" spans="1:69" s="21" customFormat="1" x14ac:dyDescent="0.35">
      <c r="A75" s="72" t="s">
        <v>33</v>
      </c>
      <c r="B75" s="72" t="s">
        <v>18</v>
      </c>
      <c r="C75" s="72">
        <v>2025</v>
      </c>
      <c r="D75" s="72">
        <v>6.7</v>
      </c>
      <c r="E75" s="73">
        <v>5000</v>
      </c>
      <c r="F75" s="72">
        <v>256</v>
      </c>
      <c r="G75" s="72">
        <v>8</v>
      </c>
      <c r="H75" s="72">
        <v>50</v>
      </c>
      <c r="I75" s="74">
        <v>424</v>
      </c>
      <c r="J75" s="72">
        <v>327</v>
      </c>
      <c r="K75" s="99">
        <f>SUMIF('Market Data'!$A$2:$A$316, 'Market Data'!$A305, 'Market Data'!$J$2:$J$316)</f>
        <v>78</v>
      </c>
      <c r="L75" s="72">
        <v>4.5999999999999996</v>
      </c>
      <c r="M75" s="98">
        <f>IFERROR(L75/I75, 0)</f>
        <v>1.0849056603773584E-2</v>
      </c>
      <c r="N75" s="98">
        <f>IFERROR(J75/I75, 0)</f>
        <v>0.77122641509433965</v>
      </c>
      <c r="O75" s="76">
        <v>5.99</v>
      </c>
      <c r="P75" s="75" t="s">
        <v>18</v>
      </c>
      <c r="Q75" s="28" t="s">
        <v>87</v>
      </c>
      <c r="R75" s="77" t="s">
        <v>240</v>
      </c>
      <c r="S75" t="str">
        <f>_xlfn.IFS(
  AND(I75 &lt;= _xlfn.MINIFS(I:I, A:A, A75)*1.1, Q75="YES"), "BEST VALUE",
  L75 &gt;= 4.5, "HIGH RATED",
  TRUE, "COMPARE"
)</f>
        <v>HIGH RATED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</row>
    <row r="76" spans="1:69" s="21" customFormat="1" x14ac:dyDescent="0.35">
      <c r="A76" s="34" t="s">
        <v>114</v>
      </c>
      <c r="B76" s="34" t="s">
        <v>18</v>
      </c>
      <c r="C76" s="34">
        <v>2023</v>
      </c>
      <c r="D76" s="34">
        <v>6.8</v>
      </c>
      <c r="E76" s="34">
        <v>5000</v>
      </c>
      <c r="F76" s="34">
        <v>256</v>
      </c>
      <c r="G76" s="34">
        <v>8</v>
      </c>
      <c r="H76" s="34">
        <v>200</v>
      </c>
      <c r="I76" s="10">
        <v>429</v>
      </c>
      <c r="J76" s="39" t="s">
        <v>89</v>
      </c>
      <c r="K76" s="99">
        <f>SUMIF('Market Data'!$A$2:$A$316, 'Market Data'!$A119, 'Market Data'!$J$2:$J$316)</f>
        <v>2442</v>
      </c>
      <c r="L76" s="39" t="s">
        <v>89</v>
      </c>
      <c r="M76" s="98">
        <f>IFERROR(L76/I76, 0)</f>
        <v>0</v>
      </c>
      <c r="N76" s="98">
        <f>IFERROR(J76/I76, 0)</f>
        <v>0</v>
      </c>
      <c r="O76" s="38">
        <v>0</v>
      </c>
      <c r="P76" s="37" t="s">
        <v>189</v>
      </c>
      <c r="Q76" s="26" t="s">
        <v>87</v>
      </c>
      <c r="R76" s="36" t="s">
        <v>203</v>
      </c>
      <c r="S76" t="str">
        <f>_xlfn.IFS(
  AND(I76 &lt;= _xlfn.MINIFS(I:I, A:A, A76)*1.1, Q76="YES"), "BEST VALUE",
  L76 &gt;= 4.5, "HIGH RATED",
  TRUE, "COMPARE"
)</f>
        <v>HIGH RATED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</row>
    <row r="77" spans="1:69" s="21" customFormat="1" x14ac:dyDescent="0.35">
      <c r="A77" s="48" t="s">
        <v>37</v>
      </c>
      <c r="B77" s="48" t="s">
        <v>19</v>
      </c>
      <c r="C77" s="48">
        <v>2024</v>
      </c>
      <c r="D77" s="48">
        <v>6.67</v>
      </c>
      <c r="E77" s="49">
        <v>5000</v>
      </c>
      <c r="F77" s="48">
        <v>512</v>
      </c>
      <c r="G77" s="48">
        <v>12</v>
      </c>
      <c r="H77" s="48">
        <v>50</v>
      </c>
      <c r="I77" s="50">
        <v>442</v>
      </c>
      <c r="J77" s="48">
        <v>169</v>
      </c>
      <c r="K77" s="99">
        <f>SUMIF('Market Data'!$A$2:$A$316, 'Market Data'!$A32, 'Market Data'!$J$2:$J$316)</f>
        <v>17</v>
      </c>
      <c r="L77" s="48">
        <v>4.5</v>
      </c>
      <c r="M77" s="98">
        <f>IFERROR(L77/I77, 0)</f>
        <v>1.0180995475113122E-2</v>
      </c>
      <c r="N77" s="98">
        <f>IFERROR(J77/I77, 0)</f>
        <v>0.38235294117647056</v>
      </c>
      <c r="O77" s="53">
        <v>0</v>
      </c>
      <c r="P77" s="52" t="s">
        <v>82</v>
      </c>
      <c r="Q77" s="26" t="s">
        <v>87</v>
      </c>
      <c r="R77" s="48" t="s">
        <v>38</v>
      </c>
      <c r="S77" t="str">
        <f>_xlfn.IFS(
  AND(I77 &lt;= _xlfn.MINIFS(I:I, A:A, A77)*1.1, Q77="YES"), "BEST VALUE",
  L77 &gt;= 4.5, "HIGH RATED",
  TRUE, "COMPARE"
)</f>
        <v>HIGH RATED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</row>
    <row r="78" spans="1:69" s="21" customFormat="1" x14ac:dyDescent="0.35">
      <c r="A78" s="48" t="s">
        <v>85</v>
      </c>
      <c r="B78" s="48" t="s">
        <v>86</v>
      </c>
      <c r="C78" s="48">
        <v>2023</v>
      </c>
      <c r="D78" s="48">
        <v>6.2</v>
      </c>
      <c r="E78" s="49">
        <v>4575</v>
      </c>
      <c r="F78" s="48">
        <v>128</v>
      </c>
      <c r="G78" s="48">
        <v>8</v>
      </c>
      <c r="H78" s="48">
        <v>50</v>
      </c>
      <c r="I78" s="50">
        <v>442.66</v>
      </c>
      <c r="J78" s="49">
        <v>2830</v>
      </c>
      <c r="K78" s="99">
        <f>SUMIF('Market Data'!$A$2:$A$316, 'Market Data'!$A6, 'Market Data'!$J$2:$J$316)</f>
        <v>44</v>
      </c>
      <c r="L78" s="48">
        <v>4.3</v>
      </c>
      <c r="M78" s="98">
        <f>IFERROR(L78/I78, 0)</f>
        <v>9.7140017168933258E-3</v>
      </c>
      <c r="N78" s="98">
        <f>IFERROR(J78/I78, 0)</f>
        <v>6.3931685718158402</v>
      </c>
      <c r="O78" s="51">
        <v>0</v>
      </c>
      <c r="P78" s="52" t="s">
        <v>82</v>
      </c>
      <c r="Q78" s="26" t="s">
        <v>87</v>
      </c>
      <c r="R78" s="48" t="s">
        <v>88</v>
      </c>
      <c r="S78" t="str">
        <f>_xlfn.IFS(
  AND(I78 &lt;= _xlfn.MINIFS(I:I, A:A, A78)*1.1, Q78="YES"), "BEST VALUE",
  L78 &gt;= 4.5, "HIGH RATED",
  TRUE, "COMPARE"
)</f>
        <v>COMPARE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</row>
    <row r="79" spans="1:69" s="21" customFormat="1" x14ac:dyDescent="0.35">
      <c r="A79" s="43" t="s">
        <v>22</v>
      </c>
      <c r="B79" s="43" t="s">
        <v>14</v>
      </c>
      <c r="C79" s="43">
        <v>2025</v>
      </c>
      <c r="D79" s="43">
        <v>6.3</v>
      </c>
      <c r="E79" s="44">
        <v>5100</v>
      </c>
      <c r="F79" s="43">
        <v>128</v>
      </c>
      <c r="G79" s="43">
        <v>8</v>
      </c>
      <c r="H79" s="43">
        <v>48</v>
      </c>
      <c r="I79" s="45">
        <v>449</v>
      </c>
      <c r="J79" s="46" t="s">
        <v>89</v>
      </c>
      <c r="K79" s="99">
        <f>SUMIF('Market Data'!$A$2:$A$316, 'Market Data'!$A43, 'Market Data'!$J$2:$J$316)</f>
        <v>17</v>
      </c>
      <c r="L79" s="46" t="s">
        <v>89</v>
      </c>
      <c r="M79" s="98">
        <f>IFERROR(L79/I79, 0)</f>
        <v>0</v>
      </c>
      <c r="N79" s="98">
        <f>IFERROR(J79/I79, 0)</f>
        <v>0</v>
      </c>
      <c r="O79" s="46">
        <v>0</v>
      </c>
      <c r="P79" s="47" t="s">
        <v>153</v>
      </c>
      <c r="Q79" s="28" t="s">
        <v>87</v>
      </c>
      <c r="R79" s="43" t="s">
        <v>158</v>
      </c>
      <c r="S79" t="str">
        <f>_xlfn.IFS(
  AND(I79 &lt;= _xlfn.MINIFS(I:I, A:A, A79)*1.1, Q79="YES"), "BEST VALUE",
  L79 &gt;= 4.5, "HIGH RATED",
  TRUE, "COMPARE"
)</f>
        <v>HIGH RATED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</row>
    <row r="80" spans="1:69" s="21" customFormat="1" x14ac:dyDescent="0.35">
      <c r="A80" s="43" t="s">
        <v>28</v>
      </c>
      <c r="B80" s="43" t="s">
        <v>18</v>
      </c>
      <c r="C80" s="43">
        <v>2024</v>
      </c>
      <c r="D80" s="43">
        <v>6.7</v>
      </c>
      <c r="E80" s="44">
        <v>4700</v>
      </c>
      <c r="F80" s="43">
        <v>256</v>
      </c>
      <c r="G80" s="43">
        <v>8</v>
      </c>
      <c r="H80" s="43">
        <v>50</v>
      </c>
      <c r="I80" s="45">
        <v>449</v>
      </c>
      <c r="J80" s="46" t="s">
        <v>89</v>
      </c>
      <c r="K80" s="99">
        <f>SUMIF('Market Data'!$A$2:$A$316, 'Market Data'!$A51, 'Market Data'!$J$2:$J$316)</f>
        <v>2596</v>
      </c>
      <c r="L80" s="46" t="s">
        <v>89</v>
      </c>
      <c r="M80" s="98">
        <f>IFERROR(L80/I80, 0)</f>
        <v>0</v>
      </c>
      <c r="N80" s="98">
        <f>IFERROR(J80/I80, 0)</f>
        <v>0</v>
      </c>
      <c r="O80" s="46">
        <v>0</v>
      </c>
      <c r="P80" s="47" t="s">
        <v>153</v>
      </c>
      <c r="Q80" s="28" t="s">
        <v>87</v>
      </c>
      <c r="R80" s="43" t="s">
        <v>159</v>
      </c>
      <c r="S80" t="str">
        <f>_xlfn.IFS(
  AND(I80 &lt;= _xlfn.MINIFS(I:I, A:A, A80)*1.1, Q80="YES"), "BEST VALUE",
  L80 &gt;= 4.5, "HIGH RATED",
  TRUE, "COMPARE"
)</f>
        <v>HIGH RATED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</row>
    <row r="81" spans="1:69" s="21" customFormat="1" x14ac:dyDescent="0.35">
      <c r="A81" s="34" t="s">
        <v>85</v>
      </c>
      <c r="B81" s="34" t="s">
        <v>86</v>
      </c>
      <c r="C81" s="34">
        <v>2023</v>
      </c>
      <c r="D81" s="34">
        <v>6.2</v>
      </c>
      <c r="E81" s="35">
        <v>4575</v>
      </c>
      <c r="F81" s="34">
        <v>128</v>
      </c>
      <c r="G81" s="34">
        <v>8</v>
      </c>
      <c r="H81" s="34">
        <v>50</v>
      </c>
      <c r="I81" s="10">
        <v>449</v>
      </c>
      <c r="J81" s="39" t="s">
        <v>89</v>
      </c>
      <c r="K81" s="99">
        <f>SUMIF('Market Data'!$A$2:$A$316, 'Market Data'!$A107, 'Market Data'!$J$2:$J$316)</f>
        <v>688</v>
      </c>
      <c r="L81" s="39" t="s">
        <v>89</v>
      </c>
      <c r="M81" s="98">
        <f>IFERROR(L81/I81, 0)</f>
        <v>0</v>
      </c>
      <c r="N81" s="98">
        <f>IFERROR(J81/I81, 0)</f>
        <v>0</v>
      </c>
      <c r="O81" s="38">
        <v>0</v>
      </c>
      <c r="P81" s="37" t="s">
        <v>189</v>
      </c>
      <c r="Q81" s="26" t="s">
        <v>87</v>
      </c>
      <c r="R81" s="36" t="s">
        <v>200</v>
      </c>
      <c r="S81" t="str">
        <f>_xlfn.IFS(
  AND(I81 &lt;= _xlfn.MINIFS(I:I, A:A, A81)*1.1, Q81="YES"), "BEST VALUE",
  L81 &gt;= 4.5, "HIGH RATED",
  TRUE, "COMPARE"
)</f>
        <v>HIGH RATED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</row>
    <row r="82" spans="1:69" s="21" customFormat="1" x14ac:dyDescent="0.35">
      <c r="A82" s="34" t="s">
        <v>13</v>
      </c>
      <c r="B82" s="34" t="s">
        <v>14</v>
      </c>
      <c r="C82" s="34">
        <v>2024</v>
      </c>
      <c r="D82" s="34">
        <v>6.1</v>
      </c>
      <c r="E82" s="35">
        <v>4492</v>
      </c>
      <c r="F82" s="34">
        <v>128</v>
      </c>
      <c r="G82" s="34">
        <v>8</v>
      </c>
      <c r="H82" s="34">
        <v>64</v>
      </c>
      <c r="I82" s="10">
        <v>449</v>
      </c>
      <c r="J82" s="39" t="s">
        <v>89</v>
      </c>
      <c r="K82" s="99">
        <f>SUMIF('Market Data'!$A$2:$A$316, 'Market Data'!$A108, 'Market Data'!$J$2:$J$316)</f>
        <v>48808</v>
      </c>
      <c r="L82" s="39" t="s">
        <v>89</v>
      </c>
      <c r="M82" s="98">
        <f>IFERROR(L82/I82, 0)</f>
        <v>0</v>
      </c>
      <c r="N82" s="98">
        <f>IFERROR(J82/I82, 0)</f>
        <v>0</v>
      </c>
      <c r="O82" s="38">
        <v>0</v>
      </c>
      <c r="P82" s="37" t="s">
        <v>189</v>
      </c>
      <c r="Q82" s="26" t="s">
        <v>87</v>
      </c>
      <c r="R82" s="36" t="s">
        <v>200</v>
      </c>
      <c r="S82" t="str">
        <f>_xlfn.IFS(
  AND(I82 &lt;= _xlfn.MINIFS(I:I, A:A, A82)*1.1, Q82="YES"), "BEST VALUE",
  L82 &gt;= 4.5, "HIGH RATED",
  TRUE, "COMPARE"
)</f>
        <v>HIGH RATED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</row>
    <row r="83" spans="1:69" s="21" customFormat="1" x14ac:dyDescent="0.35">
      <c r="A83" s="67" t="s">
        <v>85</v>
      </c>
      <c r="B83" s="67" t="s">
        <v>86</v>
      </c>
      <c r="C83" s="67">
        <v>2023</v>
      </c>
      <c r="D83" s="67">
        <v>6.2</v>
      </c>
      <c r="E83" s="68">
        <v>4575</v>
      </c>
      <c r="F83" s="67">
        <v>128</v>
      </c>
      <c r="G83" s="67">
        <v>8</v>
      </c>
      <c r="H83" s="67">
        <v>50</v>
      </c>
      <c r="I83" s="50">
        <v>449</v>
      </c>
      <c r="J83" s="69" t="s">
        <v>89</v>
      </c>
      <c r="K83" s="99">
        <f>SUMIF('Market Data'!$A$2:$A$316, 'Market Data'!$A213, 'Market Data'!$J$2:$J$316)</f>
        <v>177</v>
      </c>
      <c r="L83" s="69" t="s">
        <v>89</v>
      </c>
      <c r="M83" s="98">
        <f>IFERROR(L83/I83, 0)</f>
        <v>0</v>
      </c>
      <c r="N83" s="98">
        <f>IFERROR(J83/I83, 0)</f>
        <v>0</v>
      </c>
      <c r="O83" s="70">
        <v>0</v>
      </c>
      <c r="P83" s="71" t="s">
        <v>14</v>
      </c>
      <c r="Q83" s="28" t="s">
        <v>87</v>
      </c>
      <c r="R83" s="69" t="s">
        <v>237</v>
      </c>
      <c r="S83" t="str">
        <f>_xlfn.IFS(
  AND(I83 &lt;= _xlfn.MINIFS(I:I, A:A, A83)*1.1, Q83="YES"), "BEST VALUE",
  L83 &gt;= 4.5, "HIGH RATED",
  TRUE, "COMPARE"
)</f>
        <v>HIGH RATED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</row>
    <row r="84" spans="1:69" s="21" customFormat="1" x14ac:dyDescent="0.35">
      <c r="A84" s="9" t="s">
        <v>52</v>
      </c>
      <c r="B84" s="9" t="s">
        <v>20</v>
      </c>
      <c r="C84" s="9">
        <v>2024</v>
      </c>
      <c r="D84" s="9">
        <v>6.9</v>
      </c>
      <c r="E84" s="14">
        <v>4200</v>
      </c>
      <c r="F84" s="9">
        <v>256</v>
      </c>
      <c r="G84" s="9">
        <v>8</v>
      </c>
      <c r="H84" s="9">
        <v>50</v>
      </c>
      <c r="I84" s="10">
        <v>449.99</v>
      </c>
      <c r="J84" s="15" t="s">
        <v>89</v>
      </c>
      <c r="K84" s="99">
        <f>SUMIF('Market Data'!$A$2:$A$316, 'Market Data'!$A147, 'Market Data'!$J$2:$J$316)</f>
        <v>49</v>
      </c>
      <c r="L84" s="15" t="s">
        <v>89</v>
      </c>
      <c r="M84" s="98">
        <f>IFERROR(L84/I84, 0)</f>
        <v>0</v>
      </c>
      <c r="N84" s="98">
        <f>IFERROR(J84/I84, 0)</f>
        <v>0</v>
      </c>
      <c r="O84" s="11">
        <v>15</v>
      </c>
      <c r="P84" s="12" t="s">
        <v>92</v>
      </c>
      <c r="Q84" s="26" t="s">
        <v>87</v>
      </c>
      <c r="R84" s="9" t="s">
        <v>94</v>
      </c>
      <c r="S84" t="str">
        <f>_xlfn.IFS(
  AND(I84 &lt;= _xlfn.MINIFS(I:I, A:A, A84)*1.1, Q84="YES"), "BEST VALUE",
  L84 &gt;= 4.5, "HIGH RATED",
  TRUE, "COMPARE"
)</f>
        <v>BEST VALUE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</row>
    <row r="85" spans="1:69" s="21" customFormat="1" x14ac:dyDescent="0.35">
      <c r="A85" s="83" t="s">
        <v>67</v>
      </c>
      <c r="B85" s="83" t="s">
        <v>21</v>
      </c>
      <c r="C85" s="83">
        <v>2024</v>
      </c>
      <c r="D85" s="83">
        <v>6.78</v>
      </c>
      <c r="E85" s="83">
        <v>5200</v>
      </c>
      <c r="F85" s="83">
        <v>512</v>
      </c>
      <c r="G85" s="83">
        <v>12</v>
      </c>
      <c r="H85" s="83">
        <v>50</v>
      </c>
      <c r="I85" s="74">
        <v>449.99</v>
      </c>
      <c r="J85" s="83">
        <v>155</v>
      </c>
      <c r="K85" s="99">
        <f>SUMIF('Market Data'!$A$2:$A$316, 'Market Data'!$A218, 'Market Data'!$J$2:$J$316)</f>
        <v>2895</v>
      </c>
      <c r="L85" s="83">
        <v>4.9000000000000004</v>
      </c>
      <c r="M85" s="98">
        <f>IFERROR(L85/I85, 0)</f>
        <v>1.0889130869574879E-2</v>
      </c>
      <c r="N85" s="98">
        <f>IFERROR(J85/I85, 0)</f>
        <v>0.34445209893553191</v>
      </c>
      <c r="O85" s="94">
        <v>0</v>
      </c>
      <c r="P85" s="84" t="s">
        <v>21</v>
      </c>
      <c r="Q85" s="28" t="s">
        <v>87</v>
      </c>
      <c r="R85" s="91" t="s">
        <v>256</v>
      </c>
      <c r="S85" t="str">
        <f>_xlfn.IFS(
  AND(I85 &lt;= _xlfn.MINIFS(I:I, A:A, A85)*1.1, Q85="YES"), "BEST VALUE",
  L85 &gt;= 4.5, "HIGH RATED",
  TRUE, "COMPARE"
)</f>
        <v>BEST VALUE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</row>
    <row r="86" spans="1:69" s="21" customFormat="1" x14ac:dyDescent="0.35">
      <c r="A86" s="9" t="s">
        <v>73</v>
      </c>
      <c r="B86" s="9" t="s">
        <v>51</v>
      </c>
      <c r="C86" s="9">
        <v>2024</v>
      </c>
      <c r="D86" s="9">
        <v>6.78</v>
      </c>
      <c r="E86" s="9">
        <v>5500</v>
      </c>
      <c r="F86" s="9">
        <v>256</v>
      </c>
      <c r="G86" s="9">
        <v>16</v>
      </c>
      <c r="H86" s="9">
        <v>50</v>
      </c>
      <c r="I86" s="10">
        <v>468.33</v>
      </c>
      <c r="J86" s="15" t="s">
        <v>89</v>
      </c>
      <c r="K86" s="99">
        <f>SUMIF('Market Data'!$A$2:$A$316, 'Market Data'!$A146, 'Market Data'!$J$2:$J$316)</f>
        <v>49</v>
      </c>
      <c r="L86" s="15" t="s">
        <v>89</v>
      </c>
      <c r="M86" s="98">
        <f>IFERROR(L86/I86, 0)</f>
        <v>0</v>
      </c>
      <c r="N86" s="98">
        <f>IFERROR(J86/I86, 0)</f>
        <v>0</v>
      </c>
      <c r="O86" s="11">
        <v>15</v>
      </c>
      <c r="P86" s="12" t="s">
        <v>92</v>
      </c>
      <c r="Q86" s="26" t="s">
        <v>87</v>
      </c>
      <c r="R86" s="9" t="s">
        <v>125</v>
      </c>
      <c r="S86" t="str">
        <f>_xlfn.IFS(
  AND(I86 &lt;= _xlfn.MINIFS(I:I, A:A, A86)*1.1, Q86="YES"), "BEST VALUE",
  L86 &gt;= 4.5, "HIGH RATED",
  TRUE, "COMPARE"
)</f>
        <v>BEST VALUE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</row>
    <row r="87" spans="1:69" s="21" customFormat="1" x14ac:dyDescent="0.35">
      <c r="A87" s="9" t="s">
        <v>33</v>
      </c>
      <c r="B87" s="9" t="s">
        <v>18</v>
      </c>
      <c r="C87" s="9">
        <v>2025</v>
      </c>
      <c r="D87" s="9">
        <v>6.7</v>
      </c>
      <c r="E87" s="14">
        <v>5000</v>
      </c>
      <c r="F87" s="9">
        <v>256</v>
      </c>
      <c r="G87" s="9">
        <v>8</v>
      </c>
      <c r="H87" s="9">
        <v>50</v>
      </c>
      <c r="I87" s="10">
        <v>474.05</v>
      </c>
      <c r="J87" s="15" t="s">
        <v>89</v>
      </c>
      <c r="K87" s="99">
        <f>SUMIF('Market Data'!$A$2:$A$316, 'Market Data'!$A156, 'Market Data'!$J$2:$J$316)</f>
        <v>2442</v>
      </c>
      <c r="L87" s="15" t="s">
        <v>89</v>
      </c>
      <c r="M87" s="98">
        <f>IFERROR(L87/I87, 0)</f>
        <v>0</v>
      </c>
      <c r="N87" s="98">
        <f>IFERROR(J87/I87, 0)</f>
        <v>0</v>
      </c>
      <c r="O87" s="11">
        <v>15</v>
      </c>
      <c r="P87" s="12" t="s">
        <v>92</v>
      </c>
      <c r="Q87" s="26" t="s">
        <v>87</v>
      </c>
      <c r="R87" s="9" t="s">
        <v>105</v>
      </c>
      <c r="S87" t="str">
        <f>_xlfn.IFS(
  AND(I87 &lt;= _xlfn.MINIFS(I:I, A:A, A87)*1.1, Q87="YES"), "BEST VALUE",
  L87 &gt;= 4.5, "HIGH RATED",
  TRUE, "COMPARE"
)</f>
        <v>HIGH RATED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</row>
    <row r="88" spans="1:69" s="21" customFormat="1" x14ac:dyDescent="0.35">
      <c r="A88" s="9" t="s">
        <v>41</v>
      </c>
      <c r="B88" s="9" t="s">
        <v>19</v>
      </c>
      <c r="C88" s="9">
        <v>2023</v>
      </c>
      <c r="D88" s="9">
        <v>6.43</v>
      </c>
      <c r="E88" s="14">
        <v>5000</v>
      </c>
      <c r="F88" s="9">
        <v>256</v>
      </c>
      <c r="G88" s="9">
        <v>8</v>
      </c>
      <c r="H88" s="9">
        <v>200</v>
      </c>
      <c r="I88" s="10">
        <v>479</v>
      </c>
      <c r="J88" s="15" t="s">
        <v>89</v>
      </c>
      <c r="K88" s="99">
        <f>SUMIF('Market Data'!$A$2:$A$316, 'Market Data'!$A153, 'Market Data'!$J$2:$J$316)</f>
        <v>49</v>
      </c>
      <c r="L88" s="15" t="s">
        <v>89</v>
      </c>
      <c r="M88" s="98">
        <f>IFERROR(L88/I88, 0)</f>
        <v>0</v>
      </c>
      <c r="N88" s="98">
        <f>IFERROR(J88/I88, 0)</f>
        <v>0</v>
      </c>
      <c r="O88" s="11">
        <v>15</v>
      </c>
      <c r="P88" s="12" t="s">
        <v>92</v>
      </c>
      <c r="Q88" s="26" t="s">
        <v>87</v>
      </c>
      <c r="R88" s="9" t="s">
        <v>117</v>
      </c>
      <c r="S88" t="str">
        <f>_xlfn.IFS(
  AND(I88 &lt;= _xlfn.MINIFS(I:I, A:A, A88)*1.1, Q88="YES"), "BEST VALUE",
  L88 &gt;= 4.5, "HIGH RATED",
  TRUE, "COMPARE"
)</f>
        <v>HIGH RATED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</row>
    <row r="89" spans="1:69" s="21" customFormat="1" x14ac:dyDescent="0.35">
      <c r="A89" s="48" t="s">
        <v>67</v>
      </c>
      <c r="B89" s="48" t="s">
        <v>21</v>
      </c>
      <c r="C89" s="48">
        <v>2024</v>
      </c>
      <c r="D89" s="48">
        <v>6.78</v>
      </c>
      <c r="E89" s="49">
        <v>5200</v>
      </c>
      <c r="F89" s="48">
        <v>512</v>
      </c>
      <c r="G89" s="48">
        <v>12</v>
      </c>
      <c r="H89" s="48">
        <v>50</v>
      </c>
      <c r="I89" s="50">
        <v>479.95</v>
      </c>
      <c r="J89" s="48">
        <v>83</v>
      </c>
      <c r="K89" s="99">
        <f>SUMIF('Market Data'!$A$2:$A$316, 'Market Data'!$A8, 'Market Data'!$J$2:$J$316)</f>
        <v>44</v>
      </c>
      <c r="L89" s="48">
        <v>4.4000000000000004</v>
      </c>
      <c r="M89" s="98">
        <f>IFERROR(L89/I89, 0)</f>
        <v>9.167621627252839E-3</v>
      </c>
      <c r="N89" s="98">
        <f>IFERROR(J89/I89, 0)</f>
        <v>0.17293468069590584</v>
      </c>
      <c r="O89" s="53">
        <v>0</v>
      </c>
      <c r="P89" s="52" t="s">
        <v>82</v>
      </c>
      <c r="Q89" s="26" t="s">
        <v>87</v>
      </c>
      <c r="R89" s="48" t="s">
        <v>64</v>
      </c>
      <c r="S89" t="str">
        <f>_xlfn.IFS(
  AND(I89 &lt;= _xlfn.MINIFS(I:I, A:A, A89)*1.1, Q89="YES"), "BEST VALUE",
  L89 &gt;= 4.5, "HIGH RATED",
  TRUE, "COMPARE"
)</f>
        <v>BEST VALUE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</row>
    <row r="90" spans="1:69" s="21" customFormat="1" x14ac:dyDescent="0.35">
      <c r="A90" s="9" t="s">
        <v>37</v>
      </c>
      <c r="B90" s="9" t="s">
        <v>19</v>
      </c>
      <c r="C90" s="9">
        <v>2024</v>
      </c>
      <c r="D90" s="9">
        <v>6.67</v>
      </c>
      <c r="E90" s="14">
        <v>5000</v>
      </c>
      <c r="F90" s="9">
        <v>512</v>
      </c>
      <c r="G90" s="9">
        <v>12</v>
      </c>
      <c r="H90" s="9">
        <v>50</v>
      </c>
      <c r="I90" s="10">
        <v>479.99</v>
      </c>
      <c r="J90" s="15" t="s">
        <v>89</v>
      </c>
      <c r="K90" s="99">
        <f>SUMIF('Market Data'!$A$2:$A$316, 'Market Data'!$A163, 'Market Data'!$J$2:$J$316)</f>
        <v>48808</v>
      </c>
      <c r="L90" s="15" t="s">
        <v>89</v>
      </c>
      <c r="M90" s="98">
        <f>IFERROR(L90/I90, 0)</f>
        <v>0</v>
      </c>
      <c r="N90" s="98">
        <f>IFERROR(J90/I90, 0)</f>
        <v>0</v>
      </c>
      <c r="O90" s="11">
        <v>15</v>
      </c>
      <c r="P90" s="12" t="s">
        <v>92</v>
      </c>
      <c r="Q90" s="26" t="s">
        <v>87</v>
      </c>
      <c r="R90" s="9" t="s">
        <v>108</v>
      </c>
      <c r="S90" t="str">
        <f>_xlfn.IFS(
  AND(I90 &lt;= _xlfn.MINIFS(I:I, A:A, A90)*1.1, Q90="YES"), "BEST VALUE",
  L90 &gt;= 4.5, "HIGH RATED",
  TRUE, "COMPARE"
)</f>
        <v>HIGH RATED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</row>
    <row r="91" spans="1:69" s="21" customFormat="1" x14ac:dyDescent="0.35">
      <c r="A91" s="48" t="s">
        <v>52</v>
      </c>
      <c r="B91" s="48" t="s">
        <v>20</v>
      </c>
      <c r="C91" s="48">
        <v>2024</v>
      </c>
      <c r="D91" s="48">
        <v>6.9</v>
      </c>
      <c r="E91" s="49">
        <v>4200</v>
      </c>
      <c r="F91" s="48">
        <v>256</v>
      </c>
      <c r="G91" s="48">
        <v>8</v>
      </c>
      <c r="H91" s="48">
        <v>50</v>
      </c>
      <c r="I91" s="50">
        <v>488</v>
      </c>
      <c r="J91" s="48">
        <v>13</v>
      </c>
      <c r="K91" s="99">
        <f>SUMIF('Market Data'!$A$2:$A$316, 'Market Data'!$A15, 'Market Data'!$J$2:$J$316)</f>
        <v>1473</v>
      </c>
      <c r="L91" s="48">
        <v>3.7</v>
      </c>
      <c r="M91" s="98">
        <f>IFERROR(L91/I91, 0)</f>
        <v>7.5819672131147544E-3</v>
      </c>
      <c r="N91" s="98">
        <f>IFERROR(J91/I91, 0)</f>
        <v>2.663934426229508E-2</v>
      </c>
      <c r="O91" s="53">
        <v>0</v>
      </c>
      <c r="P91" s="52" t="s">
        <v>82</v>
      </c>
      <c r="Q91" s="26" t="s">
        <v>87</v>
      </c>
      <c r="R91" s="48" t="s">
        <v>53</v>
      </c>
      <c r="S91" t="str">
        <f>_xlfn.IFS(
  AND(I91 &lt;= _xlfn.MINIFS(I:I, A:A, A91)*1.1, Q91="YES"), "BEST VALUE",
  L91 &gt;= 4.5, "HIGH RATED",
  TRUE, "COMPARE"
)</f>
        <v>BEST VALUE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</row>
    <row r="92" spans="1:69" s="21" customFormat="1" x14ac:dyDescent="0.35">
      <c r="A92" s="9" t="s">
        <v>12</v>
      </c>
      <c r="B92" s="9" t="s">
        <v>14</v>
      </c>
      <c r="C92" s="9">
        <v>2024</v>
      </c>
      <c r="D92" s="9">
        <v>6.3</v>
      </c>
      <c r="E92" s="14">
        <v>4700</v>
      </c>
      <c r="F92" s="9">
        <v>128</v>
      </c>
      <c r="G92" s="9">
        <v>12</v>
      </c>
      <c r="H92" s="9">
        <v>50</v>
      </c>
      <c r="I92" s="10">
        <v>496.32</v>
      </c>
      <c r="J92" s="15" t="s">
        <v>89</v>
      </c>
      <c r="K92" s="99">
        <f>SUMIF('Market Data'!$A$2:$A$316, 'Market Data'!$A155, 'Market Data'!$J$2:$J$316)</f>
        <v>2442</v>
      </c>
      <c r="L92" s="15" t="s">
        <v>89</v>
      </c>
      <c r="M92" s="98">
        <f>IFERROR(L92/I92, 0)</f>
        <v>0</v>
      </c>
      <c r="N92" s="98">
        <f>IFERROR(J92/I92, 0)</f>
        <v>0</v>
      </c>
      <c r="O92" s="11">
        <v>15</v>
      </c>
      <c r="P92" s="12" t="s">
        <v>92</v>
      </c>
      <c r="Q92" s="26" t="s">
        <v>87</v>
      </c>
      <c r="R92" s="9" t="s">
        <v>102</v>
      </c>
      <c r="S92" t="str">
        <f>_xlfn.IFS(
  AND(I92 &lt;= _xlfn.MINIFS(I:I, A:A, A92)*1.1, Q92="YES"), "BEST VALUE",
  L92 &gt;= 4.5, "HIGH RATED",
  TRUE, "COMPARE"
)</f>
        <v>BEST VALUE</v>
      </c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</row>
    <row r="93" spans="1:69" s="21" customFormat="1" x14ac:dyDescent="0.35">
      <c r="A93" s="48" t="s">
        <v>22</v>
      </c>
      <c r="B93" s="48" t="s">
        <v>14</v>
      </c>
      <c r="C93" s="48">
        <v>2025</v>
      </c>
      <c r="D93" s="48">
        <v>6.3</v>
      </c>
      <c r="E93" s="49">
        <v>5100</v>
      </c>
      <c r="F93" s="48">
        <v>128</v>
      </c>
      <c r="G93" s="48">
        <v>8</v>
      </c>
      <c r="H93" s="48">
        <v>48</v>
      </c>
      <c r="I93" s="50">
        <v>499</v>
      </c>
      <c r="J93" s="48">
        <v>176</v>
      </c>
      <c r="K93" s="99">
        <f>SUMIF('Market Data'!$A$2:$A$316, 'Market Data'!$A3, 'Market Data'!$J$2:$J$316)</f>
        <v>44</v>
      </c>
      <c r="L93" s="48">
        <v>4</v>
      </c>
      <c r="M93" s="98">
        <f>IFERROR(L93/I93, 0)</f>
        <v>8.0160320641282558E-3</v>
      </c>
      <c r="N93" s="98">
        <f>IFERROR(J93/I93, 0)</f>
        <v>0.35270541082164331</v>
      </c>
      <c r="O93" s="51">
        <v>0</v>
      </c>
      <c r="P93" s="52" t="s">
        <v>82</v>
      </c>
      <c r="Q93" s="26" t="s">
        <v>87</v>
      </c>
      <c r="R93" s="48" t="s">
        <v>23</v>
      </c>
      <c r="S93" t="str">
        <f>_xlfn.IFS(
  AND(I93 &lt;= _xlfn.MINIFS(I:I, A:A, A93)*1.1, Q93="YES"), "BEST VALUE",
  L93 &gt;= 4.5, "HIGH RATED",
  TRUE, "COMPARE"
)</f>
        <v>COMPARE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</row>
    <row r="94" spans="1:69" s="21" customFormat="1" x14ac:dyDescent="0.35">
      <c r="A94" s="43" t="s">
        <v>67</v>
      </c>
      <c r="B94" s="43" t="s">
        <v>21</v>
      </c>
      <c r="C94" s="43">
        <v>2024</v>
      </c>
      <c r="D94" s="43">
        <v>6.78</v>
      </c>
      <c r="E94" s="44">
        <v>5200</v>
      </c>
      <c r="F94" s="43">
        <v>512</v>
      </c>
      <c r="G94" s="43">
        <v>12</v>
      </c>
      <c r="H94" s="43">
        <v>50</v>
      </c>
      <c r="I94" s="45">
        <v>499</v>
      </c>
      <c r="J94" s="43">
        <v>1</v>
      </c>
      <c r="K94" s="99">
        <f>SUMIF('Market Data'!$A$2:$A$316, 'Market Data'!$A37, 'Market Data'!$J$2:$J$316)</f>
        <v>2895</v>
      </c>
      <c r="L94" s="43">
        <v>5</v>
      </c>
      <c r="M94" s="98">
        <f>IFERROR(L94/I94, 0)</f>
        <v>1.002004008016032E-2</v>
      </c>
      <c r="N94" s="98">
        <f>IFERROR(J94/I94, 0)</f>
        <v>2.004008016032064E-3</v>
      </c>
      <c r="O94" s="46">
        <v>0</v>
      </c>
      <c r="P94" s="47" t="s">
        <v>153</v>
      </c>
      <c r="Q94" s="28" t="s">
        <v>87</v>
      </c>
      <c r="R94" s="43" t="s">
        <v>155</v>
      </c>
      <c r="S94" t="str">
        <f>_xlfn.IFS(
  AND(I94 &lt;= _xlfn.MINIFS(I:I, A:A, A94)*1.1, Q94="YES"), "BEST VALUE",
  L94 &gt;= 4.5, "HIGH RATED",
  TRUE, "COMPARE"
)</f>
        <v>HIGH RATED</v>
      </c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</row>
    <row r="95" spans="1:69" s="21" customFormat="1" x14ac:dyDescent="0.35">
      <c r="A95" s="18" t="s">
        <v>22</v>
      </c>
      <c r="B95" s="18" t="s">
        <v>14</v>
      </c>
      <c r="C95" s="18">
        <v>2025</v>
      </c>
      <c r="D95" s="18">
        <v>6.3</v>
      </c>
      <c r="E95" s="19">
        <v>5100</v>
      </c>
      <c r="F95" s="18">
        <v>128</v>
      </c>
      <c r="G95" s="18">
        <v>8</v>
      </c>
      <c r="H95" s="18">
        <v>48</v>
      </c>
      <c r="I95" s="22">
        <v>499</v>
      </c>
      <c r="J95" s="20">
        <v>19</v>
      </c>
      <c r="K95" s="99">
        <f>SUMIF('Market Data'!$A$2:$A$316, 'Market Data'!$A86, 'Market Data'!$J$2:$J$316)</f>
        <v>42</v>
      </c>
      <c r="L95" s="20">
        <v>5</v>
      </c>
      <c r="M95" s="98">
        <f>IFERROR(L95/I95, 0)</f>
        <v>1.002004008016032E-2</v>
      </c>
      <c r="N95" s="98">
        <f>IFERROR(J95/I95, 0)</f>
        <v>3.8076152304609222E-2</v>
      </c>
      <c r="O95" s="23">
        <v>0</v>
      </c>
      <c r="P95" s="25" t="s">
        <v>132</v>
      </c>
      <c r="Q95" s="26" t="s">
        <v>87</v>
      </c>
      <c r="R95" s="20" t="s">
        <v>135</v>
      </c>
      <c r="S95" t="str">
        <f>_xlfn.IFS(
  AND(I95 &lt;= _xlfn.MINIFS(I:I, A:A, A95)*1.1, Q95="YES"), "BEST VALUE",
  L95 &gt;= 4.5, "HIGH RATED",
  TRUE, "COMPARE"
)</f>
        <v>HIGH RATED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</row>
    <row r="96" spans="1:69" s="21" customFormat="1" x14ac:dyDescent="0.35">
      <c r="A96" s="18" t="s">
        <v>12</v>
      </c>
      <c r="B96" s="18" t="s">
        <v>14</v>
      </c>
      <c r="C96" s="18">
        <v>2024</v>
      </c>
      <c r="D96" s="18">
        <v>6.3</v>
      </c>
      <c r="E96" s="19">
        <v>4700</v>
      </c>
      <c r="F96" s="18">
        <v>128</v>
      </c>
      <c r="G96" s="18">
        <v>12</v>
      </c>
      <c r="H96" s="18">
        <v>50</v>
      </c>
      <c r="I96" s="22">
        <v>499</v>
      </c>
      <c r="J96" s="20">
        <v>19</v>
      </c>
      <c r="K96" s="99">
        <f>SUMIF('Market Data'!$A$2:$A$316, 'Market Data'!$A87, 'Market Data'!$J$2:$J$316)</f>
        <v>1006</v>
      </c>
      <c r="L96" s="20">
        <v>5</v>
      </c>
      <c r="M96" s="98">
        <f>IFERROR(L96/I96, 0)</f>
        <v>1.002004008016032E-2</v>
      </c>
      <c r="N96" s="98">
        <f>IFERROR(J96/I96, 0)</f>
        <v>3.8076152304609222E-2</v>
      </c>
      <c r="O96" s="23">
        <v>0</v>
      </c>
      <c r="P96" s="25" t="s">
        <v>132</v>
      </c>
      <c r="Q96" s="26" t="s">
        <v>87</v>
      </c>
      <c r="R96" s="20" t="s">
        <v>139</v>
      </c>
      <c r="S96" t="str">
        <f>_xlfn.IFS(
  AND(I96 &lt;= _xlfn.MINIFS(I:I, A:A, A96)*1.1, Q96="YES"), "BEST VALUE",
  L96 &gt;= 4.5, "HIGH RATED",
  TRUE, "COMPARE"
)</f>
        <v>BEST VALUE</v>
      </c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</row>
    <row r="97" spans="1:69" s="21" customFormat="1" x14ac:dyDescent="0.35">
      <c r="A97" s="34" t="s">
        <v>52</v>
      </c>
      <c r="B97" s="34" t="s">
        <v>20</v>
      </c>
      <c r="C97" s="34">
        <v>2024</v>
      </c>
      <c r="D97" s="34">
        <v>6.9</v>
      </c>
      <c r="E97" s="35">
        <v>4200</v>
      </c>
      <c r="F97" s="34">
        <v>256</v>
      </c>
      <c r="G97" s="34">
        <v>8</v>
      </c>
      <c r="H97" s="34">
        <v>50</v>
      </c>
      <c r="I97" s="10">
        <v>499</v>
      </c>
      <c r="J97" s="39" t="s">
        <v>89</v>
      </c>
      <c r="K97" s="99">
        <f>SUMIF('Market Data'!$A$2:$A$316, 'Market Data'!$A111, 'Market Data'!$J$2:$J$316)</f>
        <v>36</v>
      </c>
      <c r="L97" s="39" t="s">
        <v>89</v>
      </c>
      <c r="M97" s="98">
        <f>IFERROR(L97/I97, 0)</f>
        <v>0</v>
      </c>
      <c r="N97" s="98">
        <f>IFERROR(J97/I97, 0)</f>
        <v>0</v>
      </c>
      <c r="O97" s="38">
        <v>0</v>
      </c>
      <c r="P97" s="37" t="s">
        <v>189</v>
      </c>
      <c r="Q97" s="26" t="s">
        <v>87</v>
      </c>
      <c r="R97" s="36" t="s">
        <v>193</v>
      </c>
      <c r="S97" t="str">
        <f>_xlfn.IFS(
  AND(I97 &lt;= _xlfn.MINIFS(I:I, A:A, A97)*1.1, Q97="YES"), "BEST VALUE",
  L97 &gt;= 4.5, "HIGH RATED",
  TRUE, "COMPARE"
)</f>
        <v>HIGH RATED</v>
      </c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</row>
    <row r="98" spans="1:69" s="21" customFormat="1" x14ac:dyDescent="0.35">
      <c r="A98" s="67" t="s">
        <v>22</v>
      </c>
      <c r="B98" s="67" t="s">
        <v>14</v>
      </c>
      <c r="C98" s="67">
        <v>2025</v>
      </c>
      <c r="D98" s="67">
        <v>6.3</v>
      </c>
      <c r="E98" s="68">
        <v>5100</v>
      </c>
      <c r="F98" s="67">
        <v>128</v>
      </c>
      <c r="G98" s="67">
        <v>8</v>
      </c>
      <c r="H98" s="67">
        <v>48</v>
      </c>
      <c r="I98" s="50">
        <v>499</v>
      </c>
      <c r="J98" s="69" t="s">
        <v>89</v>
      </c>
      <c r="K98" s="99">
        <f>SUMIF('Market Data'!$A$2:$A$316, 'Market Data'!$A212, 'Market Data'!$J$2:$J$316)</f>
        <v>78</v>
      </c>
      <c r="L98" s="69" t="s">
        <v>89</v>
      </c>
      <c r="M98" s="98">
        <f>IFERROR(L98/I98, 0)</f>
        <v>0</v>
      </c>
      <c r="N98" s="98">
        <f>IFERROR(J98/I98, 0)</f>
        <v>0</v>
      </c>
      <c r="O98" s="70">
        <v>0</v>
      </c>
      <c r="P98" s="71" t="s">
        <v>14</v>
      </c>
      <c r="Q98" s="28" t="s">
        <v>87</v>
      </c>
      <c r="R98" s="69" t="s">
        <v>235</v>
      </c>
      <c r="S98" t="str">
        <f>_xlfn.IFS(
  AND(I98 &lt;= _xlfn.MINIFS(I:I, A:A, A98)*1.1, Q98="YES"), "BEST VALUE",
  L98 &gt;= 4.5, "HIGH RATED",
  TRUE, "COMPARE"
)</f>
        <v>HIGH RATED</v>
      </c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</row>
    <row r="99" spans="1:69" s="21" customFormat="1" x14ac:dyDescent="0.35">
      <c r="A99" s="29" t="s">
        <v>22</v>
      </c>
      <c r="B99" s="29" t="s">
        <v>14</v>
      </c>
      <c r="C99" s="29">
        <v>2025</v>
      </c>
      <c r="D99" s="29">
        <v>6.3</v>
      </c>
      <c r="E99" s="30">
        <v>5100</v>
      </c>
      <c r="F99" s="29">
        <v>128</v>
      </c>
      <c r="G99" s="29">
        <v>8</v>
      </c>
      <c r="H99" s="29">
        <v>48</v>
      </c>
      <c r="I99" s="27">
        <v>499</v>
      </c>
      <c r="J99" s="31">
        <v>32</v>
      </c>
      <c r="K99" s="99">
        <f>SUMIF('Market Data'!$A$2:$A$316, 'Market Data'!$A226, 'Market Data'!$J$2:$J$316)</f>
        <v>296</v>
      </c>
      <c r="L99" s="31">
        <v>4.8</v>
      </c>
      <c r="M99" s="98">
        <f>IFERROR(L99/I99, 0)</f>
        <v>9.6192384769539074E-3</v>
      </c>
      <c r="N99" s="98">
        <f>IFERROR(J99/I99, 0)</f>
        <v>6.4128256513026047E-2</v>
      </c>
      <c r="O99" s="32">
        <v>0</v>
      </c>
      <c r="P99" s="59" t="s">
        <v>172</v>
      </c>
      <c r="Q99" s="28" t="s">
        <v>87</v>
      </c>
      <c r="R99" s="31" t="s">
        <v>182</v>
      </c>
      <c r="S99" t="str">
        <f>_xlfn.IFS(
  AND(I99 &lt;= _xlfn.MINIFS(I:I, A:A, A99)*1.1, Q99="YES"), "BEST VALUE",
  L99 &gt;= 4.5, "HIGH RATED",
  TRUE, "COMPARE"
)</f>
        <v>HIGH RATED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</row>
    <row r="100" spans="1:69" s="21" customFormat="1" x14ac:dyDescent="0.35">
      <c r="A100" s="29" t="s">
        <v>33</v>
      </c>
      <c r="B100" s="29" t="s">
        <v>18</v>
      </c>
      <c r="C100" s="29">
        <v>2025</v>
      </c>
      <c r="D100" s="29">
        <v>6.7</v>
      </c>
      <c r="E100" s="30">
        <v>5000</v>
      </c>
      <c r="F100" s="29">
        <v>256</v>
      </c>
      <c r="G100" s="29">
        <v>8</v>
      </c>
      <c r="H100" s="29">
        <v>50</v>
      </c>
      <c r="I100" s="27">
        <v>499</v>
      </c>
      <c r="J100" s="31">
        <v>341</v>
      </c>
      <c r="K100" s="99">
        <f>SUMIF('Market Data'!$A$2:$A$316, 'Market Data'!$A235, 'Market Data'!$J$2:$J$316)</f>
        <v>1473</v>
      </c>
      <c r="L100" s="31">
        <v>4.7</v>
      </c>
      <c r="M100" s="98">
        <f>IFERROR(L100/I100, 0)</f>
        <v>9.4188376753507018E-3</v>
      </c>
      <c r="N100" s="98">
        <f>IFERROR(J100/I100, 0)</f>
        <v>0.68336673346693388</v>
      </c>
      <c r="O100" s="32">
        <v>0</v>
      </c>
      <c r="P100" s="59" t="s">
        <v>172</v>
      </c>
      <c r="Q100" s="28" t="s">
        <v>87</v>
      </c>
      <c r="R100" s="31" t="s">
        <v>175</v>
      </c>
      <c r="S100" t="str">
        <f>_xlfn.IFS(
  AND(I100 &lt;= _xlfn.MINIFS(I:I, A:A, A100)*1.1, Q100="YES"), "BEST VALUE",
  L100 &gt;= 4.5, "HIGH RATED",
  TRUE, "COMPARE"
)</f>
        <v>HIGH RATED</v>
      </c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</row>
    <row r="101" spans="1:69" s="21" customFormat="1" x14ac:dyDescent="0.35">
      <c r="A101" s="81" t="s">
        <v>52</v>
      </c>
      <c r="B101" s="81" t="s">
        <v>20</v>
      </c>
      <c r="C101" s="81">
        <v>2024</v>
      </c>
      <c r="D101" s="81">
        <v>6.9</v>
      </c>
      <c r="E101" s="81">
        <v>4200</v>
      </c>
      <c r="F101" s="81">
        <v>256</v>
      </c>
      <c r="G101" s="81">
        <v>8</v>
      </c>
      <c r="H101" s="81">
        <v>50</v>
      </c>
      <c r="I101" s="50">
        <v>499.98</v>
      </c>
      <c r="J101" s="81">
        <v>28</v>
      </c>
      <c r="K101" s="99">
        <f>SUMIF('Market Data'!$A$2:$A$316, 'Market Data'!$A297, 'Market Data'!$J$2:$J$316)</f>
        <v>138</v>
      </c>
      <c r="L101" s="81">
        <v>4.5999999999999996</v>
      </c>
      <c r="M101" s="98">
        <f>IFERROR(L101/I101, 0)</f>
        <v>9.200368014720588E-3</v>
      </c>
      <c r="N101" s="98">
        <f>IFERROR(J101/I101, 0)</f>
        <v>5.6002240089603583E-2</v>
      </c>
      <c r="O101" s="89">
        <v>0</v>
      </c>
      <c r="P101" s="82" t="s">
        <v>20</v>
      </c>
      <c r="Q101" s="28" t="s">
        <v>87</v>
      </c>
      <c r="R101" s="90" t="s">
        <v>251</v>
      </c>
      <c r="S101" t="str">
        <f>_xlfn.IFS(
  AND(I101 &lt;= _xlfn.MINIFS(I:I, A:A, A101)*1.1, Q101="YES"), "BEST VALUE",
  L101 &gt;= 4.5, "HIGH RATED",
  TRUE, "COMPARE"
)</f>
        <v>HIGH RATED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</row>
    <row r="102" spans="1:69" s="21" customFormat="1" x14ac:dyDescent="0.35">
      <c r="A102" s="18" t="s">
        <v>67</v>
      </c>
      <c r="B102" s="18" t="s">
        <v>21</v>
      </c>
      <c r="C102" s="18">
        <v>2024</v>
      </c>
      <c r="D102" s="18">
        <v>6.78</v>
      </c>
      <c r="E102" s="19">
        <v>5200</v>
      </c>
      <c r="F102" s="18">
        <v>512</v>
      </c>
      <c r="G102" s="18">
        <v>12</v>
      </c>
      <c r="H102" s="18">
        <v>50</v>
      </c>
      <c r="I102" s="22">
        <v>499.99</v>
      </c>
      <c r="J102" s="20">
        <v>17</v>
      </c>
      <c r="K102" s="99">
        <f>SUMIF('Market Data'!$A$2:$A$316, 'Market Data'!$A84, 'Market Data'!$J$2:$J$316)</f>
        <v>62</v>
      </c>
      <c r="L102" s="20">
        <v>4.8</v>
      </c>
      <c r="M102" s="98">
        <f>IFERROR(L102/I102, 0)</f>
        <v>9.6001920038400763E-3</v>
      </c>
      <c r="N102" s="98">
        <f>IFERROR(J102/I102, 0)</f>
        <v>3.4000680013600272E-2</v>
      </c>
      <c r="O102" s="23">
        <v>0</v>
      </c>
      <c r="P102" s="25" t="s">
        <v>132</v>
      </c>
      <c r="Q102" s="26" t="s">
        <v>87</v>
      </c>
      <c r="R102" s="20" t="s">
        <v>133</v>
      </c>
      <c r="S102" t="str">
        <f>_xlfn.IFS(
  AND(I102 &lt;= _xlfn.MINIFS(I:I, A:A, A102)*1.1, Q102="YES"), "BEST VALUE",
  L102 &gt;= 4.5, "HIGH RATED",
  TRUE, "COMPARE"
)</f>
        <v>HIGH RATED</v>
      </c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</row>
    <row r="103" spans="1:69" s="21" customFormat="1" x14ac:dyDescent="0.35">
      <c r="A103" s="18" t="s">
        <v>33</v>
      </c>
      <c r="B103" s="18" t="s">
        <v>18</v>
      </c>
      <c r="C103" s="18">
        <v>2025</v>
      </c>
      <c r="D103" s="18">
        <v>6.7</v>
      </c>
      <c r="E103" s="19">
        <v>5000</v>
      </c>
      <c r="F103" s="18">
        <v>256</v>
      </c>
      <c r="G103" s="18">
        <v>8</v>
      </c>
      <c r="H103" s="18">
        <v>50</v>
      </c>
      <c r="I103" s="22">
        <v>499.99</v>
      </c>
      <c r="J103" s="20">
        <v>329</v>
      </c>
      <c r="K103" s="99">
        <f>SUMIF('Market Data'!$A$2:$A$316, 'Market Data'!$A88, 'Market Data'!$J$2:$J$316)</f>
        <v>923</v>
      </c>
      <c r="L103" s="20">
        <v>4.5999999999999996</v>
      </c>
      <c r="M103" s="98">
        <f>IFERROR(L103/I103, 0)</f>
        <v>9.200184003680072E-3</v>
      </c>
      <c r="N103" s="98">
        <f>IFERROR(J103/I103, 0)</f>
        <v>0.65801316026320522</v>
      </c>
      <c r="O103" s="23">
        <v>0</v>
      </c>
      <c r="P103" s="25" t="s">
        <v>132</v>
      </c>
      <c r="Q103" s="26" t="s">
        <v>87</v>
      </c>
      <c r="R103" s="20" t="s">
        <v>140</v>
      </c>
      <c r="S103" t="str">
        <f>_xlfn.IFS(
  AND(I103 &lt;= _xlfn.MINIFS(I:I, A:A, A103)*1.1, Q103="YES"), "BEST VALUE",
  L103 &gt;= 4.5, "HIGH RATED",
  TRUE, "COMPARE"
)</f>
        <v>HIGH RATED</v>
      </c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</row>
    <row r="104" spans="1:69" s="21" customFormat="1" x14ac:dyDescent="0.35">
      <c r="A104" s="34" t="s">
        <v>67</v>
      </c>
      <c r="B104" s="34" t="s">
        <v>21</v>
      </c>
      <c r="C104" s="34">
        <v>2024</v>
      </c>
      <c r="D104" s="34">
        <v>6.78</v>
      </c>
      <c r="E104" s="35">
        <v>5200</v>
      </c>
      <c r="F104" s="34">
        <v>512</v>
      </c>
      <c r="G104" s="34">
        <v>12</v>
      </c>
      <c r="H104" s="34">
        <v>50</v>
      </c>
      <c r="I104" s="10">
        <v>499.99</v>
      </c>
      <c r="J104" s="39" t="s">
        <v>89</v>
      </c>
      <c r="K104" s="99">
        <f>SUMIF('Market Data'!$A$2:$A$316, 'Market Data'!$A113, 'Market Data'!$J$2:$J$316)</f>
        <v>42</v>
      </c>
      <c r="L104" s="39" t="s">
        <v>89</v>
      </c>
      <c r="M104" s="98">
        <f>IFERROR(L104/I104, 0)</f>
        <v>0</v>
      </c>
      <c r="N104" s="98">
        <f>IFERROR(J104/I104, 0)</f>
        <v>0</v>
      </c>
      <c r="O104" s="38">
        <v>0</v>
      </c>
      <c r="P104" s="37" t="s">
        <v>189</v>
      </c>
      <c r="Q104" s="26" t="s">
        <v>87</v>
      </c>
      <c r="R104" s="36" t="s">
        <v>191</v>
      </c>
      <c r="S104" t="str">
        <f>_xlfn.IFS(
  AND(I104 &lt;= _xlfn.MINIFS(I:I, A:A, A104)*1.1, Q104="YES"), "BEST VALUE",
  L104 &gt;= 4.5, "HIGH RATED",
  TRUE, "COMPARE"
)</f>
        <v>HIGH RATED</v>
      </c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</row>
    <row r="105" spans="1:69" s="21" customFormat="1" x14ac:dyDescent="0.35">
      <c r="A105" s="83" t="s">
        <v>66</v>
      </c>
      <c r="B105" s="83" t="s">
        <v>65</v>
      </c>
      <c r="C105" s="83">
        <v>2023</v>
      </c>
      <c r="D105" s="83">
        <v>6.7</v>
      </c>
      <c r="E105" s="83">
        <v>5000</v>
      </c>
      <c r="F105" s="83">
        <v>256</v>
      </c>
      <c r="G105" s="83">
        <v>8</v>
      </c>
      <c r="H105" s="83">
        <v>200</v>
      </c>
      <c r="I105" s="74">
        <v>499.99</v>
      </c>
      <c r="J105" s="83">
        <v>277</v>
      </c>
      <c r="K105" s="99">
        <f>SUMIF('Market Data'!$A$2:$A$316, 'Market Data'!$A220, 'Market Data'!$J$2:$J$316)</f>
        <v>137</v>
      </c>
      <c r="L105" s="83">
        <v>4.7</v>
      </c>
      <c r="M105" s="98">
        <f>IFERROR(L105/I105, 0)</f>
        <v>9.4001880037600759E-3</v>
      </c>
      <c r="N105" s="98">
        <f>IFERROR(J105/I105, 0)</f>
        <v>0.55401108022160439</v>
      </c>
      <c r="O105" s="94">
        <v>0</v>
      </c>
      <c r="P105" s="84" t="s">
        <v>21</v>
      </c>
      <c r="Q105" s="28" t="s">
        <v>87</v>
      </c>
      <c r="R105" s="91" t="s">
        <v>258</v>
      </c>
      <c r="S105" t="str">
        <f>_xlfn.IFS(
  AND(I105 &lt;= _xlfn.MINIFS(I:I, A:A, A105)*1.1, Q105="YES"), "BEST VALUE",
  L105 &gt;= 4.5, "HIGH RATED",
  TRUE, "COMPARE"
)</f>
        <v>HIGH RATED</v>
      </c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</row>
    <row r="106" spans="1:69" s="21" customFormat="1" x14ac:dyDescent="0.35">
      <c r="A106" s="2" t="s">
        <v>67</v>
      </c>
      <c r="B106" s="2" t="s">
        <v>21</v>
      </c>
      <c r="C106" s="2">
        <v>2024</v>
      </c>
      <c r="D106" s="2">
        <v>6.78</v>
      </c>
      <c r="E106" s="3">
        <v>5200</v>
      </c>
      <c r="F106" s="2">
        <v>512</v>
      </c>
      <c r="G106" s="2">
        <v>12</v>
      </c>
      <c r="H106" s="2">
        <v>50</v>
      </c>
      <c r="I106" s="10">
        <v>499.99</v>
      </c>
      <c r="J106" s="2" t="s">
        <v>89</v>
      </c>
      <c r="K106" s="99">
        <f>SUMIF('Market Data'!$A$2:$A$316, 'Market Data'!$A269, 'Market Data'!$J$2:$J$316)</f>
        <v>923</v>
      </c>
      <c r="L106" s="2" t="s">
        <v>89</v>
      </c>
      <c r="M106" s="98">
        <f>IFERROR(L106/I106, 0)</f>
        <v>0</v>
      </c>
      <c r="N106" s="98">
        <f>IFERROR(J106/I106, 0)</f>
        <v>0</v>
      </c>
      <c r="O106" s="7">
        <v>0</v>
      </c>
      <c r="P106" s="65" t="s">
        <v>219</v>
      </c>
      <c r="Q106" s="26" t="s">
        <v>87</v>
      </c>
      <c r="R106" s="2" t="s">
        <v>222</v>
      </c>
      <c r="S106" t="str">
        <f>_xlfn.IFS(
  AND(I106 &lt;= _xlfn.MINIFS(I:I, A:A, A106)*1.1, Q106="YES"), "BEST VALUE",
  L106 &gt;= 4.5, "HIGH RATED",
  TRUE, "COMPARE"
)</f>
        <v>HIGH RATED</v>
      </c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</row>
    <row r="107" spans="1:69" x14ac:dyDescent="0.35">
      <c r="A107" s="48" t="s">
        <v>12</v>
      </c>
      <c r="B107" s="48" t="s">
        <v>14</v>
      </c>
      <c r="C107" s="48">
        <v>2024</v>
      </c>
      <c r="D107" s="48">
        <v>6.3</v>
      </c>
      <c r="E107" s="49">
        <v>4700</v>
      </c>
      <c r="F107" s="48">
        <v>128</v>
      </c>
      <c r="G107" s="48">
        <v>12</v>
      </c>
      <c r="H107" s="48">
        <v>50</v>
      </c>
      <c r="I107" s="50">
        <v>504.99</v>
      </c>
      <c r="J107" s="48">
        <v>624</v>
      </c>
      <c r="K107" s="99">
        <f>SUMIF('Market Data'!$A$2:$A$316, 'Market Data'!$A7, 'Market Data'!$J$2:$J$316)</f>
        <v>44</v>
      </c>
      <c r="L107" s="48">
        <v>4.4000000000000004</v>
      </c>
      <c r="M107" s="98">
        <f>IFERROR(L107/I107, 0)</f>
        <v>8.7130438226499535E-3</v>
      </c>
      <c r="N107" s="98">
        <f>IFERROR(J107/I107, 0)</f>
        <v>1.2356680330303571</v>
      </c>
      <c r="O107" s="51">
        <v>0</v>
      </c>
      <c r="P107" s="52" t="s">
        <v>82</v>
      </c>
      <c r="Q107" s="26" t="s">
        <v>87</v>
      </c>
      <c r="R107" s="48" t="s">
        <v>17</v>
      </c>
      <c r="S107" t="str">
        <f>_xlfn.IFS(
  AND(I107 &lt;= _xlfn.MINIFS(I:I, A:A, A107)*1.1, Q107="YES"), "BEST VALUE",
  L107 &gt;= 4.5, "HIGH RATED",
  TRUE, "COMPARE"
)</f>
        <v>BEST VALUE</v>
      </c>
    </row>
    <row r="108" spans="1:69" x14ac:dyDescent="0.35">
      <c r="A108" s="9" t="s">
        <v>29</v>
      </c>
      <c r="B108" s="9" t="s">
        <v>18</v>
      </c>
      <c r="C108" s="9">
        <v>2025</v>
      </c>
      <c r="D108" s="9">
        <v>6.2</v>
      </c>
      <c r="E108" s="14">
        <v>4000</v>
      </c>
      <c r="F108" s="9">
        <v>128</v>
      </c>
      <c r="G108" s="9">
        <v>12</v>
      </c>
      <c r="H108" s="9">
        <v>200</v>
      </c>
      <c r="I108" s="10">
        <v>504.99</v>
      </c>
      <c r="J108" s="15" t="s">
        <v>89</v>
      </c>
      <c r="K108" s="99">
        <f>SUMIF('Market Data'!$A$2:$A$316, 'Market Data'!$A142, 'Market Data'!$J$2:$J$316)</f>
        <v>49</v>
      </c>
      <c r="L108" s="15" t="s">
        <v>89</v>
      </c>
      <c r="M108" s="98">
        <f>IFERROR(L108/I108, 0)</f>
        <v>0</v>
      </c>
      <c r="N108" s="98">
        <f>IFERROR(J108/I108, 0)</f>
        <v>0</v>
      </c>
      <c r="O108" s="11">
        <v>15</v>
      </c>
      <c r="P108" s="12" t="s">
        <v>92</v>
      </c>
      <c r="Q108" s="26" t="s">
        <v>87</v>
      </c>
      <c r="R108" s="9" t="s">
        <v>93</v>
      </c>
      <c r="S108" t="str">
        <f>_xlfn.IFS(
  AND(I108 &lt;= _xlfn.MINIFS(I:I, A:A, A108)*1.1, Q108="YES"), "BEST VALUE",
  L108 &gt;= 4.5, "HIGH RATED",
  TRUE, "COMPARE"
)</f>
        <v>BEST VALUE</v>
      </c>
    </row>
    <row r="109" spans="1:69" x14ac:dyDescent="0.35">
      <c r="A109" s="48" t="s">
        <v>29</v>
      </c>
      <c r="B109" s="48" t="s">
        <v>18</v>
      </c>
      <c r="C109" s="48">
        <v>2025</v>
      </c>
      <c r="D109" s="48">
        <v>6.2</v>
      </c>
      <c r="E109" s="49">
        <v>4000</v>
      </c>
      <c r="F109" s="48">
        <v>128</v>
      </c>
      <c r="G109" s="48">
        <v>12</v>
      </c>
      <c r="H109" s="48">
        <v>200</v>
      </c>
      <c r="I109" s="50">
        <v>509</v>
      </c>
      <c r="J109" s="48">
        <v>23</v>
      </c>
      <c r="K109" s="99">
        <f>SUMIF('Market Data'!$A$2:$A$316, 'Market Data'!$A27, 'Market Data'!$J$2:$J$316)</f>
        <v>923</v>
      </c>
      <c r="L109" s="48">
        <v>4.5999999999999996</v>
      </c>
      <c r="M109" s="98">
        <f>IFERROR(L109/I109, 0)</f>
        <v>9.0373280943025526E-3</v>
      </c>
      <c r="N109" s="98">
        <f>IFERROR(J109/I109, 0)</f>
        <v>4.5186640471512773E-2</v>
      </c>
      <c r="O109" s="53">
        <v>0</v>
      </c>
      <c r="P109" s="52" t="s">
        <v>82</v>
      </c>
      <c r="Q109" s="26" t="s">
        <v>87</v>
      </c>
      <c r="R109" s="48" t="s">
        <v>32</v>
      </c>
      <c r="S109" t="str">
        <f>_xlfn.IFS(
  AND(I109 &lt;= _xlfn.MINIFS(I:I, A:A, A109)*1.1, Q109="YES"), "BEST VALUE",
  L109 &gt;= 4.5, "HIGH RATED",
  TRUE, "COMPARE"
)</f>
        <v>BEST VALUE</v>
      </c>
    </row>
    <row r="110" spans="1:69" x14ac:dyDescent="0.35">
      <c r="A110" s="18" t="s">
        <v>114</v>
      </c>
      <c r="B110" s="18" t="s">
        <v>18</v>
      </c>
      <c r="C110" s="18">
        <v>2023</v>
      </c>
      <c r="D110" s="18">
        <v>6.8</v>
      </c>
      <c r="E110" s="18">
        <v>5000</v>
      </c>
      <c r="F110" s="18">
        <v>256</v>
      </c>
      <c r="G110" s="18">
        <v>8</v>
      </c>
      <c r="H110" s="18">
        <v>200</v>
      </c>
      <c r="I110" s="22">
        <v>509</v>
      </c>
      <c r="J110" s="20">
        <v>984</v>
      </c>
      <c r="K110" s="99">
        <f>SUMIF('Market Data'!$A$2:$A$316, 'Market Data'!$A75, 'Market Data'!$J$2:$J$316)</f>
        <v>1006</v>
      </c>
      <c r="L110" s="20">
        <v>4.0999999999999996</v>
      </c>
      <c r="M110" s="98">
        <f>IFERROR(L110/I110, 0)</f>
        <v>8.0550098231827114E-3</v>
      </c>
      <c r="N110" s="98">
        <f>IFERROR(J110/I110, 0)</f>
        <v>1.9332023575638506</v>
      </c>
      <c r="O110" s="23">
        <v>0</v>
      </c>
      <c r="P110" s="25" t="s">
        <v>132</v>
      </c>
      <c r="Q110" s="26" t="s">
        <v>87</v>
      </c>
      <c r="R110" s="20" t="s">
        <v>148</v>
      </c>
      <c r="S110" t="str">
        <f>_xlfn.IFS(
  AND(I110 &lt;= _xlfn.MINIFS(I:I, A:A, A110)*1.1, Q110="YES"), "BEST VALUE",
  L110 &gt;= 4.5, "HIGH RATED",
  TRUE, "COMPARE"
)</f>
        <v>COMPARE</v>
      </c>
    </row>
    <row r="111" spans="1:69" x14ac:dyDescent="0.35">
      <c r="A111" s="9" t="s">
        <v>39</v>
      </c>
      <c r="B111" s="9" t="s">
        <v>19</v>
      </c>
      <c r="C111" s="9">
        <v>2025</v>
      </c>
      <c r="D111" s="9">
        <v>6.67</v>
      </c>
      <c r="E111" s="14">
        <v>5300</v>
      </c>
      <c r="F111" s="9">
        <v>512</v>
      </c>
      <c r="G111" s="9">
        <v>16</v>
      </c>
      <c r="H111" s="9">
        <v>50</v>
      </c>
      <c r="I111" s="10">
        <v>509.99</v>
      </c>
      <c r="J111" s="15" t="s">
        <v>89</v>
      </c>
      <c r="K111" s="99">
        <f>SUMIF('Market Data'!$A$2:$A$316, 'Market Data'!$A168, 'Market Data'!$J$2:$J$316)</f>
        <v>688</v>
      </c>
      <c r="L111" s="15" t="s">
        <v>89</v>
      </c>
      <c r="M111" s="98">
        <f>IFERROR(L111/I111, 0)</f>
        <v>0</v>
      </c>
      <c r="N111" s="98">
        <f>IFERROR(J111/I111, 0)</f>
        <v>0</v>
      </c>
      <c r="O111" s="11">
        <v>15</v>
      </c>
      <c r="P111" s="12" t="s">
        <v>92</v>
      </c>
      <c r="Q111" s="26" t="s">
        <v>87</v>
      </c>
      <c r="R111" s="9" t="s">
        <v>130</v>
      </c>
      <c r="S111" t="str">
        <f>_xlfn.IFS(
  AND(I111 &lt;= _xlfn.MINIFS(I:I, A:A, A111)*1.1, Q111="YES"), "BEST VALUE",
  L111 &gt;= 4.5, "HIGH RATED",
  TRUE, "COMPARE"
)</f>
        <v>BEST VALUE</v>
      </c>
    </row>
    <row r="112" spans="1:69" x14ac:dyDescent="0.35">
      <c r="A112" s="56" t="s">
        <v>33</v>
      </c>
      <c r="B112" s="56" t="s">
        <v>18</v>
      </c>
      <c r="C112" s="56">
        <v>2025</v>
      </c>
      <c r="D112" s="56">
        <v>6.7</v>
      </c>
      <c r="E112" s="57">
        <v>5000</v>
      </c>
      <c r="F112" s="56">
        <v>256</v>
      </c>
      <c r="G112" s="56">
        <v>8</v>
      </c>
      <c r="H112" s="56">
        <v>50</v>
      </c>
      <c r="I112" s="64">
        <v>513.59</v>
      </c>
      <c r="J112" s="58" t="s">
        <v>89</v>
      </c>
      <c r="K112" s="99">
        <f>SUMIF('Market Data'!$A$2:$A$316, 'Market Data'!$A178, 'Market Data'!$J$2:$J$316)</f>
        <v>48808</v>
      </c>
      <c r="L112" s="58" t="s">
        <v>89</v>
      </c>
      <c r="M112" s="98">
        <f>IFERROR(L112/I112, 0)</f>
        <v>0</v>
      </c>
      <c r="N112" s="98">
        <f>IFERROR(J112/I112, 0)</f>
        <v>0</v>
      </c>
      <c r="O112" s="62">
        <v>0</v>
      </c>
      <c r="P112" s="61" t="s">
        <v>205</v>
      </c>
      <c r="Q112" s="28" t="s">
        <v>87</v>
      </c>
      <c r="R112" s="58" t="s">
        <v>214</v>
      </c>
      <c r="S112" t="str">
        <f>_xlfn.IFS(
  AND(I112 &lt;= _xlfn.MINIFS(I:I, A:A, A112)*1.1, Q112="YES"), "BEST VALUE",
  L112 &gt;= 4.5, "HIGH RATED",
  TRUE, "COMPARE"
)</f>
        <v>HIGH RATED</v>
      </c>
    </row>
    <row r="113" spans="1:19" x14ac:dyDescent="0.35">
      <c r="A113" s="48" t="s">
        <v>73</v>
      </c>
      <c r="B113" s="48" t="s">
        <v>51</v>
      </c>
      <c r="C113" s="48">
        <v>2024</v>
      </c>
      <c r="D113" s="48">
        <v>6.78</v>
      </c>
      <c r="E113" s="49">
        <v>5500</v>
      </c>
      <c r="F113" s="48">
        <v>256</v>
      </c>
      <c r="G113" s="48">
        <v>16</v>
      </c>
      <c r="H113" s="48">
        <v>50</v>
      </c>
      <c r="I113" s="50">
        <v>529</v>
      </c>
      <c r="J113" s="48">
        <v>42</v>
      </c>
      <c r="K113" s="99">
        <f>SUMIF('Market Data'!$A$2:$A$316, 'Market Data'!$A19, 'Market Data'!$J$2:$J$316)</f>
        <v>2596</v>
      </c>
      <c r="L113" s="48">
        <v>4.5</v>
      </c>
      <c r="M113" s="98">
        <f>IFERROR(L113/I113, 0)</f>
        <v>8.5066162570888466E-3</v>
      </c>
      <c r="N113" s="98">
        <f>IFERROR(J113/I113, 0)</f>
        <v>7.9395085066162566E-2</v>
      </c>
      <c r="O113" s="53">
        <v>0</v>
      </c>
      <c r="P113" s="52" t="s">
        <v>82</v>
      </c>
      <c r="Q113" s="26" t="s">
        <v>87</v>
      </c>
      <c r="R113" s="48" t="s">
        <v>74</v>
      </c>
      <c r="S113" t="str">
        <f>_xlfn.IFS(
  AND(I113 &lt;= _xlfn.MINIFS(I:I, A:A, A113)*1.1, Q113="YES"), "BEST VALUE",
  L113 &gt;= 4.5, "HIGH RATED",
  TRUE, "COMPARE"
)</f>
        <v>HIGH RATED</v>
      </c>
    </row>
    <row r="114" spans="1:19" x14ac:dyDescent="0.35">
      <c r="A114" s="85" t="s">
        <v>71</v>
      </c>
      <c r="B114" s="85" t="s">
        <v>51</v>
      </c>
      <c r="C114" s="85">
        <v>2025</v>
      </c>
      <c r="D114" s="85">
        <v>6.78</v>
      </c>
      <c r="E114" s="85">
        <v>6000</v>
      </c>
      <c r="F114" s="85">
        <v>256</v>
      </c>
      <c r="G114" s="85">
        <v>12</v>
      </c>
      <c r="H114" s="85">
        <v>50</v>
      </c>
      <c r="I114" s="50">
        <v>529</v>
      </c>
      <c r="J114" s="85">
        <v>2</v>
      </c>
      <c r="K114" s="99">
        <f>SUMIF('Market Data'!$A$2:$A$316, 'Market Data'!$A299, 'Market Data'!$J$2:$J$316)</f>
        <v>94</v>
      </c>
      <c r="L114" s="85">
        <v>4.5</v>
      </c>
      <c r="M114" s="98">
        <f>IFERROR(L114/I114, 0)</f>
        <v>8.5066162570888466E-3</v>
      </c>
      <c r="N114" s="98">
        <f>IFERROR(J114/I114, 0)</f>
        <v>3.780718336483932E-3</v>
      </c>
      <c r="O114" s="95">
        <v>15</v>
      </c>
      <c r="P114" s="86" t="s">
        <v>244</v>
      </c>
      <c r="Q114" s="28" t="s">
        <v>87</v>
      </c>
      <c r="R114" s="92" t="s">
        <v>261</v>
      </c>
      <c r="S114" t="str">
        <f>_xlfn.IFS(
  AND(I114 &lt;= _xlfn.MINIFS(I:I, A:A, A114)*1.1, Q114="YES"), "BEST VALUE",
  L114 &gt;= 4.5, "HIGH RATED",
  TRUE, "COMPARE"
)</f>
        <v>BEST VALUE</v>
      </c>
    </row>
    <row r="115" spans="1:19" x14ac:dyDescent="0.35">
      <c r="A115" s="9" t="s">
        <v>67</v>
      </c>
      <c r="B115" s="9" t="s">
        <v>21</v>
      </c>
      <c r="C115" s="9">
        <v>2024</v>
      </c>
      <c r="D115" s="9">
        <v>6.78</v>
      </c>
      <c r="E115" s="14">
        <v>5200</v>
      </c>
      <c r="F115" s="9">
        <v>512</v>
      </c>
      <c r="G115" s="9">
        <v>12</v>
      </c>
      <c r="H115" s="9">
        <v>50</v>
      </c>
      <c r="I115" s="10">
        <v>530.65</v>
      </c>
      <c r="J115" s="15" t="s">
        <v>89</v>
      </c>
      <c r="K115" s="99">
        <f>SUMIF('Market Data'!$A$2:$A$316, 'Market Data'!$A143, 'Market Data'!$J$2:$J$316)</f>
        <v>4</v>
      </c>
      <c r="L115" s="15" t="s">
        <v>89</v>
      </c>
      <c r="M115" s="98">
        <f>IFERROR(L115/I115, 0)</f>
        <v>0</v>
      </c>
      <c r="N115" s="98">
        <f>IFERROR(J115/I115, 0)</f>
        <v>0</v>
      </c>
      <c r="O115" s="11">
        <v>15</v>
      </c>
      <c r="P115" s="12" t="s">
        <v>92</v>
      </c>
      <c r="Q115" s="26" t="s">
        <v>87</v>
      </c>
      <c r="R115" s="9" t="s">
        <v>116</v>
      </c>
      <c r="S115" t="str">
        <f>_xlfn.IFS(
  AND(I115 &lt;= _xlfn.MINIFS(I:I, A:A, A115)*1.1, Q115="YES"), "BEST VALUE",
  L115 &gt;= 4.5, "HIGH RATED",
  TRUE, "COMPARE"
)</f>
        <v>HIGH RATED</v>
      </c>
    </row>
    <row r="116" spans="1:19" x14ac:dyDescent="0.35">
      <c r="A116" s="9" t="s">
        <v>71</v>
      </c>
      <c r="B116" s="9" t="s">
        <v>51</v>
      </c>
      <c r="C116" s="9">
        <v>2025</v>
      </c>
      <c r="D116" s="9">
        <v>6.78</v>
      </c>
      <c r="E116" s="9">
        <v>6000</v>
      </c>
      <c r="F116" s="9">
        <v>256</v>
      </c>
      <c r="G116" s="9">
        <v>12</v>
      </c>
      <c r="H116" s="9">
        <v>50</v>
      </c>
      <c r="I116" s="10">
        <v>539.99</v>
      </c>
      <c r="J116" s="15" t="s">
        <v>89</v>
      </c>
      <c r="K116" s="99">
        <f>SUMIF('Market Data'!$A$2:$A$316, 'Market Data'!$A165, 'Market Data'!$J$2:$J$316)</f>
        <v>2442</v>
      </c>
      <c r="L116" s="15" t="s">
        <v>89</v>
      </c>
      <c r="M116" s="98">
        <f>IFERROR(L116/I116, 0)</f>
        <v>0</v>
      </c>
      <c r="N116" s="98">
        <f>IFERROR(J116/I116, 0)</f>
        <v>0</v>
      </c>
      <c r="O116" s="11">
        <v>15</v>
      </c>
      <c r="P116" s="12" t="s">
        <v>92</v>
      </c>
      <c r="Q116" s="26" t="s">
        <v>87</v>
      </c>
      <c r="R116" s="9" t="s">
        <v>126</v>
      </c>
      <c r="S116" t="str">
        <f>_xlfn.IFS(
  AND(I116 &lt;= _xlfn.MINIFS(I:I, A:A, A116)*1.1, Q116="YES"), "BEST VALUE",
  L116 &gt;= 4.5, "HIGH RATED",
  TRUE, "COMPARE"
)</f>
        <v>BEST VALUE</v>
      </c>
    </row>
    <row r="117" spans="1:19" x14ac:dyDescent="0.35">
      <c r="A117" s="43" t="s">
        <v>52</v>
      </c>
      <c r="B117" s="43" t="s">
        <v>20</v>
      </c>
      <c r="C117" s="43">
        <v>2024</v>
      </c>
      <c r="D117" s="43">
        <v>6.9</v>
      </c>
      <c r="E117" s="44">
        <v>4200</v>
      </c>
      <c r="F117" s="43">
        <v>256</v>
      </c>
      <c r="G117" s="43">
        <v>8</v>
      </c>
      <c r="H117" s="43">
        <v>50</v>
      </c>
      <c r="I117" s="45">
        <v>549</v>
      </c>
      <c r="J117" s="46" t="s">
        <v>89</v>
      </c>
      <c r="K117" s="99">
        <f>SUMIF('Market Data'!$A$2:$A$316, 'Market Data'!$A48, 'Market Data'!$J$2:$J$316)</f>
        <v>138</v>
      </c>
      <c r="L117" s="46" t="s">
        <v>89</v>
      </c>
      <c r="M117" s="98">
        <f>IFERROR(L117/I117, 0)</f>
        <v>0</v>
      </c>
      <c r="N117" s="98">
        <f>IFERROR(J117/I117, 0)</f>
        <v>0</v>
      </c>
      <c r="O117" s="46">
        <v>0</v>
      </c>
      <c r="P117" s="47" t="s">
        <v>153</v>
      </c>
      <c r="Q117" s="28" t="s">
        <v>87</v>
      </c>
      <c r="R117" s="43" t="s">
        <v>157</v>
      </c>
      <c r="S117" t="str">
        <f>_xlfn.IFS(
  AND(I117 &lt;= _xlfn.MINIFS(I:I, A:A, A117)*1.1, Q117="YES"), "BEST VALUE",
  L117 &gt;= 4.5, "HIGH RATED",
  TRUE, "COMPARE"
)</f>
        <v>HIGH RATED</v>
      </c>
    </row>
    <row r="118" spans="1:19" x14ac:dyDescent="0.35">
      <c r="A118" s="34" t="s">
        <v>24</v>
      </c>
      <c r="B118" s="34" t="s">
        <v>14</v>
      </c>
      <c r="C118" s="34">
        <v>2023</v>
      </c>
      <c r="D118" s="34">
        <v>6.7</v>
      </c>
      <c r="E118" s="35">
        <v>5050</v>
      </c>
      <c r="F118" s="34">
        <v>128</v>
      </c>
      <c r="G118" s="34">
        <v>12</v>
      </c>
      <c r="H118" s="34">
        <v>50</v>
      </c>
      <c r="I118" s="10">
        <v>549</v>
      </c>
      <c r="J118" s="39" t="s">
        <v>89</v>
      </c>
      <c r="K118" s="99">
        <f>SUMIF('Market Data'!$A$2:$A$316, 'Market Data'!$A109, 'Market Data'!$J$2:$J$316)</f>
        <v>48808</v>
      </c>
      <c r="L118" s="39" t="s">
        <v>89</v>
      </c>
      <c r="M118" s="98">
        <f>IFERROR(L118/I118, 0)</f>
        <v>0</v>
      </c>
      <c r="N118" s="98">
        <f>IFERROR(J118/I118, 0)</f>
        <v>0</v>
      </c>
      <c r="O118" s="38">
        <v>0</v>
      </c>
      <c r="P118" s="37" t="s">
        <v>189</v>
      </c>
      <c r="Q118" s="26" t="s">
        <v>87</v>
      </c>
      <c r="R118" s="36" t="s">
        <v>201</v>
      </c>
      <c r="S118" t="str">
        <f>_xlfn.IFS(
  AND(I118 &lt;= _xlfn.MINIFS(I:I, A:A, A118)*1.1, Q118="YES"), "BEST VALUE",
  L118 &gt;= 4.5, "HIGH RATED",
  TRUE, "COMPARE"
)</f>
        <v>HIGH RATED</v>
      </c>
    </row>
    <row r="119" spans="1:19" x14ac:dyDescent="0.35">
      <c r="A119" s="34" t="s">
        <v>28</v>
      </c>
      <c r="B119" s="34" t="s">
        <v>18</v>
      </c>
      <c r="C119" s="34">
        <v>2024</v>
      </c>
      <c r="D119" s="34">
        <v>6.7</v>
      </c>
      <c r="E119" s="35">
        <v>4700</v>
      </c>
      <c r="F119" s="34">
        <v>256</v>
      </c>
      <c r="G119" s="34">
        <v>8</v>
      </c>
      <c r="H119" s="34">
        <v>50</v>
      </c>
      <c r="I119" s="10">
        <v>549</v>
      </c>
      <c r="J119" s="39" t="s">
        <v>89</v>
      </c>
      <c r="K119" s="99">
        <f>SUMIF('Market Data'!$A$2:$A$316, 'Market Data'!$A120, 'Market Data'!$J$2:$J$316)</f>
        <v>94</v>
      </c>
      <c r="L119" s="39" t="s">
        <v>89</v>
      </c>
      <c r="M119" s="98">
        <f>IFERROR(L119/I119, 0)</f>
        <v>0</v>
      </c>
      <c r="N119" s="98">
        <f>IFERROR(J119/I119, 0)</f>
        <v>0</v>
      </c>
      <c r="O119" s="38">
        <v>0</v>
      </c>
      <c r="P119" s="37" t="s">
        <v>189</v>
      </c>
      <c r="Q119" s="26" t="s">
        <v>87</v>
      </c>
      <c r="R119" s="36" t="s">
        <v>192</v>
      </c>
      <c r="S119" t="str">
        <f>_xlfn.IFS(
  AND(I119 &lt;= _xlfn.MINIFS(I:I, A:A, A119)*1.1, Q119="YES"), "BEST VALUE",
  L119 &gt;= 4.5, "HIGH RATED",
  TRUE, "COMPARE"
)</f>
        <v>HIGH RATED</v>
      </c>
    </row>
    <row r="120" spans="1:19" x14ac:dyDescent="0.35">
      <c r="A120" s="9" t="s">
        <v>79</v>
      </c>
      <c r="B120" s="9" t="s">
        <v>51</v>
      </c>
      <c r="C120" s="9">
        <v>2023</v>
      </c>
      <c r="D120" s="9">
        <v>6.7</v>
      </c>
      <c r="E120" s="14">
        <v>5000</v>
      </c>
      <c r="F120" s="9">
        <v>128</v>
      </c>
      <c r="G120" s="9">
        <v>8</v>
      </c>
      <c r="H120" s="9">
        <v>50</v>
      </c>
      <c r="I120" s="10">
        <v>549</v>
      </c>
      <c r="J120" s="15" t="s">
        <v>89</v>
      </c>
      <c r="K120" s="99">
        <f>SUMIF('Market Data'!$A$2:$A$316, 'Market Data'!$A171, 'Market Data'!$J$2:$J$316)</f>
        <v>49</v>
      </c>
      <c r="L120" s="15" t="s">
        <v>89</v>
      </c>
      <c r="M120" s="98">
        <f>IFERROR(L120/I120, 0)</f>
        <v>0</v>
      </c>
      <c r="N120" s="98">
        <f>IFERROR(J120/I120, 0)</f>
        <v>0</v>
      </c>
      <c r="O120" s="11">
        <v>15</v>
      </c>
      <c r="P120" s="12" t="s">
        <v>92</v>
      </c>
      <c r="Q120" s="26" t="s">
        <v>87</v>
      </c>
      <c r="R120" s="9" t="s">
        <v>106</v>
      </c>
      <c r="S120" t="str">
        <f>_xlfn.IFS(
  AND(I120 &lt;= _xlfn.MINIFS(I:I, A:A, A120)*1.1, Q120="YES"), "BEST VALUE",
  L120 &gt;= 4.5, "HIGH RATED",
  TRUE, "COMPARE"
)</f>
        <v>HIGH RATED</v>
      </c>
    </row>
    <row r="121" spans="1:19" x14ac:dyDescent="0.35">
      <c r="A121" s="56" t="s">
        <v>13</v>
      </c>
      <c r="B121" s="56" t="s">
        <v>14</v>
      </c>
      <c r="C121" s="56">
        <v>2024</v>
      </c>
      <c r="D121" s="56">
        <v>6.1</v>
      </c>
      <c r="E121" s="57">
        <v>4492</v>
      </c>
      <c r="F121" s="56">
        <v>128</v>
      </c>
      <c r="G121" s="56">
        <v>8</v>
      </c>
      <c r="H121" s="56">
        <v>64</v>
      </c>
      <c r="I121" s="64">
        <v>549</v>
      </c>
      <c r="J121" s="58" t="s">
        <v>89</v>
      </c>
      <c r="K121" s="99">
        <f>SUMIF('Market Data'!$A$2:$A$316, 'Market Data'!$A183, 'Market Data'!$J$2:$J$316)</f>
        <v>2782</v>
      </c>
      <c r="L121" s="58" t="s">
        <v>89</v>
      </c>
      <c r="M121" s="98">
        <f>IFERROR(L121/I121, 0)</f>
        <v>0</v>
      </c>
      <c r="N121" s="98">
        <f>IFERROR(J121/I121, 0)</f>
        <v>0</v>
      </c>
      <c r="O121" s="62">
        <v>0</v>
      </c>
      <c r="P121" s="61" t="s">
        <v>205</v>
      </c>
      <c r="Q121" s="28" t="s">
        <v>87</v>
      </c>
      <c r="R121" s="58" t="s">
        <v>208</v>
      </c>
      <c r="S121" t="str">
        <f>_xlfn.IFS(
  AND(I121 &lt;= _xlfn.MINIFS(I:I, A:A, A121)*1.1, Q121="YES"), "BEST VALUE",
  L121 &gt;= 4.5, "HIGH RATED",
  TRUE, "COMPARE"
)</f>
        <v>HIGH RATED</v>
      </c>
    </row>
    <row r="122" spans="1:19" x14ac:dyDescent="0.35">
      <c r="A122" s="29" t="s">
        <v>24</v>
      </c>
      <c r="B122" s="29" t="s">
        <v>14</v>
      </c>
      <c r="C122" s="29">
        <v>2023</v>
      </c>
      <c r="D122" s="29">
        <v>6.7</v>
      </c>
      <c r="E122" s="30">
        <v>5050</v>
      </c>
      <c r="F122" s="29">
        <v>128</v>
      </c>
      <c r="G122" s="29">
        <v>12</v>
      </c>
      <c r="H122" s="29">
        <v>50</v>
      </c>
      <c r="I122" s="27">
        <v>549</v>
      </c>
      <c r="J122" s="31">
        <v>184</v>
      </c>
      <c r="K122" s="99">
        <f>SUMIF('Market Data'!$A$2:$A$316, 'Market Data'!$A224, 'Market Data'!$J$2:$J$316)</f>
        <v>469</v>
      </c>
      <c r="L122" s="31">
        <v>4.7</v>
      </c>
      <c r="M122" s="98">
        <f>IFERROR(L122/I122, 0)</f>
        <v>8.5610200364298721E-3</v>
      </c>
      <c r="N122" s="98">
        <f>IFERROR(J122/I122, 0)</f>
        <v>0.33515482695810567</v>
      </c>
      <c r="O122" s="32">
        <v>0</v>
      </c>
      <c r="P122" s="59" t="s">
        <v>172</v>
      </c>
      <c r="Q122" s="28" t="s">
        <v>87</v>
      </c>
      <c r="R122" s="31" t="s">
        <v>188</v>
      </c>
      <c r="S122" t="str">
        <f>_xlfn.IFS(
  AND(I122 &lt;= _xlfn.MINIFS(I:I, A:A, A122)*1.1, Q122="YES"), "BEST VALUE",
  L122 &gt;= 4.5, "HIGH RATED",
  TRUE, "COMPARE"
)</f>
        <v>HIGH RATED</v>
      </c>
    </row>
    <row r="123" spans="1:19" x14ac:dyDescent="0.35">
      <c r="A123" s="29" t="s">
        <v>52</v>
      </c>
      <c r="B123" s="29" t="s">
        <v>20</v>
      </c>
      <c r="C123" s="29">
        <v>2024</v>
      </c>
      <c r="D123" s="29">
        <v>6.9</v>
      </c>
      <c r="E123" s="30">
        <v>4200</v>
      </c>
      <c r="F123" s="29">
        <v>256</v>
      </c>
      <c r="G123" s="29">
        <v>8</v>
      </c>
      <c r="H123" s="29">
        <v>50</v>
      </c>
      <c r="I123" s="27">
        <v>549</v>
      </c>
      <c r="J123" s="31">
        <v>5</v>
      </c>
      <c r="K123" s="99">
        <f>SUMIF('Market Data'!$A$2:$A$316, 'Market Data'!$A233, 'Market Data'!$J$2:$J$316)</f>
        <v>1898</v>
      </c>
      <c r="L123" s="31">
        <v>4.5</v>
      </c>
      <c r="M123" s="98">
        <f>IFERROR(L123/I123, 0)</f>
        <v>8.1967213114754103E-3</v>
      </c>
      <c r="N123" s="98">
        <f>IFERROR(J123/I123, 0)</f>
        <v>9.1074681238615673E-3</v>
      </c>
      <c r="O123" s="32">
        <v>0</v>
      </c>
      <c r="P123" s="59" t="s">
        <v>172</v>
      </c>
      <c r="Q123" s="28" t="s">
        <v>87</v>
      </c>
      <c r="R123" s="31" t="s">
        <v>179</v>
      </c>
      <c r="S123" t="str">
        <f>_xlfn.IFS(
  AND(I123 &lt;= _xlfn.MINIFS(I:I, A:A, A123)*1.1, Q123="YES"), "BEST VALUE",
  L123 &gt;= 4.5, "HIGH RATED",
  TRUE, "COMPARE"
)</f>
        <v>HIGH RATED</v>
      </c>
    </row>
    <row r="124" spans="1:19" x14ac:dyDescent="0.35">
      <c r="A124" s="72" t="s">
        <v>28</v>
      </c>
      <c r="B124" s="72" t="s">
        <v>18</v>
      </c>
      <c r="C124" s="72">
        <v>2024</v>
      </c>
      <c r="D124" s="72">
        <v>6.7</v>
      </c>
      <c r="E124" s="73">
        <v>4700</v>
      </c>
      <c r="F124" s="72">
        <v>256</v>
      </c>
      <c r="G124" s="72">
        <v>8</v>
      </c>
      <c r="H124" s="72">
        <v>50</v>
      </c>
      <c r="I124" s="74">
        <v>549</v>
      </c>
      <c r="J124" s="72">
        <v>763</v>
      </c>
      <c r="K124" s="99">
        <f>SUMIF('Market Data'!$A$2:$A$316, 'Market Data'!$A306, 'Market Data'!$J$2:$J$316)</f>
        <v>177</v>
      </c>
      <c r="L124" s="72">
        <v>4.5</v>
      </c>
      <c r="M124" s="98">
        <f>IFERROR(L124/I124, 0)</f>
        <v>8.1967213114754103E-3</v>
      </c>
      <c r="N124" s="98">
        <f>IFERROR(J124/I124, 0)</f>
        <v>1.389799635701275</v>
      </c>
      <c r="O124" s="76">
        <v>5.99</v>
      </c>
      <c r="P124" s="75" t="s">
        <v>18</v>
      </c>
      <c r="Q124" s="28" t="s">
        <v>87</v>
      </c>
      <c r="R124" s="77" t="s">
        <v>242</v>
      </c>
      <c r="S124" t="str">
        <f>_xlfn.IFS(
  AND(I124 &lt;= _xlfn.MINIFS(I:I, A:A, A124)*1.1, Q124="YES"), "BEST VALUE",
  L124 &gt;= 4.5, "HIGH RATED",
  TRUE, "COMPARE"
)</f>
        <v>HIGH RATED</v>
      </c>
    </row>
    <row r="125" spans="1:19" x14ac:dyDescent="0.35">
      <c r="A125" s="18" t="s">
        <v>52</v>
      </c>
      <c r="B125" s="18" t="s">
        <v>20</v>
      </c>
      <c r="C125" s="18">
        <v>2024</v>
      </c>
      <c r="D125" s="18">
        <v>6.9</v>
      </c>
      <c r="E125" s="19">
        <v>4200</v>
      </c>
      <c r="F125" s="18">
        <v>256</v>
      </c>
      <c r="G125" s="18">
        <v>8</v>
      </c>
      <c r="H125" s="18">
        <v>50</v>
      </c>
      <c r="I125" s="22">
        <v>549.99</v>
      </c>
      <c r="J125" s="20">
        <v>16</v>
      </c>
      <c r="K125" s="99">
        <f>SUMIF('Market Data'!$A$2:$A$316, 'Market Data'!$A85, 'Market Data'!$J$2:$J$316)</f>
        <v>256</v>
      </c>
      <c r="L125" s="20">
        <v>4.5999999999999996</v>
      </c>
      <c r="M125" s="98">
        <f>IFERROR(L125/I125, 0)</f>
        <v>8.3637884325169533E-3</v>
      </c>
      <c r="N125" s="98">
        <f>IFERROR(J125/I125, 0)</f>
        <v>2.909143802614593E-2</v>
      </c>
      <c r="O125" s="23">
        <v>0</v>
      </c>
      <c r="P125" s="25" t="s">
        <v>132</v>
      </c>
      <c r="Q125" s="26" t="s">
        <v>87</v>
      </c>
      <c r="R125" s="20" t="s">
        <v>134</v>
      </c>
      <c r="S125" t="str">
        <f>_xlfn.IFS(
  AND(I125 &lt;= _xlfn.MINIFS(I:I, A:A, A125)*1.1, Q125="YES"), "BEST VALUE",
  L125 &gt;= 4.5, "HIGH RATED",
  TRUE, "COMPARE"
)</f>
        <v>HIGH RATED</v>
      </c>
    </row>
    <row r="126" spans="1:19" x14ac:dyDescent="0.35">
      <c r="A126" s="9" t="s">
        <v>81</v>
      </c>
      <c r="B126" s="9" t="s">
        <v>14</v>
      </c>
      <c r="C126" s="9">
        <v>2024</v>
      </c>
      <c r="D126" s="9">
        <v>6.3</v>
      </c>
      <c r="E126" s="14">
        <v>4700</v>
      </c>
      <c r="F126" s="9">
        <v>128</v>
      </c>
      <c r="G126" s="9">
        <v>16</v>
      </c>
      <c r="H126" s="9">
        <v>50</v>
      </c>
      <c r="I126" s="10">
        <v>549.99</v>
      </c>
      <c r="J126" s="15" t="s">
        <v>89</v>
      </c>
      <c r="K126" s="99">
        <f>SUMIF('Market Data'!$A$2:$A$316, 'Market Data'!$A154, 'Market Data'!$J$2:$J$316)</f>
        <v>1502</v>
      </c>
      <c r="L126" s="15" t="s">
        <v>89</v>
      </c>
      <c r="M126" s="98">
        <f>IFERROR(L126/I126, 0)</f>
        <v>0</v>
      </c>
      <c r="N126" s="98">
        <f>IFERROR(J126/I126, 0)</f>
        <v>0</v>
      </c>
      <c r="O126" s="11">
        <v>15</v>
      </c>
      <c r="P126" s="12" t="s">
        <v>92</v>
      </c>
      <c r="Q126" s="26" t="s">
        <v>87</v>
      </c>
      <c r="R126" s="9" t="s">
        <v>100</v>
      </c>
      <c r="S126" t="str">
        <f>_xlfn.IFS(
  AND(I126 &lt;= _xlfn.MINIFS(I:I, A:A, A126)*1.1, Q126="YES"), "BEST VALUE",
  L126 &gt;= 4.5, "HIGH RATED",
  TRUE, "COMPARE"
)</f>
        <v>BEST VALUE</v>
      </c>
    </row>
    <row r="127" spans="1:19" x14ac:dyDescent="0.35">
      <c r="A127" s="9" t="s">
        <v>30</v>
      </c>
      <c r="B127" s="9" t="s">
        <v>18</v>
      </c>
      <c r="C127" s="9">
        <v>2024</v>
      </c>
      <c r="D127" s="9">
        <v>6.8</v>
      </c>
      <c r="E127" s="14">
        <v>4855</v>
      </c>
      <c r="F127" s="9">
        <v>256</v>
      </c>
      <c r="G127" s="9">
        <v>12</v>
      </c>
      <c r="H127" s="9">
        <v>200</v>
      </c>
      <c r="I127" s="10">
        <v>549.99</v>
      </c>
      <c r="J127" s="15" t="s">
        <v>89</v>
      </c>
      <c r="K127" s="99">
        <f>SUMIF('Market Data'!$A$2:$A$316, 'Market Data'!$A166, 'Market Data'!$J$2:$J$316)</f>
        <v>48808</v>
      </c>
      <c r="L127" s="15" t="s">
        <v>89</v>
      </c>
      <c r="M127" s="98">
        <f>IFERROR(L127/I127, 0)</f>
        <v>0</v>
      </c>
      <c r="N127" s="98">
        <f>IFERROR(J127/I127, 0)</f>
        <v>0</v>
      </c>
      <c r="O127" s="11">
        <v>15</v>
      </c>
      <c r="P127" s="12" t="s">
        <v>92</v>
      </c>
      <c r="Q127" s="26" t="s">
        <v>87</v>
      </c>
      <c r="R127" s="9" t="s">
        <v>103</v>
      </c>
      <c r="S127" t="str">
        <f>_xlfn.IFS(
  AND(I127 &lt;= _xlfn.MINIFS(I:I, A:A, A127)*1.1, Q127="YES"), "BEST VALUE",
  L127 &gt;= 4.5, "HIGH RATED",
  TRUE, "COMPARE"
)</f>
        <v>BEST VALUE</v>
      </c>
    </row>
    <row r="128" spans="1:19" x14ac:dyDescent="0.35">
      <c r="A128" s="9" t="s">
        <v>47</v>
      </c>
      <c r="B128" s="9" t="s">
        <v>19</v>
      </c>
      <c r="C128" s="9">
        <v>2024</v>
      </c>
      <c r="D128" s="9">
        <v>6.67</v>
      </c>
      <c r="E128" s="14">
        <v>5000</v>
      </c>
      <c r="F128" s="9">
        <v>512</v>
      </c>
      <c r="G128" s="9">
        <v>12</v>
      </c>
      <c r="H128" s="9">
        <v>50</v>
      </c>
      <c r="I128" s="10">
        <v>554.99</v>
      </c>
      <c r="J128" s="15" t="s">
        <v>89</v>
      </c>
      <c r="K128" s="99">
        <f>SUMIF('Market Data'!$A$2:$A$316, 'Market Data'!$A158, 'Market Data'!$J$2:$J$316)</f>
        <v>7</v>
      </c>
      <c r="L128" s="15" t="s">
        <v>89</v>
      </c>
      <c r="M128" s="98">
        <f>IFERROR(L128/I128, 0)</f>
        <v>0</v>
      </c>
      <c r="N128" s="98">
        <f>IFERROR(J128/I128, 0)</f>
        <v>0</v>
      </c>
      <c r="O128" s="11">
        <v>15</v>
      </c>
      <c r="P128" s="12" t="s">
        <v>92</v>
      </c>
      <c r="Q128" s="26" t="s">
        <v>87</v>
      </c>
      <c r="R128" s="9" t="s">
        <v>107</v>
      </c>
      <c r="S128" t="str">
        <f>_xlfn.IFS(
  AND(I128 &lt;= _xlfn.MINIFS(I:I, A:A, A128)*1.1, Q128="YES"), "BEST VALUE",
  L128 &gt;= 4.5, "HIGH RATED",
  TRUE, "COMPARE"
)</f>
        <v>HIGH RATED</v>
      </c>
    </row>
    <row r="129" spans="1:19" x14ac:dyDescent="0.35">
      <c r="A129" s="48" t="s">
        <v>71</v>
      </c>
      <c r="B129" s="48" t="s">
        <v>51</v>
      </c>
      <c r="C129" s="48">
        <v>2025</v>
      </c>
      <c r="D129" s="48">
        <v>6.78</v>
      </c>
      <c r="E129" s="49">
        <v>6000</v>
      </c>
      <c r="F129" s="48">
        <v>256</v>
      </c>
      <c r="G129" s="48">
        <v>12</v>
      </c>
      <c r="H129" s="48">
        <v>50</v>
      </c>
      <c r="I129" s="50">
        <v>565</v>
      </c>
      <c r="J129" s="54" t="s">
        <v>89</v>
      </c>
      <c r="K129" s="99">
        <f>SUMIF('Market Data'!$A$2:$A$316, 'Market Data'!$A20, 'Market Data'!$J$2:$J$316)</f>
        <v>296</v>
      </c>
      <c r="L129" s="54" t="s">
        <v>89</v>
      </c>
      <c r="M129" s="98">
        <f>IFERROR(L129/I129, 0)</f>
        <v>0</v>
      </c>
      <c r="N129" s="98">
        <f>IFERROR(J129/I129, 0)</f>
        <v>0</v>
      </c>
      <c r="O129" s="53">
        <v>0</v>
      </c>
      <c r="P129" s="52" t="s">
        <v>82</v>
      </c>
      <c r="Q129" s="26" t="s">
        <v>87</v>
      </c>
      <c r="R129" s="48" t="s">
        <v>72</v>
      </c>
      <c r="S129" t="str">
        <f>_xlfn.IFS(
  AND(I129 &lt;= _xlfn.MINIFS(I:I, A:A, A129)*1.1, Q129="YES"), "BEST VALUE",
  L129 &gt;= 4.5, "HIGH RATED",
  TRUE, "COMPARE"
)</f>
        <v>BEST VALUE</v>
      </c>
    </row>
    <row r="130" spans="1:19" x14ac:dyDescent="0.35">
      <c r="A130" s="9" t="s">
        <v>60</v>
      </c>
      <c r="B130" s="9" t="s">
        <v>20</v>
      </c>
      <c r="C130" s="9">
        <v>2025</v>
      </c>
      <c r="D130" s="9">
        <v>6.7</v>
      </c>
      <c r="E130" s="14">
        <v>4500</v>
      </c>
      <c r="F130" s="9">
        <v>512</v>
      </c>
      <c r="G130" s="9">
        <v>16</v>
      </c>
      <c r="H130" s="9">
        <v>50</v>
      </c>
      <c r="I130" s="10">
        <v>565</v>
      </c>
      <c r="J130" s="15" t="s">
        <v>89</v>
      </c>
      <c r="K130" s="99">
        <f>SUMIF('Market Data'!$A$2:$A$316, 'Market Data'!$A162, 'Market Data'!$J$2:$J$316)</f>
        <v>688</v>
      </c>
      <c r="L130" s="15" t="s">
        <v>89</v>
      </c>
      <c r="M130" s="98">
        <f>IFERROR(L130/I130, 0)</f>
        <v>0</v>
      </c>
      <c r="N130" s="98">
        <f>IFERROR(J130/I130, 0)</f>
        <v>0</v>
      </c>
      <c r="O130" s="11">
        <v>15</v>
      </c>
      <c r="P130" s="12" t="s">
        <v>92</v>
      </c>
      <c r="Q130" s="26" t="s">
        <v>87</v>
      </c>
      <c r="R130" s="9" t="s">
        <v>98</v>
      </c>
      <c r="S130" t="str">
        <f>_xlfn.IFS(
  AND(I130 &lt;= _xlfn.MINIFS(I:I, A:A, A130)*1.1, Q130="YES"), "BEST VALUE",
  L130 &gt;= 4.5, "HIGH RATED",
  TRUE, "COMPARE"
)</f>
        <v>BEST VALUE</v>
      </c>
    </row>
    <row r="131" spans="1:19" x14ac:dyDescent="0.35">
      <c r="A131" s="79" t="s">
        <v>39</v>
      </c>
      <c r="B131" s="79" t="s">
        <v>19</v>
      </c>
      <c r="C131" s="79">
        <v>2025</v>
      </c>
      <c r="D131" s="79">
        <v>6.67</v>
      </c>
      <c r="E131" s="79">
        <v>5300</v>
      </c>
      <c r="F131" s="79">
        <v>512</v>
      </c>
      <c r="G131" s="79">
        <v>16</v>
      </c>
      <c r="H131" s="79">
        <v>50</v>
      </c>
      <c r="I131" s="50">
        <v>569</v>
      </c>
      <c r="J131" s="79">
        <v>20</v>
      </c>
      <c r="K131" s="99">
        <f>SUMIF('Market Data'!$A$2:$A$316, 'Market Data'!$A313, 'Market Data'!$J$2:$J$316)</f>
        <v>42</v>
      </c>
      <c r="L131" s="79">
        <v>5</v>
      </c>
      <c r="M131" s="98">
        <f>IFERROR(L131/I131, 0)</f>
        <v>8.7873462214411256E-3</v>
      </c>
      <c r="N131" s="98">
        <f>IFERROR(J131/I131, 0)</f>
        <v>3.5149384885764502E-2</v>
      </c>
      <c r="O131" s="88">
        <v>0</v>
      </c>
      <c r="P131" s="80" t="s">
        <v>19</v>
      </c>
      <c r="Q131" s="28" t="s">
        <v>87</v>
      </c>
      <c r="R131" s="87" t="s">
        <v>250</v>
      </c>
      <c r="S131" t="str">
        <f>_xlfn.IFS(
  AND(I131 &lt;= _xlfn.MINIFS(I:I, A:A, A131)*1.1, Q131="YES"), "BEST VALUE",
  L131 &gt;= 4.5, "HIGH RATED",
  TRUE, "COMPARE"
)</f>
        <v>HIGH RATED</v>
      </c>
    </row>
    <row r="132" spans="1:19" x14ac:dyDescent="0.35">
      <c r="A132" s="48" t="s">
        <v>114</v>
      </c>
      <c r="B132" s="48" t="s">
        <v>18</v>
      </c>
      <c r="C132" s="48">
        <v>2023</v>
      </c>
      <c r="D132" s="48">
        <v>6.8</v>
      </c>
      <c r="E132" s="49">
        <v>5000</v>
      </c>
      <c r="F132" s="48">
        <v>256</v>
      </c>
      <c r="G132" s="48">
        <v>8</v>
      </c>
      <c r="H132" s="48">
        <v>200</v>
      </c>
      <c r="I132" s="50">
        <v>570</v>
      </c>
      <c r="J132" s="48">
        <v>515</v>
      </c>
      <c r="K132" s="99">
        <f>SUMIF('Market Data'!$A$2:$A$316, 'Market Data'!$A28, 'Market Data'!$J$2:$J$316)</f>
        <v>197</v>
      </c>
      <c r="L132" s="48">
        <v>4.5999999999999996</v>
      </c>
      <c r="M132" s="98">
        <f>IFERROR(L132/I132, 0)</f>
        <v>8.0701754385964913E-3</v>
      </c>
      <c r="N132" s="98">
        <f>IFERROR(J132/I132, 0)</f>
        <v>0.90350877192982459</v>
      </c>
      <c r="O132" s="53">
        <v>0</v>
      </c>
      <c r="P132" s="52" t="s">
        <v>82</v>
      </c>
      <c r="Q132" s="26" t="s">
        <v>87</v>
      </c>
      <c r="R132" s="48" t="s">
        <v>113</v>
      </c>
      <c r="S132" t="str">
        <f>_xlfn.IFS(
  AND(I132 &lt;= _xlfn.MINIFS(I:I, A:A, A132)*1.1, Q132="YES"), "BEST VALUE",
  L132 &gt;= 4.5, "HIGH RATED",
  TRUE, "COMPARE"
)</f>
        <v>HIGH RATED</v>
      </c>
    </row>
    <row r="133" spans="1:19" x14ac:dyDescent="0.35">
      <c r="A133" s="48" t="s">
        <v>30</v>
      </c>
      <c r="B133" s="48" t="s">
        <v>18</v>
      </c>
      <c r="C133" s="48">
        <v>2024</v>
      </c>
      <c r="D133" s="48">
        <v>6.8</v>
      </c>
      <c r="E133" s="49">
        <v>4855</v>
      </c>
      <c r="F133" s="48">
        <v>256</v>
      </c>
      <c r="G133" s="48">
        <v>12</v>
      </c>
      <c r="H133" s="48">
        <v>200</v>
      </c>
      <c r="I133" s="50">
        <v>572.88</v>
      </c>
      <c r="J133" s="48">
        <v>5</v>
      </c>
      <c r="K133" s="99">
        <f>SUMIF('Market Data'!$A$2:$A$316, 'Market Data'!$A25, 'Market Data'!$J$2:$J$316)</f>
        <v>923</v>
      </c>
      <c r="L133" s="48">
        <v>4.0999999999999996</v>
      </c>
      <c r="M133" s="98">
        <f>IFERROR(L133/I133, 0)</f>
        <v>7.1568216729507046E-3</v>
      </c>
      <c r="N133" s="98">
        <f>IFERROR(J133/I133, 0)</f>
        <v>8.7278313084764702E-3</v>
      </c>
      <c r="O133" s="53">
        <v>0</v>
      </c>
      <c r="P133" s="52" t="s">
        <v>82</v>
      </c>
      <c r="Q133" s="26" t="s">
        <v>87</v>
      </c>
      <c r="R133" s="48" t="s">
        <v>31</v>
      </c>
      <c r="S133" t="str">
        <f>_xlfn.IFS(
  AND(I133 &lt;= _xlfn.MINIFS(I:I, A:A, A133)*1.1, Q133="YES"), "BEST VALUE",
  L133 &gt;= 4.5, "HIGH RATED",
  TRUE, "COMPARE"
)</f>
        <v>BEST VALUE</v>
      </c>
    </row>
    <row r="134" spans="1:19" x14ac:dyDescent="0.35">
      <c r="A134" s="48" t="s">
        <v>58</v>
      </c>
      <c r="B134" s="48" t="s">
        <v>20</v>
      </c>
      <c r="C134" s="48">
        <v>2025</v>
      </c>
      <c r="D134" s="48">
        <v>6.67</v>
      </c>
      <c r="E134" s="49">
        <v>6000</v>
      </c>
      <c r="F134" s="48">
        <v>512</v>
      </c>
      <c r="G134" s="48">
        <v>12</v>
      </c>
      <c r="H134" s="48">
        <v>50</v>
      </c>
      <c r="I134" s="50">
        <v>576</v>
      </c>
      <c r="J134" s="48">
        <v>4</v>
      </c>
      <c r="K134" s="99">
        <f>SUMIF('Market Data'!$A$2:$A$316, 'Market Data'!$A16, 'Market Data'!$J$2:$J$316)</f>
        <v>138</v>
      </c>
      <c r="L134" s="48">
        <v>3.8</v>
      </c>
      <c r="M134" s="98">
        <f>IFERROR(L134/I134, 0)</f>
        <v>6.5972222222222222E-3</v>
      </c>
      <c r="N134" s="98">
        <f>IFERROR(J134/I134, 0)</f>
        <v>6.9444444444444441E-3</v>
      </c>
      <c r="O134" s="53">
        <v>0</v>
      </c>
      <c r="P134" s="52" t="s">
        <v>82</v>
      </c>
      <c r="Q134" s="26" t="s">
        <v>87</v>
      </c>
      <c r="R134" s="48" t="s">
        <v>59</v>
      </c>
      <c r="S134" t="str">
        <f>_xlfn.IFS(
  AND(I134 &lt;= _xlfn.MINIFS(I:I, A:A, A134)*1.1, Q134="YES"), "BEST VALUE",
  L134 &gt;= 4.5, "HIGH RATED",
  TRUE, "COMPARE"
)</f>
        <v>COMPARE</v>
      </c>
    </row>
    <row r="135" spans="1:19" x14ac:dyDescent="0.35">
      <c r="A135" s="29" t="s">
        <v>35</v>
      </c>
      <c r="B135" s="29" t="s">
        <v>18</v>
      </c>
      <c r="C135" s="29">
        <v>2024</v>
      </c>
      <c r="D135" s="29">
        <v>6.5</v>
      </c>
      <c r="E135" s="30">
        <v>5000</v>
      </c>
      <c r="F135" s="29">
        <v>128</v>
      </c>
      <c r="G135" s="29">
        <v>8</v>
      </c>
      <c r="H135" s="29">
        <v>50</v>
      </c>
      <c r="I135" s="27">
        <v>588</v>
      </c>
      <c r="J135" s="31">
        <v>830</v>
      </c>
      <c r="K135" s="99">
        <f>SUMIF('Market Data'!$A$2:$A$316, 'Market Data'!$A234, 'Market Data'!$J$2:$J$316)</f>
        <v>137</v>
      </c>
      <c r="L135" s="31">
        <v>4.3</v>
      </c>
      <c r="M135" s="98">
        <f>IFERROR(L135/I135, 0)</f>
        <v>7.312925170068027E-3</v>
      </c>
      <c r="N135" s="98">
        <f>IFERROR(J135/I135, 0)</f>
        <v>1.41156462585034</v>
      </c>
      <c r="O135" s="32">
        <v>0</v>
      </c>
      <c r="P135" s="59" t="s">
        <v>172</v>
      </c>
      <c r="Q135" s="28" t="s">
        <v>87</v>
      </c>
      <c r="R135" s="31" t="s">
        <v>184</v>
      </c>
      <c r="S135" t="str">
        <f>_xlfn.IFS(
  AND(I135 &lt;= _xlfn.MINIFS(I:I, A:A, A135)*1.1, Q135="YES"), "BEST VALUE",
  L135 &gt;= 4.5, "HIGH RATED",
  TRUE, "COMPARE"
)</f>
        <v>COMPARE</v>
      </c>
    </row>
    <row r="136" spans="1:19" x14ac:dyDescent="0.35">
      <c r="A136" s="48" t="s">
        <v>24</v>
      </c>
      <c r="B136" s="48" t="s">
        <v>14</v>
      </c>
      <c r="C136" s="48">
        <v>2023</v>
      </c>
      <c r="D136" s="48">
        <v>6.7</v>
      </c>
      <c r="E136" s="49">
        <v>5050</v>
      </c>
      <c r="F136" s="48">
        <v>128</v>
      </c>
      <c r="G136" s="48">
        <v>12</v>
      </c>
      <c r="H136" s="48">
        <v>50</v>
      </c>
      <c r="I136" s="50">
        <v>594.45000000000005</v>
      </c>
      <c r="J136" s="49">
        <v>2520</v>
      </c>
      <c r="K136" s="99">
        <f>SUMIF('Market Data'!$A$2:$A$316, 'Market Data'!$A5, 'Market Data'!$J$2:$J$316)</f>
        <v>44</v>
      </c>
      <c r="L136" s="48">
        <v>4.4000000000000004</v>
      </c>
      <c r="M136" s="98">
        <f>IFERROR(L136/I136, 0)</f>
        <v>7.4017999831777273E-3</v>
      </c>
      <c r="N136" s="98">
        <f>IFERROR(J136/I136, 0)</f>
        <v>4.2392127176381527</v>
      </c>
      <c r="O136" s="51">
        <v>0</v>
      </c>
      <c r="P136" s="52" t="s">
        <v>82</v>
      </c>
      <c r="Q136" s="26" t="s">
        <v>87</v>
      </c>
      <c r="R136" s="48" t="s">
        <v>25</v>
      </c>
      <c r="S136" t="str">
        <f>_xlfn.IFS(
  AND(I136 &lt;= _xlfn.MINIFS(I:I, A:A, A136)*1.1, Q136="YES"), "BEST VALUE",
  L136 &gt;= 4.5, "HIGH RATED",
  TRUE, "COMPARE"
)</f>
        <v>COMPARE</v>
      </c>
    </row>
    <row r="137" spans="1:19" x14ac:dyDescent="0.35">
      <c r="A137" s="48" t="s">
        <v>62</v>
      </c>
      <c r="B137" s="48" t="s">
        <v>21</v>
      </c>
      <c r="C137" s="48">
        <v>2023</v>
      </c>
      <c r="D137" s="48">
        <v>6.81</v>
      </c>
      <c r="E137" s="49">
        <v>5100</v>
      </c>
      <c r="F137" s="48">
        <v>512</v>
      </c>
      <c r="G137" s="48">
        <v>12</v>
      </c>
      <c r="H137" s="48">
        <v>50</v>
      </c>
      <c r="I137" s="50">
        <v>595</v>
      </c>
      <c r="J137" s="54" t="s">
        <v>89</v>
      </c>
      <c r="K137" s="99">
        <f>SUMIF('Market Data'!$A$2:$A$316, 'Market Data'!$A9, 'Market Data'!$J$2:$J$316)</f>
        <v>1898</v>
      </c>
      <c r="L137" s="54" t="s">
        <v>89</v>
      </c>
      <c r="M137" s="98">
        <f>IFERROR(L137/I137, 0)</f>
        <v>0</v>
      </c>
      <c r="N137" s="98">
        <f>IFERROR(J137/I137, 0)</f>
        <v>0</v>
      </c>
      <c r="O137" s="53">
        <v>0</v>
      </c>
      <c r="P137" s="52" t="s">
        <v>82</v>
      </c>
      <c r="Q137" s="26" t="s">
        <v>87</v>
      </c>
      <c r="R137" s="48" t="s">
        <v>63</v>
      </c>
      <c r="S137" t="str">
        <f>_xlfn.IFS(
  AND(I137 &lt;= _xlfn.MINIFS(I:I, A:A, A137)*1.1, Q137="YES"), "BEST VALUE",
  L137 &gt;= 4.5, "HIGH RATED",
  TRUE, "COMPARE"
)</f>
        <v>HIGH RATED</v>
      </c>
    </row>
    <row r="138" spans="1:19" x14ac:dyDescent="0.35">
      <c r="A138" s="48" t="s">
        <v>81</v>
      </c>
      <c r="B138" s="48" t="s">
        <v>14</v>
      </c>
      <c r="C138" s="48">
        <v>2024</v>
      </c>
      <c r="D138" s="48">
        <v>6.3</v>
      </c>
      <c r="E138" s="49">
        <v>4700</v>
      </c>
      <c r="F138" s="48">
        <v>128</v>
      </c>
      <c r="G138" s="48">
        <v>16</v>
      </c>
      <c r="H138" s="48">
        <v>50</v>
      </c>
      <c r="I138" s="50">
        <v>597.99</v>
      </c>
      <c r="J138" s="48">
        <v>2</v>
      </c>
      <c r="K138" s="99">
        <f>SUMIF('Market Data'!$A$2:$A$316, 'Market Data'!$A4, 'Market Data'!$J$2:$J$316)</f>
        <v>44</v>
      </c>
      <c r="L138" s="48">
        <v>4.4000000000000004</v>
      </c>
      <c r="M138" s="98">
        <f>IFERROR(L138/I138, 0)</f>
        <v>7.357982574959448E-3</v>
      </c>
      <c r="N138" s="98">
        <f>IFERROR(J138/I138, 0)</f>
        <v>3.3445375340724762E-3</v>
      </c>
      <c r="O138" s="51">
        <v>0</v>
      </c>
      <c r="P138" s="52" t="s">
        <v>82</v>
      </c>
      <c r="Q138" s="26" t="s">
        <v>87</v>
      </c>
      <c r="R138" s="48" t="s">
        <v>26</v>
      </c>
      <c r="S138" t="str">
        <f>_xlfn.IFS(
  AND(I138 &lt;= _xlfn.MINIFS(I:I, A:A, A138)*1.1, Q138="YES"), "BEST VALUE",
  L138 &gt;= 4.5, "HIGH RATED",
  TRUE, "COMPARE"
)</f>
        <v>BEST VALUE</v>
      </c>
    </row>
    <row r="139" spans="1:19" x14ac:dyDescent="0.35">
      <c r="A139" s="48" t="s">
        <v>39</v>
      </c>
      <c r="B139" s="48" t="s">
        <v>19</v>
      </c>
      <c r="C139" s="48">
        <v>2025</v>
      </c>
      <c r="D139" s="48">
        <v>6.67</v>
      </c>
      <c r="E139" s="49">
        <v>5300</v>
      </c>
      <c r="F139" s="48">
        <v>512</v>
      </c>
      <c r="G139" s="48">
        <v>16</v>
      </c>
      <c r="H139" s="48">
        <v>50</v>
      </c>
      <c r="I139" s="50">
        <v>599</v>
      </c>
      <c r="J139" s="48">
        <v>16</v>
      </c>
      <c r="K139" s="99">
        <f>SUMIF('Market Data'!$A$2:$A$316, 'Market Data'!$A34, 'Market Data'!$J$2:$J$316)</f>
        <v>138</v>
      </c>
      <c r="L139" s="48">
        <v>4.9000000000000004</v>
      </c>
      <c r="M139" s="98">
        <f>IFERROR(L139/I139, 0)</f>
        <v>8.1803005008347258E-3</v>
      </c>
      <c r="N139" s="98">
        <f>IFERROR(J139/I139, 0)</f>
        <v>2.6711185308848081E-2</v>
      </c>
      <c r="O139" s="53">
        <v>0</v>
      </c>
      <c r="P139" s="52" t="s">
        <v>82</v>
      </c>
      <c r="Q139" s="26" t="s">
        <v>87</v>
      </c>
      <c r="R139" s="48" t="s">
        <v>40</v>
      </c>
      <c r="S139" t="str">
        <f>_xlfn.IFS(
  AND(I139 &lt;= _xlfn.MINIFS(I:I, A:A, A139)*1.1, Q139="YES"), "BEST VALUE",
  L139 &gt;= 4.5, "HIGH RATED",
  TRUE, "COMPARE"
)</f>
        <v>HIGH RATED</v>
      </c>
    </row>
    <row r="140" spans="1:19" x14ac:dyDescent="0.35">
      <c r="A140" s="34" t="s">
        <v>60</v>
      </c>
      <c r="B140" s="34" t="s">
        <v>20</v>
      </c>
      <c r="C140" s="34">
        <v>2025</v>
      </c>
      <c r="D140" s="34">
        <v>6.7</v>
      </c>
      <c r="E140" s="35">
        <v>4500</v>
      </c>
      <c r="F140" s="34">
        <v>512</v>
      </c>
      <c r="G140" s="34">
        <v>16</v>
      </c>
      <c r="H140" s="34">
        <v>50</v>
      </c>
      <c r="I140" s="10">
        <v>599</v>
      </c>
      <c r="J140" s="39" t="s">
        <v>89</v>
      </c>
      <c r="K140" s="99">
        <f>SUMIF('Market Data'!$A$2:$A$316, 'Market Data'!$A115, 'Market Data'!$J$2:$J$316)</f>
        <v>256</v>
      </c>
      <c r="L140" s="39" t="s">
        <v>89</v>
      </c>
      <c r="M140" s="98">
        <f>IFERROR(L140/I140, 0)</f>
        <v>0</v>
      </c>
      <c r="N140" s="98">
        <f>IFERROR(J140/I140, 0)</f>
        <v>0</v>
      </c>
      <c r="O140" s="38">
        <v>0</v>
      </c>
      <c r="P140" s="37" t="s">
        <v>189</v>
      </c>
      <c r="Q140" s="26" t="s">
        <v>87</v>
      </c>
      <c r="R140" s="36" t="s">
        <v>198</v>
      </c>
      <c r="S140" t="str">
        <f>_xlfn.IFS(
  AND(I140 &lt;= _xlfn.MINIFS(I:I, A:A, A140)*1.1, Q140="YES"), "BEST VALUE",
  L140 &gt;= 4.5, "HIGH RATED",
  TRUE, "COMPARE"
)</f>
        <v>BEST VALUE</v>
      </c>
    </row>
    <row r="141" spans="1:19" x14ac:dyDescent="0.35">
      <c r="A141" s="34" t="s">
        <v>58</v>
      </c>
      <c r="B141" s="34" t="s">
        <v>20</v>
      </c>
      <c r="C141" s="34">
        <v>2025</v>
      </c>
      <c r="D141" s="34">
        <v>6.67</v>
      </c>
      <c r="E141" s="34">
        <v>6000</v>
      </c>
      <c r="F141" s="34">
        <v>512</v>
      </c>
      <c r="G141" s="34">
        <v>12</v>
      </c>
      <c r="H141" s="34">
        <v>50</v>
      </c>
      <c r="I141" s="10">
        <v>599</v>
      </c>
      <c r="J141" s="39" t="s">
        <v>89</v>
      </c>
      <c r="K141" s="99">
        <f>SUMIF('Market Data'!$A$2:$A$316, 'Market Data'!$A116, 'Market Data'!$J$2:$J$316)</f>
        <v>2</v>
      </c>
      <c r="L141" s="39" t="s">
        <v>89</v>
      </c>
      <c r="M141" s="98">
        <f>IFERROR(L141/I141, 0)</f>
        <v>0</v>
      </c>
      <c r="N141" s="98">
        <f>IFERROR(J141/I141, 0)</f>
        <v>0</v>
      </c>
      <c r="O141" s="38">
        <v>0</v>
      </c>
      <c r="P141" s="37" t="s">
        <v>189</v>
      </c>
      <c r="Q141" s="26" t="s">
        <v>87</v>
      </c>
      <c r="R141" s="36" t="s">
        <v>204</v>
      </c>
      <c r="S141" t="str">
        <f>_xlfn.IFS(
  AND(I141 &lt;= _xlfn.MINIFS(I:I, A:A, A141)*1.1, Q141="YES"), "BEST VALUE",
  L141 &gt;= 4.5, "HIGH RATED",
  TRUE, "COMPARE"
)</f>
        <v>HIGH RATED</v>
      </c>
    </row>
    <row r="142" spans="1:19" x14ac:dyDescent="0.35">
      <c r="A142" s="29" t="s">
        <v>60</v>
      </c>
      <c r="B142" s="29" t="s">
        <v>20</v>
      </c>
      <c r="C142" s="29">
        <v>2025</v>
      </c>
      <c r="D142" s="29">
        <v>6.7</v>
      </c>
      <c r="E142" s="30">
        <v>4500</v>
      </c>
      <c r="F142" s="29">
        <v>512</v>
      </c>
      <c r="G142" s="29">
        <v>16</v>
      </c>
      <c r="H142" s="29">
        <v>50</v>
      </c>
      <c r="I142" s="27">
        <v>599</v>
      </c>
      <c r="J142" s="31">
        <v>5</v>
      </c>
      <c r="K142" s="99">
        <f>SUMIF('Market Data'!$A$2:$A$316, 'Market Data'!$A230, 'Market Data'!$J$2:$J$316)</f>
        <v>236</v>
      </c>
      <c r="L142" s="31">
        <v>4.8</v>
      </c>
      <c r="M142" s="98">
        <f>IFERROR(L142/I142, 0)</f>
        <v>8.0133555926544236E-3</v>
      </c>
      <c r="N142" s="98">
        <f>IFERROR(J142/I142, 0)</f>
        <v>8.3472454090150246E-3</v>
      </c>
      <c r="O142" s="32">
        <v>0</v>
      </c>
      <c r="P142" s="59" t="s">
        <v>172</v>
      </c>
      <c r="Q142" s="28" t="s">
        <v>87</v>
      </c>
      <c r="R142" s="31" t="s">
        <v>181</v>
      </c>
      <c r="S142" t="str">
        <f>_xlfn.IFS(
  AND(I142 &lt;= _xlfn.MINIFS(I:I, A:A, A142)*1.1, Q142="YES"), "BEST VALUE",
  L142 &gt;= 4.5, "HIGH RATED",
  TRUE, "COMPARE"
)</f>
        <v>BEST VALUE</v>
      </c>
    </row>
    <row r="143" spans="1:19" x14ac:dyDescent="0.35">
      <c r="A143" s="29" t="s">
        <v>58</v>
      </c>
      <c r="B143" s="29" t="s">
        <v>20</v>
      </c>
      <c r="C143" s="29">
        <v>2025</v>
      </c>
      <c r="D143" s="29">
        <v>6.67</v>
      </c>
      <c r="E143" s="29">
        <v>6000</v>
      </c>
      <c r="F143" s="29">
        <v>512</v>
      </c>
      <c r="G143" s="29">
        <v>12</v>
      </c>
      <c r="H143" s="29">
        <v>50</v>
      </c>
      <c r="I143" s="27">
        <v>599</v>
      </c>
      <c r="J143" s="31" t="s">
        <v>89</v>
      </c>
      <c r="K143" s="99">
        <f>SUMIF('Market Data'!$A$2:$A$316, 'Market Data'!$A231, 'Market Data'!$J$2:$J$316)</f>
        <v>197</v>
      </c>
      <c r="L143" s="31" t="s">
        <v>89</v>
      </c>
      <c r="M143" s="98">
        <f>IFERROR(L143/I143, 0)</f>
        <v>0</v>
      </c>
      <c r="N143" s="98">
        <f>IFERROR(J143/I143, 0)</f>
        <v>0</v>
      </c>
      <c r="O143" s="32">
        <v>0</v>
      </c>
      <c r="P143" s="59" t="s">
        <v>172</v>
      </c>
      <c r="Q143" s="28" t="s">
        <v>87</v>
      </c>
      <c r="R143" s="31" t="s">
        <v>177</v>
      </c>
      <c r="S143" t="str">
        <f>_xlfn.IFS(
  AND(I143 &lt;= _xlfn.MINIFS(I:I, A:A, A143)*1.1, Q143="YES"), "BEST VALUE",
  L143 &gt;= 4.5, "HIGH RATED",
  TRUE, "COMPARE"
)</f>
        <v>HIGH RATED</v>
      </c>
    </row>
    <row r="144" spans="1:19" x14ac:dyDescent="0.35">
      <c r="A144" s="2" t="s">
        <v>22</v>
      </c>
      <c r="B144" s="2" t="s">
        <v>14</v>
      </c>
      <c r="C144" s="2">
        <v>2025</v>
      </c>
      <c r="D144" s="2">
        <v>6.3</v>
      </c>
      <c r="E144" s="3">
        <v>5100</v>
      </c>
      <c r="F144" s="2">
        <v>128</v>
      </c>
      <c r="G144" s="2">
        <v>8</v>
      </c>
      <c r="H144" s="2">
        <v>48</v>
      </c>
      <c r="I144" s="4">
        <v>599</v>
      </c>
      <c r="J144" s="2" t="s">
        <v>89</v>
      </c>
      <c r="K144" s="99">
        <f>SUMIF('Market Data'!$A$2:$A$316, 'Market Data'!$A268, 'Market Data'!$J$2:$J$316)</f>
        <v>177</v>
      </c>
      <c r="L144" s="2" t="s">
        <v>89</v>
      </c>
      <c r="M144" s="98">
        <f>IFERROR(L144/I144, 0)</f>
        <v>0</v>
      </c>
      <c r="N144" s="98">
        <f>IFERROR(J144/I144, 0)</f>
        <v>0</v>
      </c>
      <c r="O144" s="7">
        <v>0</v>
      </c>
      <c r="P144" s="65" t="s">
        <v>219</v>
      </c>
      <c r="Q144" s="26" t="s">
        <v>87</v>
      </c>
      <c r="R144" s="2" t="s">
        <v>224</v>
      </c>
      <c r="S144" t="str">
        <f>_xlfn.IFS(
  AND(I144 &lt;= _xlfn.MINIFS(I:I, A:A, A144)*1.1, Q144="YES"), "BEST VALUE",
  L144 &gt;= 4.5, "HIGH RATED",
  TRUE, "COMPARE"
)</f>
        <v>HIGH RATED</v>
      </c>
    </row>
    <row r="145" spans="1:19" x14ac:dyDescent="0.35">
      <c r="A145" s="2" t="s">
        <v>28</v>
      </c>
      <c r="B145" s="2" t="s">
        <v>18</v>
      </c>
      <c r="C145" s="2">
        <v>2024</v>
      </c>
      <c r="D145" s="2">
        <v>6.7</v>
      </c>
      <c r="E145" s="3">
        <v>4700</v>
      </c>
      <c r="F145" s="2">
        <v>256</v>
      </c>
      <c r="G145" s="2">
        <v>8</v>
      </c>
      <c r="H145" s="2">
        <v>50</v>
      </c>
      <c r="I145" s="10">
        <v>599</v>
      </c>
      <c r="J145" s="2" t="s">
        <v>89</v>
      </c>
      <c r="K145" s="99">
        <f>SUMIF('Market Data'!$A$2:$A$316, 'Market Data'!$A271, 'Market Data'!$J$2:$J$316)</f>
        <v>197</v>
      </c>
      <c r="L145" s="2" t="s">
        <v>89</v>
      </c>
      <c r="M145" s="98">
        <f>IFERROR(L145/I145, 0)</f>
        <v>0</v>
      </c>
      <c r="N145" s="98">
        <f>IFERROR(J145/I145, 0)</f>
        <v>0</v>
      </c>
      <c r="O145" s="7">
        <v>0</v>
      </c>
      <c r="P145" s="65" t="s">
        <v>219</v>
      </c>
      <c r="Q145" s="26" t="s">
        <v>87</v>
      </c>
      <c r="R145" s="2" t="s">
        <v>220</v>
      </c>
      <c r="S145" t="str">
        <f>_xlfn.IFS(
  AND(I145 &lt;= _xlfn.MINIFS(I:I, A:A, A145)*1.1, Q145="YES"), "BEST VALUE",
  L145 &gt;= 4.5, "HIGH RATED",
  TRUE, "COMPARE"
)</f>
        <v>HIGH RATED</v>
      </c>
    </row>
    <row r="146" spans="1:19" x14ac:dyDescent="0.35">
      <c r="A146" s="48" t="s">
        <v>60</v>
      </c>
      <c r="B146" s="48" t="s">
        <v>20</v>
      </c>
      <c r="C146" s="48">
        <v>2025</v>
      </c>
      <c r="D146" s="48">
        <v>6.7</v>
      </c>
      <c r="E146" s="49">
        <v>4500</v>
      </c>
      <c r="F146" s="48">
        <v>512</v>
      </c>
      <c r="G146" s="48">
        <v>16</v>
      </c>
      <c r="H146" s="48">
        <v>50</v>
      </c>
      <c r="I146" s="50">
        <v>599.99</v>
      </c>
      <c r="J146" s="54" t="s">
        <v>89</v>
      </c>
      <c r="K146" s="99">
        <f>SUMIF('Market Data'!$A$2:$A$316, 'Market Data'!$A17, 'Market Data'!$J$2:$J$316)</f>
        <v>1006</v>
      </c>
      <c r="L146" s="54" t="s">
        <v>89</v>
      </c>
      <c r="M146" s="98">
        <f>IFERROR(L146/I146, 0)</f>
        <v>0</v>
      </c>
      <c r="N146" s="98">
        <f>IFERROR(J146/I146, 0)</f>
        <v>0</v>
      </c>
      <c r="O146" s="53">
        <v>0</v>
      </c>
      <c r="P146" s="52" t="s">
        <v>82</v>
      </c>
      <c r="Q146" s="26" t="s">
        <v>87</v>
      </c>
      <c r="R146" s="48" t="s">
        <v>61</v>
      </c>
      <c r="S146" t="str">
        <f>_xlfn.IFS(
  AND(I146 &lt;= _xlfn.MINIFS(I:I, A:A, A146)*1.1, Q146="YES"), "BEST VALUE",
  L146 &gt;= 4.5, "HIGH RATED",
  TRUE, "COMPARE"
)</f>
        <v>BEST VALUE</v>
      </c>
    </row>
    <row r="147" spans="1:19" x14ac:dyDescent="0.35">
      <c r="A147" s="18" t="s">
        <v>60</v>
      </c>
      <c r="B147" s="18" t="s">
        <v>20</v>
      </c>
      <c r="C147" s="18">
        <v>2025</v>
      </c>
      <c r="D147" s="18">
        <v>6.7</v>
      </c>
      <c r="E147" s="19">
        <v>4500</v>
      </c>
      <c r="F147" s="18">
        <v>512</v>
      </c>
      <c r="G147" s="18">
        <v>16</v>
      </c>
      <c r="H147" s="18">
        <v>50</v>
      </c>
      <c r="I147" s="22">
        <v>599.99</v>
      </c>
      <c r="J147" s="20">
        <v>5</v>
      </c>
      <c r="K147" s="99">
        <f>SUMIF('Market Data'!$A$2:$A$316, 'Market Data'!$A73, 'Market Data'!$J$2:$J$316)</f>
        <v>1006</v>
      </c>
      <c r="L147" s="20">
        <v>4.8</v>
      </c>
      <c r="M147" s="98">
        <f>IFERROR(L147/I147, 0)</f>
        <v>8.0001333355555915E-3</v>
      </c>
      <c r="N147" s="98">
        <f>IFERROR(J147/I147, 0)</f>
        <v>8.3334722245370762E-3</v>
      </c>
      <c r="O147" s="23">
        <v>0</v>
      </c>
      <c r="P147" s="25" t="s">
        <v>132</v>
      </c>
      <c r="Q147" s="26" t="s">
        <v>87</v>
      </c>
      <c r="R147" s="20" t="s">
        <v>143</v>
      </c>
      <c r="S147" t="str">
        <f>_xlfn.IFS(
  AND(I147 &lt;= _xlfn.MINIFS(I:I, A:A, A147)*1.1, Q147="YES"), "BEST VALUE",
  L147 &gt;= 4.5, "HIGH RATED",
  TRUE, "COMPARE"
)</f>
        <v>BEST VALUE</v>
      </c>
    </row>
    <row r="148" spans="1:19" x14ac:dyDescent="0.35">
      <c r="A148" s="18" t="s">
        <v>58</v>
      </c>
      <c r="B148" s="18" t="s">
        <v>20</v>
      </c>
      <c r="C148" s="18">
        <v>2025</v>
      </c>
      <c r="D148" s="18">
        <v>6.67</v>
      </c>
      <c r="E148" s="18">
        <v>6000</v>
      </c>
      <c r="F148" s="18">
        <v>512</v>
      </c>
      <c r="G148" s="18">
        <v>12</v>
      </c>
      <c r="H148" s="18">
        <v>50</v>
      </c>
      <c r="I148" s="22">
        <v>599.99</v>
      </c>
      <c r="J148" s="23" t="s">
        <v>89</v>
      </c>
      <c r="K148" s="99">
        <f>SUMIF('Market Data'!$A$2:$A$316, 'Market Data'!$A90, 'Market Data'!$J$2:$J$316)</f>
        <v>177</v>
      </c>
      <c r="L148" s="23" t="s">
        <v>89</v>
      </c>
      <c r="M148" s="98">
        <f>IFERROR(L148/I148, 0)</f>
        <v>0</v>
      </c>
      <c r="N148" s="98">
        <f>IFERROR(J148/I148, 0)</f>
        <v>0</v>
      </c>
      <c r="O148" s="23">
        <v>0</v>
      </c>
      <c r="P148" s="25" t="s">
        <v>132</v>
      </c>
      <c r="Q148" s="26" t="s">
        <v>87</v>
      </c>
      <c r="R148" s="20" t="s">
        <v>150</v>
      </c>
      <c r="S148" t="str">
        <f>_xlfn.IFS(
  AND(I148 &lt;= _xlfn.MINIFS(I:I, A:A, A148)*1.1, Q148="YES"), "BEST VALUE",
  L148 &gt;= 4.5, "HIGH RATED",
  TRUE, "COMPARE"
)</f>
        <v>HIGH RATED</v>
      </c>
    </row>
    <row r="149" spans="1:19" x14ac:dyDescent="0.35">
      <c r="A149" s="81" t="s">
        <v>60</v>
      </c>
      <c r="B149" s="81" t="s">
        <v>20</v>
      </c>
      <c r="C149" s="81">
        <v>2025</v>
      </c>
      <c r="D149" s="81">
        <v>6.7</v>
      </c>
      <c r="E149" s="81">
        <v>4500</v>
      </c>
      <c r="F149" s="81">
        <v>512</v>
      </c>
      <c r="G149" s="81">
        <v>16</v>
      </c>
      <c r="H149" s="81">
        <v>50</v>
      </c>
      <c r="I149" s="74">
        <v>599.99</v>
      </c>
      <c r="J149" s="81">
        <v>38</v>
      </c>
      <c r="K149" s="99">
        <f>SUMIF('Market Data'!$A$2:$A$316, 'Market Data'!$A294, 'Market Data'!$J$2:$J$316)</f>
        <v>1898</v>
      </c>
      <c r="L149" s="81">
        <v>4.5</v>
      </c>
      <c r="M149" s="98">
        <f>IFERROR(L149/I149, 0)</f>
        <v>7.500125002083368E-3</v>
      </c>
      <c r="N149" s="98">
        <f>IFERROR(J149/I149, 0)</f>
        <v>6.333438890648177E-2</v>
      </c>
      <c r="O149" s="89">
        <v>0</v>
      </c>
      <c r="P149" s="82" t="s">
        <v>20</v>
      </c>
      <c r="Q149" s="28" t="s">
        <v>87</v>
      </c>
      <c r="R149" s="90" t="s">
        <v>252</v>
      </c>
      <c r="S149" t="str">
        <f>_xlfn.IFS(
  AND(I149 &lt;= _xlfn.MINIFS(I:I, A:A, A149)*1.1, Q149="YES"), "BEST VALUE",
  L149 &gt;= 4.5, "HIGH RATED",
  TRUE, "COMPARE"
)</f>
        <v>BEST VALUE</v>
      </c>
    </row>
    <row r="150" spans="1:19" x14ac:dyDescent="0.35">
      <c r="A150" s="81" t="s">
        <v>58</v>
      </c>
      <c r="B150" s="81" t="s">
        <v>20</v>
      </c>
      <c r="C150" s="81">
        <v>2025</v>
      </c>
      <c r="D150" s="81">
        <v>6.67</v>
      </c>
      <c r="E150" s="81">
        <v>6000</v>
      </c>
      <c r="F150" s="81">
        <v>512</v>
      </c>
      <c r="G150" s="81">
        <v>12</v>
      </c>
      <c r="H150" s="81">
        <v>50</v>
      </c>
      <c r="I150" s="50">
        <v>599.99</v>
      </c>
      <c r="J150" s="93" t="s">
        <v>89</v>
      </c>
      <c r="K150" s="99">
        <f>SUMIF('Market Data'!$A$2:$A$316, 'Market Data'!$A296, 'Market Data'!$J$2:$J$316)</f>
        <v>1473</v>
      </c>
      <c r="L150" s="93" t="s">
        <v>89</v>
      </c>
      <c r="M150" s="98">
        <f>IFERROR(L150/I150, 0)</f>
        <v>0</v>
      </c>
      <c r="N150" s="98">
        <f>IFERROR(J150/I150, 0)</f>
        <v>0</v>
      </c>
      <c r="O150" s="89">
        <v>0</v>
      </c>
      <c r="P150" s="82" t="s">
        <v>20</v>
      </c>
      <c r="Q150" s="28" t="s">
        <v>87</v>
      </c>
      <c r="R150" s="90" t="s">
        <v>254</v>
      </c>
      <c r="S150" t="str">
        <f>_xlfn.IFS(
  AND(I150 &lt;= _xlfn.MINIFS(I:I, A:A, A150)*1.1, Q150="YES"), "BEST VALUE",
  L150 &gt;= 4.5, "HIGH RATED",
  TRUE, "COMPARE"
)</f>
        <v>HIGH RATED</v>
      </c>
    </row>
    <row r="151" spans="1:19" x14ac:dyDescent="0.35">
      <c r="A151" s="2" t="s">
        <v>33</v>
      </c>
      <c r="B151" s="2" t="s">
        <v>18</v>
      </c>
      <c r="C151" s="2">
        <v>2025</v>
      </c>
      <c r="D151" s="2">
        <v>6.7</v>
      </c>
      <c r="E151" s="3">
        <v>5000</v>
      </c>
      <c r="F151" s="2">
        <v>256</v>
      </c>
      <c r="G151" s="2">
        <v>8</v>
      </c>
      <c r="H151" s="2">
        <v>50</v>
      </c>
      <c r="I151" s="10">
        <v>601.79999999999995</v>
      </c>
      <c r="J151" s="5" t="s">
        <v>89</v>
      </c>
      <c r="K151" s="99">
        <f>SUMIF('Market Data'!$A$2:$A$316, 'Market Data'!$A266, 'Market Data'!$J$2:$J$316)</f>
        <v>1502</v>
      </c>
      <c r="L151" s="5" t="s">
        <v>89</v>
      </c>
      <c r="M151" s="98">
        <f>IFERROR(L151/I151, 0)</f>
        <v>0</v>
      </c>
      <c r="N151" s="98">
        <f>IFERROR(J151/I151, 0)</f>
        <v>0</v>
      </c>
      <c r="O151" s="7">
        <v>0</v>
      </c>
      <c r="P151" s="65" t="s">
        <v>219</v>
      </c>
      <c r="Q151" s="26" t="s">
        <v>87</v>
      </c>
      <c r="R151" s="2" t="s">
        <v>228</v>
      </c>
      <c r="S151" t="str">
        <f>_xlfn.IFS(
  AND(I151 &lt;= _xlfn.MINIFS(I:I, A:A, A151)*1.1, Q151="YES"), "BEST VALUE",
  L151 &gt;= 4.5, "HIGH RATED",
  TRUE, "COMPARE"
)</f>
        <v>HIGH RATED</v>
      </c>
    </row>
    <row r="152" spans="1:19" x14ac:dyDescent="0.35">
      <c r="A152" s="2" t="s">
        <v>85</v>
      </c>
      <c r="B152" s="2" t="s">
        <v>86</v>
      </c>
      <c r="C152" s="2">
        <v>2023</v>
      </c>
      <c r="D152" s="2">
        <v>6.2</v>
      </c>
      <c r="E152" s="3">
        <v>4575</v>
      </c>
      <c r="F152" s="2">
        <v>128</v>
      </c>
      <c r="G152" s="2">
        <v>8</v>
      </c>
      <c r="H152" s="2">
        <v>50</v>
      </c>
      <c r="I152" s="10">
        <v>626.79999999999995</v>
      </c>
      <c r="J152" s="5" t="s">
        <v>89</v>
      </c>
      <c r="K152" s="99">
        <f>SUMIF('Market Data'!$A$2:$A$316, 'Market Data'!$A258, 'Market Data'!$J$2:$J$316)</f>
        <v>4</v>
      </c>
      <c r="L152" s="5" t="s">
        <v>89</v>
      </c>
      <c r="M152" s="98">
        <f>IFERROR(L152/I152, 0)</f>
        <v>0</v>
      </c>
      <c r="N152" s="98">
        <f>IFERROR(J152/I152, 0)</f>
        <v>0</v>
      </c>
      <c r="O152" s="7">
        <v>0</v>
      </c>
      <c r="P152" s="65" t="s">
        <v>219</v>
      </c>
      <c r="Q152" s="26" t="s">
        <v>87</v>
      </c>
      <c r="R152" s="2" t="s">
        <v>233</v>
      </c>
      <c r="S152" t="str">
        <f>_xlfn.IFS(
  AND(I152 &lt;= _xlfn.MINIFS(I:I, A:A, A152)*1.1, Q152="YES"), "BEST VALUE",
  L152 &gt;= 4.5, "HIGH RATED",
  TRUE, "COMPARE"
)</f>
        <v>HIGH RATED</v>
      </c>
    </row>
    <row r="153" spans="1:19" x14ac:dyDescent="0.35">
      <c r="A153" s="43" t="s">
        <v>60</v>
      </c>
      <c r="B153" s="43" t="s">
        <v>20</v>
      </c>
      <c r="C153" s="43">
        <v>2025</v>
      </c>
      <c r="D153" s="43">
        <v>6.7</v>
      </c>
      <c r="E153" s="44">
        <v>4500</v>
      </c>
      <c r="F153" s="43">
        <v>512</v>
      </c>
      <c r="G153" s="43">
        <v>16</v>
      </c>
      <c r="H153" s="43">
        <v>50</v>
      </c>
      <c r="I153" s="45">
        <v>649</v>
      </c>
      <c r="J153" s="43">
        <v>1</v>
      </c>
      <c r="K153" s="99">
        <f>SUMIF('Market Data'!$A$2:$A$316, 'Market Data'!$A46, 'Market Data'!$J$2:$J$316)</f>
        <v>2895</v>
      </c>
      <c r="L153" s="43">
        <v>5</v>
      </c>
      <c r="M153" s="98">
        <f>IFERROR(L153/I153, 0)</f>
        <v>7.7041602465331279E-3</v>
      </c>
      <c r="N153" s="98">
        <f>IFERROR(J153/I153, 0)</f>
        <v>1.5408320493066256E-3</v>
      </c>
      <c r="O153" s="46">
        <v>0</v>
      </c>
      <c r="P153" s="47" t="s">
        <v>153</v>
      </c>
      <c r="Q153" s="28" t="s">
        <v>87</v>
      </c>
      <c r="R153" s="43" t="s">
        <v>165</v>
      </c>
      <c r="S153" t="str">
        <f>_xlfn.IFS(
  AND(I153 &lt;= _xlfn.MINIFS(I:I, A:A, A153)*1.1, Q153="YES"), "BEST VALUE",
  L153 &gt;= 4.5, "HIGH RATED",
  TRUE, "COMPARE"
)</f>
        <v>HIGH RATED</v>
      </c>
    </row>
    <row r="154" spans="1:19" x14ac:dyDescent="0.35">
      <c r="A154" s="43" t="s">
        <v>114</v>
      </c>
      <c r="B154" s="43" t="s">
        <v>18</v>
      </c>
      <c r="C154" s="43">
        <v>2023</v>
      </c>
      <c r="D154" s="43">
        <v>6.8</v>
      </c>
      <c r="E154" s="43">
        <v>5000</v>
      </c>
      <c r="F154" s="43">
        <v>256</v>
      </c>
      <c r="G154" s="43">
        <v>8</v>
      </c>
      <c r="H154" s="43">
        <v>200</v>
      </c>
      <c r="I154" s="45">
        <v>649</v>
      </c>
      <c r="J154" s="43">
        <v>3</v>
      </c>
      <c r="K154" s="99">
        <f>SUMIF('Market Data'!$A$2:$A$316, 'Market Data'!$A52, 'Market Data'!$J$2:$J$316)</f>
        <v>7</v>
      </c>
      <c r="L154" s="43">
        <v>5</v>
      </c>
      <c r="M154" s="98">
        <f>IFERROR(L154/I154, 0)</f>
        <v>7.7041602465331279E-3</v>
      </c>
      <c r="N154" s="98">
        <f>IFERROR(J154/I154, 0)</f>
        <v>4.6224961479198771E-3</v>
      </c>
      <c r="O154" s="46">
        <v>0</v>
      </c>
      <c r="P154" s="47" t="s">
        <v>153</v>
      </c>
      <c r="Q154" s="28" t="s">
        <v>87</v>
      </c>
      <c r="R154" s="43" t="s">
        <v>171</v>
      </c>
      <c r="S154" t="str">
        <f>_xlfn.IFS(
  AND(I154 &lt;= _xlfn.MINIFS(I:I, A:A, A154)*1.1, Q154="YES"), "BEST VALUE",
  L154 &gt;= 4.5, "HIGH RATED",
  TRUE, "COMPARE"
)</f>
        <v>HIGH RATED</v>
      </c>
    </row>
    <row r="155" spans="1:19" x14ac:dyDescent="0.35">
      <c r="A155" s="56" t="s">
        <v>28</v>
      </c>
      <c r="B155" s="56" t="s">
        <v>18</v>
      </c>
      <c r="C155" s="56">
        <v>2024</v>
      </c>
      <c r="D155" s="56">
        <v>6.7</v>
      </c>
      <c r="E155" s="57">
        <v>4700</v>
      </c>
      <c r="F155" s="56">
        <v>256</v>
      </c>
      <c r="G155" s="56">
        <v>8</v>
      </c>
      <c r="H155" s="56">
        <v>50</v>
      </c>
      <c r="I155" s="27">
        <v>649</v>
      </c>
      <c r="J155" s="58" t="s">
        <v>89</v>
      </c>
      <c r="K155" s="99">
        <f>SUMIF('Market Data'!$A$2:$A$316, 'Market Data'!$A182, 'Market Data'!$J$2:$J$316)</f>
        <v>14731</v>
      </c>
      <c r="L155" s="58" t="s">
        <v>89</v>
      </c>
      <c r="M155" s="98">
        <f>IFERROR(L155/I155, 0)</f>
        <v>0</v>
      </c>
      <c r="N155" s="98">
        <f>IFERROR(J155/I155, 0)</f>
        <v>0</v>
      </c>
      <c r="O155" s="62">
        <v>0</v>
      </c>
      <c r="P155" s="61" t="s">
        <v>205</v>
      </c>
      <c r="Q155" s="28" t="s">
        <v>87</v>
      </c>
      <c r="R155" s="58" t="s">
        <v>215</v>
      </c>
      <c r="S155" t="str">
        <f>_xlfn.IFS(
  AND(I155 &lt;= _xlfn.MINIFS(I:I, A:A, A155)*1.1, Q155="YES"), "BEST VALUE",
  L155 &gt;= 4.5, "HIGH RATED",
  TRUE, "COMPARE"
)</f>
        <v>HIGH RATED</v>
      </c>
    </row>
    <row r="156" spans="1:19" x14ac:dyDescent="0.35">
      <c r="A156" s="18" t="s">
        <v>28</v>
      </c>
      <c r="B156" s="18" t="s">
        <v>18</v>
      </c>
      <c r="C156" s="18">
        <v>2024</v>
      </c>
      <c r="D156" s="18">
        <v>6.7</v>
      </c>
      <c r="E156" s="19">
        <v>4700</v>
      </c>
      <c r="F156" s="18">
        <v>256</v>
      </c>
      <c r="G156" s="18">
        <v>8</v>
      </c>
      <c r="H156" s="18">
        <v>50</v>
      </c>
      <c r="I156" s="22">
        <v>649.99</v>
      </c>
      <c r="J156" s="20">
        <v>836</v>
      </c>
      <c r="K156" s="99">
        <f>SUMIF('Market Data'!$A$2:$A$316, 'Market Data'!$A80, 'Market Data'!$J$2:$J$316)</f>
        <v>2442</v>
      </c>
      <c r="L156" s="20">
        <v>4.5</v>
      </c>
      <c r="M156" s="98">
        <f>IFERROR(L156/I156, 0)</f>
        <v>6.9231834335912856E-3</v>
      </c>
      <c r="N156" s="98">
        <f>IFERROR(J156/I156, 0)</f>
        <v>1.2861736334405145</v>
      </c>
      <c r="O156" s="23">
        <v>0</v>
      </c>
      <c r="P156" s="25" t="s">
        <v>132</v>
      </c>
      <c r="Q156" s="26" t="s">
        <v>87</v>
      </c>
      <c r="R156" s="20" t="s">
        <v>136</v>
      </c>
      <c r="S156" t="str">
        <f>_xlfn.IFS(
  AND(I156 &lt;= _xlfn.MINIFS(I:I, A:A, A156)*1.1, Q156="YES"), "BEST VALUE",
  L156 &gt;= 4.5, "HIGH RATED",
  TRUE, "COMPARE"
)</f>
        <v>HIGH RATED</v>
      </c>
    </row>
    <row r="157" spans="1:19" x14ac:dyDescent="0.35">
      <c r="A157" s="2" t="s">
        <v>52</v>
      </c>
      <c r="B157" s="2" t="s">
        <v>20</v>
      </c>
      <c r="C157" s="2">
        <v>2024</v>
      </c>
      <c r="D157" s="2">
        <v>6.9</v>
      </c>
      <c r="E157" s="3">
        <v>4200</v>
      </c>
      <c r="F157" s="2">
        <v>256</v>
      </c>
      <c r="G157" s="2">
        <v>8</v>
      </c>
      <c r="H157" s="2">
        <v>50</v>
      </c>
      <c r="I157" s="10">
        <v>652.76</v>
      </c>
      <c r="J157" s="2" t="s">
        <v>89</v>
      </c>
      <c r="K157" s="99">
        <f>SUMIF('Market Data'!$A$2:$A$316, 'Market Data'!$A265, 'Market Data'!$J$2:$J$316)</f>
        <v>296</v>
      </c>
      <c r="L157" s="2" t="s">
        <v>89</v>
      </c>
      <c r="M157" s="98">
        <f>IFERROR(L157/I157, 0)</f>
        <v>0</v>
      </c>
      <c r="N157" s="98">
        <f>IFERROR(J157/I157, 0)</f>
        <v>0</v>
      </c>
      <c r="O157" s="7">
        <v>0</v>
      </c>
      <c r="P157" s="65" t="s">
        <v>219</v>
      </c>
      <c r="Q157" s="26" t="s">
        <v>87</v>
      </c>
      <c r="R157" s="2" t="s">
        <v>223</v>
      </c>
      <c r="S157" t="str">
        <f>_xlfn.IFS(
  AND(I157 &lt;= _xlfn.MINIFS(I:I, A:A, A157)*1.1, Q157="YES"), "BEST VALUE",
  L157 &gt;= 4.5, "HIGH RATED",
  TRUE, "COMPARE"
)</f>
        <v>HIGH RATED</v>
      </c>
    </row>
    <row r="158" spans="1:19" x14ac:dyDescent="0.35">
      <c r="A158" s="2" t="s">
        <v>56</v>
      </c>
      <c r="B158" s="2" t="s">
        <v>20</v>
      </c>
      <c r="C158" s="2">
        <v>2025</v>
      </c>
      <c r="D158" s="2">
        <v>6.67</v>
      </c>
      <c r="E158" s="3">
        <v>5200</v>
      </c>
      <c r="F158" s="2">
        <v>512</v>
      </c>
      <c r="G158" s="2">
        <v>12</v>
      </c>
      <c r="H158" s="2">
        <v>50</v>
      </c>
      <c r="I158" s="10">
        <v>698.76</v>
      </c>
      <c r="J158" s="5" t="s">
        <v>89</v>
      </c>
      <c r="K158" s="99">
        <f>SUMIF('Market Data'!$A$2:$A$316, 'Market Data'!$A263, 'Market Data'!$J$2:$J$316)</f>
        <v>469</v>
      </c>
      <c r="L158" s="5" t="s">
        <v>89</v>
      </c>
      <c r="M158" s="98">
        <f>IFERROR(L158/I158, 0)</f>
        <v>0</v>
      </c>
      <c r="N158" s="98">
        <f>IFERROR(J158/I158, 0)</f>
        <v>0</v>
      </c>
      <c r="O158" s="2"/>
      <c r="P158" s="65" t="s">
        <v>219</v>
      </c>
      <c r="Q158" s="26" t="s">
        <v>87</v>
      </c>
      <c r="R158" s="2" t="s">
        <v>230</v>
      </c>
      <c r="S158" t="str">
        <f>_xlfn.IFS(
  AND(I158 &lt;= _xlfn.MINIFS(I:I, A:A, A158)*1.1, Q158="YES"), "BEST VALUE",
  L158 &gt;= 4.5, "HIGH RATED",
  TRUE, "COMPARE"
)</f>
        <v>HIGH RATED</v>
      </c>
    </row>
    <row r="159" spans="1:19" x14ac:dyDescent="0.35">
      <c r="A159" s="2" t="s">
        <v>58</v>
      </c>
      <c r="B159" s="2" t="s">
        <v>20</v>
      </c>
      <c r="C159" s="2">
        <v>2025</v>
      </c>
      <c r="D159" s="2">
        <v>6.67</v>
      </c>
      <c r="E159" s="2">
        <v>6000</v>
      </c>
      <c r="F159" s="2">
        <v>512</v>
      </c>
      <c r="G159" s="2">
        <v>12</v>
      </c>
      <c r="H159" s="2">
        <v>50</v>
      </c>
      <c r="I159" s="10">
        <v>698.76</v>
      </c>
      <c r="J159" s="5" t="s">
        <v>89</v>
      </c>
      <c r="K159" s="99">
        <f>SUMIF('Market Data'!$A$2:$A$316, 'Market Data'!$A264, 'Market Data'!$J$2:$J$316)</f>
        <v>17</v>
      </c>
      <c r="L159" s="5" t="s">
        <v>89</v>
      </c>
      <c r="M159" s="98">
        <f>IFERROR(L159/I159, 0)</f>
        <v>0</v>
      </c>
      <c r="N159" s="98">
        <f>IFERROR(J159/I159, 0)</f>
        <v>0</v>
      </c>
      <c r="O159" s="7">
        <v>0</v>
      </c>
      <c r="P159" s="65" t="s">
        <v>219</v>
      </c>
      <c r="Q159" s="26" t="s">
        <v>87</v>
      </c>
      <c r="R159" s="2" t="s">
        <v>234</v>
      </c>
      <c r="S159" t="str">
        <f>_xlfn.IFS(
  AND(I159 &lt;= _xlfn.MINIFS(I:I, A:A, A159)*1.1, Q159="YES"), "BEST VALUE",
  L159 &gt;= 4.5, "HIGH RATED",
  TRUE, "COMPARE"
)</f>
        <v>HIGH RATED</v>
      </c>
    </row>
    <row r="160" spans="1:19" x14ac:dyDescent="0.35">
      <c r="A160" s="43" t="s">
        <v>12</v>
      </c>
      <c r="B160" s="43" t="s">
        <v>14</v>
      </c>
      <c r="C160" s="43">
        <v>2024</v>
      </c>
      <c r="D160" s="43">
        <v>6.3</v>
      </c>
      <c r="E160" s="44">
        <v>4700</v>
      </c>
      <c r="F160" s="43">
        <v>128</v>
      </c>
      <c r="G160" s="43">
        <v>12</v>
      </c>
      <c r="H160" s="43">
        <v>50</v>
      </c>
      <c r="I160" s="45">
        <v>699</v>
      </c>
      <c r="J160" s="43">
        <v>2</v>
      </c>
      <c r="K160" s="99">
        <f>SUMIF('Market Data'!$A$2:$A$316, 'Market Data'!$A44, 'Market Data'!$J$2:$J$316)</f>
        <v>2442</v>
      </c>
      <c r="L160" s="43">
        <v>5</v>
      </c>
      <c r="M160" s="98">
        <f>IFERROR(L160/I160, 0)</f>
        <v>7.1530758226037196E-3</v>
      </c>
      <c r="N160" s="98">
        <f>IFERROR(J160/I160, 0)</f>
        <v>2.8612303290414878E-3</v>
      </c>
      <c r="O160" s="46">
        <v>0</v>
      </c>
      <c r="P160" s="47" t="s">
        <v>153</v>
      </c>
      <c r="Q160" s="28" t="s">
        <v>87</v>
      </c>
      <c r="R160" s="43" t="s">
        <v>161</v>
      </c>
      <c r="S160" t="str">
        <f>_xlfn.IFS(
  AND(I160 &lt;= _xlfn.MINIFS(I:I, A:A, A160)*1.1, Q160="YES"), "BEST VALUE",
  L160 &gt;= 4.5, "HIGH RATED",
  TRUE, "COMPARE"
)</f>
        <v>HIGH RATED</v>
      </c>
    </row>
    <row r="161" spans="1:19" x14ac:dyDescent="0.35">
      <c r="A161" s="18" t="s">
        <v>24</v>
      </c>
      <c r="B161" s="18" t="s">
        <v>14</v>
      </c>
      <c r="C161" s="18">
        <v>2023</v>
      </c>
      <c r="D161" s="18">
        <v>6.7</v>
      </c>
      <c r="E161" s="19">
        <v>5050</v>
      </c>
      <c r="F161" s="18">
        <v>128</v>
      </c>
      <c r="G161" s="18">
        <v>12</v>
      </c>
      <c r="H161" s="18">
        <v>50</v>
      </c>
      <c r="I161" s="22">
        <v>699</v>
      </c>
      <c r="J161" s="20">
        <v>77</v>
      </c>
      <c r="K161" s="99">
        <f>SUMIF('Market Data'!$A$2:$A$316, 'Market Data'!$A74, 'Market Data'!$J$2:$J$316)</f>
        <v>2596</v>
      </c>
      <c r="L161" s="20">
        <v>4.8</v>
      </c>
      <c r="M161" s="98">
        <f>IFERROR(L161/I161, 0)</f>
        <v>6.8669527896995704E-3</v>
      </c>
      <c r="N161" s="98">
        <f>IFERROR(J161/I161, 0)</f>
        <v>0.11015736766809728</v>
      </c>
      <c r="O161" s="23">
        <v>0</v>
      </c>
      <c r="P161" s="25" t="s">
        <v>132</v>
      </c>
      <c r="Q161" s="26" t="s">
        <v>87</v>
      </c>
      <c r="R161" s="20" t="s">
        <v>146</v>
      </c>
      <c r="S161" t="str">
        <f>_xlfn.IFS(
  AND(I161 &lt;= _xlfn.MINIFS(I:I, A:A, A161)*1.1, Q161="YES"), "BEST VALUE",
  L161 &gt;= 4.5, "HIGH RATED",
  TRUE, "COMPARE"
)</f>
        <v>HIGH RATED</v>
      </c>
    </row>
    <row r="162" spans="1:19" x14ac:dyDescent="0.35">
      <c r="A162" s="34" t="s">
        <v>12</v>
      </c>
      <c r="B162" s="34" t="s">
        <v>14</v>
      </c>
      <c r="C162" s="34">
        <v>2024</v>
      </c>
      <c r="D162" s="34">
        <v>6.3</v>
      </c>
      <c r="E162" s="35">
        <v>4700</v>
      </c>
      <c r="F162" s="34">
        <v>128</v>
      </c>
      <c r="G162" s="34">
        <v>12</v>
      </c>
      <c r="H162" s="34">
        <v>50</v>
      </c>
      <c r="I162" s="10">
        <v>699</v>
      </c>
      <c r="J162" s="39" t="s">
        <v>89</v>
      </c>
      <c r="K162" s="99">
        <f>SUMIF('Market Data'!$A$2:$A$316, 'Market Data'!$A110, 'Market Data'!$J$2:$J$316)</f>
        <v>1502</v>
      </c>
      <c r="L162" s="39" t="s">
        <v>89</v>
      </c>
      <c r="M162" s="98">
        <f>IFERROR(L162/I162, 0)</f>
        <v>0</v>
      </c>
      <c r="N162" s="98">
        <f>IFERROR(J162/I162, 0)</f>
        <v>0</v>
      </c>
      <c r="O162" s="38">
        <v>0</v>
      </c>
      <c r="P162" s="37" t="s">
        <v>189</v>
      </c>
      <c r="Q162" s="26" t="s">
        <v>87</v>
      </c>
      <c r="R162" s="36" t="s">
        <v>196</v>
      </c>
      <c r="S162" t="str">
        <f>_xlfn.IFS(
  AND(I162 &lt;= _xlfn.MINIFS(I:I, A:A, A162)*1.1, Q162="YES"), "BEST VALUE",
  L162 &gt;= 4.5, "HIGH RATED",
  TRUE, "COMPARE"
)</f>
        <v>HIGH RATED</v>
      </c>
    </row>
    <row r="163" spans="1:19" x14ac:dyDescent="0.35">
      <c r="A163" s="34" t="s">
        <v>29</v>
      </c>
      <c r="B163" s="34" t="s">
        <v>18</v>
      </c>
      <c r="C163" s="34">
        <v>2025</v>
      </c>
      <c r="D163" s="34">
        <v>6.2</v>
      </c>
      <c r="E163" s="35">
        <v>4000</v>
      </c>
      <c r="F163" s="34">
        <v>128</v>
      </c>
      <c r="G163" s="34">
        <v>12</v>
      </c>
      <c r="H163" s="34">
        <v>200</v>
      </c>
      <c r="I163" s="10">
        <v>699</v>
      </c>
      <c r="J163" s="39" t="s">
        <v>89</v>
      </c>
      <c r="K163" s="99">
        <f>SUMIF('Market Data'!$A$2:$A$316, 'Market Data'!$A122, 'Market Data'!$J$2:$J$316)</f>
        <v>2782</v>
      </c>
      <c r="L163" s="39" t="s">
        <v>89</v>
      </c>
      <c r="M163" s="98">
        <f>IFERROR(L163/I163, 0)</f>
        <v>0</v>
      </c>
      <c r="N163" s="98">
        <f>IFERROR(J163/I163, 0)</f>
        <v>0</v>
      </c>
      <c r="O163" s="38">
        <v>0</v>
      </c>
      <c r="P163" s="37" t="s">
        <v>189</v>
      </c>
      <c r="Q163" s="26" t="s">
        <v>87</v>
      </c>
      <c r="R163" s="36" t="s">
        <v>190</v>
      </c>
      <c r="S163" t="str">
        <f>_xlfn.IFS(
  AND(I163 &lt;= _xlfn.MINIFS(I:I, A:A, A163)*1.1, Q163="YES"), "BEST VALUE",
  L163 &gt;= 4.5, "HIGH RATED",
  TRUE, "COMPARE"
)</f>
        <v>HIGH RATED</v>
      </c>
    </row>
    <row r="164" spans="1:19" x14ac:dyDescent="0.35">
      <c r="A164" s="29" t="s">
        <v>12</v>
      </c>
      <c r="B164" s="29" t="s">
        <v>14</v>
      </c>
      <c r="C164" s="29">
        <v>2024</v>
      </c>
      <c r="D164" s="29">
        <v>6.3</v>
      </c>
      <c r="E164" s="30">
        <v>4700</v>
      </c>
      <c r="F164" s="29">
        <v>128</v>
      </c>
      <c r="G164" s="29">
        <v>12</v>
      </c>
      <c r="H164" s="29">
        <v>50</v>
      </c>
      <c r="I164" s="27">
        <v>699</v>
      </c>
      <c r="J164" s="31">
        <v>43</v>
      </c>
      <c r="K164" s="99">
        <f>SUMIF('Market Data'!$A$2:$A$316, 'Market Data'!$A228, 'Market Data'!$J$2:$J$316)</f>
        <v>78</v>
      </c>
      <c r="L164" s="31">
        <v>4.5999999999999996</v>
      </c>
      <c r="M164" s="98">
        <f>IFERROR(L164/I164, 0)</f>
        <v>6.5808297567954213E-3</v>
      </c>
      <c r="N164" s="98">
        <f>IFERROR(J164/I164, 0)</f>
        <v>6.1516452074391992E-2</v>
      </c>
      <c r="O164" s="32">
        <v>0</v>
      </c>
      <c r="P164" s="59" t="s">
        <v>172</v>
      </c>
      <c r="Q164" s="28" t="s">
        <v>87</v>
      </c>
      <c r="R164" s="31" t="s">
        <v>183</v>
      </c>
      <c r="S164" t="str">
        <f>_xlfn.IFS(
  AND(I164 &lt;= _xlfn.MINIFS(I:I, A:A, A164)*1.1, Q164="YES"), "BEST VALUE",
  L164 &gt;= 4.5, "HIGH RATED",
  TRUE, "COMPARE"
)</f>
        <v>HIGH RATED</v>
      </c>
    </row>
    <row r="165" spans="1:19" x14ac:dyDescent="0.35">
      <c r="A165" s="29" t="s">
        <v>28</v>
      </c>
      <c r="B165" s="29" t="s">
        <v>18</v>
      </c>
      <c r="C165" s="29">
        <v>2024</v>
      </c>
      <c r="D165" s="29">
        <v>6.7</v>
      </c>
      <c r="E165" s="30">
        <v>4700</v>
      </c>
      <c r="F165" s="29">
        <v>256</v>
      </c>
      <c r="G165" s="29">
        <v>8</v>
      </c>
      <c r="H165" s="29">
        <v>50</v>
      </c>
      <c r="I165" s="27">
        <v>699</v>
      </c>
      <c r="J165" s="31">
        <v>785</v>
      </c>
      <c r="K165" s="99">
        <f>SUMIF('Market Data'!$A$2:$A$316, 'Market Data'!$A236, 'Market Data'!$J$2:$J$316)</f>
        <v>138</v>
      </c>
      <c r="L165" s="31">
        <v>4.5</v>
      </c>
      <c r="M165" s="98">
        <f>IFERROR(L165/I165, 0)</f>
        <v>6.4377682403433476E-3</v>
      </c>
      <c r="N165" s="98">
        <f>IFERROR(J165/I165, 0)</f>
        <v>1.1230329041487839</v>
      </c>
      <c r="O165" s="32">
        <v>0</v>
      </c>
      <c r="P165" s="59" t="s">
        <v>172</v>
      </c>
      <c r="Q165" s="28" t="s">
        <v>87</v>
      </c>
      <c r="R165" s="31" t="s">
        <v>173</v>
      </c>
      <c r="S165" t="str">
        <f>_xlfn.IFS(
  AND(I165 &lt;= _xlfn.MINIFS(I:I, A:A, A165)*1.1, Q165="YES"), "BEST VALUE",
  L165 &gt;= 4.5, "HIGH RATED",
  TRUE, "COMPARE"
)</f>
        <v>HIGH RATED</v>
      </c>
    </row>
    <row r="166" spans="1:19" x14ac:dyDescent="0.35">
      <c r="A166" s="43" t="s">
        <v>29</v>
      </c>
      <c r="B166" s="43" t="s">
        <v>18</v>
      </c>
      <c r="C166" s="43">
        <v>2025</v>
      </c>
      <c r="D166" s="43">
        <v>6.2</v>
      </c>
      <c r="E166" s="44">
        <v>4000</v>
      </c>
      <c r="F166" s="43">
        <v>128</v>
      </c>
      <c r="G166" s="43">
        <v>12</v>
      </c>
      <c r="H166" s="43">
        <v>200</v>
      </c>
      <c r="I166" s="45">
        <v>729</v>
      </c>
      <c r="J166" s="43" t="s">
        <v>89</v>
      </c>
      <c r="K166" s="99">
        <f>SUMIF('Market Data'!$A$2:$A$316, 'Market Data'!$A54, 'Market Data'!$J$2:$J$316)</f>
        <v>236</v>
      </c>
      <c r="L166" s="43" t="s">
        <v>89</v>
      </c>
      <c r="M166" s="98">
        <f>IFERROR(L166/I166, 0)</f>
        <v>0</v>
      </c>
      <c r="N166" s="98">
        <f>IFERROR(J166/I166, 0)</f>
        <v>0</v>
      </c>
      <c r="O166" s="46">
        <v>0</v>
      </c>
      <c r="P166" s="47" t="s">
        <v>153</v>
      </c>
      <c r="Q166" s="28" t="s">
        <v>87</v>
      </c>
      <c r="R166" s="43" t="s">
        <v>152</v>
      </c>
      <c r="S166" t="str">
        <f>_xlfn.IFS(
  AND(I166 &lt;= _xlfn.MINIFS(I:I, A:A, A166)*1.1, Q166="YES"), "BEST VALUE",
  L166 &gt;= 4.5, "HIGH RATED",
  TRUE, "COMPARE"
)</f>
        <v>HIGH RATED</v>
      </c>
    </row>
    <row r="167" spans="1:19" x14ac:dyDescent="0.35">
      <c r="A167" s="43" t="s">
        <v>49</v>
      </c>
      <c r="B167" s="43" t="s">
        <v>20</v>
      </c>
      <c r="C167" s="43">
        <v>2024</v>
      </c>
      <c r="D167" s="43">
        <v>6.9</v>
      </c>
      <c r="E167" s="44">
        <v>4200</v>
      </c>
      <c r="F167" s="43">
        <v>256</v>
      </c>
      <c r="G167" s="43">
        <v>8</v>
      </c>
      <c r="H167" s="43">
        <v>64</v>
      </c>
      <c r="I167" s="45">
        <v>732</v>
      </c>
      <c r="J167" s="46" t="s">
        <v>89</v>
      </c>
      <c r="K167" s="99">
        <f>SUMIF('Market Data'!$A$2:$A$316, 'Market Data'!$A45, 'Market Data'!$J$2:$J$316)</f>
        <v>7030</v>
      </c>
      <c r="L167" s="46" t="s">
        <v>89</v>
      </c>
      <c r="M167" s="98">
        <f>IFERROR(L167/I167, 0)</f>
        <v>0</v>
      </c>
      <c r="N167" s="98">
        <f>IFERROR(J167/I167, 0)</f>
        <v>0</v>
      </c>
      <c r="O167" s="46">
        <v>0</v>
      </c>
      <c r="P167" s="47" t="s">
        <v>153</v>
      </c>
      <c r="Q167" s="28" t="s">
        <v>87</v>
      </c>
      <c r="R167" s="43" t="s">
        <v>168</v>
      </c>
      <c r="S167" t="str">
        <f>_xlfn.IFS(
  AND(I167 &lt;= _xlfn.MINIFS(I:I, A:A, A167)*1.1, Q167="YES"), "BEST VALUE",
  L167 &gt;= 4.5, "HIGH RATED",
  TRUE, "COMPARE"
)</f>
        <v>HIGH RATED</v>
      </c>
    </row>
    <row r="168" spans="1:19" x14ac:dyDescent="0.35">
      <c r="A168" s="2" t="s">
        <v>12</v>
      </c>
      <c r="B168" s="2" t="s">
        <v>14</v>
      </c>
      <c r="C168" s="2">
        <v>2024</v>
      </c>
      <c r="D168" s="2">
        <v>6.3</v>
      </c>
      <c r="E168" s="3">
        <v>4700</v>
      </c>
      <c r="F168" s="2">
        <v>128</v>
      </c>
      <c r="G168" s="2">
        <v>12</v>
      </c>
      <c r="H168" s="2">
        <v>50</v>
      </c>
      <c r="I168" s="10">
        <v>746.8</v>
      </c>
      <c r="J168" s="5" t="s">
        <v>89</v>
      </c>
      <c r="K168" s="99">
        <f>SUMIF('Market Data'!$A$2:$A$316, 'Market Data'!$A259, 'Market Data'!$J$2:$J$316)</f>
        <v>7</v>
      </c>
      <c r="L168" s="5" t="s">
        <v>89</v>
      </c>
      <c r="M168" s="98">
        <f>IFERROR(L168/I168, 0)</f>
        <v>0</v>
      </c>
      <c r="N168" s="98">
        <f>IFERROR(J168/I168, 0)</f>
        <v>0</v>
      </c>
      <c r="O168" s="7">
        <v>0</v>
      </c>
      <c r="P168" s="65" t="s">
        <v>219</v>
      </c>
      <c r="Q168" s="26" t="s">
        <v>87</v>
      </c>
      <c r="R168" s="2" t="s">
        <v>225</v>
      </c>
      <c r="S168" t="str">
        <f>_xlfn.IFS(
  AND(I168 &lt;= _xlfn.MINIFS(I:I, A:A, A168)*1.1, Q168="YES"), "BEST VALUE",
  L168 &gt;= 4.5, "HIGH RATED",
  TRUE, "COMPARE"
)</f>
        <v>HIGH RATED</v>
      </c>
    </row>
    <row r="169" spans="1:19" x14ac:dyDescent="0.35">
      <c r="A169" s="34" t="s">
        <v>22</v>
      </c>
      <c r="B169" s="34" t="s">
        <v>14</v>
      </c>
      <c r="C169" s="34">
        <v>2025</v>
      </c>
      <c r="D169" s="34">
        <v>6.3</v>
      </c>
      <c r="E169" s="35">
        <v>5100</v>
      </c>
      <c r="F169" s="34">
        <v>128</v>
      </c>
      <c r="G169" s="34">
        <v>8</v>
      </c>
      <c r="H169" s="34">
        <v>48</v>
      </c>
      <c r="I169" s="10">
        <v>749</v>
      </c>
      <c r="J169" s="39" t="s">
        <v>89</v>
      </c>
      <c r="K169" s="99">
        <f>SUMIF('Market Data'!$A$2:$A$316, 'Market Data'!$A117, 'Market Data'!$J$2:$J$316)</f>
        <v>62</v>
      </c>
      <c r="L169" s="39" t="s">
        <v>89</v>
      </c>
      <c r="M169" s="98">
        <f>IFERROR(L169/I169, 0)</f>
        <v>0</v>
      </c>
      <c r="N169" s="98">
        <f>IFERROR(J169/I169, 0)</f>
        <v>0</v>
      </c>
      <c r="O169" s="38">
        <v>0</v>
      </c>
      <c r="P169" s="37" t="s">
        <v>189</v>
      </c>
      <c r="Q169" s="26" t="s">
        <v>87</v>
      </c>
      <c r="R169" s="36" t="s">
        <v>194</v>
      </c>
      <c r="S169" t="str">
        <f>_xlfn.IFS(
  AND(I169 &lt;= _xlfn.MINIFS(I:I, A:A, A169)*1.1, Q169="YES"), "BEST VALUE",
  L169 &gt;= 4.5, "HIGH RATED",
  TRUE, "COMPARE"
)</f>
        <v>HIGH RATED</v>
      </c>
    </row>
    <row r="170" spans="1:19" x14ac:dyDescent="0.35">
      <c r="A170" s="43" t="s">
        <v>85</v>
      </c>
      <c r="B170" s="43" t="s">
        <v>86</v>
      </c>
      <c r="C170" s="43">
        <v>2023</v>
      </c>
      <c r="D170" s="43">
        <v>6.2</v>
      </c>
      <c r="E170" s="44">
        <v>4575</v>
      </c>
      <c r="F170" s="43">
        <v>128</v>
      </c>
      <c r="G170" s="43">
        <v>8</v>
      </c>
      <c r="H170" s="43">
        <v>50</v>
      </c>
      <c r="I170" s="45">
        <v>759</v>
      </c>
      <c r="J170" s="43">
        <v>1</v>
      </c>
      <c r="K170" s="99">
        <f>SUMIF('Market Data'!$A$2:$A$316, 'Market Data'!$A41, 'Market Data'!$J$2:$J$316)</f>
        <v>1473</v>
      </c>
      <c r="L170" s="43">
        <v>5</v>
      </c>
      <c r="M170" s="98">
        <f>IFERROR(L170/I170, 0)</f>
        <v>6.587615283267457E-3</v>
      </c>
      <c r="N170" s="98">
        <f>IFERROR(J170/I170, 0)</f>
        <v>1.3175230566534915E-3</v>
      </c>
      <c r="O170" s="46">
        <v>0</v>
      </c>
      <c r="P170" s="47" t="s">
        <v>153</v>
      </c>
      <c r="Q170" s="28" t="s">
        <v>87</v>
      </c>
      <c r="R170" s="43" t="s">
        <v>169</v>
      </c>
      <c r="S170" t="str">
        <f>_xlfn.IFS(
  AND(I170 &lt;= _xlfn.MINIFS(I:I, A:A, A170)*1.1, Q170="YES"), "BEST VALUE",
  L170 &gt;= 4.5, "HIGH RATED",
  TRUE, "COMPARE"
)</f>
        <v>HIGH RATED</v>
      </c>
    </row>
    <row r="171" spans="1:19" x14ac:dyDescent="0.35">
      <c r="A171" s="2" t="s">
        <v>60</v>
      </c>
      <c r="B171" s="2" t="s">
        <v>20</v>
      </c>
      <c r="C171" s="2">
        <v>2025</v>
      </c>
      <c r="D171" s="2">
        <v>6.7</v>
      </c>
      <c r="E171" s="3">
        <v>4500</v>
      </c>
      <c r="F171" s="2">
        <v>512</v>
      </c>
      <c r="G171" s="2">
        <v>16</v>
      </c>
      <c r="H171" s="2">
        <v>50</v>
      </c>
      <c r="I171" s="10">
        <v>772.76</v>
      </c>
      <c r="J171" s="5" t="s">
        <v>89</v>
      </c>
      <c r="K171" s="99">
        <f>SUMIF('Market Data'!$A$2:$A$316, 'Market Data'!$A262, 'Market Data'!$J$2:$J$316)</f>
        <v>2</v>
      </c>
      <c r="L171" s="5" t="s">
        <v>89</v>
      </c>
      <c r="M171" s="98">
        <f>IFERROR(L171/I171, 0)</f>
        <v>0</v>
      </c>
      <c r="N171" s="98">
        <f>IFERROR(J171/I171, 0)</f>
        <v>0</v>
      </c>
      <c r="O171" s="7">
        <v>0</v>
      </c>
      <c r="P171" s="65" t="s">
        <v>219</v>
      </c>
      <c r="Q171" s="26" t="s">
        <v>87</v>
      </c>
      <c r="R171" s="2" t="s">
        <v>229</v>
      </c>
      <c r="S171" t="str">
        <f>_xlfn.IFS(
  AND(I171 &lt;= _xlfn.MINIFS(I:I, A:A, A171)*1.1, Q171="YES"), "BEST VALUE",
  L171 &gt;= 4.5, "HIGH RATED",
  TRUE, "COMPARE"
)</f>
        <v>HIGH RATED</v>
      </c>
    </row>
    <row r="172" spans="1:19" x14ac:dyDescent="0.35">
      <c r="A172" s="18" t="s">
        <v>29</v>
      </c>
      <c r="B172" s="18" t="s">
        <v>18</v>
      </c>
      <c r="C172" s="18">
        <v>2025</v>
      </c>
      <c r="D172" s="18">
        <v>6.2</v>
      </c>
      <c r="E172" s="19">
        <v>4000</v>
      </c>
      <c r="F172" s="18">
        <v>128</v>
      </c>
      <c r="G172" s="18">
        <v>12</v>
      </c>
      <c r="H172" s="18">
        <v>200</v>
      </c>
      <c r="I172" s="22">
        <v>799</v>
      </c>
      <c r="J172" s="24">
        <v>6026</v>
      </c>
      <c r="K172" s="99">
        <f>SUMIF('Market Data'!$A$2:$A$316, 'Market Data'!$A82, 'Market Data'!$J$2:$J$316)</f>
        <v>1734</v>
      </c>
      <c r="L172" s="20">
        <v>4.9000000000000004</v>
      </c>
      <c r="M172" s="98">
        <f>IFERROR(L172/I172, 0)</f>
        <v>6.1326658322903632E-3</v>
      </c>
      <c r="N172" s="98">
        <f>IFERROR(J172/I172, 0)</f>
        <v>7.5419274092615769</v>
      </c>
      <c r="O172" s="23">
        <v>0</v>
      </c>
      <c r="P172" s="25" t="s">
        <v>132</v>
      </c>
      <c r="Q172" s="26" t="s">
        <v>87</v>
      </c>
      <c r="R172" s="20" t="s">
        <v>131</v>
      </c>
      <c r="S172" t="str">
        <f>_xlfn.IFS(
  AND(I172 &lt;= _xlfn.MINIFS(I:I, A:A, A172)*1.1, Q172="YES"), "BEST VALUE",
  L172 &gt;= 4.5, "HIGH RATED",
  TRUE, "COMPARE"
)</f>
        <v>HIGH RATED</v>
      </c>
    </row>
    <row r="173" spans="1:19" x14ac:dyDescent="0.35">
      <c r="A173" s="56" t="s">
        <v>12</v>
      </c>
      <c r="B173" s="56" t="s">
        <v>14</v>
      </c>
      <c r="C173" s="56">
        <v>2024</v>
      </c>
      <c r="D173" s="56">
        <v>6.3</v>
      </c>
      <c r="E173" s="57">
        <v>4700</v>
      </c>
      <c r="F173" s="56">
        <v>128</v>
      </c>
      <c r="G173" s="56">
        <v>12</v>
      </c>
      <c r="H173" s="56">
        <v>50</v>
      </c>
      <c r="I173" s="27">
        <v>799</v>
      </c>
      <c r="J173" s="58" t="s">
        <v>89</v>
      </c>
      <c r="K173" s="99">
        <f>SUMIF('Market Data'!$A$2:$A$316, 'Market Data'!$A184, 'Market Data'!$J$2:$J$316)</f>
        <v>8</v>
      </c>
      <c r="L173" s="58" t="s">
        <v>89</v>
      </c>
      <c r="M173" s="98">
        <f>IFERROR(L173/I173, 0)</f>
        <v>0</v>
      </c>
      <c r="N173" s="98">
        <f>IFERROR(J173/I173, 0)</f>
        <v>0</v>
      </c>
      <c r="O173" s="62">
        <v>0</v>
      </c>
      <c r="P173" s="61" t="s">
        <v>205</v>
      </c>
      <c r="Q173" s="28" t="s">
        <v>87</v>
      </c>
      <c r="R173" s="58" t="s">
        <v>207</v>
      </c>
      <c r="S173" t="str">
        <f>_xlfn.IFS(
  AND(I173 &lt;= _xlfn.MINIFS(I:I, A:A, A173)*1.1, Q173="YES"), "BEST VALUE",
  L173 &gt;= 4.5, "HIGH RATED",
  TRUE, "COMPARE"
)</f>
        <v>HIGH RATED</v>
      </c>
    </row>
    <row r="174" spans="1:19" x14ac:dyDescent="0.35">
      <c r="A174" s="67" t="s">
        <v>12</v>
      </c>
      <c r="B174" s="67" t="s">
        <v>14</v>
      </c>
      <c r="C174" s="67">
        <v>2024</v>
      </c>
      <c r="D174" s="67">
        <v>6.3</v>
      </c>
      <c r="E174" s="68">
        <v>4700</v>
      </c>
      <c r="F174" s="67">
        <v>128</v>
      </c>
      <c r="G174" s="67">
        <v>12</v>
      </c>
      <c r="H174" s="67">
        <v>50</v>
      </c>
      <c r="I174" s="50">
        <v>799</v>
      </c>
      <c r="J174" s="69" t="s">
        <v>89</v>
      </c>
      <c r="K174" s="99">
        <f>SUMIF('Market Data'!$A$2:$A$316, 'Market Data'!$A217, 'Market Data'!$J$2:$J$316)</f>
        <v>36</v>
      </c>
      <c r="L174" s="69" t="s">
        <v>89</v>
      </c>
      <c r="M174" s="98">
        <f>IFERROR(L174/I174, 0)</f>
        <v>0</v>
      </c>
      <c r="N174" s="98">
        <f>IFERROR(J174/I174, 0)</f>
        <v>0</v>
      </c>
      <c r="O174" s="70">
        <v>0</v>
      </c>
      <c r="P174" s="71" t="s">
        <v>14</v>
      </c>
      <c r="Q174" s="28" t="s">
        <v>87</v>
      </c>
      <c r="R174" s="69" t="s">
        <v>238</v>
      </c>
      <c r="S174" t="str">
        <f>_xlfn.IFS(
  AND(I174 &lt;= _xlfn.MINIFS(I:I, A:A, A174)*1.1, Q174="YES"), "BEST VALUE",
  L174 &gt;= 4.5, "HIGH RATED",
  TRUE, "COMPARE"
)</f>
        <v>HIGH RATED</v>
      </c>
    </row>
    <row r="175" spans="1:19" x14ac:dyDescent="0.35">
      <c r="A175" s="18" t="s">
        <v>49</v>
      </c>
      <c r="B175" s="18" t="s">
        <v>20</v>
      </c>
      <c r="C175" s="18">
        <v>2024</v>
      </c>
      <c r="D175" s="18">
        <v>6.9</v>
      </c>
      <c r="E175" s="19">
        <v>4200</v>
      </c>
      <c r="F175" s="18">
        <v>256</v>
      </c>
      <c r="G175" s="18">
        <v>8</v>
      </c>
      <c r="H175" s="18">
        <v>64</v>
      </c>
      <c r="I175" s="22">
        <v>841</v>
      </c>
      <c r="J175" s="24">
        <v>6970</v>
      </c>
      <c r="K175" s="99">
        <f>SUMIF('Market Data'!$A$2:$A$316, 'Market Data'!$A77, 'Market Data'!$J$2:$J$316)</f>
        <v>177</v>
      </c>
      <c r="L175" s="20">
        <v>4.8</v>
      </c>
      <c r="M175" s="98">
        <f>IFERROR(L175/I175, 0)</f>
        <v>5.7074910820451843E-3</v>
      </c>
      <c r="N175" s="98">
        <f>IFERROR(J175/I175, 0)</f>
        <v>8.2877526753864448</v>
      </c>
      <c r="O175" s="23">
        <v>0</v>
      </c>
      <c r="P175" s="25" t="s">
        <v>132</v>
      </c>
      <c r="Q175" s="26" t="s">
        <v>87</v>
      </c>
      <c r="R175" s="20" t="s">
        <v>145</v>
      </c>
      <c r="S175" t="str">
        <f>_xlfn.IFS(
  AND(I175 &lt;= _xlfn.MINIFS(I:I, A:A, A175)*1.1, Q175="YES"), "BEST VALUE",
  L175 &gt;= 4.5, "HIGH RATED",
  TRUE, "COMPARE"
)</f>
        <v>HIGH RATED</v>
      </c>
    </row>
    <row r="176" spans="1:19" x14ac:dyDescent="0.35">
      <c r="A176" s="43" t="s">
        <v>81</v>
      </c>
      <c r="B176" s="43" t="s">
        <v>14</v>
      </c>
      <c r="C176" s="43">
        <v>2024</v>
      </c>
      <c r="D176" s="43">
        <v>6.3</v>
      </c>
      <c r="E176" s="44">
        <v>4700</v>
      </c>
      <c r="F176" s="43">
        <v>128</v>
      </c>
      <c r="G176" s="43">
        <v>16</v>
      </c>
      <c r="H176" s="43">
        <v>50</v>
      </c>
      <c r="I176" s="45">
        <v>849</v>
      </c>
      <c r="J176" s="46" t="s">
        <v>89</v>
      </c>
      <c r="K176" s="99">
        <f>SUMIF('Market Data'!$A$2:$A$316, 'Market Data'!$A42, 'Market Data'!$J$2:$J$316)</f>
        <v>1502</v>
      </c>
      <c r="L176" s="46" t="s">
        <v>89</v>
      </c>
      <c r="M176" s="98">
        <f>IFERROR(L176/I176, 0)</f>
        <v>0</v>
      </c>
      <c r="N176" s="98">
        <f>IFERROR(J176/I176, 0)</f>
        <v>0</v>
      </c>
      <c r="O176" s="46">
        <v>0</v>
      </c>
      <c r="P176" s="47" t="s">
        <v>153</v>
      </c>
      <c r="Q176" s="28" t="s">
        <v>87</v>
      </c>
      <c r="R176" s="43" t="s">
        <v>160</v>
      </c>
      <c r="S176" t="str">
        <f>_xlfn.IFS(
  AND(I176 &lt;= _xlfn.MINIFS(I:I, A:A, A176)*1.1, Q176="YES"), "BEST VALUE",
  L176 &gt;= 4.5, "HIGH RATED",
  TRUE, "COMPARE"
)</f>
        <v>HIGH RATED</v>
      </c>
    </row>
    <row r="177" spans="1:19" x14ac:dyDescent="0.35">
      <c r="A177" s="56" t="s">
        <v>60</v>
      </c>
      <c r="B177" s="56" t="s">
        <v>20</v>
      </c>
      <c r="C177" s="56">
        <v>2025</v>
      </c>
      <c r="D177" s="56">
        <v>6.7</v>
      </c>
      <c r="E177" s="57">
        <v>4500</v>
      </c>
      <c r="F177" s="56">
        <v>512</v>
      </c>
      <c r="G177" s="56">
        <v>16</v>
      </c>
      <c r="H177" s="56">
        <v>50</v>
      </c>
      <c r="I177" s="27">
        <v>849</v>
      </c>
      <c r="J177" s="58" t="s">
        <v>89</v>
      </c>
      <c r="K177" s="99">
        <f>SUMIF('Market Data'!$A$2:$A$316, 'Market Data'!$A188, 'Market Data'!$J$2:$J$316)</f>
        <v>1502</v>
      </c>
      <c r="L177" s="58" t="s">
        <v>89</v>
      </c>
      <c r="M177" s="98">
        <f>IFERROR(L177/I177, 0)</f>
        <v>0</v>
      </c>
      <c r="N177" s="98">
        <f>IFERROR(J177/I177, 0)</f>
        <v>0</v>
      </c>
      <c r="O177" s="62">
        <v>0</v>
      </c>
      <c r="P177" s="61" t="s">
        <v>205</v>
      </c>
      <c r="Q177" s="28" t="s">
        <v>87</v>
      </c>
      <c r="R177" s="58" t="s">
        <v>210</v>
      </c>
      <c r="S177" t="str">
        <f>_xlfn.IFS(
  AND(I177 &lt;= _xlfn.MINIFS(I:I, A:A, A177)*1.1, Q177="YES"), "BEST VALUE",
  L177 &gt;= 4.5, "HIGH RATED",
  TRUE, "COMPARE"
)</f>
        <v>HIGH RATED</v>
      </c>
    </row>
    <row r="178" spans="1:19" x14ac:dyDescent="0.35">
      <c r="A178" s="2" t="s">
        <v>29</v>
      </c>
      <c r="B178" s="2" t="s">
        <v>18</v>
      </c>
      <c r="C178" s="2">
        <v>2025</v>
      </c>
      <c r="D178" s="2">
        <v>6.2</v>
      </c>
      <c r="E178" s="3">
        <v>4000</v>
      </c>
      <c r="F178" s="2">
        <v>128</v>
      </c>
      <c r="G178" s="2">
        <v>12</v>
      </c>
      <c r="H178" s="2">
        <v>200</v>
      </c>
      <c r="I178" s="10">
        <v>859</v>
      </c>
      <c r="J178" s="2" t="s">
        <v>89</v>
      </c>
      <c r="K178" s="99">
        <f>SUMIF('Market Data'!$A$2:$A$316, 'Market Data'!$A272, 'Market Data'!$J$2:$J$316)</f>
        <v>36</v>
      </c>
      <c r="L178" s="2" t="s">
        <v>89</v>
      </c>
      <c r="M178" s="98">
        <f>IFERROR(L178/I178, 0)</f>
        <v>0</v>
      </c>
      <c r="N178" s="98">
        <f>IFERROR(J178/I178, 0)</f>
        <v>0</v>
      </c>
      <c r="O178" s="7">
        <v>0</v>
      </c>
      <c r="P178" s="65" t="s">
        <v>219</v>
      </c>
      <c r="Q178" s="26" t="s">
        <v>87</v>
      </c>
      <c r="R178" s="2" t="s">
        <v>221</v>
      </c>
      <c r="S178" t="str">
        <f>_xlfn.IFS(
  AND(I178 &lt;= _xlfn.MINIFS(I:I, A:A, A178)*1.1, Q178="YES"), "BEST VALUE",
  L178 &gt;= 4.5, "HIGH RATED",
  TRUE, "COMPARE"
)</f>
        <v>HIGH RATED</v>
      </c>
    </row>
    <row r="179" spans="1:19" x14ac:dyDescent="0.35">
      <c r="A179" s="67" t="s">
        <v>24</v>
      </c>
      <c r="B179" s="67" t="s">
        <v>14</v>
      </c>
      <c r="C179" s="67">
        <v>2023</v>
      </c>
      <c r="D179" s="67">
        <v>6.7</v>
      </c>
      <c r="E179" s="68">
        <v>5050</v>
      </c>
      <c r="F179" s="67">
        <v>128</v>
      </c>
      <c r="G179" s="67">
        <v>12</v>
      </c>
      <c r="H179" s="67">
        <v>50</v>
      </c>
      <c r="I179" s="50">
        <v>899</v>
      </c>
      <c r="J179" s="69" t="s">
        <v>89</v>
      </c>
      <c r="K179" s="99">
        <f>SUMIF('Market Data'!$A$2:$A$316, 'Market Data'!$A214, 'Market Data'!$J$2:$J$316)</f>
        <v>923</v>
      </c>
      <c r="L179" s="69" t="s">
        <v>89</v>
      </c>
      <c r="M179" s="98">
        <f>IFERROR(L179/I179, 0)</f>
        <v>0</v>
      </c>
      <c r="N179" s="98">
        <f>IFERROR(J179/I179, 0)</f>
        <v>0</v>
      </c>
      <c r="O179" s="70">
        <v>0</v>
      </c>
      <c r="P179" s="71" t="s">
        <v>14</v>
      </c>
      <c r="Q179" s="28" t="s">
        <v>87</v>
      </c>
      <c r="R179" s="69" t="s">
        <v>236</v>
      </c>
      <c r="S179" t="str">
        <f>_xlfn.IFS(
  AND(I179 &lt;= _xlfn.MINIFS(I:I, A:A, A179)*1.1, Q179="YES"), "BEST VALUE",
  L179 &gt;= 4.5, "HIGH RATED",
  TRUE, "COMPARE"
)</f>
        <v>HIGH RATED</v>
      </c>
    </row>
    <row r="180" spans="1:19" x14ac:dyDescent="0.35">
      <c r="A180" s="67" t="s">
        <v>81</v>
      </c>
      <c r="B180" s="67" t="s">
        <v>14</v>
      </c>
      <c r="C180" s="67">
        <v>2024</v>
      </c>
      <c r="D180" s="67">
        <v>6.3</v>
      </c>
      <c r="E180" s="68">
        <v>4700</v>
      </c>
      <c r="F180" s="67">
        <v>128</v>
      </c>
      <c r="G180" s="67">
        <v>16</v>
      </c>
      <c r="H180" s="67">
        <v>50</v>
      </c>
      <c r="I180" s="50">
        <v>899</v>
      </c>
      <c r="J180" s="69" t="s">
        <v>89</v>
      </c>
      <c r="K180" s="99">
        <f>SUMIF('Market Data'!$A$2:$A$316, 'Market Data'!$A215, 'Market Data'!$J$2:$J$316)</f>
        <v>236</v>
      </c>
      <c r="L180" s="69" t="s">
        <v>89</v>
      </c>
      <c r="M180" s="98">
        <f>IFERROR(L180/I180, 0)</f>
        <v>0</v>
      </c>
      <c r="N180" s="98">
        <f>IFERROR(J180/I180, 0)</f>
        <v>0</v>
      </c>
      <c r="O180" s="70">
        <v>0</v>
      </c>
      <c r="P180" s="71" t="s">
        <v>14</v>
      </c>
      <c r="Q180" s="28" t="s">
        <v>87</v>
      </c>
      <c r="R180" s="69" t="s">
        <v>236</v>
      </c>
      <c r="S180" t="str">
        <f>_xlfn.IFS(
  AND(I180 &lt;= _xlfn.MINIFS(I:I, A:A, A180)*1.1, Q180="YES"), "BEST VALUE",
  L180 &gt;= 4.5, "HIGH RATED",
  TRUE, "COMPARE"
)</f>
        <v>HIGH RATED</v>
      </c>
    </row>
    <row r="181" spans="1:19" x14ac:dyDescent="0.35">
      <c r="A181" s="83" t="s">
        <v>62</v>
      </c>
      <c r="B181" s="83" t="s">
        <v>21</v>
      </c>
      <c r="C181" s="83">
        <v>2023</v>
      </c>
      <c r="D181" s="83">
        <v>6.81</v>
      </c>
      <c r="E181" s="83">
        <v>5100</v>
      </c>
      <c r="F181" s="83">
        <v>512</v>
      </c>
      <c r="G181" s="83">
        <v>12</v>
      </c>
      <c r="H181" s="83">
        <v>50</v>
      </c>
      <c r="I181" s="50">
        <v>949.99</v>
      </c>
      <c r="J181" s="83">
        <v>137</v>
      </c>
      <c r="K181" s="99">
        <f>SUMIF('Market Data'!$A$2:$A$316, 'Market Data'!$A221, 'Market Data'!$J$2:$J$316)</f>
        <v>94</v>
      </c>
      <c r="L181" s="83">
        <v>4.9000000000000004</v>
      </c>
      <c r="M181" s="98">
        <f>IFERROR(L181/I181, 0)</f>
        <v>5.1579490310424327E-3</v>
      </c>
      <c r="N181" s="98">
        <f>IFERROR(J181/I181, 0)</f>
        <v>0.1442120443373088</v>
      </c>
      <c r="O181" s="94">
        <v>0</v>
      </c>
      <c r="P181" s="84" t="s">
        <v>21</v>
      </c>
      <c r="Q181" s="28" t="s">
        <v>87</v>
      </c>
      <c r="R181" s="91" t="s">
        <v>259</v>
      </c>
      <c r="S181" t="str">
        <f>_xlfn.IFS(
  AND(I181 &lt;= _xlfn.MINIFS(I:I, A:A, A181)*1.1, Q181="YES"), "BEST VALUE",
  L181 &gt;= 4.5, "HIGH RATED",
  TRUE, "COMPARE"
)</f>
        <v>HIGH RATED</v>
      </c>
    </row>
    <row r="182" spans="1:19" x14ac:dyDescent="0.35">
      <c r="A182" s="43" t="s">
        <v>30</v>
      </c>
      <c r="B182" s="43" t="s">
        <v>18</v>
      </c>
      <c r="C182" s="43">
        <v>2024</v>
      </c>
      <c r="D182" s="43">
        <v>6.8</v>
      </c>
      <c r="E182" s="44">
        <v>4855</v>
      </c>
      <c r="F182" s="43">
        <v>256</v>
      </c>
      <c r="G182" s="43">
        <v>12</v>
      </c>
      <c r="H182" s="43">
        <v>200</v>
      </c>
      <c r="I182" s="45">
        <v>989</v>
      </c>
      <c r="J182" s="43">
        <v>18</v>
      </c>
      <c r="K182" s="99">
        <f>SUMIF('Market Data'!$A$2:$A$316, 'Market Data'!$A53, 'Market Data'!$J$2:$J$316)</f>
        <v>7</v>
      </c>
      <c r="L182" s="43">
        <v>4.9000000000000004</v>
      </c>
      <c r="M182" s="98">
        <f>IFERROR(L182/I182, 0)</f>
        <v>4.9544994944388278E-3</v>
      </c>
      <c r="N182" s="98">
        <f>IFERROR(J182/I182, 0)</f>
        <v>1.8200202224469161E-2</v>
      </c>
      <c r="O182" s="46">
        <v>0</v>
      </c>
      <c r="P182" s="47" t="s">
        <v>153</v>
      </c>
      <c r="Q182" s="28" t="s">
        <v>87</v>
      </c>
      <c r="R182" s="43" t="s">
        <v>167</v>
      </c>
      <c r="S182" t="str">
        <f>_xlfn.IFS(
  AND(I182 &lt;= _xlfn.MINIFS(I:I, A:A, A182)*1.1, Q182="YES"), "BEST VALUE",
  L182 &gt;= 4.5, "HIGH RATED",
  TRUE, "COMPARE"
)</f>
        <v>HIGH RATED</v>
      </c>
    </row>
    <row r="183" spans="1:19" x14ac:dyDescent="0.35">
      <c r="A183" s="43" t="s">
        <v>24</v>
      </c>
      <c r="B183" s="43" t="s">
        <v>14</v>
      </c>
      <c r="C183" s="43">
        <v>2023</v>
      </c>
      <c r="D183" s="43">
        <v>6.7</v>
      </c>
      <c r="E183" s="44">
        <v>5050</v>
      </c>
      <c r="F183" s="43">
        <v>128</v>
      </c>
      <c r="G183" s="43">
        <v>12</v>
      </c>
      <c r="H183" s="43">
        <v>50</v>
      </c>
      <c r="I183" s="45">
        <v>999</v>
      </c>
      <c r="J183" s="43">
        <v>1</v>
      </c>
      <c r="K183" s="99">
        <f>SUMIF('Market Data'!$A$2:$A$316, 'Market Data'!$A40, 'Market Data'!$J$2:$J$316)</f>
        <v>138</v>
      </c>
      <c r="L183" s="43">
        <v>4.5</v>
      </c>
      <c r="M183" s="98">
        <f>IFERROR(L183/I183, 0)</f>
        <v>4.5045045045045045E-3</v>
      </c>
      <c r="N183" s="98">
        <f>IFERROR(J183/I183, 0)</f>
        <v>1.001001001001001E-3</v>
      </c>
      <c r="O183" s="46">
        <v>0</v>
      </c>
      <c r="P183" s="47" t="s">
        <v>153</v>
      </c>
      <c r="Q183" s="28" t="s">
        <v>87</v>
      </c>
      <c r="R183" s="43" t="s">
        <v>170</v>
      </c>
      <c r="S183" t="str">
        <f>_xlfn.IFS(
  AND(I183 &lt;= _xlfn.MINIFS(I:I, A:A, A183)*1.1, Q183="YES"), "BEST VALUE",
  L183 &gt;= 4.5, "HIGH RATED",
  TRUE, "COMPARE"
)</f>
        <v>HIGH RATED</v>
      </c>
    </row>
    <row r="184" spans="1:19" x14ac:dyDescent="0.35">
      <c r="A184" s="18" t="s">
        <v>81</v>
      </c>
      <c r="B184" s="18" t="s">
        <v>14</v>
      </c>
      <c r="C184" s="18">
        <v>2024</v>
      </c>
      <c r="D184" s="18">
        <v>6.3</v>
      </c>
      <c r="E184" s="19">
        <v>4700</v>
      </c>
      <c r="F184" s="18">
        <v>128</v>
      </c>
      <c r="G184" s="18">
        <v>16</v>
      </c>
      <c r="H184" s="18">
        <v>50</v>
      </c>
      <c r="I184" s="22">
        <v>999</v>
      </c>
      <c r="J184" s="20" t="s">
        <v>89</v>
      </c>
      <c r="K184" s="99">
        <f>SUMIF('Market Data'!$A$2:$A$316, 'Market Data'!$A78, 'Market Data'!$J$2:$J$316)</f>
        <v>2895</v>
      </c>
      <c r="L184" s="20" t="s">
        <v>89</v>
      </c>
      <c r="M184" s="98">
        <f>IFERROR(L184/I184, 0)</f>
        <v>0</v>
      </c>
      <c r="N184" s="98">
        <f>IFERROR(J184/I184, 0)</f>
        <v>0</v>
      </c>
      <c r="O184" s="23">
        <v>0</v>
      </c>
      <c r="P184" s="25" t="s">
        <v>132</v>
      </c>
      <c r="Q184" s="26" t="s">
        <v>87</v>
      </c>
      <c r="R184" s="20" t="s">
        <v>138</v>
      </c>
      <c r="S184" t="str">
        <f>_xlfn.IFS(
  AND(I184 &lt;= _xlfn.MINIFS(I:I, A:A, A184)*1.1, Q184="YES"), "BEST VALUE",
  L184 &gt;= 4.5, "HIGH RATED",
  TRUE, "COMPARE"
)</f>
        <v>HIGH RATED</v>
      </c>
    </row>
    <row r="185" spans="1:19" x14ac:dyDescent="0.35">
      <c r="A185" s="34" t="s">
        <v>81</v>
      </c>
      <c r="B185" s="34" t="s">
        <v>14</v>
      </c>
      <c r="C185" s="34">
        <v>2024</v>
      </c>
      <c r="D185" s="34">
        <v>6.3</v>
      </c>
      <c r="E185" s="35">
        <v>4700</v>
      </c>
      <c r="F185" s="34">
        <v>128</v>
      </c>
      <c r="G185" s="34">
        <v>16</v>
      </c>
      <c r="H185" s="34">
        <v>50</v>
      </c>
      <c r="I185" s="10">
        <v>999</v>
      </c>
      <c r="J185" s="39" t="s">
        <v>89</v>
      </c>
      <c r="K185" s="99">
        <f>SUMIF('Market Data'!$A$2:$A$316, 'Market Data'!$A112, 'Market Data'!$J$2:$J$316)</f>
        <v>1006</v>
      </c>
      <c r="L185" s="39" t="s">
        <v>89</v>
      </c>
      <c r="M185" s="98">
        <f>IFERROR(L185/I185, 0)</f>
        <v>0</v>
      </c>
      <c r="N185" s="98">
        <f>IFERROR(J185/I185, 0)</f>
        <v>0</v>
      </c>
      <c r="O185" s="38">
        <v>0</v>
      </c>
      <c r="P185" s="37" t="s">
        <v>189</v>
      </c>
      <c r="Q185" s="26" t="s">
        <v>87</v>
      </c>
      <c r="R185" s="36" t="s">
        <v>197</v>
      </c>
      <c r="S185" t="str">
        <f>_xlfn.IFS(
  AND(I185 &lt;= _xlfn.MINIFS(I:I, A:A, A185)*1.1, Q185="YES"), "BEST VALUE",
  L185 &gt;= 4.5, "HIGH RATED",
  TRUE, "COMPARE"
)</f>
        <v>HIGH RATED</v>
      </c>
    </row>
    <row r="186" spans="1:19" x14ac:dyDescent="0.35">
      <c r="A186" s="29" t="s">
        <v>30</v>
      </c>
      <c r="B186" s="29" t="s">
        <v>18</v>
      </c>
      <c r="C186" s="29">
        <v>2024</v>
      </c>
      <c r="D186" s="29">
        <v>6.8</v>
      </c>
      <c r="E186" s="30">
        <v>4855</v>
      </c>
      <c r="F186" s="29">
        <v>256</v>
      </c>
      <c r="G186" s="29">
        <v>12</v>
      </c>
      <c r="H186" s="29">
        <v>200</v>
      </c>
      <c r="I186" s="27">
        <v>999</v>
      </c>
      <c r="J186" s="33">
        <v>6966</v>
      </c>
      <c r="K186" s="99">
        <f>SUMIF('Market Data'!$A$2:$A$316, 'Market Data'!$A237, 'Market Data'!$J$2:$J$316)</f>
        <v>7</v>
      </c>
      <c r="L186" s="31">
        <v>4.8</v>
      </c>
      <c r="M186" s="98">
        <f>IFERROR(L186/I186, 0)</f>
        <v>4.8048048048048046E-3</v>
      </c>
      <c r="N186" s="98">
        <f>IFERROR(J186/I186, 0)</f>
        <v>6.9729729729729728</v>
      </c>
      <c r="O186" s="32">
        <v>0</v>
      </c>
      <c r="P186" s="59" t="s">
        <v>172</v>
      </c>
      <c r="Q186" s="28" t="s">
        <v>87</v>
      </c>
      <c r="R186" s="31" t="s">
        <v>186</v>
      </c>
      <c r="S186" t="str">
        <f>_xlfn.IFS(
  AND(I186 &lt;= _xlfn.MINIFS(I:I, A:A, A186)*1.1, Q186="YES"), "BEST VALUE",
  L186 &gt;= 4.5, "HIGH RATED",
  TRUE, "COMPARE"
)</f>
        <v>HIGH RATED</v>
      </c>
    </row>
    <row r="187" spans="1:19" x14ac:dyDescent="0.35">
      <c r="A187" s="2" t="s">
        <v>81</v>
      </c>
      <c r="B187" s="2" t="s">
        <v>14</v>
      </c>
      <c r="C187" s="2">
        <v>2024</v>
      </c>
      <c r="D187" s="2">
        <v>6.3</v>
      </c>
      <c r="E187" s="3">
        <v>4700</v>
      </c>
      <c r="F187" s="2">
        <v>128</v>
      </c>
      <c r="G187" s="2">
        <v>16</v>
      </c>
      <c r="H187" s="2">
        <v>50</v>
      </c>
      <c r="I187" s="10">
        <v>1015.8</v>
      </c>
      <c r="J187" s="5" t="s">
        <v>89</v>
      </c>
      <c r="K187" s="99">
        <f>SUMIF('Market Data'!$A$2:$A$316, 'Market Data'!$A260, 'Market Data'!$J$2:$J$316)</f>
        <v>7030</v>
      </c>
      <c r="L187" s="5" t="s">
        <v>89</v>
      </c>
      <c r="M187" s="98">
        <f>IFERROR(L187/I187, 0)</f>
        <v>0</v>
      </c>
      <c r="N187" s="98">
        <f>IFERROR(J187/I187, 0)</f>
        <v>0</v>
      </c>
      <c r="O187" s="7">
        <v>0</v>
      </c>
      <c r="P187" s="65" t="s">
        <v>219</v>
      </c>
      <c r="Q187" s="26" t="s">
        <v>87</v>
      </c>
      <c r="R187" s="2" t="s">
        <v>226</v>
      </c>
      <c r="S187" t="str">
        <f>_xlfn.IFS(
  AND(I187 &lt;= _xlfn.MINIFS(I:I, A:A, A187)*1.1, Q187="YES"), "BEST VALUE",
  L187 &gt;= 4.5, "HIGH RATED",
  TRUE, "COMPARE"
)</f>
        <v>HIGH RATED</v>
      </c>
    </row>
    <row r="188" spans="1:19" x14ac:dyDescent="0.35">
      <c r="A188" s="2" t="s">
        <v>114</v>
      </c>
      <c r="B188" s="2" t="s">
        <v>18</v>
      </c>
      <c r="C188" s="2">
        <v>2023</v>
      </c>
      <c r="D188" s="2">
        <v>6.8</v>
      </c>
      <c r="E188" s="2">
        <v>5000</v>
      </c>
      <c r="F188" s="2">
        <v>256</v>
      </c>
      <c r="G188" s="2">
        <v>8</v>
      </c>
      <c r="H188" s="2">
        <v>200</v>
      </c>
      <c r="I188" s="10">
        <v>1182.8</v>
      </c>
      <c r="J188" s="5" t="s">
        <v>89</v>
      </c>
      <c r="K188" s="99">
        <f>SUMIF('Market Data'!$A$2:$A$316, 'Market Data'!$A267, 'Market Data'!$J$2:$J$316)</f>
        <v>78</v>
      </c>
      <c r="L188" s="5" t="s">
        <v>89</v>
      </c>
      <c r="M188" s="98">
        <f>IFERROR(L188/I188, 0)</f>
        <v>0</v>
      </c>
      <c r="N188" s="98">
        <f>IFERROR(J188/I188, 0)</f>
        <v>0</v>
      </c>
      <c r="O188" s="7">
        <v>0</v>
      </c>
      <c r="P188" s="65" t="s">
        <v>219</v>
      </c>
      <c r="Q188" s="26" t="s">
        <v>87</v>
      </c>
      <c r="R188" s="2" t="s">
        <v>232</v>
      </c>
      <c r="S188" t="str">
        <f>_xlfn.IFS(
  AND(I188 &lt;= _xlfn.MINIFS(I:I, A:A, A188)*1.1, Q188="YES"), "BEST VALUE",
  L188 &gt;= 4.5, "HIGH RATED",
  TRUE, "COMPARE"
)</f>
        <v>HIGH RATED</v>
      </c>
    </row>
    <row r="189" spans="1:19" x14ac:dyDescent="0.35">
      <c r="A189" s="29" t="s">
        <v>81</v>
      </c>
      <c r="B189" s="29" t="s">
        <v>14</v>
      </c>
      <c r="C189" s="29">
        <v>2024</v>
      </c>
      <c r="D189" s="29">
        <v>6.3</v>
      </c>
      <c r="E189" s="30">
        <v>4700</v>
      </c>
      <c r="F189" s="29">
        <v>128</v>
      </c>
      <c r="G189" s="29">
        <v>16</v>
      </c>
      <c r="H189" s="29">
        <v>50</v>
      </c>
      <c r="I189" s="27">
        <v>1199</v>
      </c>
      <c r="J189" s="31">
        <v>6</v>
      </c>
      <c r="K189" s="99">
        <f>SUMIF('Market Data'!$A$2:$A$316, 'Market Data'!$A227, 'Market Data'!$J$2:$J$316)</f>
        <v>14731</v>
      </c>
      <c r="L189" s="31">
        <v>5</v>
      </c>
      <c r="M189" s="98">
        <f>IFERROR(L189/I189, 0)</f>
        <v>4.1701417848206837E-3</v>
      </c>
      <c r="N189" s="98">
        <f>IFERROR(J189/I189, 0)</f>
        <v>5.0041701417848205E-3</v>
      </c>
      <c r="O189" s="32">
        <v>0</v>
      </c>
      <c r="P189" s="59" t="s">
        <v>172</v>
      </c>
      <c r="Q189" s="28" t="s">
        <v>87</v>
      </c>
      <c r="R189" s="31" t="s">
        <v>178</v>
      </c>
      <c r="S189" t="str">
        <f>_xlfn.IFS(
  AND(I189 &lt;= _xlfn.MINIFS(I:I, A:A, A189)*1.1, Q189="YES"), "BEST VALUE",
  L189 &gt;= 4.5, "HIGH RATED",
  TRUE, "COMPARE"
)</f>
        <v>HIGH RATED</v>
      </c>
    </row>
    <row r="190" spans="1:19" x14ac:dyDescent="0.35">
      <c r="A190" s="72" t="s">
        <v>29</v>
      </c>
      <c r="B190" s="72" t="s">
        <v>18</v>
      </c>
      <c r="C190" s="72">
        <v>2025</v>
      </c>
      <c r="D190" s="72">
        <v>6.2</v>
      </c>
      <c r="E190" s="73">
        <v>4000</v>
      </c>
      <c r="F190" s="72">
        <v>128</v>
      </c>
      <c r="G190" s="72">
        <v>12</v>
      </c>
      <c r="H190" s="72">
        <v>200</v>
      </c>
      <c r="I190" s="74">
        <v>1199</v>
      </c>
      <c r="J190" s="73">
        <v>21105</v>
      </c>
      <c r="K190" s="99">
        <f>SUMIF('Market Data'!$A$2:$A$316, 'Market Data'!$A308, 'Market Data'!$J$2:$J$316)</f>
        <v>236</v>
      </c>
      <c r="L190" s="72">
        <v>4.9000000000000004</v>
      </c>
      <c r="M190" s="98">
        <f>IFERROR(L190/I190, 0)</f>
        <v>4.0867389491242708E-3</v>
      </c>
      <c r="N190" s="98">
        <f>IFERROR(J190/I190, 0)</f>
        <v>17.602168473728106</v>
      </c>
      <c r="O190" s="76">
        <v>5.99</v>
      </c>
      <c r="P190" s="75" t="s">
        <v>18</v>
      </c>
      <c r="Q190" s="28" t="s">
        <v>87</v>
      </c>
      <c r="R190" s="77" t="s">
        <v>241</v>
      </c>
      <c r="S190" t="str">
        <f>_xlfn.IFS(
  AND(I190 &lt;= _xlfn.MINIFS(I:I, A:A, A190)*1.1, Q190="YES"), "BEST VALUE",
  L190 &gt;= 4.5, "HIGH RATED",
  TRUE, "COMPARE"
)</f>
        <v>HIGH RATED</v>
      </c>
    </row>
    <row r="191" spans="1:19" x14ac:dyDescent="0.35">
      <c r="A191" s="34" t="s">
        <v>30</v>
      </c>
      <c r="B191" s="34" t="s">
        <v>18</v>
      </c>
      <c r="C191" s="34">
        <v>2024</v>
      </c>
      <c r="D191" s="34">
        <v>6.8</v>
      </c>
      <c r="E191" s="35">
        <v>4855</v>
      </c>
      <c r="F191" s="34">
        <v>256</v>
      </c>
      <c r="G191" s="34">
        <v>12</v>
      </c>
      <c r="H191" s="34">
        <v>200</v>
      </c>
      <c r="I191" s="10">
        <v>1249</v>
      </c>
      <c r="J191" s="39" t="s">
        <v>89</v>
      </c>
      <c r="K191" s="99">
        <f>SUMIF('Market Data'!$A$2:$A$316, 'Market Data'!$A121, 'Market Data'!$J$2:$J$316)</f>
        <v>1734</v>
      </c>
      <c r="L191" s="39" t="s">
        <v>89</v>
      </c>
      <c r="M191" s="98">
        <f>IFERROR(L191/I191, 0)</f>
        <v>0</v>
      </c>
      <c r="N191" s="98">
        <f>IFERROR(J191/I191, 0)</f>
        <v>0</v>
      </c>
      <c r="O191" s="38">
        <v>0</v>
      </c>
      <c r="P191" s="37" t="s">
        <v>189</v>
      </c>
      <c r="Q191" s="26" t="s">
        <v>87</v>
      </c>
      <c r="R191" s="36" t="s">
        <v>199</v>
      </c>
      <c r="S191" t="str">
        <f>_xlfn.IFS(
  AND(I191 &lt;= _xlfn.MINIFS(I:I, A:A, A191)*1.1, Q191="YES"), "BEST VALUE",
  L191 &gt;= 4.5, "HIGH RATED",
  TRUE, "COMPARE"
)</f>
        <v>HIGH RATED</v>
      </c>
    </row>
    <row r="192" spans="1:19" x14ac:dyDescent="0.35">
      <c r="A192" s="56" t="s">
        <v>30</v>
      </c>
      <c r="B192" s="56" t="s">
        <v>18</v>
      </c>
      <c r="C192" s="56">
        <v>2024</v>
      </c>
      <c r="D192" s="56">
        <v>6.8</v>
      </c>
      <c r="E192" s="57">
        <v>4855</v>
      </c>
      <c r="F192" s="56">
        <v>256</v>
      </c>
      <c r="G192" s="56">
        <v>12</v>
      </c>
      <c r="H192" s="56">
        <v>200</v>
      </c>
      <c r="I192" s="27">
        <v>1249</v>
      </c>
      <c r="J192" s="58" t="s">
        <v>89</v>
      </c>
      <c r="K192" s="99">
        <f>SUMIF('Market Data'!$A$2:$A$316, 'Market Data'!$A181, 'Market Data'!$J$2:$J$316)</f>
        <v>137</v>
      </c>
      <c r="L192" s="58" t="s">
        <v>89</v>
      </c>
      <c r="M192" s="98">
        <f>IFERROR(L192/I192, 0)</f>
        <v>0</v>
      </c>
      <c r="N192" s="98">
        <f>IFERROR(J192/I192, 0)</f>
        <v>0</v>
      </c>
      <c r="O192" s="62">
        <v>0</v>
      </c>
      <c r="P192" s="61" t="s">
        <v>205</v>
      </c>
      <c r="Q192" s="28" t="s">
        <v>87</v>
      </c>
      <c r="R192" s="58" t="s">
        <v>211</v>
      </c>
      <c r="S192" t="str">
        <f>_xlfn.IFS(
  AND(I192 &lt;= _xlfn.MINIFS(I:I, A:A, A192)*1.1, Q192="YES"), "BEST VALUE",
  L192 &gt;= 4.5, "HIGH RATED",
  TRUE, "COMPARE"
)</f>
        <v>HIGH RATED</v>
      </c>
    </row>
    <row r="193" spans="1:19" x14ac:dyDescent="0.35">
      <c r="A193" s="56" t="s">
        <v>79</v>
      </c>
      <c r="B193" s="56" t="s">
        <v>51</v>
      </c>
      <c r="C193" s="56">
        <v>2023</v>
      </c>
      <c r="D193" s="56">
        <v>6.7</v>
      </c>
      <c r="E193" s="57">
        <v>5000</v>
      </c>
      <c r="F193" s="56">
        <v>128</v>
      </c>
      <c r="G193" s="56">
        <v>8</v>
      </c>
      <c r="H193" s="56">
        <v>50</v>
      </c>
      <c r="I193" s="63">
        <v>1249</v>
      </c>
      <c r="J193" s="58" t="s">
        <v>89</v>
      </c>
      <c r="K193" s="99">
        <f>SUMIF('Market Data'!$A$2:$A$316, 'Market Data'!$A199, 'Market Data'!$J$2:$J$316)</f>
        <v>227</v>
      </c>
      <c r="L193" s="58" t="s">
        <v>89</v>
      </c>
      <c r="M193" s="98">
        <f>IFERROR(L193/I193, 0)</f>
        <v>0</v>
      </c>
      <c r="N193" s="98">
        <f>IFERROR(J193/I193, 0)</f>
        <v>0</v>
      </c>
      <c r="O193" s="62" t="s">
        <v>89</v>
      </c>
      <c r="P193" s="61" t="s">
        <v>205</v>
      </c>
      <c r="Q193" s="60" t="s">
        <v>154</v>
      </c>
      <c r="R193" s="58" t="s">
        <v>89</v>
      </c>
      <c r="S193" t="str">
        <f>_xlfn.IFS(
  AND(I193 &lt;= _xlfn.MINIFS(I:I, A:A, A193)*1.1, Q193="YES"), "BEST VALUE",
  L193 &gt;= 4.5, "HIGH RATED",
  TRUE, "COMPARE"
)</f>
        <v>HIGH RATED</v>
      </c>
    </row>
    <row r="194" spans="1:19" x14ac:dyDescent="0.35">
      <c r="A194" s="29" t="s">
        <v>29</v>
      </c>
      <c r="B194" s="29" t="s">
        <v>18</v>
      </c>
      <c r="C194" s="29">
        <v>2025</v>
      </c>
      <c r="D194" s="29">
        <v>6.2</v>
      </c>
      <c r="E194" s="29">
        <v>4000</v>
      </c>
      <c r="F194" s="29">
        <v>128</v>
      </c>
      <c r="G194" s="29">
        <v>12</v>
      </c>
      <c r="H194" s="29">
        <v>200</v>
      </c>
      <c r="I194" s="45">
        <v>1249</v>
      </c>
      <c r="J194" s="31">
        <v>21654</v>
      </c>
      <c r="K194" s="99">
        <f>SUMIF('Market Data'!$A$2:$A$316, 'Market Data'!$A238, 'Market Data'!$J$2:$J$316)</f>
        <v>7030</v>
      </c>
      <c r="L194" s="31">
        <v>5</v>
      </c>
      <c r="M194" s="98">
        <f>IFERROR(L194/I194, 0)</f>
        <v>4.0032025620496394E-3</v>
      </c>
      <c r="N194" s="98">
        <f>IFERROR(J194/I194, 0)</f>
        <v>17.33706965572458</v>
      </c>
      <c r="O194" s="32">
        <v>0</v>
      </c>
      <c r="P194" s="59" t="s">
        <v>172</v>
      </c>
      <c r="Q194" s="28" t="s">
        <v>87</v>
      </c>
      <c r="R194" s="31" t="s">
        <v>174</v>
      </c>
      <c r="S194" t="str">
        <f>_xlfn.IFS(
  AND(I194 &lt;= _xlfn.MINIFS(I:I, A:A, A194)*1.1, Q194="YES"), "BEST VALUE",
  L194 &gt;= 4.5, "HIGH RATED",
  TRUE, "COMPARE"
)</f>
        <v>HIGH RATED</v>
      </c>
    </row>
    <row r="195" spans="1:19" x14ac:dyDescent="0.35">
      <c r="A195" s="72" t="s">
        <v>30</v>
      </c>
      <c r="B195" s="72" t="s">
        <v>18</v>
      </c>
      <c r="C195" s="72">
        <v>2024</v>
      </c>
      <c r="D195" s="72">
        <v>6.8</v>
      </c>
      <c r="E195" s="73">
        <v>4855</v>
      </c>
      <c r="F195" s="72">
        <v>256</v>
      </c>
      <c r="G195" s="72">
        <v>12</v>
      </c>
      <c r="H195" s="72">
        <v>200</v>
      </c>
      <c r="I195" s="74">
        <v>1249</v>
      </c>
      <c r="J195" s="73">
        <v>7742</v>
      </c>
      <c r="K195" s="99">
        <f>SUMIF('Market Data'!$A$2:$A$316, 'Market Data'!$A307, 'Market Data'!$J$2:$J$316)</f>
        <v>923</v>
      </c>
      <c r="L195" s="72">
        <v>4.7</v>
      </c>
      <c r="M195" s="98">
        <f>IFERROR(L195/I195, 0)</f>
        <v>3.7630104083266613E-3</v>
      </c>
      <c r="N195" s="98">
        <f>IFERROR(J195/I195, 0)</f>
        <v>6.1985588470776625</v>
      </c>
      <c r="O195" s="76">
        <v>5.99</v>
      </c>
      <c r="P195" s="75" t="s">
        <v>18</v>
      </c>
      <c r="Q195" s="28" t="s">
        <v>87</v>
      </c>
      <c r="R195" s="77" t="s">
        <v>243</v>
      </c>
      <c r="S195" t="str">
        <f>_xlfn.IFS(
  AND(I195 &lt;= _xlfn.MINIFS(I:I, A:A, A195)*1.1, Q195="YES"), "BEST VALUE",
  L195 &gt;= 4.5, "HIGH RATED",
  TRUE, "COMPARE"
)</f>
        <v>HIGH RATED</v>
      </c>
    </row>
    <row r="196" spans="1:19" x14ac:dyDescent="0.35">
      <c r="A196" s="56" t="s">
        <v>29</v>
      </c>
      <c r="B196" s="56" t="s">
        <v>18</v>
      </c>
      <c r="C196" s="56">
        <v>2025</v>
      </c>
      <c r="D196" s="56">
        <v>6.2</v>
      </c>
      <c r="E196" s="57">
        <v>4000</v>
      </c>
      <c r="F196" s="56">
        <v>128</v>
      </c>
      <c r="G196" s="56">
        <v>12</v>
      </c>
      <c r="H196" s="56">
        <v>200</v>
      </c>
      <c r="I196" s="27">
        <v>1386.07</v>
      </c>
      <c r="J196" s="58" t="s">
        <v>89</v>
      </c>
      <c r="K196" s="99">
        <f>SUMIF('Market Data'!$A$2:$A$316, 'Market Data'!$A179, 'Market Data'!$J$2:$J$316)</f>
        <v>2782</v>
      </c>
      <c r="L196" s="58" t="s">
        <v>89</v>
      </c>
      <c r="M196" s="98">
        <f>IFERROR(L196/I196, 0)</f>
        <v>0</v>
      </c>
      <c r="N196" s="98">
        <f>IFERROR(J196/I196, 0)</f>
        <v>0</v>
      </c>
      <c r="O196" s="62">
        <v>0</v>
      </c>
      <c r="P196" s="61" t="s">
        <v>205</v>
      </c>
      <c r="Q196" s="28" t="s">
        <v>87</v>
      </c>
      <c r="R196" s="58" t="s">
        <v>218</v>
      </c>
      <c r="S196" t="str">
        <f>_xlfn.IFS(
  AND(I196 &lt;= _xlfn.MINIFS(I:I, A:A, A196)*1.1, Q196="YES"), "BEST VALUE",
  L196 &gt;= 4.5, "HIGH RATED",
  TRUE, "COMPARE"
)</f>
        <v>HIGH RATED</v>
      </c>
    </row>
    <row r="197" spans="1:19" x14ac:dyDescent="0.35">
      <c r="A197" s="2" t="s">
        <v>30</v>
      </c>
      <c r="B197" s="2" t="s">
        <v>18</v>
      </c>
      <c r="C197" s="2">
        <v>2024</v>
      </c>
      <c r="D197" s="2">
        <v>6.8</v>
      </c>
      <c r="E197" s="3">
        <v>4855</v>
      </c>
      <c r="F197" s="2">
        <v>256</v>
      </c>
      <c r="G197" s="2">
        <v>12</v>
      </c>
      <c r="H197" s="2">
        <v>200</v>
      </c>
      <c r="I197" s="10">
        <v>1562.2</v>
      </c>
      <c r="J197" s="5" t="s">
        <v>89</v>
      </c>
      <c r="K197" s="99">
        <f>SUMIF('Market Data'!$A$2:$A$316, 'Market Data'!$A292, 'Market Data'!$J$2:$J$316)</f>
        <v>2782</v>
      </c>
      <c r="L197" s="5" t="s">
        <v>89</v>
      </c>
      <c r="M197" s="98">
        <f>IFERROR(L197/I197, 0)</f>
        <v>0</v>
      </c>
      <c r="N197" s="98">
        <f>IFERROR(J197/I197, 0)</f>
        <v>0</v>
      </c>
      <c r="O197" s="7">
        <v>0</v>
      </c>
      <c r="P197" s="65" t="s">
        <v>219</v>
      </c>
      <c r="Q197" s="26" t="s">
        <v>87</v>
      </c>
      <c r="R197" s="2"/>
      <c r="S197" t="str">
        <f>_xlfn.IFS(
  AND(I197 &lt;= _xlfn.MINIFS(I:I, A:A, A197)*1.1, Q197="YES"), "BEST VALUE",
  L197 &gt;= 4.5, "HIGH RATED",
  TRUE, "COMPARE"
)</f>
        <v>HIGH RATED</v>
      </c>
    </row>
    <row r="198" spans="1:19" x14ac:dyDescent="0.35">
      <c r="A198" s="56" t="s">
        <v>81</v>
      </c>
      <c r="B198" s="56" t="s">
        <v>14</v>
      </c>
      <c r="C198" s="56">
        <v>2024</v>
      </c>
      <c r="D198" s="56">
        <v>6.3</v>
      </c>
      <c r="E198" s="57">
        <v>4700</v>
      </c>
      <c r="F198" s="56">
        <v>128</v>
      </c>
      <c r="G198" s="56">
        <v>16</v>
      </c>
      <c r="H198" s="56">
        <v>50</v>
      </c>
      <c r="I198" s="64">
        <v>869</v>
      </c>
      <c r="J198" s="58" t="s">
        <v>89</v>
      </c>
      <c r="K198" s="99">
        <f>SUMIF('Market Data'!$A$2:$A$316, 'Market Data'!$A185, 'Market Data'!$J$2:$J$316)</f>
        <v>8</v>
      </c>
      <c r="L198" s="58" t="s">
        <v>89</v>
      </c>
      <c r="M198" s="98">
        <f>IFERROR(L198/I198, 0)</f>
        <v>0</v>
      </c>
      <c r="N198" s="98">
        <f>IFERROR(J198/I198, 0)</f>
        <v>0</v>
      </c>
      <c r="O198" s="62">
        <v>0</v>
      </c>
      <c r="P198" s="61" t="s">
        <v>205</v>
      </c>
      <c r="Q198" s="28" t="s">
        <v>87</v>
      </c>
      <c r="R198" s="58" t="s">
        <v>209</v>
      </c>
      <c r="S198" t="str">
        <f>_xlfn.IFS(
  AND(I198 &lt;= _xlfn.MINIFS(I:I, A:A, A198)*1.1, Q198="YES"), "BEST VALUE",
  L198 &gt;= 4.5, "HIGH RATED",
  TRUE, "COMPARE"
)</f>
        <v>HIGH RATED</v>
      </c>
    </row>
    <row r="199" spans="1:19" x14ac:dyDescent="0.35">
      <c r="A199" s="56" t="s">
        <v>22</v>
      </c>
      <c r="B199" s="56" t="s">
        <v>14</v>
      </c>
      <c r="C199" s="56">
        <v>2025</v>
      </c>
      <c r="D199" s="56">
        <v>6.3</v>
      </c>
      <c r="E199" s="57">
        <v>5100</v>
      </c>
      <c r="F199" s="56">
        <v>128</v>
      </c>
      <c r="G199" s="56">
        <v>8</v>
      </c>
      <c r="H199" s="56">
        <v>48</v>
      </c>
      <c r="I199" s="45">
        <v>522.21</v>
      </c>
      <c r="J199" s="58" t="s">
        <v>89</v>
      </c>
      <c r="K199" s="99">
        <f>SUMIF('Market Data'!$A$2:$A$316, 'Market Data'!$A177, 'Market Data'!$J$2:$J$316)</f>
        <v>49</v>
      </c>
      <c r="L199" s="58" t="s">
        <v>89</v>
      </c>
      <c r="M199" s="98">
        <f>IFERROR(L199/I199, 0)</f>
        <v>0</v>
      </c>
      <c r="N199" s="98">
        <f>IFERROR(J199/I199, 0)</f>
        <v>0</v>
      </c>
      <c r="O199" s="62">
        <v>0</v>
      </c>
      <c r="P199" s="61" t="s">
        <v>205</v>
      </c>
      <c r="Q199" s="28" t="s">
        <v>87</v>
      </c>
      <c r="R199" s="58" t="s">
        <v>216</v>
      </c>
      <c r="S199" t="str">
        <f>_xlfn.IFS(
  AND(I199 &lt;= _xlfn.MINIFS(I:I, A:A, A199)*1.1, Q199="YES"), "BEST VALUE",
  L199 &gt;= 4.5, "HIGH RATED",
  TRUE, "COMPARE"
)</f>
        <v>HIGH RATED</v>
      </c>
    </row>
    <row r="200" spans="1:19" x14ac:dyDescent="0.35">
      <c r="A200" s="56" t="s">
        <v>52</v>
      </c>
      <c r="B200" s="56" t="s">
        <v>20</v>
      </c>
      <c r="C200" s="56">
        <v>2024</v>
      </c>
      <c r="D200" s="56">
        <v>6.9</v>
      </c>
      <c r="E200" s="57">
        <v>4200</v>
      </c>
      <c r="F200" s="56">
        <v>256</v>
      </c>
      <c r="G200" s="56">
        <v>8</v>
      </c>
      <c r="H200" s="56">
        <v>50</v>
      </c>
      <c r="I200" s="64">
        <v>592.91</v>
      </c>
      <c r="J200" s="58" t="s">
        <v>89</v>
      </c>
      <c r="K200" s="99">
        <f>SUMIF('Market Data'!$A$2:$A$316, 'Market Data'!$A189, 'Market Data'!$J$2:$J$316)</f>
        <v>8</v>
      </c>
      <c r="L200" s="58" t="s">
        <v>89</v>
      </c>
      <c r="M200" s="98">
        <f>IFERROR(L200/I200, 0)</f>
        <v>0</v>
      </c>
      <c r="N200" s="98">
        <f>IFERROR(J200/I200, 0)</f>
        <v>0</v>
      </c>
      <c r="O200" s="62">
        <v>0</v>
      </c>
      <c r="P200" s="61" t="s">
        <v>205</v>
      </c>
      <c r="Q200" s="28" t="s">
        <v>87</v>
      </c>
      <c r="R200" s="58" t="s">
        <v>217</v>
      </c>
      <c r="S200" t="str">
        <f>_xlfn.IFS(
  AND(I200 &lt;= _xlfn.MINIFS(I:I, A:A, A200)*1.1, Q200="YES"), "BEST VALUE",
  L200 &gt;= 4.5, "HIGH RATED",
  TRUE, "COMPARE"
)</f>
        <v>HIGH RATED</v>
      </c>
    </row>
    <row r="201" spans="1:19" x14ac:dyDescent="0.35">
      <c r="A201" s="43" t="s">
        <v>66</v>
      </c>
      <c r="B201" s="43" t="s">
        <v>65</v>
      </c>
      <c r="C201" s="43">
        <v>2023</v>
      </c>
      <c r="D201" s="43">
        <v>6.7</v>
      </c>
      <c r="E201" s="44">
        <v>5000</v>
      </c>
      <c r="F201" s="43">
        <v>256</v>
      </c>
      <c r="G201" s="43">
        <v>8</v>
      </c>
      <c r="H201" s="43">
        <v>200</v>
      </c>
      <c r="I201" s="43" t="s">
        <v>89</v>
      </c>
      <c r="J201" s="46" t="s">
        <v>89</v>
      </c>
      <c r="K201" s="99">
        <f>SUMIF('Market Data'!$A$2:$A$316, 'Market Data'!$A55, 'Market Data'!$J$2:$J$316)</f>
        <v>7</v>
      </c>
      <c r="L201" s="46" t="s">
        <v>89</v>
      </c>
      <c r="M201" s="98">
        <f>IFERROR(L201/I201, 0)</f>
        <v>0</v>
      </c>
      <c r="N201" s="98">
        <f>IFERROR(J201/I201, 0)</f>
        <v>0</v>
      </c>
      <c r="O201" s="46" t="s">
        <v>89</v>
      </c>
      <c r="P201" s="47" t="s">
        <v>153</v>
      </c>
      <c r="Q201" s="25" t="s">
        <v>154</v>
      </c>
      <c r="R201" s="46" t="s">
        <v>89</v>
      </c>
      <c r="S201" t="str">
        <f>_xlfn.IFS(
  AND(I201 &lt;= _xlfn.MINIFS(I:I, A:A, A201)*1.1, Q201="YES"), "BEST VALUE",
  L201 &gt;= 4.5, "HIGH RATED",
  TRUE, "COMPARE"
)</f>
        <v>HIGH RATED</v>
      </c>
    </row>
    <row r="202" spans="1:19" x14ac:dyDescent="0.35">
      <c r="A202" s="43" t="s">
        <v>62</v>
      </c>
      <c r="B202" s="43" t="s">
        <v>21</v>
      </c>
      <c r="C202" s="43">
        <v>2023</v>
      </c>
      <c r="D202" s="43">
        <v>6.81</v>
      </c>
      <c r="E202" s="44">
        <v>5100</v>
      </c>
      <c r="F202" s="43">
        <v>512</v>
      </c>
      <c r="G202" s="43">
        <v>12</v>
      </c>
      <c r="H202" s="43">
        <v>50</v>
      </c>
      <c r="I202" s="43" t="s">
        <v>89</v>
      </c>
      <c r="J202" s="46" t="s">
        <v>89</v>
      </c>
      <c r="K202" s="99">
        <f>SUMIF('Market Data'!$A$2:$A$316, 'Market Data'!$A56, 'Market Data'!$J$2:$J$316)</f>
        <v>7</v>
      </c>
      <c r="L202" s="46" t="s">
        <v>89</v>
      </c>
      <c r="M202" s="98">
        <f>IFERROR(L202/I202, 0)</f>
        <v>0</v>
      </c>
      <c r="N202" s="98">
        <f>IFERROR(J202/I202, 0)</f>
        <v>0</v>
      </c>
      <c r="O202" s="46" t="s">
        <v>89</v>
      </c>
      <c r="P202" s="47" t="s">
        <v>153</v>
      </c>
      <c r="Q202" s="25" t="s">
        <v>154</v>
      </c>
      <c r="R202" s="46" t="s">
        <v>89</v>
      </c>
      <c r="S202" t="str">
        <f>_xlfn.IFS(
  AND(I202 &lt;= _xlfn.MINIFS(I:I, A:A, A202)*1.1, Q202="YES"), "BEST VALUE",
  L202 &gt;= 4.5, "HIGH RATED",
  TRUE, "COMPARE"
)</f>
        <v>HIGH RATED</v>
      </c>
    </row>
    <row r="203" spans="1:19" x14ac:dyDescent="0.35">
      <c r="A203" s="43" t="s">
        <v>69</v>
      </c>
      <c r="B203" s="43" t="s">
        <v>21</v>
      </c>
      <c r="C203" s="43">
        <v>2024</v>
      </c>
      <c r="D203" s="43">
        <v>6.78</v>
      </c>
      <c r="E203" s="43">
        <v>5300</v>
      </c>
      <c r="F203" s="43">
        <v>256</v>
      </c>
      <c r="G203" s="43">
        <v>8</v>
      </c>
      <c r="H203" s="43">
        <v>108</v>
      </c>
      <c r="I203" s="43" t="s">
        <v>89</v>
      </c>
      <c r="J203" s="46" t="s">
        <v>89</v>
      </c>
      <c r="K203" s="99">
        <f>SUMIF('Market Data'!$A$2:$A$316, 'Market Data'!$A57, 'Market Data'!$J$2:$J$316)</f>
        <v>78</v>
      </c>
      <c r="L203" s="46" t="s">
        <v>89</v>
      </c>
      <c r="M203" s="98">
        <f>IFERROR(L203/I203, 0)</f>
        <v>0</v>
      </c>
      <c r="N203" s="98">
        <f>IFERROR(J203/I203, 0)</f>
        <v>0</v>
      </c>
      <c r="O203" s="46" t="s">
        <v>89</v>
      </c>
      <c r="P203" s="47" t="s">
        <v>153</v>
      </c>
      <c r="Q203" s="25" t="s">
        <v>154</v>
      </c>
      <c r="R203" s="46" t="s">
        <v>89</v>
      </c>
      <c r="S203" t="str">
        <f>_xlfn.IFS(
  AND(I203 &lt;= _xlfn.MINIFS(I:I, A:A, A203)*1.1, Q203="YES"), "BEST VALUE",
  L203 &gt;= 4.5, "HIGH RATED",
  TRUE, "COMPARE"
)</f>
        <v>HIGH RATED</v>
      </c>
    </row>
    <row r="204" spans="1:19" x14ac:dyDescent="0.35">
      <c r="A204" s="43" t="s">
        <v>58</v>
      </c>
      <c r="B204" s="43" t="s">
        <v>20</v>
      </c>
      <c r="C204" s="43">
        <v>2025</v>
      </c>
      <c r="D204" s="43">
        <v>6.67</v>
      </c>
      <c r="E204" s="43">
        <v>6000</v>
      </c>
      <c r="F204" s="43">
        <v>512</v>
      </c>
      <c r="G204" s="43">
        <v>12</v>
      </c>
      <c r="H204" s="43">
        <v>50</v>
      </c>
      <c r="I204" s="43" t="s">
        <v>89</v>
      </c>
      <c r="J204" s="46" t="s">
        <v>89</v>
      </c>
      <c r="K204" s="99">
        <f>SUMIF('Market Data'!$A$2:$A$316, 'Market Data'!$A58, 'Market Data'!$J$2:$J$316)</f>
        <v>4</v>
      </c>
      <c r="L204" s="46" t="s">
        <v>89</v>
      </c>
      <c r="M204" s="98">
        <f>IFERROR(L204/I204, 0)</f>
        <v>0</v>
      </c>
      <c r="N204" s="98">
        <f>IFERROR(J204/I204, 0)</f>
        <v>0</v>
      </c>
      <c r="O204" s="46" t="s">
        <v>89</v>
      </c>
      <c r="P204" s="47" t="s">
        <v>153</v>
      </c>
      <c r="Q204" s="25" t="s">
        <v>154</v>
      </c>
      <c r="R204" s="46" t="s">
        <v>89</v>
      </c>
      <c r="S204" t="str">
        <f>_xlfn.IFS(
  AND(I204 &lt;= _xlfn.MINIFS(I:I, A:A, A204)*1.1, Q204="YES"), "BEST VALUE",
  L204 &gt;= 4.5, "HIGH RATED",
  TRUE, "COMPARE"
)</f>
        <v>HIGH RATED</v>
      </c>
    </row>
    <row r="205" spans="1:19" x14ac:dyDescent="0.35">
      <c r="A205" s="43" t="s">
        <v>56</v>
      </c>
      <c r="B205" s="43" t="s">
        <v>20</v>
      </c>
      <c r="C205" s="43">
        <v>2025</v>
      </c>
      <c r="D205" s="43">
        <v>6.67</v>
      </c>
      <c r="E205" s="44">
        <v>5200</v>
      </c>
      <c r="F205" s="43">
        <v>512</v>
      </c>
      <c r="G205" s="43">
        <v>12</v>
      </c>
      <c r="H205" s="43">
        <v>50</v>
      </c>
      <c r="I205" s="43" t="s">
        <v>89</v>
      </c>
      <c r="J205" s="46" t="s">
        <v>89</v>
      </c>
      <c r="K205" s="99">
        <f>SUMIF('Market Data'!$A$2:$A$316, 'Market Data'!$A59, 'Market Data'!$J$2:$J$316)</f>
        <v>227</v>
      </c>
      <c r="L205" s="46" t="s">
        <v>89</v>
      </c>
      <c r="M205" s="98">
        <f>IFERROR(L205/I205, 0)</f>
        <v>0</v>
      </c>
      <c r="N205" s="98">
        <f>IFERROR(J205/I205, 0)</f>
        <v>0</v>
      </c>
      <c r="O205" s="46" t="s">
        <v>89</v>
      </c>
      <c r="P205" s="47" t="s">
        <v>153</v>
      </c>
      <c r="Q205" s="25" t="s">
        <v>154</v>
      </c>
      <c r="R205" s="46" t="s">
        <v>89</v>
      </c>
      <c r="S205" t="str">
        <f>_xlfn.IFS(
  AND(I205 &lt;= _xlfn.MINIFS(I:I, A:A, A205)*1.1, Q205="YES"), "BEST VALUE",
  L205 &gt;= 4.5, "HIGH RATED",
  TRUE, "COMPARE"
)</f>
        <v>HIGH RATED</v>
      </c>
    </row>
    <row r="206" spans="1:19" x14ac:dyDescent="0.35">
      <c r="A206" s="43" t="s">
        <v>79</v>
      </c>
      <c r="B206" s="43" t="s">
        <v>51</v>
      </c>
      <c r="C206" s="43">
        <v>2023</v>
      </c>
      <c r="D206" s="43">
        <v>6.7</v>
      </c>
      <c r="E206" s="44">
        <v>5000</v>
      </c>
      <c r="F206" s="43">
        <v>128</v>
      </c>
      <c r="G206" s="43">
        <v>8</v>
      </c>
      <c r="H206" s="43">
        <v>50</v>
      </c>
      <c r="I206" s="46" t="s">
        <v>89</v>
      </c>
      <c r="J206" s="46" t="s">
        <v>89</v>
      </c>
      <c r="K206" s="99">
        <f>SUMIF('Market Data'!$A$2:$A$316, 'Market Data'!$A60, 'Market Data'!$J$2:$J$316)</f>
        <v>469</v>
      </c>
      <c r="L206" s="46" t="s">
        <v>89</v>
      </c>
      <c r="M206" s="98">
        <f>IFERROR(L206/I206, 0)</f>
        <v>0</v>
      </c>
      <c r="N206" s="98">
        <f>IFERROR(J206/I206, 0)</f>
        <v>0</v>
      </c>
      <c r="O206" s="46" t="s">
        <v>89</v>
      </c>
      <c r="P206" s="47" t="s">
        <v>153</v>
      </c>
      <c r="Q206" s="25" t="s">
        <v>154</v>
      </c>
      <c r="R206" s="46" t="s">
        <v>89</v>
      </c>
      <c r="S206" t="str">
        <f>_xlfn.IFS(
  AND(I206 &lt;= _xlfn.MINIFS(I:I, A:A, A206)*1.1, Q206="YES"), "BEST VALUE",
  L206 &gt;= 4.5, "HIGH RATED",
  TRUE, "COMPARE"
)</f>
        <v>HIGH RATED</v>
      </c>
    </row>
    <row r="207" spans="1:19" x14ac:dyDescent="0.35">
      <c r="A207" s="43" t="s">
        <v>73</v>
      </c>
      <c r="B207" s="43" t="s">
        <v>51</v>
      </c>
      <c r="C207" s="43">
        <v>2024</v>
      </c>
      <c r="D207" s="43">
        <v>6.78</v>
      </c>
      <c r="E207" s="43">
        <v>5500</v>
      </c>
      <c r="F207" s="43">
        <v>256</v>
      </c>
      <c r="G207" s="43">
        <v>16</v>
      </c>
      <c r="H207" s="43">
        <v>50</v>
      </c>
      <c r="I207" s="43" t="s">
        <v>89</v>
      </c>
      <c r="J207" s="46" t="s">
        <v>89</v>
      </c>
      <c r="K207" s="99">
        <f>SUMIF('Market Data'!$A$2:$A$316, 'Market Data'!$A61, 'Market Data'!$J$2:$J$316)</f>
        <v>44</v>
      </c>
      <c r="L207" s="46" t="s">
        <v>89</v>
      </c>
      <c r="M207" s="98">
        <f>IFERROR(L207/I207, 0)</f>
        <v>0</v>
      </c>
      <c r="N207" s="98">
        <f>IFERROR(J207/I207, 0)</f>
        <v>0</v>
      </c>
      <c r="O207" s="46" t="s">
        <v>89</v>
      </c>
      <c r="P207" s="47" t="s">
        <v>153</v>
      </c>
      <c r="Q207" s="25" t="s">
        <v>154</v>
      </c>
      <c r="R207" s="46" t="s">
        <v>89</v>
      </c>
      <c r="S207" t="str">
        <f>_xlfn.IFS(
  AND(I207 &lt;= _xlfn.MINIFS(I:I, A:A, A207)*1.1, Q207="YES"), "BEST VALUE",
  L207 &gt;= 4.5, "HIGH RATED",
  TRUE, "COMPARE"
)</f>
        <v>HIGH RATED</v>
      </c>
    </row>
    <row r="208" spans="1:19" x14ac:dyDescent="0.35">
      <c r="A208" s="43" t="s">
        <v>71</v>
      </c>
      <c r="B208" s="43" t="s">
        <v>51</v>
      </c>
      <c r="C208" s="43">
        <v>2025</v>
      </c>
      <c r="D208" s="43">
        <v>6.78</v>
      </c>
      <c r="E208" s="43">
        <v>6000</v>
      </c>
      <c r="F208" s="43">
        <v>256</v>
      </c>
      <c r="G208" s="43">
        <v>12</v>
      </c>
      <c r="H208" s="43">
        <v>50</v>
      </c>
      <c r="I208" s="43" t="s">
        <v>89</v>
      </c>
      <c r="J208" s="46" t="s">
        <v>89</v>
      </c>
      <c r="K208" s="99">
        <f>SUMIF('Market Data'!$A$2:$A$316, 'Market Data'!$A62, 'Market Data'!$J$2:$J$316)</f>
        <v>1734</v>
      </c>
      <c r="L208" s="46" t="s">
        <v>89</v>
      </c>
      <c r="M208" s="98">
        <f>IFERROR(L208/I208, 0)</f>
        <v>0</v>
      </c>
      <c r="N208" s="98">
        <f>IFERROR(J208/I208, 0)</f>
        <v>0</v>
      </c>
      <c r="O208" s="46" t="s">
        <v>89</v>
      </c>
      <c r="P208" s="47" t="s">
        <v>153</v>
      </c>
      <c r="Q208" s="25" t="s">
        <v>154</v>
      </c>
      <c r="R208" s="46" t="s">
        <v>89</v>
      </c>
      <c r="S208" t="str">
        <f>_xlfn.IFS(
  AND(I208 &lt;= _xlfn.MINIFS(I:I, A:A, A208)*1.1, Q208="YES"), "BEST VALUE",
  L208 &gt;= 4.5, "HIGH RATED",
  TRUE, "COMPARE"
)</f>
        <v>HIGH RATED</v>
      </c>
    </row>
    <row r="209" spans="1:19" x14ac:dyDescent="0.35">
      <c r="A209" s="43" t="s">
        <v>77</v>
      </c>
      <c r="B209" s="43" t="s">
        <v>51</v>
      </c>
      <c r="C209" s="43">
        <v>2023</v>
      </c>
      <c r="D209" s="43">
        <v>6.41</v>
      </c>
      <c r="E209" s="44">
        <v>5000</v>
      </c>
      <c r="F209" s="43">
        <v>256</v>
      </c>
      <c r="G209" s="43">
        <v>16</v>
      </c>
      <c r="H209" s="43">
        <v>50</v>
      </c>
      <c r="I209" s="43" t="s">
        <v>89</v>
      </c>
      <c r="J209" s="46" t="s">
        <v>89</v>
      </c>
      <c r="K209" s="99">
        <f>SUMIF('Market Data'!$A$2:$A$316, 'Market Data'!$A63, 'Market Data'!$J$2:$J$316)</f>
        <v>138</v>
      </c>
      <c r="L209" s="46" t="s">
        <v>89</v>
      </c>
      <c r="M209" s="98">
        <f>IFERROR(L209/I209, 0)</f>
        <v>0</v>
      </c>
      <c r="N209" s="98">
        <f>IFERROR(J209/I209, 0)</f>
        <v>0</v>
      </c>
      <c r="O209" s="46" t="s">
        <v>89</v>
      </c>
      <c r="P209" s="47" t="s">
        <v>153</v>
      </c>
      <c r="Q209" s="25" t="s">
        <v>154</v>
      </c>
      <c r="R209" s="46" t="s">
        <v>89</v>
      </c>
      <c r="S209" t="str">
        <f>_xlfn.IFS(
  AND(I209 &lt;= _xlfn.MINIFS(I:I, A:A, A209)*1.1, Q209="YES"), "BEST VALUE",
  L209 &gt;= 4.5, "HIGH RATED",
  TRUE, "COMPARE"
)</f>
        <v>HIGH RATED</v>
      </c>
    </row>
    <row r="210" spans="1:19" x14ac:dyDescent="0.35">
      <c r="A210" s="43" t="s">
        <v>75</v>
      </c>
      <c r="B210" s="43" t="s">
        <v>51</v>
      </c>
      <c r="C210" s="43">
        <v>2024</v>
      </c>
      <c r="D210" s="43">
        <v>6.74</v>
      </c>
      <c r="E210" s="44">
        <v>5500</v>
      </c>
      <c r="F210" s="43">
        <v>256</v>
      </c>
      <c r="G210" s="43">
        <v>12</v>
      </c>
      <c r="H210" s="43">
        <v>50</v>
      </c>
      <c r="I210" s="43" t="s">
        <v>89</v>
      </c>
      <c r="J210" s="46" t="s">
        <v>89</v>
      </c>
      <c r="K210" s="99">
        <f>SUMIF('Market Data'!$A$2:$A$316, 'Market Data'!$A64, 'Market Data'!$J$2:$J$316)</f>
        <v>1734</v>
      </c>
      <c r="L210" s="46" t="s">
        <v>89</v>
      </c>
      <c r="M210" s="98">
        <f>IFERROR(L210/I210, 0)</f>
        <v>0</v>
      </c>
      <c r="N210" s="98">
        <f>IFERROR(J210/I210, 0)</f>
        <v>0</v>
      </c>
      <c r="O210" s="46" t="s">
        <v>89</v>
      </c>
      <c r="P210" s="47" t="s">
        <v>153</v>
      </c>
      <c r="Q210" s="25" t="s">
        <v>154</v>
      </c>
      <c r="R210" s="46" t="s">
        <v>89</v>
      </c>
      <c r="S210" t="str">
        <f>_xlfn.IFS(
  AND(I210 &lt;= _xlfn.MINIFS(I:I, A:A, A210)*1.1, Q210="YES"), "BEST VALUE",
  L210 &gt;= 4.5, "HIGH RATED",
  TRUE, "COMPARE"
)</f>
        <v>HIGH RATED</v>
      </c>
    </row>
    <row r="211" spans="1:19" x14ac:dyDescent="0.35">
      <c r="A211" s="43" t="s">
        <v>91</v>
      </c>
      <c r="B211" s="43" t="s">
        <v>51</v>
      </c>
      <c r="C211" s="43">
        <v>2024</v>
      </c>
      <c r="D211" s="43">
        <v>6.67</v>
      </c>
      <c r="E211" s="44">
        <v>5110</v>
      </c>
      <c r="F211" s="43">
        <v>256</v>
      </c>
      <c r="G211" s="43">
        <v>8</v>
      </c>
      <c r="H211" s="43">
        <v>50</v>
      </c>
      <c r="I211" s="43" t="s">
        <v>89</v>
      </c>
      <c r="J211" s="46" t="s">
        <v>89</v>
      </c>
      <c r="K211" s="99">
        <f>SUMIF('Market Data'!$A$2:$A$316, 'Market Data'!$A65, 'Market Data'!$J$2:$J$316)</f>
        <v>78</v>
      </c>
      <c r="L211" s="46" t="s">
        <v>89</v>
      </c>
      <c r="M211" s="98">
        <f>IFERROR(L211/I211, 0)</f>
        <v>0</v>
      </c>
      <c r="N211" s="98">
        <f>IFERROR(J211/I211, 0)</f>
        <v>0</v>
      </c>
      <c r="O211" s="46" t="s">
        <v>89</v>
      </c>
      <c r="P211" s="47" t="s">
        <v>153</v>
      </c>
      <c r="Q211" s="25" t="s">
        <v>154</v>
      </c>
      <c r="R211" s="46" t="s">
        <v>89</v>
      </c>
      <c r="S211" t="str">
        <f>_xlfn.IFS(
  AND(I211 &lt;= _xlfn.MINIFS(I:I, A:A, A211)*1.1, Q211="YES"), "BEST VALUE",
  L211 &gt;= 4.5, "HIGH RATED",
  TRUE, "COMPARE"
)</f>
        <v>HIGH RATED</v>
      </c>
    </row>
    <row r="212" spans="1:19" x14ac:dyDescent="0.35">
      <c r="A212" s="43" t="s">
        <v>46</v>
      </c>
      <c r="B212" s="43" t="s">
        <v>19</v>
      </c>
      <c r="C212" s="43">
        <v>2024</v>
      </c>
      <c r="D212" s="43">
        <v>6.67</v>
      </c>
      <c r="E212" s="44">
        <v>5000</v>
      </c>
      <c r="F212" s="43">
        <v>512</v>
      </c>
      <c r="G212" s="43">
        <v>12</v>
      </c>
      <c r="H212" s="43">
        <v>50</v>
      </c>
      <c r="I212" s="43" t="s">
        <v>89</v>
      </c>
      <c r="J212" s="46" t="s">
        <v>89</v>
      </c>
      <c r="K212" s="99">
        <f>SUMIF('Market Data'!$A$2:$A$316, 'Market Data'!$A66, 'Market Data'!$J$2:$J$316)</f>
        <v>469</v>
      </c>
      <c r="L212" s="46" t="s">
        <v>89</v>
      </c>
      <c r="M212" s="98">
        <f>IFERROR(L212/I212, 0)</f>
        <v>0</v>
      </c>
      <c r="N212" s="98">
        <f>IFERROR(J212/I212, 0)</f>
        <v>0</v>
      </c>
      <c r="O212" s="46" t="s">
        <v>89</v>
      </c>
      <c r="P212" s="47" t="s">
        <v>153</v>
      </c>
      <c r="Q212" s="25" t="s">
        <v>154</v>
      </c>
      <c r="R212" s="46" t="s">
        <v>89</v>
      </c>
      <c r="S212" t="str">
        <f>_xlfn.IFS(
  AND(I212 &lt;= _xlfn.MINIFS(I:I, A:A, A212)*1.1, Q212="YES"), "BEST VALUE",
  L212 &gt;= 4.5, "HIGH RATED",
  TRUE, "COMPARE"
)</f>
        <v>HIGH RATED</v>
      </c>
    </row>
    <row r="213" spans="1:19" x14ac:dyDescent="0.35">
      <c r="A213" s="43" t="s">
        <v>37</v>
      </c>
      <c r="B213" s="43" t="s">
        <v>19</v>
      </c>
      <c r="C213" s="43">
        <v>2024</v>
      </c>
      <c r="D213" s="43">
        <v>6.67</v>
      </c>
      <c r="E213" s="44">
        <v>5000</v>
      </c>
      <c r="F213" s="43">
        <v>512</v>
      </c>
      <c r="G213" s="43">
        <v>12</v>
      </c>
      <c r="H213" s="43">
        <v>50</v>
      </c>
      <c r="I213" s="43" t="s">
        <v>89</v>
      </c>
      <c r="J213" s="46" t="s">
        <v>89</v>
      </c>
      <c r="K213" s="99">
        <f>SUMIF('Market Data'!$A$2:$A$316, 'Market Data'!$A67, 'Market Data'!$J$2:$J$316)</f>
        <v>7030</v>
      </c>
      <c r="L213" s="46" t="s">
        <v>89</v>
      </c>
      <c r="M213" s="98">
        <f>IFERROR(L213/I213, 0)</f>
        <v>0</v>
      </c>
      <c r="N213" s="98">
        <f>IFERROR(J213/I213, 0)</f>
        <v>0</v>
      </c>
      <c r="O213" s="46" t="s">
        <v>89</v>
      </c>
      <c r="P213" s="47" t="s">
        <v>153</v>
      </c>
      <c r="Q213" s="25" t="s">
        <v>154</v>
      </c>
      <c r="R213" s="46" t="s">
        <v>89</v>
      </c>
      <c r="S213" t="str">
        <f>_xlfn.IFS(
  AND(I213 &lt;= _xlfn.MINIFS(I:I, A:A, A213)*1.1, Q213="YES"), "BEST VALUE",
  L213 &gt;= 4.5, "HIGH RATED",
  TRUE, "COMPARE"
)</f>
        <v>HIGH RATED</v>
      </c>
    </row>
    <row r="214" spans="1:19" x14ac:dyDescent="0.35">
      <c r="A214" s="43" t="s">
        <v>41</v>
      </c>
      <c r="B214" s="43" t="s">
        <v>19</v>
      </c>
      <c r="C214" s="43">
        <v>2023</v>
      </c>
      <c r="D214" s="43">
        <v>6.43</v>
      </c>
      <c r="E214" s="44">
        <v>5000</v>
      </c>
      <c r="F214" s="43">
        <v>256</v>
      </c>
      <c r="G214" s="43">
        <v>8</v>
      </c>
      <c r="H214" s="43">
        <v>200</v>
      </c>
      <c r="I214" s="43" t="s">
        <v>89</v>
      </c>
      <c r="J214" s="46" t="s">
        <v>89</v>
      </c>
      <c r="K214" s="99">
        <f>SUMIF('Market Data'!$A$2:$A$316, 'Market Data'!$A68, 'Market Data'!$J$2:$J$316)</f>
        <v>94</v>
      </c>
      <c r="L214" s="46" t="s">
        <v>89</v>
      </c>
      <c r="M214" s="98">
        <f>IFERROR(L214/I214, 0)</f>
        <v>0</v>
      </c>
      <c r="N214" s="98">
        <f>IFERROR(J214/I214, 0)</f>
        <v>0</v>
      </c>
      <c r="O214" s="46" t="s">
        <v>89</v>
      </c>
      <c r="P214" s="47" t="s">
        <v>153</v>
      </c>
      <c r="Q214" s="25" t="s">
        <v>154</v>
      </c>
      <c r="R214" s="46" t="s">
        <v>89</v>
      </c>
      <c r="S214" t="str">
        <f>_xlfn.IFS(
  AND(I214 &lt;= _xlfn.MINIFS(I:I, A:A, A214)*1.1, Q214="YES"), "BEST VALUE",
  L214 &gt;= 4.5, "HIGH RATED",
  TRUE, "COMPARE"
)</f>
        <v>HIGH RATED</v>
      </c>
    </row>
    <row r="215" spans="1:19" x14ac:dyDescent="0.35">
      <c r="A215" s="43" t="s">
        <v>43</v>
      </c>
      <c r="B215" s="43" t="s">
        <v>19</v>
      </c>
      <c r="C215" s="43">
        <v>2025</v>
      </c>
      <c r="D215" s="43">
        <v>6.77</v>
      </c>
      <c r="E215" s="44">
        <v>5110</v>
      </c>
      <c r="F215" s="43">
        <v>512</v>
      </c>
      <c r="G215" s="43">
        <v>12</v>
      </c>
      <c r="H215" s="43">
        <v>200</v>
      </c>
      <c r="I215" s="43" t="s">
        <v>89</v>
      </c>
      <c r="J215" s="46" t="s">
        <v>89</v>
      </c>
      <c r="K215" s="99">
        <f>SUMIF('Market Data'!$A$2:$A$316, 'Market Data'!$A69, 'Market Data'!$J$2:$J$316)</f>
        <v>2442</v>
      </c>
      <c r="L215" s="46" t="s">
        <v>89</v>
      </c>
      <c r="M215" s="98">
        <f>IFERROR(L215/I215, 0)</f>
        <v>0</v>
      </c>
      <c r="N215" s="98">
        <f>IFERROR(J215/I215, 0)</f>
        <v>0</v>
      </c>
      <c r="O215" s="46" t="s">
        <v>89</v>
      </c>
      <c r="P215" s="47" t="s">
        <v>153</v>
      </c>
      <c r="Q215" s="25" t="s">
        <v>154</v>
      </c>
      <c r="R215" s="46" t="s">
        <v>89</v>
      </c>
      <c r="S215" t="str">
        <f>_xlfn.IFS(
  AND(I215 &lt;= _xlfn.MINIFS(I:I, A:A, A215)*1.1, Q215="YES"), "BEST VALUE",
  L215 &gt;= 4.5, "HIGH RATED",
  TRUE, "COMPARE"
)</f>
        <v>HIGH RATED</v>
      </c>
    </row>
    <row r="216" spans="1:19" x14ac:dyDescent="0.35">
      <c r="A216" s="43" t="s">
        <v>47</v>
      </c>
      <c r="B216" s="43" t="s">
        <v>19</v>
      </c>
      <c r="C216" s="43">
        <v>2024</v>
      </c>
      <c r="D216" s="43">
        <v>6.67</v>
      </c>
      <c r="E216" s="44">
        <v>5000</v>
      </c>
      <c r="F216" s="43">
        <v>512</v>
      </c>
      <c r="G216" s="43">
        <v>12</v>
      </c>
      <c r="H216" s="43">
        <v>50</v>
      </c>
      <c r="I216" s="43" t="s">
        <v>89</v>
      </c>
      <c r="J216" s="46" t="s">
        <v>89</v>
      </c>
      <c r="K216" s="99">
        <f>SUMIF('Market Data'!$A$2:$A$316, 'Market Data'!$A70, 'Market Data'!$J$2:$J$316)</f>
        <v>78</v>
      </c>
      <c r="L216" s="46" t="s">
        <v>89</v>
      </c>
      <c r="M216" s="98">
        <f>IFERROR(L216/I216, 0)</f>
        <v>0</v>
      </c>
      <c r="N216" s="98">
        <f>IFERROR(J216/I216, 0)</f>
        <v>0</v>
      </c>
      <c r="O216" s="46" t="s">
        <v>89</v>
      </c>
      <c r="P216" s="47" t="s">
        <v>153</v>
      </c>
      <c r="Q216" s="25" t="s">
        <v>154</v>
      </c>
      <c r="R216" s="46" t="s">
        <v>89</v>
      </c>
      <c r="S216" t="str">
        <f>_xlfn.IFS(
  AND(I216 &lt;= _xlfn.MINIFS(I:I, A:A, A216)*1.1, Q216="YES"), "BEST VALUE",
  L216 &gt;= 4.5, "HIGH RATED",
  TRUE, "COMPARE"
)</f>
        <v>HIGH RATED</v>
      </c>
    </row>
    <row r="217" spans="1:19" x14ac:dyDescent="0.35">
      <c r="A217" s="43" t="s">
        <v>39</v>
      </c>
      <c r="B217" s="43" t="s">
        <v>19</v>
      </c>
      <c r="C217" s="43">
        <v>2025</v>
      </c>
      <c r="D217" s="43">
        <v>6.67</v>
      </c>
      <c r="E217" s="44">
        <v>5300</v>
      </c>
      <c r="F217" s="43">
        <v>512</v>
      </c>
      <c r="G217" s="43">
        <v>16</v>
      </c>
      <c r="H217" s="43">
        <v>50</v>
      </c>
      <c r="I217" s="43" t="s">
        <v>89</v>
      </c>
      <c r="J217" s="46" t="s">
        <v>89</v>
      </c>
      <c r="K217" s="99">
        <f>SUMIF('Market Data'!$A$2:$A$316, 'Market Data'!$A71, 'Market Data'!$J$2:$J$316)</f>
        <v>1006</v>
      </c>
      <c r="L217" s="46" t="s">
        <v>89</v>
      </c>
      <c r="M217" s="98">
        <f>IFERROR(L217/I217, 0)</f>
        <v>0</v>
      </c>
      <c r="N217" s="98">
        <f>IFERROR(J217/I217, 0)</f>
        <v>0</v>
      </c>
      <c r="O217" s="46" t="s">
        <v>89</v>
      </c>
      <c r="P217" s="47" t="s">
        <v>153</v>
      </c>
      <c r="Q217" s="25" t="s">
        <v>154</v>
      </c>
      <c r="R217" s="46" t="s">
        <v>89</v>
      </c>
      <c r="S217" t="str">
        <f>_xlfn.IFS(
  AND(I217 &lt;= _xlfn.MINIFS(I:I, A:A, A217)*1.1, Q217="YES"), "BEST VALUE",
  L217 &gt;= 4.5, "HIGH RATED",
  TRUE, "COMPARE"
)</f>
        <v>HIGH RATED</v>
      </c>
    </row>
    <row r="218" spans="1:19" x14ac:dyDescent="0.35">
      <c r="A218" s="18" t="s">
        <v>85</v>
      </c>
      <c r="B218" s="18" t="s">
        <v>86</v>
      </c>
      <c r="C218" s="18">
        <v>2023</v>
      </c>
      <c r="D218" s="18">
        <v>6.2</v>
      </c>
      <c r="E218" s="19">
        <v>4575</v>
      </c>
      <c r="F218" s="18">
        <v>128</v>
      </c>
      <c r="G218" s="18">
        <v>8</v>
      </c>
      <c r="H218" s="18">
        <v>50</v>
      </c>
      <c r="I218" s="18" t="s">
        <v>89</v>
      </c>
      <c r="J218" s="23" t="s">
        <v>89</v>
      </c>
      <c r="K218" s="99">
        <f>SUMIF('Market Data'!$A$2:$A$316, 'Market Data'!$A92, 'Market Data'!$J$2:$J$316)</f>
        <v>688</v>
      </c>
      <c r="L218" s="23" t="s">
        <v>89</v>
      </c>
      <c r="M218" s="98">
        <f>IFERROR(L218/I218, 0)</f>
        <v>0</v>
      </c>
      <c r="N218" s="98">
        <f>IFERROR(J218/I218, 0)</f>
        <v>0</v>
      </c>
      <c r="O218" s="23" t="s">
        <v>89</v>
      </c>
      <c r="P218" s="25" t="s">
        <v>132</v>
      </c>
      <c r="Q218" s="25" t="s">
        <v>154</v>
      </c>
      <c r="R218" s="23" t="s">
        <v>89</v>
      </c>
      <c r="S218" t="str">
        <f>_xlfn.IFS(
  AND(I218 &lt;= _xlfn.MINIFS(I:I, A:A, A218)*1.1, Q218="YES"), "BEST VALUE",
  L218 &gt;= 4.5, "HIGH RATED",
  TRUE, "COMPARE"
)</f>
        <v>HIGH RATED</v>
      </c>
    </row>
    <row r="219" spans="1:19" x14ac:dyDescent="0.35">
      <c r="A219" s="18" t="s">
        <v>66</v>
      </c>
      <c r="B219" s="18" t="s">
        <v>65</v>
      </c>
      <c r="C219" s="18">
        <v>2023</v>
      </c>
      <c r="D219" s="18">
        <v>6.7</v>
      </c>
      <c r="E219" s="19">
        <v>5000</v>
      </c>
      <c r="F219" s="18">
        <v>256</v>
      </c>
      <c r="G219" s="18">
        <v>8</v>
      </c>
      <c r="H219" s="18">
        <v>200</v>
      </c>
      <c r="I219" s="18" t="s">
        <v>89</v>
      </c>
      <c r="J219" s="23" t="s">
        <v>89</v>
      </c>
      <c r="K219" s="99">
        <f>SUMIF('Market Data'!$A$2:$A$316, 'Market Data'!$A93, 'Market Data'!$J$2:$J$316)</f>
        <v>227</v>
      </c>
      <c r="L219" s="23" t="s">
        <v>89</v>
      </c>
      <c r="M219" s="98">
        <f>IFERROR(L219/I219, 0)</f>
        <v>0</v>
      </c>
      <c r="N219" s="98">
        <f>IFERROR(J219/I219, 0)</f>
        <v>0</v>
      </c>
      <c r="O219" s="23" t="s">
        <v>89</v>
      </c>
      <c r="P219" s="25" t="s">
        <v>132</v>
      </c>
      <c r="Q219" s="25" t="s">
        <v>154</v>
      </c>
      <c r="R219" s="23" t="s">
        <v>89</v>
      </c>
      <c r="S219" t="str">
        <f>_xlfn.IFS(
  AND(I219 &lt;= _xlfn.MINIFS(I:I, A:A, A219)*1.1, Q219="YES"), "BEST VALUE",
  L219 &gt;= 4.5, "HIGH RATED",
  TRUE, "COMPARE"
)</f>
        <v>HIGH RATED</v>
      </c>
    </row>
    <row r="220" spans="1:19" x14ac:dyDescent="0.35">
      <c r="A220" s="18" t="s">
        <v>62</v>
      </c>
      <c r="B220" s="18" t="s">
        <v>21</v>
      </c>
      <c r="C220" s="18">
        <v>2023</v>
      </c>
      <c r="D220" s="18">
        <v>6.81</v>
      </c>
      <c r="E220" s="19">
        <v>5100</v>
      </c>
      <c r="F220" s="18">
        <v>512</v>
      </c>
      <c r="G220" s="18">
        <v>12</v>
      </c>
      <c r="H220" s="18">
        <v>50</v>
      </c>
      <c r="I220" s="18" t="s">
        <v>89</v>
      </c>
      <c r="J220" s="23" t="s">
        <v>89</v>
      </c>
      <c r="K220" s="99">
        <f>SUMIF('Market Data'!$A$2:$A$316, 'Market Data'!$A94, 'Market Data'!$J$2:$J$316)</f>
        <v>256</v>
      </c>
      <c r="L220" s="23" t="s">
        <v>89</v>
      </c>
      <c r="M220" s="98">
        <f>IFERROR(L220/I220, 0)</f>
        <v>0</v>
      </c>
      <c r="N220" s="98">
        <f>IFERROR(J220/I220, 0)</f>
        <v>0</v>
      </c>
      <c r="O220" s="23" t="s">
        <v>89</v>
      </c>
      <c r="P220" s="25" t="s">
        <v>132</v>
      </c>
      <c r="Q220" s="25" t="s">
        <v>154</v>
      </c>
      <c r="R220" s="23" t="s">
        <v>89</v>
      </c>
      <c r="S220" t="str">
        <f>_xlfn.IFS(
  AND(I220 &lt;= _xlfn.MINIFS(I:I, A:A, A220)*1.1, Q220="YES"), "BEST VALUE",
  L220 &gt;= 4.5, "HIGH RATED",
  TRUE, "COMPARE"
)</f>
        <v>HIGH RATED</v>
      </c>
    </row>
    <row r="221" spans="1:19" x14ac:dyDescent="0.35">
      <c r="A221" s="18" t="s">
        <v>79</v>
      </c>
      <c r="B221" s="18" t="s">
        <v>51</v>
      </c>
      <c r="C221" s="18">
        <v>2023</v>
      </c>
      <c r="D221" s="18">
        <v>6.7</v>
      </c>
      <c r="E221" s="19">
        <v>5000</v>
      </c>
      <c r="F221" s="18">
        <v>128</v>
      </c>
      <c r="G221" s="18">
        <v>8</v>
      </c>
      <c r="H221" s="18">
        <v>50</v>
      </c>
      <c r="I221" s="18" t="s">
        <v>89</v>
      </c>
      <c r="J221" s="23" t="s">
        <v>89</v>
      </c>
      <c r="K221" s="99">
        <f>SUMIF('Market Data'!$A$2:$A$316, 'Market Data'!$A95, 'Market Data'!$J$2:$J$316)</f>
        <v>227</v>
      </c>
      <c r="L221" s="23" t="s">
        <v>89</v>
      </c>
      <c r="M221" s="98">
        <f>IFERROR(L221/I221, 0)</f>
        <v>0</v>
      </c>
      <c r="N221" s="98">
        <f>IFERROR(J221/I221, 0)</f>
        <v>0</v>
      </c>
      <c r="O221" s="23" t="s">
        <v>89</v>
      </c>
      <c r="P221" s="25" t="s">
        <v>132</v>
      </c>
      <c r="Q221" s="25" t="s">
        <v>154</v>
      </c>
      <c r="R221" s="23" t="s">
        <v>89</v>
      </c>
      <c r="S221" t="str">
        <f>_xlfn.IFS(
  AND(I221 &lt;= _xlfn.MINIFS(I:I, A:A, A221)*1.1, Q221="YES"), "BEST VALUE",
  L221 &gt;= 4.5, "HIGH RATED",
  TRUE, "COMPARE"
)</f>
        <v>HIGH RATED</v>
      </c>
    </row>
    <row r="222" spans="1:19" x14ac:dyDescent="0.35">
      <c r="A222" s="18" t="s">
        <v>73</v>
      </c>
      <c r="B222" s="18" t="s">
        <v>51</v>
      </c>
      <c r="C222" s="18">
        <v>2024</v>
      </c>
      <c r="D222" s="18">
        <v>6.78</v>
      </c>
      <c r="E222" s="18">
        <v>5500</v>
      </c>
      <c r="F222" s="18">
        <v>256</v>
      </c>
      <c r="G222" s="18">
        <v>16</v>
      </c>
      <c r="H222" s="18">
        <v>50</v>
      </c>
      <c r="I222" s="18" t="s">
        <v>89</v>
      </c>
      <c r="J222" s="23" t="s">
        <v>89</v>
      </c>
      <c r="K222" s="99">
        <f>SUMIF('Market Data'!$A$2:$A$316, 'Market Data'!$A96, 'Market Data'!$J$2:$J$316)</f>
        <v>688</v>
      </c>
      <c r="L222" s="23" t="s">
        <v>89</v>
      </c>
      <c r="M222" s="98">
        <f>IFERROR(L222/I222, 0)</f>
        <v>0</v>
      </c>
      <c r="N222" s="98">
        <f>IFERROR(J222/I222, 0)</f>
        <v>0</v>
      </c>
      <c r="O222" s="23" t="s">
        <v>89</v>
      </c>
      <c r="P222" s="25" t="s">
        <v>132</v>
      </c>
      <c r="Q222" s="25" t="s">
        <v>154</v>
      </c>
      <c r="R222" s="23" t="s">
        <v>89</v>
      </c>
      <c r="S222" t="str">
        <f>_xlfn.IFS(
  AND(I222 &lt;= _xlfn.MINIFS(I:I, A:A, A222)*1.1, Q222="YES"), "BEST VALUE",
  L222 &gt;= 4.5, "HIGH RATED",
  TRUE, "COMPARE"
)</f>
        <v>HIGH RATED</v>
      </c>
    </row>
    <row r="223" spans="1:19" x14ac:dyDescent="0.35">
      <c r="A223" s="18" t="s">
        <v>71</v>
      </c>
      <c r="B223" s="18" t="s">
        <v>51</v>
      </c>
      <c r="C223" s="18">
        <v>2025</v>
      </c>
      <c r="D223" s="18">
        <v>6.78</v>
      </c>
      <c r="E223" s="18">
        <v>6000</v>
      </c>
      <c r="F223" s="18">
        <v>256</v>
      </c>
      <c r="G223" s="18">
        <v>12</v>
      </c>
      <c r="H223" s="18">
        <v>50</v>
      </c>
      <c r="I223" s="18" t="s">
        <v>89</v>
      </c>
      <c r="J223" s="23" t="s">
        <v>89</v>
      </c>
      <c r="K223" s="99">
        <f>SUMIF('Market Data'!$A$2:$A$316, 'Market Data'!$A97, 'Market Data'!$J$2:$J$316)</f>
        <v>62</v>
      </c>
      <c r="L223" s="23" t="s">
        <v>89</v>
      </c>
      <c r="M223" s="98">
        <f>IFERROR(L223/I223, 0)</f>
        <v>0</v>
      </c>
      <c r="N223" s="98">
        <f>IFERROR(J223/I223, 0)</f>
        <v>0</v>
      </c>
      <c r="O223" s="23" t="s">
        <v>89</v>
      </c>
      <c r="P223" s="25" t="s">
        <v>132</v>
      </c>
      <c r="Q223" s="25" t="s">
        <v>154</v>
      </c>
      <c r="R223" s="23" t="s">
        <v>89</v>
      </c>
      <c r="S223" t="str">
        <f>_xlfn.IFS(
  AND(I223 &lt;= _xlfn.MINIFS(I:I, A:A, A223)*1.1, Q223="YES"), "BEST VALUE",
  L223 &gt;= 4.5, "HIGH RATED",
  TRUE, "COMPARE"
)</f>
        <v>HIGH RATED</v>
      </c>
    </row>
    <row r="224" spans="1:19" x14ac:dyDescent="0.35">
      <c r="A224" s="18" t="s">
        <v>77</v>
      </c>
      <c r="B224" s="18" t="s">
        <v>51</v>
      </c>
      <c r="C224" s="18">
        <v>2023</v>
      </c>
      <c r="D224" s="18">
        <v>6.41</v>
      </c>
      <c r="E224" s="19">
        <v>5000</v>
      </c>
      <c r="F224" s="18">
        <v>256</v>
      </c>
      <c r="G224" s="18">
        <v>16</v>
      </c>
      <c r="H224" s="18">
        <v>50</v>
      </c>
      <c r="I224" s="18" t="s">
        <v>89</v>
      </c>
      <c r="J224" s="23" t="s">
        <v>89</v>
      </c>
      <c r="K224" s="99">
        <f>SUMIF('Market Data'!$A$2:$A$316, 'Market Data'!$A98, 'Market Data'!$J$2:$J$316)</f>
        <v>227</v>
      </c>
      <c r="L224" s="23" t="s">
        <v>89</v>
      </c>
      <c r="M224" s="98">
        <f>IFERROR(L224/I224, 0)</f>
        <v>0</v>
      </c>
      <c r="N224" s="98">
        <f>IFERROR(J224/I224, 0)</f>
        <v>0</v>
      </c>
      <c r="O224" s="23" t="s">
        <v>89</v>
      </c>
      <c r="P224" s="25" t="s">
        <v>132</v>
      </c>
      <c r="Q224" s="25" t="s">
        <v>154</v>
      </c>
      <c r="R224" s="23" t="s">
        <v>89</v>
      </c>
      <c r="S224" t="str">
        <f>_xlfn.IFS(
  AND(I224 &lt;= _xlfn.MINIFS(I:I, A:A, A224)*1.1, Q224="YES"), "BEST VALUE",
  L224 &gt;= 4.5, "HIGH RATED",
  TRUE, "COMPARE"
)</f>
        <v>HIGH RATED</v>
      </c>
    </row>
    <row r="225" spans="1:19" x14ac:dyDescent="0.35">
      <c r="A225" s="18" t="s">
        <v>75</v>
      </c>
      <c r="B225" s="18" t="s">
        <v>51</v>
      </c>
      <c r="C225" s="18">
        <v>2024</v>
      </c>
      <c r="D225" s="18">
        <v>6.74</v>
      </c>
      <c r="E225" s="19">
        <v>5500</v>
      </c>
      <c r="F225" s="18">
        <v>256</v>
      </c>
      <c r="G225" s="18">
        <v>12</v>
      </c>
      <c r="H225" s="18">
        <v>50</v>
      </c>
      <c r="I225" s="18" t="s">
        <v>89</v>
      </c>
      <c r="J225" s="23" t="s">
        <v>89</v>
      </c>
      <c r="K225" s="99">
        <f>SUMIF('Market Data'!$A$2:$A$316, 'Market Data'!$A99, 'Market Data'!$J$2:$J$316)</f>
        <v>227</v>
      </c>
      <c r="L225" s="23" t="s">
        <v>89</v>
      </c>
      <c r="M225" s="98">
        <f>IFERROR(L225/I225, 0)</f>
        <v>0</v>
      </c>
      <c r="N225" s="98">
        <f>IFERROR(J225/I225, 0)</f>
        <v>0</v>
      </c>
      <c r="O225" s="23" t="s">
        <v>89</v>
      </c>
      <c r="P225" s="25" t="s">
        <v>132</v>
      </c>
      <c r="Q225" s="25" t="s">
        <v>154</v>
      </c>
      <c r="R225" s="23" t="s">
        <v>89</v>
      </c>
      <c r="S225" t="str">
        <f>_xlfn.IFS(
  AND(I225 &lt;= _xlfn.MINIFS(I:I, A:A, A225)*1.1, Q225="YES"), "BEST VALUE",
  L225 &gt;= 4.5, "HIGH RATED",
  TRUE, "COMPARE"
)</f>
        <v>HIGH RATED</v>
      </c>
    </row>
    <row r="226" spans="1:19" x14ac:dyDescent="0.35">
      <c r="A226" s="18" t="s">
        <v>91</v>
      </c>
      <c r="B226" s="18" t="s">
        <v>51</v>
      </c>
      <c r="C226" s="18">
        <v>2024</v>
      </c>
      <c r="D226" s="18">
        <v>6.67</v>
      </c>
      <c r="E226" s="19">
        <v>5110</v>
      </c>
      <c r="F226" s="18">
        <v>256</v>
      </c>
      <c r="G226" s="18">
        <v>8</v>
      </c>
      <c r="H226" s="18">
        <v>50</v>
      </c>
      <c r="I226" s="18" t="s">
        <v>89</v>
      </c>
      <c r="J226" s="23" t="s">
        <v>89</v>
      </c>
      <c r="K226" s="99">
        <f>SUMIF('Market Data'!$A$2:$A$316, 'Market Data'!$A100, 'Market Data'!$J$2:$J$316)</f>
        <v>1006</v>
      </c>
      <c r="L226" s="23" t="s">
        <v>89</v>
      </c>
      <c r="M226" s="98">
        <f>IFERROR(L226/I226, 0)</f>
        <v>0</v>
      </c>
      <c r="N226" s="98">
        <f>IFERROR(J226/I226, 0)</f>
        <v>0</v>
      </c>
      <c r="O226" s="23" t="s">
        <v>89</v>
      </c>
      <c r="P226" s="25" t="s">
        <v>132</v>
      </c>
      <c r="Q226" s="25" t="s">
        <v>154</v>
      </c>
      <c r="R226" s="23" t="s">
        <v>89</v>
      </c>
      <c r="S226" t="str">
        <f>_xlfn.IFS(
  AND(I226 &lt;= _xlfn.MINIFS(I:I, A:A, A226)*1.1, Q226="YES"), "BEST VALUE",
  L226 &gt;= 4.5, "HIGH RATED",
  TRUE, "COMPARE"
)</f>
        <v>HIGH RATED</v>
      </c>
    </row>
    <row r="227" spans="1:19" x14ac:dyDescent="0.35">
      <c r="A227" s="18" t="s">
        <v>30</v>
      </c>
      <c r="B227" s="18" t="s">
        <v>18</v>
      </c>
      <c r="C227" s="18">
        <v>2024</v>
      </c>
      <c r="D227" s="18">
        <v>6.8</v>
      </c>
      <c r="E227" s="19">
        <v>4855</v>
      </c>
      <c r="F227" s="18">
        <v>256</v>
      </c>
      <c r="G227" s="18">
        <v>12</v>
      </c>
      <c r="H227" s="18">
        <v>200</v>
      </c>
      <c r="I227" s="18" t="s">
        <v>89</v>
      </c>
      <c r="J227" s="23" t="s">
        <v>89</v>
      </c>
      <c r="K227" s="99">
        <f>SUMIF('Market Data'!$A$2:$A$316, 'Market Data'!$A101, 'Market Data'!$J$2:$J$316)</f>
        <v>62</v>
      </c>
      <c r="L227" s="23" t="s">
        <v>89</v>
      </c>
      <c r="M227" s="98">
        <f>IFERROR(L227/I227, 0)</f>
        <v>0</v>
      </c>
      <c r="N227" s="98">
        <f>IFERROR(J227/I227, 0)</f>
        <v>0</v>
      </c>
      <c r="O227" s="23" t="s">
        <v>89</v>
      </c>
      <c r="P227" s="25" t="s">
        <v>132</v>
      </c>
      <c r="Q227" s="25" t="s">
        <v>154</v>
      </c>
      <c r="R227" s="23" t="s">
        <v>89</v>
      </c>
      <c r="S227" t="str">
        <f>_xlfn.IFS(
  AND(I227 &lt;= _xlfn.MINIFS(I:I, A:A, A227)*1.1, Q227="YES"), "BEST VALUE",
  L227 &gt;= 4.5, "HIGH RATED",
  TRUE, "COMPARE"
)</f>
        <v>HIGH RATED</v>
      </c>
    </row>
    <row r="228" spans="1:19" x14ac:dyDescent="0.35">
      <c r="A228" s="18" t="s">
        <v>46</v>
      </c>
      <c r="B228" s="18" t="s">
        <v>19</v>
      </c>
      <c r="C228" s="18">
        <v>2024</v>
      </c>
      <c r="D228" s="18">
        <v>6.67</v>
      </c>
      <c r="E228" s="19">
        <v>5000</v>
      </c>
      <c r="F228" s="18">
        <v>512</v>
      </c>
      <c r="G228" s="18">
        <v>12</v>
      </c>
      <c r="H228" s="18">
        <v>50</v>
      </c>
      <c r="I228" s="18" t="s">
        <v>89</v>
      </c>
      <c r="J228" s="23" t="s">
        <v>89</v>
      </c>
      <c r="K228" s="99">
        <f>SUMIF('Market Data'!$A$2:$A$316, 'Market Data'!$A102, 'Market Data'!$J$2:$J$316)</f>
        <v>256</v>
      </c>
      <c r="L228" s="23" t="s">
        <v>89</v>
      </c>
      <c r="M228" s="98">
        <f>IFERROR(L228/I228, 0)</f>
        <v>0</v>
      </c>
      <c r="N228" s="98">
        <f>IFERROR(J228/I228, 0)</f>
        <v>0</v>
      </c>
      <c r="O228" s="23" t="s">
        <v>89</v>
      </c>
      <c r="P228" s="25" t="s">
        <v>132</v>
      </c>
      <c r="Q228" s="25" t="s">
        <v>154</v>
      </c>
      <c r="R228" s="23" t="s">
        <v>89</v>
      </c>
      <c r="S228" t="str">
        <f>_xlfn.IFS(
  AND(I228 &lt;= _xlfn.MINIFS(I:I, A:A, A228)*1.1, Q228="YES"), "BEST VALUE",
  L228 &gt;= 4.5, "HIGH RATED",
  TRUE, "COMPARE"
)</f>
        <v>HIGH RATED</v>
      </c>
    </row>
    <row r="229" spans="1:19" x14ac:dyDescent="0.35">
      <c r="A229" s="18" t="s">
        <v>37</v>
      </c>
      <c r="B229" s="18" t="s">
        <v>19</v>
      </c>
      <c r="C229" s="18">
        <v>2024</v>
      </c>
      <c r="D229" s="18">
        <v>6.67</v>
      </c>
      <c r="E229" s="19">
        <v>5000</v>
      </c>
      <c r="F229" s="18">
        <v>512</v>
      </c>
      <c r="G229" s="18">
        <v>12</v>
      </c>
      <c r="H229" s="18">
        <v>50</v>
      </c>
      <c r="I229" s="18" t="s">
        <v>89</v>
      </c>
      <c r="J229" s="23" t="s">
        <v>89</v>
      </c>
      <c r="K229" s="99">
        <f>SUMIF('Market Data'!$A$2:$A$316, 'Market Data'!$A103, 'Market Data'!$J$2:$J$316)</f>
        <v>1006</v>
      </c>
      <c r="L229" s="23" t="s">
        <v>89</v>
      </c>
      <c r="M229" s="98">
        <f>IFERROR(L229/I229, 0)</f>
        <v>0</v>
      </c>
      <c r="N229" s="98">
        <f>IFERROR(J229/I229, 0)</f>
        <v>0</v>
      </c>
      <c r="O229" s="23" t="s">
        <v>89</v>
      </c>
      <c r="P229" s="25" t="s">
        <v>132</v>
      </c>
      <c r="Q229" s="25" t="s">
        <v>154</v>
      </c>
      <c r="R229" s="23" t="s">
        <v>89</v>
      </c>
      <c r="S229" t="str">
        <f>_xlfn.IFS(
  AND(I229 &lt;= _xlfn.MINIFS(I:I, A:A, A229)*1.1, Q229="YES"), "BEST VALUE",
  L229 &gt;= 4.5, "HIGH RATED",
  TRUE, "COMPARE"
)</f>
        <v>HIGH RATED</v>
      </c>
    </row>
    <row r="230" spans="1:19" x14ac:dyDescent="0.35">
      <c r="A230" s="18" t="s">
        <v>43</v>
      </c>
      <c r="B230" s="18" t="s">
        <v>19</v>
      </c>
      <c r="C230" s="18">
        <v>2025</v>
      </c>
      <c r="D230" s="18">
        <v>6.77</v>
      </c>
      <c r="E230" s="19">
        <v>5110</v>
      </c>
      <c r="F230" s="18">
        <v>512</v>
      </c>
      <c r="G230" s="18">
        <v>12</v>
      </c>
      <c r="H230" s="18">
        <v>200</v>
      </c>
      <c r="I230" s="18" t="s">
        <v>89</v>
      </c>
      <c r="J230" s="23" t="s">
        <v>89</v>
      </c>
      <c r="K230" s="99">
        <f>SUMIF('Market Data'!$A$2:$A$316, 'Market Data'!$A104, 'Market Data'!$J$2:$J$316)</f>
        <v>256</v>
      </c>
      <c r="L230" s="23" t="s">
        <v>89</v>
      </c>
      <c r="M230" s="98">
        <f>IFERROR(L230/I230, 0)</f>
        <v>0</v>
      </c>
      <c r="N230" s="98">
        <f>IFERROR(J230/I230, 0)</f>
        <v>0</v>
      </c>
      <c r="O230" s="23">
        <v>0</v>
      </c>
      <c r="P230" s="25" t="s">
        <v>132</v>
      </c>
      <c r="Q230" s="26" t="s">
        <v>87</v>
      </c>
      <c r="R230" s="23" t="s">
        <v>89</v>
      </c>
      <c r="S230" t="str">
        <f>_xlfn.IFS(
  AND(I230 &lt;= _xlfn.MINIFS(I:I, A:A, A230)*1.1, Q230="YES"), "BEST VALUE",
  L230 &gt;= 4.5, "HIGH RATED",
  TRUE, "COMPARE"
)</f>
        <v>HIGH RATED</v>
      </c>
    </row>
    <row r="231" spans="1:19" x14ac:dyDescent="0.35">
      <c r="A231" s="18" t="s">
        <v>47</v>
      </c>
      <c r="B231" s="18" t="s">
        <v>19</v>
      </c>
      <c r="C231" s="18">
        <v>2024</v>
      </c>
      <c r="D231" s="18">
        <v>6.67</v>
      </c>
      <c r="E231" s="19">
        <v>5000</v>
      </c>
      <c r="F231" s="18">
        <v>512</v>
      </c>
      <c r="G231" s="18">
        <v>12</v>
      </c>
      <c r="H231" s="18">
        <v>50</v>
      </c>
      <c r="I231" s="18" t="s">
        <v>89</v>
      </c>
      <c r="J231" s="23" t="s">
        <v>89</v>
      </c>
      <c r="K231" s="99">
        <f>SUMIF('Market Data'!$A$2:$A$316, 'Market Data'!$A105, 'Market Data'!$J$2:$J$316)</f>
        <v>1898</v>
      </c>
      <c r="L231" s="23" t="s">
        <v>89</v>
      </c>
      <c r="M231" s="98">
        <f>IFERROR(L231/I231, 0)</f>
        <v>0</v>
      </c>
      <c r="N231" s="98">
        <f>IFERROR(J231/I231, 0)</f>
        <v>0</v>
      </c>
      <c r="O231" s="23" t="s">
        <v>89</v>
      </c>
      <c r="P231" s="25" t="s">
        <v>132</v>
      </c>
      <c r="Q231" s="25" t="s">
        <v>154</v>
      </c>
      <c r="R231" s="23" t="s">
        <v>89</v>
      </c>
      <c r="S231" t="str">
        <f>_xlfn.IFS(
  AND(I231 &lt;= _xlfn.MINIFS(I:I, A:A, A231)*1.1, Q231="YES"), "BEST VALUE",
  L231 &gt;= 4.5, "HIGH RATED",
  TRUE, "COMPARE"
)</f>
        <v>HIGH RATED</v>
      </c>
    </row>
    <row r="232" spans="1:19" x14ac:dyDescent="0.35">
      <c r="A232" s="18" t="s">
        <v>39</v>
      </c>
      <c r="B232" s="18" t="s">
        <v>19</v>
      </c>
      <c r="C232" s="18">
        <v>2025</v>
      </c>
      <c r="D232" s="18">
        <v>6.67</v>
      </c>
      <c r="E232" s="19">
        <v>5300</v>
      </c>
      <c r="F232" s="18">
        <v>512</v>
      </c>
      <c r="G232" s="18">
        <v>16</v>
      </c>
      <c r="H232" s="18">
        <v>50</v>
      </c>
      <c r="I232" s="18" t="s">
        <v>89</v>
      </c>
      <c r="J232" s="23" t="s">
        <v>89</v>
      </c>
      <c r="K232" s="99">
        <f>SUMIF('Market Data'!$A$2:$A$316, 'Market Data'!$A106, 'Market Data'!$J$2:$J$316)</f>
        <v>256</v>
      </c>
      <c r="L232" s="23" t="s">
        <v>89</v>
      </c>
      <c r="M232" s="98">
        <f>IFERROR(L232/I232, 0)</f>
        <v>0</v>
      </c>
      <c r="N232" s="98">
        <f>IFERROR(J232/I232, 0)</f>
        <v>0</v>
      </c>
      <c r="O232" s="23">
        <v>0</v>
      </c>
      <c r="P232" s="25" t="s">
        <v>132</v>
      </c>
      <c r="Q232" s="26" t="s">
        <v>87</v>
      </c>
      <c r="R232" s="23" t="s">
        <v>89</v>
      </c>
      <c r="S232" t="str">
        <f>_xlfn.IFS(
  AND(I232 &lt;= _xlfn.MINIFS(I:I, A:A, A232)*1.1, Q232="YES"), "BEST VALUE",
  L232 &gt;= 4.5, "HIGH RATED",
  TRUE, "COMPARE"
)</f>
        <v>HIGH RATED</v>
      </c>
    </row>
    <row r="233" spans="1:19" x14ac:dyDescent="0.35">
      <c r="A233" s="34" t="s">
        <v>66</v>
      </c>
      <c r="B233" s="34" t="s">
        <v>65</v>
      </c>
      <c r="C233" s="34">
        <v>2023</v>
      </c>
      <c r="D233" s="34">
        <v>6.7</v>
      </c>
      <c r="E233" s="35">
        <v>5000</v>
      </c>
      <c r="F233" s="34">
        <v>256</v>
      </c>
      <c r="G233" s="34">
        <v>8</v>
      </c>
      <c r="H233" s="34">
        <v>200</v>
      </c>
      <c r="I233" s="40" t="s">
        <v>89</v>
      </c>
      <c r="J233" s="41" t="s">
        <v>89</v>
      </c>
      <c r="K233" s="99">
        <f>SUMIF('Market Data'!$A$2:$A$316, 'Market Data'!$A123, 'Market Data'!$J$2:$J$316)</f>
        <v>62</v>
      </c>
      <c r="L233" s="41" t="s">
        <v>89</v>
      </c>
      <c r="M233" s="98">
        <f>IFERROR(L233/I233, 0)</f>
        <v>0</v>
      </c>
      <c r="N233" s="98">
        <f>IFERROR(J233/I233, 0)</f>
        <v>0</v>
      </c>
      <c r="O233" s="41" t="s">
        <v>89</v>
      </c>
      <c r="P233" s="37" t="s">
        <v>189</v>
      </c>
      <c r="Q233" s="42" t="s">
        <v>154</v>
      </c>
      <c r="R233" s="41" t="s">
        <v>89</v>
      </c>
      <c r="S233" t="str">
        <f>_xlfn.IFS(
  AND(I233 &lt;= _xlfn.MINIFS(I:I, A:A, A233)*1.1, Q233="YES"), "BEST VALUE",
  L233 &gt;= 4.5, "HIGH RATED",
  TRUE, "COMPARE"
)</f>
        <v>HIGH RATED</v>
      </c>
    </row>
    <row r="234" spans="1:19" x14ac:dyDescent="0.35">
      <c r="A234" s="34" t="s">
        <v>62</v>
      </c>
      <c r="B234" s="34" t="s">
        <v>21</v>
      </c>
      <c r="C234" s="34">
        <v>2023</v>
      </c>
      <c r="D234" s="34">
        <v>6.81</v>
      </c>
      <c r="E234" s="35">
        <v>5100</v>
      </c>
      <c r="F234" s="34">
        <v>512</v>
      </c>
      <c r="G234" s="34">
        <v>12</v>
      </c>
      <c r="H234" s="34">
        <v>50</v>
      </c>
      <c r="I234" s="40" t="s">
        <v>89</v>
      </c>
      <c r="J234" s="41" t="s">
        <v>89</v>
      </c>
      <c r="K234" s="99">
        <f>SUMIF('Market Data'!$A$2:$A$316, 'Market Data'!$A124, 'Market Data'!$J$2:$J$316)</f>
        <v>2442</v>
      </c>
      <c r="L234" s="41" t="s">
        <v>89</v>
      </c>
      <c r="M234" s="98">
        <f>IFERROR(L234/I234, 0)</f>
        <v>0</v>
      </c>
      <c r="N234" s="98">
        <f>IFERROR(J234/I234, 0)</f>
        <v>0</v>
      </c>
      <c r="O234" s="41" t="s">
        <v>89</v>
      </c>
      <c r="P234" s="37" t="s">
        <v>189</v>
      </c>
      <c r="Q234" s="42" t="s">
        <v>154</v>
      </c>
      <c r="R234" s="41" t="s">
        <v>89</v>
      </c>
      <c r="S234" t="str">
        <f>_xlfn.IFS(
  AND(I234 &lt;= _xlfn.MINIFS(I:I, A:A, A234)*1.1, Q234="YES"), "BEST VALUE",
  L234 &gt;= 4.5, "HIGH RATED",
  TRUE, "COMPARE"
)</f>
        <v>HIGH RATED</v>
      </c>
    </row>
    <row r="235" spans="1:19" x14ac:dyDescent="0.35">
      <c r="A235" s="34" t="s">
        <v>69</v>
      </c>
      <c r="B235" s="34" t="s">
        <v>21</v>
      </c>
      <c r="C235" s="34">
        <v>2024</v>
      </c>
      <c r="D235" s="34">
        <v>6.78</v>
      </c>
      <c r="E235" s="34">
        <v>5300</v>
      </c>
      <c r="F235" s="34">
        <v>256</v>
      </c>
      <c r="G235" s="34">
        <v>8</v>
      </c>
      <c r="H235" s="34">
        <v>108</v>
      </c>
      <c r="I235" s="40" t="s">
        <v>89</v>
      </c>
      <c r="J235" s="41" t="s">
        <v>89</v>
      </c>
      <c r="K235" s="99">
        <f>SUMIF('Market Data'!$A$2:$A$316, 'Market Data'!$A125, 'Market Data'!$J$2:$J$316)</f>
        <v>62</v>
      </c>
      <c r="L235" s="41" t="s">
        <v>89</v>
      </c>
      <c r="M235" s="98">
        <f>IFERROR(L235/I235, 0)</f>
        <v>0</v>
      </c>
      <c r="N235" s="98">
        <f>IFERROR(J235/I235, 0)</f>
        <v>0</v>
      </c>
      <c r="O235" s="41" t="s">
        <v>89</v>
      </c>
      <c r="P235" s="37" t="s">
        <v>189</v>
      </c>
      <c r="Q235" s="42" t="s">
        <v>154</v>
      </c>
      <c r="R235" s="41" t="s">
        <v>89</v>
      </c>
      <c r="S235" t="str">
        <f>_xlfn.IFS(
  AND(I235 &lt;= _xlfn.MINIFS(I:I, A:A, A235)*1.1, Q235="YES"), "BEST VALUE",
  L235 &gt;= 4.5, "HIGH RATED",
  TRUE, "COMPARE"
)</f>
        <v>HIGH RATED</v>
      </c>
    </row>
    <row r="236" spans="1:19" x14ac:dyDescent="0.35">
      <c r="A236" s="34" t="s">
        <v>54</v>
      </c>
      <c r="B236" s="34" t="s">
        <v>20</v>
      </c>
      <c r="C236" s="34">
        <v>2024</v>
      </c>
      <c r="D236" s="34">
        <v>6.7</v>
      </c>
      <c r="E236" s="35">
        <v>4500</v>
      </c>
      <c r="F236" s="34">
        <v>512</v>
      </c>
      <c r="G236" s="34">
        <v>12</v>
      </c>
      <c r="H236" s="34">
        <v>50</v>
      </c>
      <c r="I236" s="40" t="s">
        <v>89</v>
      </c>
      <c r="J236" s="41" t="s">
        <v>89</v>
      </c>
      <c r="K236" s="99">
        <f>SUMIF('Market Data'!$A$2:$A$316, 'Market Data'!$A126, 'Market Data'!$J$2:$J$316)</f>
        <v>8</v>
      </c>
      <c r="L236" s="41" t="s">
        <v>89</v>
      </c>
      <c r="M236" s="98">
        <f>IFERROR(L236/I236, 0)</f>
        <v>0</v>
      </c>
      <c r="N236" s="98">
        <f>IFERROR(J236/I236, 0)</f>
        <v>0</v>
      </c>
      <c r="O236" s="41" t="s">
        <v>89</v>
      </c>
      <c r="P236" s="37" t="s">
        <v>189</v>
      </c>
      <c r="Q236" s="42" t="s">
        <v>154</v>
      </c>
      <c r="R236" s="41" t="s">
        <v>89</v>
      </c>
      <c r="S236" t="str">
        <f>_xlfn.IFS(
  AND(I236 &lt;= _xlfn.MINIFS(I:I, A:A, A236)*1.1, Q236="YES"), "BEST VALUE",
  L236 &gt;= 4.5, "HIGH RATED",
  TRUE, "COMPARE"
)</f>
        <v>HIGH RATED</v>
      </c>
    </row>
    <row r="237" spans="1:19" x14ac:dyDescent="0.35">
      <c r="A237" s="34" t="s">
        <v>56</v>
      </c>
      <c r="B237" s="34" t="s">
        <v>20</v>
      </c>
      <c r="C237" s="34">
        <v>2025</v>
      </c>
      <c r="D237" s="34">
        <v>6.67</v>
      </c>
      <c r="E237" s="35">
        <v>5200</v>
      </c>
      <c r="F237" s="34">
        <v>512</v>
      </c>
      <c r="G237" s="34">
        <v>12</v>
      </c>
      <c r="H237" s="34">
        <v>50</v>
      </c>
      <c r="I237" s="40" t="s">
        <v>89</v>
      </c>
      <c r="J237" s="41" t="s">
        <v>89</v>
      </c>
      <c r="K237" s="99">
        <f>SUMIF('Market Data'!$A$2:$A$316, 'Market Data'!$A127, 'Market Data'!$J$2:$J$316)</f>
        <v>14731</v>
      </c>
      <c r="L237" s="41" t="s">
        <v>89</v>
      </c>
      <c r="M237" s="98">
        <f>IFERROR(L237/I237, 0)</f>
        <v>0</v>
      </c>
      <c r="N237" s="98">
        <f>IFERROR(J237/I237, 0)</f>
        <v>0</v>
      </c>
      <c r="O237" s="41" t="s">
        <v>89</v>
      </c>
      <c r="P237" s="37" t="s">
        <v>189</v>
      </c>
      <c r="Q237" s="42" t="s">
        <v>154</v>
      </c>
      <c r="R237" s="41" t="s">
        <v>89</v>
      </c>
      <c r="S237" t="str">
        <f>_xlfn.IFS(
  AND(I237 &lt;= _xlfn.MINIFS(I:I, A:A, A237)*1.1, Q237="YES"), "BEST VALUE",
  L237 &gt;= 4.5, "HIGH RATED",
  TRUE, "COMPARE"
)</f>
        <v>HIGH RATED</v>
      </c>
    </row>
    <row r="238" spans="1:19" x14ac:dyDescent="0.35">
      <c r="A238" s="34" t="s">
        <v>49</v>
      </c>
      <c r="B238" s="34" t="s">
        <v>20</v>
      </c>
      <c r="C238" s="34">
        <v>2024</v>
      </c>
      <c r="D238" s="34">
        <v>6.9</v>
      </c>
      <c r="E238" s="35">
        <v>4200</v>
      </c>
      <c r="F238" s="34">
        <v>256</v>
      </c>
      <c r="G238" s="34">
        <v>8</v>
      </c>
      <c r="H238" s="34">
        <v>64</v>
      </c>
      <c r="I238" s="40" t="s">
        <v>89</v>
      </c>
      <c r="J238" s="41" t="s">
        <v>89</v>
      </c>
      <c r="K238" s="99">
        <f>SUMIF('Market Data'!$A$2:$A$316, 'Market Data'!$A128, 'Market Data'!$J$2:$J$316)</f>
        <v>197</v>
      </c>
      <c r="L238" s="41" t="s">
        <v>89</v>
      </c>
      <c r="M238" s="98">
        <f>IFERROR(L238/I238, 0)</f>
        <v>0</v>
      </c>
      <c r="N238" s="98">
        <f>IFERROR(J238/I238, 0)</f>
        <v>0</v>
      </c>
      <c r="O238" s="41" t="s">
        <v>89</v>
      </c>
      <c r="P238" s="37" t="s">
        <v>189</v>
      </c>
      <c r="Q238" s="42" t="s">
        <v>154</v>
      </c>
      <c r="R238" s="41" t="s">
        <v>89</v>
      </c>
      <c r="S238" t="str">
        <f>_xlfn.IFS(
  AND(I238 &lt;= _xlfn.MINIFS(I:I, A:A, A238)*1.1, Q238="YES"), "BEST VALUE",
  L238 &gt;= 4.5, "HIGH RATED",
  TRUE, "COMPARE"
)</f>
        <v>HIGH RATED</v>
      </c>
    </row>
    <row r="239" spans="1:19" x14ac:dyDescent="0.35">
      <c r="A239" s="34" t="s">
        <v>79</v>
      </c>
      <c r="B239" s="34" t="s">
        <v>51</v>
      </c>
      <c r="C239" s="34">
        <v>2023</v>
      </c>
      <c r="D239" s="34">
        <v>6.7</v>
      </c>
      <c r="E239" s="35">
        <v>5000</v>
      </c>
      <c r="F239" s="34">
        <v>128</v>
      </c>
      <c r="G239" s="34">
        <v>8</v>
      </c>
      <c r="H239" s="34">
        <v>50</v>
      </c>
      <c r="I239" s="40" t="s">
        <v>89</v>
      </c>
      <c r="J239" s="41" t="s">
        <v>89</v>
      </c>
      <c r="K239" s="99">
        <f>SUMIF('Market Data'!$A$2:$A$316, 'Market Data'!$A129, 'Market Data'!$J$2:$J$316)</f>
        <v>2</v>
      </c>
      <c r="L239" s="41" t="s">
        <v>89</v>
      </c>
      <c r="M239" s="98">
        <f>IFERROR(L239/I239, 0)</f>
        <v>0</v>
      </c>
      <c r="N239" s="98">
        <f>IFERROR(J239/I239, 0)</f>
        <v>0</v>
      </c>
      <c r="O239" s="41" t="s">
        <v>89</v>
      </c>
      <c r="P239" s="37" t="s">
        <v>189</v>
      </c>
      <c r="Q239" s="42" t="s">
        <v>154</v>
      </c>
      <c r="R239" s="41" t="s">
        <v>89</v>
      </c>
      <c r="S239" t="str">
        <f>_xlfn.IFS(
  AND(I239 &lt;= _xlfn.MINIFS(I:I, A:A, A239)*1.1, Q239="YES"), "BEST VALUE",
  L239 &gt;= 4.5, "HIGH RATED",
  TRUE, "COMPARE"
)</f>
        <v>HIGH RATED</v>
      </c>
    </row>
    <row r="240" spans="1:19" x14ac:dyDescent="0.35">
      <c r="A240" s="34" t="s">
        <v>73</v>
      </c>
      <c r="B240" s="34" t="s">
        <v>51</v>
      </c>
      <c r="C240" s="34">
        <v>2024</v>
      </c>
      <c r="D240" s="34">
        <v>6.78</v>
      </c>
      <c r="E240" s="34">
        <v>5500</v>
      </c>
      <c r="F240" s="34">
        <v>256</v>
      </c>
      <c r="G240" s="34">
        <v>16</v>
      </c>
      <c r="H240" s="34">
        <v>50</v>
      </c>
      <c r="I240" s="40" t="s">
        <v>89</v>
      </c>
      <c r="J240" s="41" t="s">
        <v>89</v>
      </c>
      <c r="K240" s="99">
        <f>SUMIF('Market Data'!$A$2:$A$316, 'Market Data'!$A130, 'Market Data'!$J$2:$J$316)</f>
        <v>49</v>
      </c>
      <c r="L240" s="41" t="s">
        <v>89</v>
      </c>
      <c r="M240" s="98">
        <f>IFERROR(L240/I240, 0)</f>
        <v>0</v>
      </c>
      <c r="N240" s="98">
        <f>IFERROR(J240/I240, 0)</f>
        <v>0</v>
      </c>
      <c r="O240" s="41" t="s">
        <v>89</v>
      </c>
      <c r="P240" s="37" t="s">
        <v>189</v>
      </c>
      <c r="Q240" s="42" t="s">
        <v>154</v>
      </c>
      <c r="R240" s="41" t="s">
        <v>89</v>
      </c>
      <c r="S240" t="str">
        <f>_xlfn.IFS(
  AND(I240 &lt;= _xlfn.MINIFS(I:I, A:A, A240)*1.1, Q240="YES"), "BEST VALUE",
  L240 &gt;= 4.5, "HIGH RATED",
  TRUE, "COMPARE"
)</f>
        <v>HIGH RATED</v>
      </c>
    </row>
    <row r="241" spans="1:19" x14ac:dyDescent="0.35">
      <c r="A241" s="34" t="s">
        <v>71</v>
      </c>
      <c r="B241" s="34" t="s">
        <v>51</v>
      </c>
      <c r="C241" s="34">
        <v>2025</v>
      </c>
      <c r="D241" s="34">
        <v>6.78</v>
      </c>
      <c r="E241" s="34">
        <v>6000</v>
      </c>
      <c r="F241" s="34">
        <v>256</v>
      </c>
      <c r="G241" s="34">
        <v>12</v>
      </c>
      <c r="H241" s="34">
        <v>50</v>
      </c>
      <c r="I241" s="40" t="s">
        <v>89</v>
      </c>
      <c r="J241" s="41" t="s">
        <v>89</v>
      </c>
      <c r="K241" s="99">
        <f>SUMIF('Market Data'!$A$2:$A$316, 'Market Data'!$A131, 'Market Data'!$J$2:$J$316)</f>
        <v>36</v>
      </c>
      <c r="L241" s="41" t="s">
        <v>89</v>
      </c>
      <c r="M241" s="98">
        <f>IFERROR(L241/I241, 0)</f>
        <v>0</v>
      </c>
      <c r="N241" s="98">
        <f>IFERROR(J241/I241, 0)</f>
        <v>0</v>
      </c>
      <c r="O241" s="41" t="s">
        <v>89</v>
      </c>
      <c r="P241" s="37" t="s">
        <v>189</v>
      </c>
      <c r="Q241" s="42" t="s">
        <v>154</v>
      </c>
      <c r="R241" s="41" t="s">
        <v>89</v>
      </c>
      <c r="S241" t="str">
        <f>_xlfn.IFS(
  AND(I241 &lt;= _xlfn.MINIFS(I:I, A:A, A241)*1.1, Q241="YES"), "BEST VALUE",
  L241 &gt;= 4.5, "HIGH RATED",
  TRUE, "COMPARE"
)</f>
        <v>HIGH RATED</v>
      </c>
    </row>
    <row r="242" spans="1:19" x14ac:dyDescent="0.35">
      <c r="A242" s="34" t="s">
        <v>77</v>
      </c>
      <c r="B242" s="34" t="s">
        <v>51</v>
      </c>
      <c r="C242" s="34">
        <v>2023</v>
      </c>
      <c r="D242" s="34">
        <v>6.41</v>
      </c>
      <c r="E242" s="35">
        <v>5000</v>
      </c>
      <c r="F242" s="34">
        <v>256</v>
      </c>
      <c r="G242" s="34">
        <v>16</v>
      </c>
      <c r="H242" s="34">
        <v>50</v>
      </c>
      <c r="I242" s="40" t="s">
        <v>89</v>
      </c>
      <c r="J242" s="41" t="s">
        <v>89</v>
      </c>
      <c r="K242" s="99">
        <f>SUMIF('Market Data'!$A$2:$A$316, 'Market Data'!$A132, 'Market Data'!$J$2:$J$316)</f>
        <v>1502</v>
      </c>
      <c r="L242" s="41" t="s">
        <v>89</v>
      </c>
      <c r="M242" s="98">
        <f>IFERROR(L242/I242, 0)</f>
        <v>0</v>
      </c>
      <c r="N242" s="98">
        <f>IFERROR(J242/I242, 0)</f>
        <v>0</v>
      </c>
      <c r="O242" s="41" t="s">
        <v>89</v>
      </c>
      <c r="P242" s="37" t="s">
        <v>189</v>
      </c>
      <c r="Q242" s="42" t="s">
        <v>154</v>
      </c>
      <c r="R242" s="41" t="s">
        <v>89</v>
      </c>
      <c r="S242" t="str">
        <f>_xlfn.IFS(
  AND(I242 &lt;= _xlfn.MINIFS(I:I, A:A, A242)*1.1, Q242="YES"), "BEST VALUE",
  L242 &gt;= 4.5, "HIGH RATED",
  TRUE, "COMPARE"
)</f>
        <v>HIGH RATED</v>
      </c>
    </row>
    <row r="243" spans="1:19" x14ac:dyDescent="0.35">
      <c r="A243" s="34" t="s">
        <v>75</v>
      </c>
      <c r="B243" s="34" t="s">
        <v>51</v>
      </c>
      <c r="C243" s="34">
        <v>2024</v>
      </c>
      <c r="D243" s="34">
        <v>6.74</v>
      </c>
      <c r="E243" s="35">
        <v>5500</v>
      </c>
      <c r="F243" s="34">
        <v>256</v>
      </c>
      <c r="G243" s="34">
        <v>12</v>
      </c>
      <c r="H243" s="34">
        <v>50</v>
      </c>
      <c r="I243" s="40" t="s">
        <v>89</v>
      </c>
      <c r="J243" s="41" t="s">
        <v>89</v>
      </c>
      <c r="K243" s="99">
        <f>SUMIF('Market Data'!$A$2:$A$316, 'Market Data'!$A133, 'Market Data'!$J$2:$J$316)</f>
        <v>14731</v>
      </c>
      <c r="L243" s="41" t="s">
        <v>89</v>
      </c>
      <c r="M243" s="98">
        <f>IFERROR(L243/I243, 0)</f>
        <v>0</v>
      </c>
      <c r="N243" s="98">
        <f>IFERROR(J243/I243, 0)</f>
        <v>0</v>
      </c>
      <c r="O243" s="41" t="s">
        <v>89</v>
      </c>
      <c r="P243" s="37" t="s">
        <v>189</v>
      </c>
      <c r="Q243" s="42" t="s">
        <v>154</v>
      </c>
      <c r="R243" s="41" t="s">
        <v>89</v>
      </c>
      <c r="S243" t="str">
        <f>_xlfn.IFS(
  AND(I243 &lt;= _xlfn.MINIFS(I:I, A:A, A243)*1.1, Q243="YES"), "BEST VALUE",
  L243 &gt;= 4.5, "HIGH RATED",
  TRUE, "COMPARE"
)</f>
        <v>HIGH RATED</v>
      </c>
    </row>
    <row r="244" spans="1:19" x14ac:dyDescent="0.35">
      <c r="A244" s="34" t="s">
        <v>91</v>
      </c>
      <c r="B244" s="34" t="s">
        <v>51</v>
      </c>
      <c r="C244" s="34">
        <v>2024</v>
      </c>
      <c r="D244" s="34">
        <v>6.67</v>
      </c>
      <c r="E244" s="35">
        <v>5110</v>
      </c>
      <c r="F244" s="34">
        <v>256</v>
      </c>
      <c r="G244" s="34">
        <v>8</v>
      </c>
      <c r="H244" s="34">
        <v>50</v>
      </c>
      <c r="I244" s="40" t="s">
        <v>89</v>
      </c>
      <c r="J244" s="41" t="s">
        <v>89</v>
      </c>
      <c r="K244" s="99">
        <f>SUMIF('Market Data'!$A$2:$A$316, 'Market Data'!$A134, 'Market Data'!$J$2:$J$316)</f>
        <v>4</v>
      </c>
      <c r="L244" s="41" t="s">
        <v>89</v>
      </c>
      <c r="M244" s="98">
        <f>IFERROR(L244/I244, 0)</f>
        <v>0</v>
      </c>
      <c r="N244" s="98">
        <f>IFERROR(J244/I244, 0)</f>
        <v>0</v>
      </c>
      <c r="O244" s="41" t="s">
        <v>89</v>
      </c>
      <c r="P244" s="37" t="s">
        <v>189</v>
      </c>
      <c r="Q244" s="42" t="s">
        <v>154</v>
      </c>
      <c r="R244" s="41" t="s">
        <v>89</v>
      </c>
      <c r="S244" t="str">
        <f>_xlfn.IFS(
  AND(I244 &lt;= _xlfn.MINIFS(I:I, A:A, A244)*1.1, Q244="YES"), "BEST VALUE",
  L244 &gt;= 4.5, "HIGH RATED",
  TRUE, "COMPARE"
)</f>
        <v>HIGH RATED</v>
      </c>
    </row>
    <row r="245" spans="1:19" x14ac:dyDescent="0.35">
      <c r="A245" s="34" t="s">
        <v>35</v>
      </c>
      <c r="B245" s="34" t="s">
        <v>18</v>
      </c>
      <c r="C245" s="34">
        <v>2024</v>
      </c>
      <c r="D245" s="34">
        <v>6.5</v>
      </c>
      <c r="E245" s="35">
        <v>5000</v>
      </c>
      <c r="F245" s="34">
        <v>128</v>
      </c>
      <c r="G245" s="34">
        <v>8</v>
      </c>
      <c r="H245" s="34">
        <v>50</v>
      </c>
      <c r="I245" s="40" t="s">
        <v>89</v>
      </c>
      <c r="J245" s="41" t="s">
        <v>89</v>
      </c>
      <c r="K245" s="99">
        <f>SUMIF('Market Data'!$A$2:$A$316, 'Market Data'!$A135, 'Market Data'!$J$2:$J$316)</f>
        <v>2596</v>
      </c>
      <c r="L245" s="41" t="s">
        <v>89</v>
      </c>
      <c r="M245" s="98">
        <f>IFERROR(L245/I245, 0)</f>
        <v>0</v>
      </c>
      <c r="N245" s="98">
        <f>IFERROR(J245/I245, 0)</f>
        <v>0</v>
      </c>
      <c r="O245" s="41" t="s">
        <v>89</v>
      </c>
      <c r="P245" s="37" t="s">
        <v>189</v>
      </c>
      <c r="Q245" s="42" t="s">
        <v>154</v>
      </c>
      <c r="R245" s="41" t="s">
        <v>89</v>
      </c>
      <c r="S245" t="str">
        <f>_xlfn.IFS(
  AND(I245 &lt;= _xlfn.MINIFS(I:I, A:A, A245)*1.1, Q245="YES"), "BEST VALUE",
  L245 &gt;= 4.5, "HIGH RATED",
  TRUE, "COMPARE"
)</f>
        <v>HIGH RATED</v>
      </c>
    </row>
    <row r="246" spans="1:19" x14ac:dyDescent="0.35">
      <c r="A246" s="34" t="s">
        <v>46</v>
      </c>
      <c r="B246" s="34" t="s">
        <v>19</v>
      </c>
      <c r="C246" s="34">
        <v>2024</v>
      </c>
      <c r="D246" s="34">
        <v>6.67</v>
      </c>
      <c r="E246" s="35">
        <v>5000</v>
      </c>
      <c r="F246" s="34">
        <v>512</v>
      </c>
      <c r="G246" s="34">
        <v>12</v>
      </c>
      <c r="H246" s="34">
        <v>50</v>
      </c>
      <c r="I246" s="40" t="s">
        <v>89</v>
      </c>
      <c r="J246" s="41" t="s">
        <v>89</v>
      </c>
      <c r="K246" s="99">
        <f>SUMIF('Market Data'!$A$2:$A$316, 'Market Data'!$A136, 'Market Data'!$J$2:$J$316)</f>
        <v>2782</v>
      </c>
      <c r="L246" s="41" t="s">
        <v>89</v>
      </c>
      <c r="M246" s="98">
        <f>IFERROR(L246/I246, 0)</f>
        <v>0</v>
      </c>
      <c r="N246" s="98">
        <f>IFERROR(J246/I246, 0)</f>
        <v>0</v>
      </c>
      <c r="O246" s="41" t="s">
        <v>89</v>
      </c>
      <c r="P246" s="37" t="s">
        <v>189</v>
      </c>
      <c r="Q246" s="42" t="s">
        <v>154</v>
      </c>
      <c r="R246" s="41" t="s">
        <v>89</v>
      </c>
      <c r="S246" t="str">
        <f>_xlfn.IFS(
  AND(I246 &lt;= _xlfn.MINIFS(I:I, A:A, A246)*1.1, Q246="YES"), "BEST VALUE",
  L246 &gt;= 4.5, "HIGH RATED",
  TRUE, "COMPARE"
)</f>
        <v>HIGH RATED</v>
      </c>
    </row>
    <row r="247" spans="1:19" x14ac:dyDescent="0.35">
      <c r="A247" s="34" t="s">
        <v>37</v>
      </c>
      <c r="B247" s="34" t="s">
        <v>19</v>
      </c>
      <c r="C247" s="34">
        <v>2024</v>
      </c>
      <c r="D247" s="34">
        <v>6.67</v>
      </c>
      <c r="E247" s="35">
        <v>5000</v>
      </c>
      <c r="F247" s="34">
        <v>512</v>
      </c>
      <c r="G247" s="34">
        <v>12</v>
      </c>
      <c r="H247" s="34">
        <v>50</v>
      </c>
      <c r="I247" s="40" t="s">
        <v>89</v>
      </c>
      <c r="J247" s="41" t="s">
        <v>89</v>
      </c>
      <c r="K247" s="99">
        <f>SUMIF('Market Data'!$A$2:$A$316, 'Market Data'!$A137, 'Market Data'!$J$2:$J$316)</f>
        <v>137</v>
      </c>
      <c r="L247" s="41" t="s">
        <v>89</v>
      </c>
      <c r="M247" s="98">
        <f>IFERROR(L247/I247, 0)</f>
        <v>0</v>
      </c>
      <c r="N247" s="98">
        <f>IFERROR(J247/I247, 0)</f>
        <v>0</v>
      </c>
      <c r="O247" s="41" t="s">
        <v>89</v>
      </c>
      <c r="P247" s="37" t="s">
        <v>189</v>
      </c>
      <c r="Q247" s="42" t="s">
        <v>154</v>
      </c>
      <c r="R247" s="41" t="s">
        <v>89</v>
      </c>
      <c r="S247" t="str">
        <f>_xlfn.IFS(
  AND(I247 &lt;= _xlfn.MINIFS(I:I, A:A, A247)*1.1, Q247="YES"), "BEST VALUE",
  L247 &gt;= 4.5, "HIGH RATED",
  TRUE, "COMPARE"
)</f>
        <v>HIGH RATED</v>
      </c>
    </row>
    <row r="248" spans="1:19" x14ac:dyDescent="0.35">
      <c r="A248" s="34" t="s">
        <v>41</v>
      </c>
      <c r="B248" s="34" t="s">
        <v>19</v>
      </c>
      <c r="C248" s="34">
        <v>2023</v>
      </c>
      <c r="D248" s="34">
        <v>6.43</v>
      </c>
      <c r="E248" s="35">
        <v>5000</v>
      </c>
      <c r="F248" s="34">
        <v>256</v>
      </c>
      <c r="G248" s="34">
        <v>8</v>
      </c>
      <c r="H248" s="34">
        <v>200</v>
      </c>
      <c r="I248" s="40" t="s">
        <v>89</v>
      </c>
      <c r="J248" s="41" t="s">
        <v>89</v>
      </c>
      <c r="K248" s="99">
        <f>SUMIF('Market Data'!$A$2:$A$316, 'Market Data'!$A138, 'Market Data'!$J$2:$J$316)</f>
        <v>8</v>
      </c>
      <c r="L248" s="41" t="s">
        <v>89</v>
      </c>
      <c r="M248" s="98">
        <f>IFERROR(L248/I248, 0)</f>
        <v>0</v>
      </c>
      <c r="N248" s="98">
        <f>IFERROR(J248/I248, 0)</f>
        <v>0</v>
      </c>
      <c r="O248" s="41" t="s">
        <v>89</v>
      </c>
      <c r="P248" s="37" t="s">
        <v>189</v>
      </c>
      <c r="Q248" s="42" t="s">
        <v>154</v>
      </c>
      <c r="R248" s="41" t="s">
        <v>89</v>
      </c>
      <c r="S248" t="str">
        <f>_xlfn.IFS(
  AND(I248 &lt;= _xlfn.MINIFS(I:I, A:A, A248)*1.1, Q248="YES"), "BEST VALUE",
  L248 &gt;= 4.5, "HIGH RATED",
  TRUE, "COMPARE"
)</f>
        <v>HIGH RATED</v>
      </c>
    </row>
    <row r="249" spans="1:19" x14ac:dyDescent="0.35">
      <c r="A249" s="34" t="s">
        <v>43</v>
      </c>
      <c r="B249" s="34" t="s">
        <v>19</v>
      </c>
      <c r="C249" s="34">
        <v>2025</v>
      </c>
      <c r="D249" s="34">
        <v>6.77</v>
      </c>
      <c r="E249" s="35">
        <v>5110</v>
      </c>
      <c r="F249" s="34">
        <v>512</v>
      </c>
      <c r="G249" s="34">
        <v>12</v>
      </c>
      <c r="H249" s="34">
        <v>200</v>
      </c>
      <c r="I249" s="40" t="s">
        <v>89</v>
      </c>
      <c r="J249" s="41" t="s">
        <v>89</v>
      </c>
      <c r="K249" s="99">
        <f>SUMIF('Market Data'!$A$2:$A$316, 'Market Data'!$A139, 'Market Data'!$J$2:$J$316)</f>
        <v>36</v>
      </c>
      <c r="L249" s="41" t="s">
        <v>89</v>
      </c>
      <c r="M249" s="98">
        <f>IFERROR(L249/I249, 0)</f>
        <v>0</v>
      </c>
      <c r="N249" s="98">
        <f>IFERROR(J249/I249, 0)</f>
        <v>0</v>
      </c>
      <c r="O249" s="41" t="s">
        <v>89</v>
      </c>
      <c r="P249" s="37" t="s">
        <v>189</v>
      </c>
      <c r="Q249" s="42" t="s">
        <v>154</v>
      </c>
      <c r="R249" s="41" t="s">
        <v>89</v>
      </c>
      <c r="S249" t="str">
        <f>_xlfn.IFS(
  AND(I249 &lt;= _xlfn.MINIFS(I:I, A:A, A249)*1.1, Q249="YES"), "BEST VALUE",
  L249 &gt;= 4.5, "HIGH RATED",
  TRUE, "COMPARE"
)</f>
        <v>HIGH RATED</v>
      </c>
    </row>
    <row r="250" spans="1:19" x14ac:dyDescent="0.35">
      <c r="A250" s="34" t="s">
        <v>47</v>
      </c>
      <c r="B250" s="34" t="s">
        <v>19</v>
      </c>
      <c r="C250" s="34">
        <v>2024</v>
      </c>
      <c r="D250" s="34">
        <v>6.67</v>
      </c>
      <c r="E250" s="35">
        <v>5000</v>
      </c>
      <c r="F250" s="34">
        <v>512</v>
      </c>
      <c r="G250" s="34">
        <v>12</v>
      </c>
      <c r="H250" s="34">
        <v>50</v>
      </c>
      <c r="I250" s="40" t="s">
        <v>89</v>
      </c>
      <c r="J250" s="41" t="s">
        <v>89</v>
      </c>
      <c r="K250" s="99">
        <f>SUMIF('Market Data'!$A$2:$A$316, 'Market Data'!$A140, 'Market Data'!$J$2:$J$316)</f>
        <v>49</v>
      </c>
      <c r="L250" s="41" t="s">
        <v>89</v>
      </c>
      <c r="M250" s="98">
        <f>IFERROR(L250/I250, 0)</f>
        <v>0</v>
      </c>
      <c r="N250" s="98">
        <f>IFERROR(J250/I250, 0)</f>
        <v>0</v>
      </c>
      <c r="O250" s="41" t="s">
        <v>89</v>
      </c>
      <c r="P250" s="37" t="s">
        <v>189</v>
      </c>
      <c r="Q250" s="42" t="s">
        <v>154</v>
      </c>
      <c r="R250" s="41" t="s">
        <v>89</v>
      </c>
      <c r="S250" t="str">
        <f>_xlfn.IFS(
  AND(I250 &lt;= _xlfn.MINIFS(I:I, A:A, A250)*1.1, Q250="YES"), "BEST VALUE",
  L250 &gt;= 4.5, "HIGH RATED",
  TRUE, "COMPARE"
)</f>
        <v>HIGH RATED</v>
      </c>
    </row>
    <row r="251" spans="1:19" x14ac:dyDescent="0.35">
      <c r="A251" s="34" t="s">
        <v>39</v>
      </c>
      <c r="B251" s="34" t="s">
        <v>19</v>
      </c>
      <c r="C251" s="34">
        <v>2025</v>
      </c>
      <c r="D251" s="34">
        <v>6.67</v>
      </c>
      <c r="E251" s="35">
        <v>5300</v>
      </c>
      <c r="F251" s="34">
        <v>512</v>
      </c>
      <c r="G251" s="34">
        <v>16</v>
      </c>
      <c r="H251" s="34">
        <v>50</v>
      </c>
      <c r="I251" s="40" t="s">
        <v>89</v>
      </c>
      <c r="J251" s="41" t="s">
        <v>89</v>
      </c>
      <c r="K251" s="99">
        <f>SUMIF('Market Data'!$A$2:$A$316, 'Market Data'!$A141, 'Market Data'!$J$2:$J$316)</f>
        <v>4</v>
      </c>
      <c r="L251" s="41" t="s">
        <v>89</v>
      </c>
      <c r="M251" s="98">
        <f>IFERROR(L251/I251, 0)</f>
        <v>0</v>
      </c>
      <c r="N251" s="98">
        <f>IFERROR(J251/I251, 0)</f>
        <v>0</v>
      </c>
      <c r="O251" s="41" t="s">
        <v>89</v>
      </c>
      <c r="P251" s="37" t="s">
        <v>189</v>
      </c>
      <c r="Q251" s="42" t="s">
        <v>154</v>
      </c>
      <c r="R251" s="41" t="s">
        <v>89</v>
      </c>
      <c r="S251" t="str">
        <f>_xlfn.IFS(
  AND(I251 &lt;= _xlfn.MINIFS(I:I, A:A, A251)*1.1, Q251="YES"), "BEST VALUE",
  L251 &gt;= 4.5, "HIGH RATED",
  TRUE, "COMPARE"
)</f>
        <v>HIGH RATED</v>
      </c>
    </row>
    <row r="252" spans="1:19" x14ac:dyDescent="0.35">
      <c r="A252" s="56" t="s">
        <v>85</v>
      </c>
      <c r="B252" s="56" t="s">
        <v>86</v>
      </c>
      <c r="C252" s="56">
        <v>2023</v>
      </c>
      <c r="D252" s="56">
        <v>6.2</v>
      </c>
      <c r="E252" s="57">
        <v>4575</v>
      </c>
      <c r="F252" s="56">
        <v>128</v>
      </c>
      <c r="G252" s="56">
        <v>8</v>
      </c>
      <c r="H252" s="56">
        <v>50</v>
      </c>
      <c r="I252" s="58" t="s">
        <v>89</v>
      </c>
      <c r="J252" s="58" t="s">
        <v>89</v>
      </c>
      <c r="K252" s="99">
        <f>SUMIF('Market Data'!$A$2:$A$316, 'Market Data'!$A190, 'Market Data'!$J$2:$J$316)</f>
        <v>48808</v>
      </c>
      <c r="L252" s="58" t="s">
        <v>89</v>
      </c>
      <c r="M252" s="98">
        <f>IFERROR(L252/I252, 0)</f>
        <v>0</v>
      </c>
      <c r="N252" s="98">
        <f>IFERROR(J252/I252, 0)</f>
        <v>0</v>
      </c>
      <c r="O252" s="62" t="s">
        <v>89</v>
      </c>
      <c r="P252" s="61" t="s">
        <v>205</v>
      </c>
      <c r="Q252" s="60" t="s">
        <v>154</v>
      </c>
      <c r="R252" s="58" t="s">
        <v>89</v>
      </c>
      <c r="S252" t="str">
        <f>_xlfn.IFS(
  AND(I252 &lt;= _xlfn.MINIFS(I:I, A:A, A252)*1.1, Q252="YES"), "BEST VALUE",
  L252 &gt;= 4.5, "HIGH RATED",
  TRUE, "COMPARE"
)</f>
        <v>HIGH RATED</v>
      </c>
    </row>
    <row r="253" spans="1:19" x14ac:dyDescent="0.35">
      <c r="A253" s="56" t="s">
        <v>24</v>
      </c>
      <c r="B253" s="56" t="s">
        <v>14</v>
      </c>
      <c r="C253" s="56">
        <v>2023</v>
      </c>
      <c r="D253" s="56">
        <v>6.7</v>
      </c>
      <c r="E253" s="57">
        <v>5050</v>
      </c>
      <c r="F253" s="56">
        <v>128</v>
      </c>
      <c r="G253" s="56">
        <v>12</v>
      </c>
      <c r="H253" s="56">
        <v>50</v>
      </c>
      <c r="I253" s="58" t="s">
        <v>89</v>
      </c>
      <c r="J253" s="58" t="s">
        <v>89</v>
      </c>
      <c r="K253" s="99">
        <f>SUMIF('Market Data'!$A$2:$A$316, 'Market Data'!$A191, 'Market Data'!$J$2:$J$316)</f>
        <v>14731</v>
      </c>
      <c r="L253" s="58" t="s">
        <v>89</v>
      </c>
      <c r="M253" s="98">
        <f>IFERROR(L253/I253, 0)</f>
        <v>0</v>
      </c>
      <c r="N253" s="98">
        <f>IFERROR(J253/I253, 0)</f>
        <v>0</v>
      </c>
      <c r="O253" s="62" t="s">
        <v>89</v>
      </c>
      <c r="P253" s="61" t="s">
        <v>205</v>
      </c>
      <c r="Q253" s="60" t="s">
        <v>154</v>
      </c>
      <c r="R253" s="58" t="s">
        <v>89</v>
      </c>
      <c r="S253" t="str">
        <f>_xlfn.IFS(
  AND(I253 &lt;= _xlfn.MINIFS(I:I, A:A, A253)*1.1, Q253="YES"), "BEST VALUE",
  L253 &gt;= 4.5, "HIGH RATED",
  TRUE, "COMPARE"
)</f>
        <v>HIGH RATED</v>
      </c>
    </row>
    <row r="254" spans="1:19" x14ac:dyDescent="0.35">
      <c r="A254" s="56" t="s">
        <v>67</v>
      </c>
      <c r="B254" s="56" t="s">
        <v>21</v>
      </c>
      <c r="C254" s="56">
        <v>2024</v>
      </c>
      <c r="D254" s="56">
        <v>6.78</v>
      </c>
      <c r="E254" s="57">
        <v>5200</v>
      </c>
      <c r="F254" s="56">
        <v>512</v>
      </c>
      <c r="G254" s="56">
        <v>12</v>
      </c>
      <c r="H254" s="56">
        <v>50</v>
      </c>
      <c r="I254" s="27" t="s">
        <v>89</v>
      </c>
      <c r="J254" s="58" t="s">
        <v>89</v>
      </c>
      <c r="K254" s="99">
        <f>SUMIF('Market Data'!$A$2:$A$316, 'Market Data'!$A192, 'Market Data'!$J$2:$J$316)</f>
        <v>14731</v>
      </c>
      <c r="L254" s="58" t="s">
        <v>89</v>
      </c>
      <c r="M254" s="98">
        <f>IFERROR(L254/I254, 0)</f>
        <v>0</v>
      </c>
      <c r="N254" s="98">
        <f>IFERROR(J254/I254, 0)</f>
        <v>0</v>
      </c>
      <c r="O254" s="62" t="s">
        <v>89</v>
      </c>
      <c r="P254" s="61" t="s">
        <v>205</v>
      </c>
      <c r="Q254" s="60" t="s">
        <v>154</v>
      </c>
      <c r="R254" s="58" t="s">
        <v>89</v>
      </c>
      <c r="S254" t="str">
        <f>_xlfn.IFS(
  AND(I254 &lt;= _xlfn.MINIFS(I:I, A:A, A254)*1.1, Q254="YES"), "BEST VALUE",
  L254 &gt;= 4.5, "HIGH RATED",
  TRUE, "COMPARE"
)</f>
        <v>HIGH RATED</v>
      </c>
    </row>
    <row r="255" spans="1:19" x14ac:dyDescent="0.35">
      <c r="A255" s="56" t="s">
        <v>66</v>
      </c>
      <c r="B255" s="56" t="s">
        <v>65</v>
      </c>
      <c r="C255" s="56">
        <v>2023</v>
      </c>
      <c r="D255" s="56">
        <v>6.7</v>
      </c>
      <c r="E255" s="57">
        <v>5000</v>
      </c>
      <c r="F255" s="56">
        <v>256</v>
      </c>
      <c r="G255" s="56">
        <v>8</v>
      </c>
      <c r="H255" s="56">
        <v>200</v>
      </c>
      <c r="I255" s="58" t="s">
        <v>89</v>
      </c>
      <c r="J255" s="58" t="s">
        <v>89</v>
      </c>
      <c r="K255" s="99">
        <f>SUMIF('Market Data'!$A$2:$A$316, 'Market Data'!$A193, 'Market Data'!$J$2:$J$316)</f>
        <v>94</v>
      </c>
      <c r="L255" s="58" t="s">
        <v>89</v>
      </c>
      <c r="M255" s="98">
        <f>IFERROR(L255/I255, 0)</f>
        <v>0</v>
      </c>
      <c r="N255" s="98">
        <f>IFERROR(J255/I255, 0)</f>
        <v>0</v>
      </c>
      <c r="O255" s="62" t="s">
        <v>89</v>
      </c>
      <c r="P255" s="61" t="s">
        <v>205</v>
      </c>
      <c r="Q255" s="60" t="s">
        <v>154</v>
      </c>
      <c r="R255" s="58" t="s">
        <v>89</v>
      </c>
      <c r="S255" t="str">
        <f>_xlfn.IFS(
  AND(I255 &lt;= _xlfn.MINIFS(I:I, A:A, A255)*1.1, Q255="YES"), "BEST VALUE",
  L255 &gt;= 4.5, "HIGH RATED",
  TRUE, "COMPARE"
)</f>
        <v>HIGH RATED</v>
      </c>
    </row>
    <row r="256" spans="1:19" x14ac:dyDescent="0.35">
      <c r="A256" s="56" t="s">
        <v>62</v>
      </c>
      <c r="B256" s="56" t="s">
        <v>21</v>
      </c>
      <c r="C256" s="56">
        <v>2023</v>
      </c>
      <c r="D256" s="56">
        <v>6.81</v>
      </c>
      <c r="E256" s="57">
        <v>5100</v>
      </c>
      <c r="F256" s="56">
        <v>512</v>
      </c>
      <c r="G256" s="56">
        <v>12</v>
      </c>
      <c r="H256" s="56">
        <v>50</v>
      </c>
      <c r="I256" s="58" t="s">
        <v>89</v>
      </c>
      <c r="J256" s="58" t="s">
        <v>89</v>
      </c>
      <c r="K256" s="99">
        <f>SUMIF('Market Data'!$A$2:$A$316, 'Market Data'!$A194, 'Market Data'!$J$2:$J$316)</f>
        <v>48808</v>
      </c>
      <c r="L256" s="58" t="s">
        <v>89</v>
      </c>
      <c r="M256" s="98">
        <f>IFERROR(L256/I256, 0)</f>
        <v>0</v>
      </c>
      <c r="N256" s="98">
        <f>IFERROR(J256/I256, 0)</f>
        <v>0</v>
      </c>
      <c r="O256" s="62" t="s">
        <v>89</v>
      </c>
      <c r="P256" s="61" t="s">
        <v>205</v>
      </c>
      <c r="Q256" s="60" t="s">
        <v>154</v>
      </c>
      <c r="R256" s="58" t="s">
        <v>89</v>
      </c>
      <c r="S256" t="str">
        <f>_xlfn.IFS(
  AND(I256 &lt;= _xlfn.MINIFS(I:I, A:A, A256)*1.1, Q256="YES"), "BEST VALUE",
  L256 &gt;= 4.5, "HIGH RATED",
  TRUE, "COMPARE"
)</f>
        <v>HIGH RATED</v>
      </c>
    </row>
    <row r="257" spans="1:19" x14ac:dyDescent="0.35">
      <c r="A257" s="56" t="s">
        <v>69</v>
      </c>
      <c r="B257" s="56" t="s">
        <v>21</v>
      </c>
      <c r="C257" s="56">
        <v>2024</v>
      </c>
      <c r="D257" s="56">
        <v>6.78</v>
      </c>
      <c r="E257" s="56">
        <v>5300</v>
      </c>
      <c r="F257" s="56">
        <v>256</v>
      </c>
      <c r="G257" s="56">
        <v>8</v>
      </c>
      <c r="H257" s="56">
        <v>108</v>
      </c>
      <c r="I257" s="58" t="s">
        <v>89</v>
      </c>
      <c r="J257" s="58" t="s">
        <v>89</v>
      </c>
      <c r="K257" s="99">
        <f>SUMIF('Market Data'!$A$2:$A$316, 'Market Data'!$A195, 'Market Data'!$J$2:$J$316)</f>
        <v>14731</v>
      </c>
      <c r="L257" s="58" t="s">
        <v>89</v>
      </c>
      <c r="M257" s="98">
        <f>IFERROR(L257/I257, 0)</f>
        <v>0</v>
      </c>
      <c r="N257" s="98">
        <f>IFERROR(J257/I257, 0)</f>
        <v>0</v>
      </c>
      <c r="O257" s="62" t="s">
        <v>89</v>
      </c>
      <c r="P257" s="61" t="s">
        <v>205</v>
      </c>
      <c r="Q257" s="60" t="s">
        <v>154</v>
      </c>
      <c r="R257" s="58" t="s">
        <v>89</v>
      </c>
      <c r="S257" t="str">
        <f>_xlfn.IFS(
  AND(I257 &lt;= _xlfn.MINIFS(I:I, A:A, A257)*1.1, Q257="YES"), "BEST VALUE",
  L257 &gt;= 4.5, "HIGH RATED",
  TRUE, "COMPARE"
)</f>
        <v>HIGH RATED</v>
      </c>
    </row>
    <row r="258" spans="1:19" x14ac:dyDescent="0.35">
      <c r="A258" s="56" t="s">
        <v>58</v>
      </c>
      <c r="B258" s="56" t="s">
        <v>20</v>
      </c>
      <c r="C258" s="56">
        <v>2025</v>
      </c>
      <c r="D258" s="56">
        <v>6.67</v>
      </c>
      <c r="E258" s="56">
        <v>6000</v>
      </c>
      <c r="F258" s="56">
        <v>512</v>
      </c>
      <c r="G258" s="56">
        <v>12</v>
      </c>
      <c r="H258" s="56">
        <v>50</v>
      </c>
      <c r="I258" s="58" t="s">
        <v>89</v>
      </c>
      <c r="J258" s="58" t="s">
        <v>89</v>
      </c>
      <c r="K258" s="99">
        <f>SUMIF('Market Data'!$A$2:$A$316, 'Market Data'!$A196, 'Market Data'!$J$2:$J$316)</f>
        <v>48808</v>
      </c>
      <c r="L258" s="58" t="s">
        <v>89</v>
      </c>
      <c r="M258" s="98">
        <f>IFERROR(L258/I258, 0)</f>
        <v>0</v>
      </c>
      <c r="N258" s="98">
        <f>IFERROR(J258/I258, 0)</f>
        <v>0</v>
      </c>
      <c r="O258" s="62" t="s">
        <v>89</v>
      </c>
      <c r="P258" s="61" t="s">
        <v>205</v>
      </c>
      <c r="Q258" s="60" t="s">
        <v>154</v>
      </c>
      <c r="R258" s="58" t="s">
        <v>89</v>
      </c>
      <c r="S258" t="str">
        <f>_xlfn.IFS(
  AND(I258 &lt;= _xlfn.MINIFS(I:I, A:A, A258)*1.1, Q258="YES"), "BEST VALUE",
  L258 &gt;= 4.5, "HIGH RATED",
  TRUE, "COMPARE"
)</f>
        <v>HIGH RATED</v>
      </c>
    </row>
    <row r="259" spans="1:19" x14ac:dyDescent="0.35">
      <c r="A259" s="56" t="s">
        <v>56</v>
      </c>
      <c r="B259" s="56" t="s">
        <v>20</v>
      </c>
      <c r="C259" s="56">
        <v>2025</v>
      </c>
      <c r="D259" s="56">
        <v>6.67</v>
      </c>
      <c r="E259" s="57">
        <v>5200</v>
      </c>
      <c r="F259" s="56">
        <v>512</v>
      </c>
      <c r="G259" s="56">
        <v>12</v>
      </c>
      <c r="H259" s="56">
        <v>50</v>
      </c>
      <c r="I259" s="58" t="s">
        <v>89</v>
      </c>
      <c r="J259" s="58" t="s">
        <v>89</v>
      </c>
      <c r="K259" s="99">
        <f>SUMIF('Market Data'!$A$2:$A$316, 'Market Data'!$A197, 'Market Data'!$J$2:$J$316)</f>
        <v>14731</v>
      </c>
      <c r="L259" s="58" t="s">
        <v>89</v>
      </c>
      <c r="M259" s="98">
        <f>IFERROR(L259/I259, 0)</f>
        <v>0</v>
      </c>
      <c r="N259" s="98">
        <f>IFERROR(J259/I259, 0)</f>
        <v>0</v>
      </c>
      <c r="O259" s="62" t="s">
        <v>89</v>
      </c>
      <c r="P259" s="61" t="s">
        <v>205</v>
      </c>
      <c r="Q259" s="60" t="s">
        <v>154</v>
      </c>
      <c r="R259" s="58" t="s">
        <v>89</v>
      </c>
      <c r="S259" t="str">
        <f>_xlfn.IFS(
  AND(I259 &lt;= _xlfn.MINIFS(I:I, A:A, A259)*1.1, Q259="YES"), "BEST VALUE",
  L259 &gt;= 4.5, "HIGH RATED",
  TRUE, "COMPARE"
)</f>
        <v>HIGH RATED</v>
      </c>
    </row>
    <row r="260" spans="1:19" x14ac:dyDescent="0.35">
      <c r="A260" s="56" t="s">
        <v>49</v>
      </c>
      <c r="B260" s="56" t="s">
        <v>20</v>
      </c>
      <c r="C260" s="56">
        <v>2024</v>
      </c>
      <c r="D260" s="56">
        <v>6.9</v>
      </c>
      <c r="E260" s="57">
        <v>4200</v>
      </c>
      <c r="F260" s="56">
        <v>256</v>
      </c>
      <c r="G260" s="56">
        <v>8</v>
      </c>
      <c r="H260" s="56">
        <v>64</v>
      </c>
      <c r="I260" s="58" t="s">
        <v>89</v>
      </c>
      <c r="J260" s="58" t="s">
        <v>89</v>
      </c>
      <c r="K260" s="99">
        <f>SUMIF('Market Data'!$A$2:$A$316, 'Market Data'!$A198, 'Market Data'!$J$2:$J$316)</f>
        <v>8</v>
      </c>
      <c r="L260" s="58" t="s">
        <v>89</v>
      </c>
      <c r="M260" s="98">
        <f>IFERROR(L260/I260, 0)</f>
        <v>0</v>
      </c>
      <c r="N260" s="98">
        <f>IFERROR(J260/I260, 0)</f>
        <v>0</v>
      </c>
      <c r="O260" s="62" t="s">
        <v>89</v>
      </c>
      <c r="P260" s="61" t="s">
        <v>205</v>
      </c>
      <c r="Q260" s="60" t="s">
        <v>154</v>
      </c>
      <c r="R260" s="58" t="s">
        <v>89</v>
      </c>
      <c r="S260" t="str">
        <f>_xlfn.IFS(
  AND(I260 &lt;= _xlfn.MINIFS(I:I, A:A, A260)*1.1, Q260="YES"), "BEST VALUE",
  L260 &gt;= 4.5, "HIGH RATED",
  TRUE, "COMPARE"
)</f>
        <v>HIGH RATED</v>
      </c>
    </row>
    <row r="261" spans="1:19" x14ac:dyDescent="0.35">
      <c r="A261" s="56" t="s">
        <v>73</v>
      </c>
      <c r="B261" s="56" t="s">
        <v>51</v>
      </c>
      <c r="C261" s="56">
        <v>2024</v>
      </c>
      <c r="D261" s="56">
        <v>6.78</v>
      </c>
      <c r="E261" s="56">
        <v>5500</v>
      </c>
      <c r="F261" s="56">
        <v>256</v>
      </c>
      <c r="G261" s="56">
        <v>16</v>
      </c>
      <c r="H261" s="56">
        <v>50</v>
      </c>
      <c r="I261" s="58" t="s">
        <v>89</v>
      </c>
      <c r="J261" s="58" t="s">
        <v>89</v>
      </c>
      <c r="K261" s="99">
        <f>SUMIF('Market Data'!$A$2:$A$316, 'Market Data'!$A200, 'Market Data'!$J$2:$J$316)</f>
        <v>62</v>
      </c>
      <c r="L261" s="58" t="s">
        <v>89</v>
      </c>
      <c r="M261" s="98">
        <f>IFERROR(L261/I261, 0)</f>
        <v>0</v>
      </c>
      <c r="N261" s="98">
        <f>IFERROR(J261/I261, 0)</f>
        <v>0</v>
      </c>
      <c r="O261" s="62" t="s">
        <v>89</v>
      </c>
      <c r="P261" s="61" t="s">
        <v>205</v>
      </c>
      <c r="Q261" s="60" t="s">
        <v>154</v>
      </c>
      <c r="R261" s="58" t="s">
        <v>89</v>
      </c>
      <c r="S261" t="str">
        <f>_xlfn.IFS(
  AND(I261 &lt;= _xlfn.MINIFS(I:I, A:A, A261)*1.1, Q261="YES"), "BEST VALUE",
  L261 &gt;= 4.5, "HIGH RATED",
  TRUE, "COMPARE"
)</f>
        <v>HIGH RATED</v>
      </c>
    </row>
    <row r="262" spans="1:19" x14ac:dyDescent="0.35">
      <c r="A262" s="56" t="s">
        <v>71</v>
      </c>
      <c r="B262" s="56" t="s">
        <v>51</v>
      </c>
      <c r="C262" s="56">
        <v>2025</v>
      </c>
      <c r="D262" s="56">
        <v>6.78</v>
      </c>
      <c r="E262" s="56">
        <v>6000</v>
      </c>
      <c r="F262" s="56">
        <v>256</v>
      </c>
      <c r="G262" s="56">
        <v>12</v>
      </c>
      <c r="H262" s="56">
        <v>50</v>
      </c>
      <c r="I262" s="58" t="s">
        <v>89</v>
      </c>
      <c r="J262" s="58" t="s">
        <v>89</v>
      </c>
      <c r="K262" s="99">
        <f>SUMIF('Market Data'!$A$2:$A$316, 'Market Data'!$A201, 'Market Data'!$J$2:$J$316)</f>
        <v>1898</v>
      </c>
      <c r="L262" s="58" t="s">
        <v>89</v>
      </c>
      <c r="M262" s="98">
        <f>IFERROR(L262/I262, 0)</f>
        <v>0</v>
      </c>
      <c r="N262" s="98">
        <f>IFERROR(J262/I262, 0)</f>
        <v>0</v>
      </c>
      <c r="O262" s="62" t="s">
        <v>89</v>
      </c>
      <c r="P262" s="61" t="s">
        <v>205</v>
      </c>
      <c r="Q262" s="60" t="s">
        <v>154</v>
      </c>
      <c r="R262" s="58" t="s">
        <v>89</v>
      </c>
      <c r="S262" t="str">
        <f>_xlfn.IFS(
  AND(I262 &lt;= _xlfn.MINIFS(I:I, A:A, A262)*1.1, Q262="YES"), "BEST VALUE",
  L262 &gt;= 4.5, "HIGH RATED",
  TRUE, "COMPARE"
)</f>
        <v>HIGH RATED</v>
      </c>
    </row>
    <row r="263" spans="1:19" x14ac:dyDescent="0.35">
      <c r="A263" s="56" t="s">
        <v>77</v>
      </c>
      <c r="B263" s="56" t="s">
        <v>51</v>
      </c>
      <c r="C263" s="56">
        <v>2023</v>
      </c>
      <c r="D263" s="56">
        <v>6.41</v>
      </c>
      <c r="E263" s="57">
        <v>5000</v>
      </c>
      <c r="F263" s="56">
        <v>256</v>
      </c>
      <c r="G263" s="56">
        <v>16</v>
      </c>
      <c r="H263" s="56">
        <v>50</v>
      </c>
      <c r="I263" s="27" t="s">
        <v>89</v>
      </c>
      <c r="J263" s="58" t="s">
        <v>89</v>
      </c>
      <c r="K263" s="99">
        <f>SUMIF('Market Data'!$A$2:$A$316, 'Market Data'!$A202, 'Market Data'!$J$2:$J$316)</f>
        <v>137</v>
      </c>
      <c r="L263" s="58" t="s">
        <v>89</v>
      </c>
      <c r="M263" s="98">
        <f>IFERROR(L263/I263, 0)</f>
        <v>0</v>
      </c>
      <c r="N263" s="98">
        <f>IFERROR(J263/I263, 0)</f>
        <v>0</v>
      </c>
      <c r="O263" s="62" t="s">
        <v>89</v>
      </c>
      <c r="P263" s="61" t="s">
        <v>205</v>
      </c>
      <c r="Q263" s="60" t="s">
        <v>154</v>
      </c>
      <c r="R263" s="58" t="s">
        <v>89</v>
      </c>
      <c r="S263" t="str">
        <f>_xlfn.IFS(
  AND(I263 &lt;= _xlfn.MINIFS(I:I, A:A, A263)*1.1, Q263="YES"), "BEST VALUE",
  L263 &gt;= 4.5, "HIGH RATED",
  TRUE, "COMPARE"
)</f>
        <v>HIGH RATED</v>
      </c>
    </row>
    <row r="264" spans="1:19" x14ac:dyDescent="0.35">
      <c r="A264" s="56" t="s">
        <v>75</v>
      </c>
      <c r="B264" s="56" t="s">
        <v>51</v>
      </c>
      <c r="C264" s="56">
        <v>2024</v>
      </c>
      <c r="D264" s="56">
        <v>6.74</v>
      </c>
      <c r="E264" s="57">
        <v>5500</v>
      </c>
      <c r="F264" s="56">
        <v>256</v>
      </c>
      <c r="G264" s="56">
        <v>12</v>
      </c>
      <c r="H264" s="56">
        <v>50</v>
      </c>
      <c r="I264" s="56" t="s">
        <v>89</v>
      </c>
      <c r="J264" s="58" t="s">
        <v>89</v>
      </c>
      <c r="K264" s="99">
        <f>SUMIF('Market Data'!$A$2:$A$316, 'Market Data'!$A203, 'Market Data'!$J$2:$J$316)</f>
        <v>1473</v>
      </c>
      <c r="L264" s="58" t="s">
        <v>89</v>
      </c>
      <c r="M264" s="98">
        <f>IFERROR(L264/I264, 0)</f>
        <v>0</v>
      </c>
      <c r="N264" s="98">
        <f>IFERROR(J264/I264, 0)</f>
        <v>0</v>
      </c>
      <c r="O264" s="62" t="s">
        <v>89</v>
      </c>
      <c r="P264" s="61" t="s">
        <v>205</v>
      </c>
      <c r="Q264" s="60" t="s">
        <v>154</v>
      </c>
      <c r="R264" s="58" t="s">
        <v>89</v>
      </c>
      <c r="S264" t="str">
        <f>_xlfn.IFS(
  AND(I264 &lt;= _xlfn.MINIFS(I:I, A:A, A264)*1.1, Q264="YES"), "BEST VALUE",
  L264 &gt;= 4.5, "HIGH RATED",
  TRUE, "COMPARE"
)</f>
        <v>HIGH RATED</v>
      </c>
    </row>
    <row r="265" spans="1:19" x14ac:dyDescent="0.35">
      <c r="A265" s="56" t="s">
        <v>91</v>
      </c>
      <c r="B265" s="56" t="s">
        <v>51</v>
      </c>
      <c r="C265" s="56">
        <v>2024</v>
      </c>
      <c r="D265" s="56">
        <v>6.67</v>
      </c>
      <c r="E265" s="57">
        <v>5110</v>
      </c>
      <c r="F265" s="56">
        <v>256</v>
      </c>
      <c r="G265" s="56">
        <v>8</v>
      </c>
      <c r="H265" s="56">
        <v>50</v>
      </c>
      <c r="I265" s="56" t="s">
        <v>89</v>
      </c>
      <c r="J265" s="58" t="s">
        <v>89</v>
      </c>
      <c r="K265" s="99">
        <f>SUMIF('Market Data'!$A$2:$A$316, 'Market Data'!$A204, 'Market Data'!$J$2:$J$316)</f>
        <v>4</v>
      </c>
      <c r="L265" s="58" t="s">
        <v>89</v>
      </c>
      <c r="M265" s="98">
        <f>IFERROR(L265/I265, 0)</f>
        <v>0</v>
      </c>
      <c r="N265" s="98">
        <f>IFERROR(J265/I265, 0)</f>
        <v>0</v>
      </c>
      <c r="O265" s="62" t="s">
        <v>89</v>
      </c>
      <c r="P265" s="61" t="s">
        <v>205</v>
      </c>
      <c r="Q265" s="60" t="s">
        <v>154</v>
      </c>
      <c r="R265" s="58" t="s">
        <v>89</v>
      </c>
      <c r="S265" t="str">
        <f>_xlfn.IFS(
  AND(I265 &lt;= _xlfn.MINIFS(I:I, A:A, A265)*1.1, Q265="YES"), "BEST VALUE",
  L265 &gt;= 4.5, "HIGH RATED",
  TRUE, "COMPARE"
)</f>
        <v>HIGH RATED</v>
      </c>
    </row>
    <row r="266" spans="1:19" x14ac:dyDescent="0.35">
      <c r="A266" s="56" t="s">
        <v>114</v>
      </c>
      <c r="B266" s="56" t="s">
        <v>18</v>
      </c>
      <c r="C266" s="56">
        <v>2023</v>
      </c>
      <c r="D266" s="56">
        <v>6.8</v>
      </c>
      <c r="E266" s="56">
        <v>5000</v>
      </c>
      <c r="F266" s="56">
        <v>256</v>
      </c>
      <c r="G266" s="56">
        <v>8</v>
      </c>
      <c r="H266" s="56">
        <v>200</v>
      </c>
      <c r="I266" s="58" t="s">
        <v>89</v>
      </c>
      <c r="J266" s="58" t="s">
        <v>89</v>
      </c>
      <c r="K266" s="99">
        <f>SUMIF('Market Data'!$A$2:$A$316, 'Market Data'!$A205, 'Market Data'!$J$2:$J$316)</f>
        <v>7</v>
      </c>
      <c r="L266" s="58" t="s">
        <v>89</v>
      </c>
      <c r="M266" s="98">
        <f>IFERROR(L266/I266, 0)</f>
        <v>0</v>
      </c>
      <c r="N266" s="98">
        <f>IFERROR(J266/I266, 0)</f>
        <v>0</v>
      </c>
      <c r="O266" s="62" t="s">
        <v>89</v>
      </c>
      <c r="P266" s="61" t="s">
        <v>205</v>
      </c>
      <c r="Q266" s="60" t="s">
        <v>154</v>
      </c>
      <c r="R266" s="58" t="s">
        <v>89</v>
      </c>
      <c r="S266" t="str">
        <f>_xlfn.IFS(
  AND(I266 &lt;= _xlfn.MINIFS(I:I, A:A, A266)*1.1, Q266="YES"), "BEST VALUE",
  L266 &gt;= 4.5, "HIGH RATED",
  TRUE, "COMPARE"
)</f>
        <v>HIGH RATED</v>
      </c>
    </row>
    <row r="267" spans="1:19" x14ac:dyDescent="0.35">
      <c r="A267" s="56" t="s">
        <v>46</v>
      </c>
      <c r="B267" s="56" t="s">
        <v>19</v>
      </c>
      <c r="C267" s="56">
        <v>2024</v>
      </c>
      <c r="D267" s="56">
        <v>6.67</v>
      </c>
      <c r="E267" s="57">
        <v>5000</v>
      </c>
      <c r="F267" s="56">
        <v>512</v>
      </c>
      <c r="G267" s="56">
        <v>12</v>
      </c>
      <c r="H267" s="56">
        <v>50</v>
      </c>
      <c r="I267" s="58" t="s">
        <v>89</v>
      </c>
      <c r="J267" s="58" t="s">
        <v>89</v>
      </c>
      <c r="K267" s="99">
        <f>SUMIF('Market Data'!$A$2:$A$316, 'Market Data'!$A206, 'Market Data'!$J$2:$J$316)</f>
        <v>94</v>
      </c>
      <c r="L267" s="58" t="s">
        <v>89</v>
      </c>
      <c r="M267" s="98">
        <f>IFERROR(L267/I267, 0)</f>
        <v>0</v>
      </c>
      <c r="N267" s="98">
        <f>IFERROR(J267/I267, 0)</f>
        <v>0</v>
      </c>
      <c r="O267" s="62" t="s">
        <v>89</v>
      </c>
      <c r="P267" s="61" t="s">
        <v>205</v>
      </c>
      <c r="Q267" s="60" t="s">
        <v>154</v>
      </c>
      <c r="R267" s="58" t="s">
        <v>89</v>
      </c>
      <c r="S267" t="str">
        <f>_xlfn.IFS(
  AND(I267 &lt;= _xlfn.MINIFS(I:I, A:A, A267)*1.1, Q267="YES"), "BEST VALUE",
  L267 &gt;= 4.5, "HIGH RATED",
  TRUE, "COMPARE"
)</f>
        <v>HIGH RATED</v>
      </c>
    </row>
    <row r="268" spans="1:19" x14ac:dyDescent="0.35">
      <c r="A268" s="56" t="s">
        <v>37</v>
      </c>
      <c r="B268" s="56" t="s">
        <v>19</v>
      </c>
      <c r="C268" s="56">
        <v>2024</v>
      </c>
      <c r="D268" s="56">
        <v>6.67</v>
      </c>
      <c r="E268" s="57">
        <v>5000</v>
      </c>
      <c r="F268" s="56">
        <v>512</v>
      </c>
      <c r="G268" s="56">
        <v>12</v>
      </c>
      <c r="H268" s="56">
        <v>50</v>
      </c>
      <c r="I268" s="58" t="s">
        <v>89</v>
      </c>
      <c r="J268" s="58" t="s">
        <v>89</v>
      </c>
      <c r="K268" s="99">
        <f>SUMIF('Market Data'!$A$2:$A$316, 'Market Data'!$A207, 'Market Data'!$J$2:$J$316)</f>
        <v>42</v>
      </c>
      <c r="L268" s="58" t="s">
        <v>89</v>
      </c>
      <c r="M268" s="98">
        <f>IFERROR(L268/I268, 0)</f>
        <v>0</v>
      </c>
      <c r="N268" s="98">
        <f>IFERROR(J268/I268, 0)</f>
        <v>0</v>
      </c>
      <c r="O268" s="62" t="s">
        <v>89</v>
      </c>
      <c r="P268" s="61" t="s">
        <v>205</v>
      </c>
      <c r="Q268" s="60" t="s">
        <v>154</v>
      </c>
      <c r="R268" s="58" t="s">
        <v>89</v>
      </c>
      <c r="S268" t="str">
        <f>_xlfn.IFS(
  AND(I268 &lt;= _xlfn.MINIFS(I:I, A:A, A268)*1.1, Q268="YES"), "BEST VALUE",
  L268 &gt;= 4.5, "HIGH RATED",
  TRUE, "COMPARE"
)</f>
        <v>HIGH RATED</v>
      </c>
    </row>
    <row r="269" spans="1:19" x14ac:dyDescent="0.35">
      <c r="A269" s="56" t="s">
        <v>41</v>
      </c>
      <c r="B269" s="56" t="s">
        <v>19</v>
      </c>
      <c r="C269" s="56">
        <v>2023</v>
      </c>
      <c r="D269" s="56">
        <v>6.43</v>
      </c>
      <c r="E269" s="57">
        <v>5000</v>
      </c>
      <c r="F269" s="56">
        <v>256</v>
      </c>
      <c r="G269" s="56">
        <v>8</v>
      </c>
      <c r="H269" s="56">
        <v>200</v>
      </c>
      <c r="I269" s="27" t="s">
        <v>89</v>
      </c>
      <c r="J269" s="58" t="s">
        <v>89</v>
      </c>
      <c r="K269" s="99">
        <f>SUMIF('Market Data'!$A$2:$A$316, 'Market Data'!$A208, 'Market Data'!$J$2:$J$316)</f>
        <v>2</v>
      </c>
      <c r="L269" s="58" t="s">
        <v>89</v>
      </c>
      <c r="M269" s="98">
        <f>IFERROR(L269/I269, 0)</f>
        <v>0</v>
      </c>
      <c r="N269" s="98">
        <f>IFERROR(J269/I269, 0)</f>
        <v>0</v>
      </c>
      <c r="O269" s="62" t="s">
        <v>89</v>
      </c>
      <c r="P269" s="61" t="s">
        <v>205</v>
      </c>
      <c r="Q269" s="60" t="s">
        <v>154</v>
      </c>
      <c r="R269" s="58" t="s">
        <v>89</v>
      </c>
      <c r="S269" t="str">
        <f>_xlfn.IFS(
  AND(I269 &lt;= _xlfn.MINIFS(I:I, A:A, A269)*1.1, Q269="YES"), "BEST VALUE",
  L269 &gt;= 4.5, "HIGH RATED",
  TRUE, "COMPARE"
)</f>
        <v>HIGH RATED</v>
      </c>
    </row>
    <row r="270" spans="1:19" x14ac:dyDescent="0.35">
      <c r="A270" s="56" t="s">
        <v>43</v>
      </c>
      <c r="B270" s="56" t="s">
        <v>19</v>
      </c>
      <c r="C270" s="56">
        <v>2025</v>
      </c>
      <c r="D270" s="56">
        <v>6.77</v>
      </c>
      <c r="E270" s="57">
        <v>5110</v>
      </c>
      <c r="F270" s="56">
        <v>512</v>
      </c>
      <c r="G270" s="56">
        <v>12</v>
      </c>
      <c r="H270" s="56">
        <v>200</v>
      </c>
      <c r="I270" s="56" t="s">
        <v>89</v>
      </c>
      <c r="J270" s="58" t="s">
        <v>89</v>
      </c>
      <c r="K270" s="99">
        <f>SUMIF('Market Data'!$A$2:$A$316, 'Market Data'!$A209, 'Market Data'!$J$2:$J$316)</f>
        <v>469</v>
      </c>
      <c r="L270" s="58" t="s">
        <v>89</v>
      </c>
      <c r="M270" s="98">
        <f>IFERROR(L270/I270, 0)</f>
        <v>0</v>
      </c>
      <c r="N270" s="98">
        <f>IFERROR(J270/I270, 0)</f>
        <v>0</v>
      </c>
      <c r="O270" s="62" t="s">
        <v>89</v>
      </c>
      <c r="P270" s="61" t="s">
        <v>205</v>
      </c>
      <c r="Q270" s="60" t="s">
        <v>154</v>
      </c>
      <c r="R270" s="58" t="s">
        <v>89</v>
      </c>
      <c r="S270" t="str">
        <f>_xlfn.IFS(
  AND(I270 &lt;= _xlfn.MINIFS(I:I, A:A, A270)*1.1, Q270="YES"), "BEST VALUE",
  L270 &gt;= 4.5, "HIGH RATED",
  TRUE, "COMPARE"
)</f>
        <v>HIGH RATED</v>
      </c>
    </row>
    <row r="271" spans="1:19" x14ac:dyDescent="0.35">
      <c r="A271" s="56" t="s">
        <v>47</v>
      </c>
      <c r="B271" s="56" t="s">
        <v>19</v>
      </c>
      <c r="C271" s="56">
        <v>2024</v>
      </c>
      <c r="D271" s="56">
        <v>6.67</v>
      </c>
      <c r="E271" s="57">
        <v>5000</v>
      </c>
      <c r="F271" s="56">
        <v>512</v>
      </c>
      <c r="G271" s="56">
        <v>12</v>
      </c>
      <c r="H271" s="56">
        <v>50</v>
      </c>
      <c r="I271" s="58" t="s">
        <v>89</v>
      </c>
      <c r="J271" s="58" t="s">
        <v>89</v>
      </c>
      <c r="K271" s="99">
        <f>SUMIF('Market Data'!$A$2:$A$316, 'Market Data'!$A210, 'Market Data'!$J$2:$J$316)</f>
        <v>17</v>
      </c>
      <c r="L271" s="58" t="s">
        <v>89</v>
      </c>
      <c r="M271" s="98">
        <f>IFERROR(L271/I271, 0)</f>
        <v>0</v>
      </c>
      <c r="N271" s="98">
        <f>IFERROR(J271/I271, 0)</f>
        <v>0</v>
      </c>
      <c r="O271" s="62" t="s">
        <v>89</v>
      </c>
      <c r="P271" s="61" t="s">
        <v>205</v>
      </c>
      <c r="Q271" s="60" t="s">
        <v>154</v>
      </c>
      <c r="R271" s="58" t="s">
        <v>89</v>
      </c>
      <c r="S271" t="str">
        <f>_xlfn.IFS(
  AND(I271 &lt;= _xlfn.MINIFS(I:I, A:A, A271)*1.1, Q271="YES"), "BEST VALUE",
  L271 &gt;= 4.5, "HIGH RATED",
  TRUE, "COMPARE"
)</f>
        <v>HIGH RATED</v>
      </c>
    </row>
    <row r="272" spans="1:19" x14ac:dyDescent="0.35">
      <c r="A272" s="56" t="s">
        <v>39</v>
      </c>
      <c r="B272" s="56" t="s">
        <v>19</v>
      </c>
      <c r="C272" s="56">
        <v>2025</v>
      </c>
      <c r="D272" s="56">
        <v>6.67</v>
      </c>
      <c r="E272" s="57">
        <v>5300</v>
      </c>
      <c r="F272" s="56">
        <v>512</v>
      </c>
      <c r="G272" s="56">
        <v>16</v>
      </c>
      <c r="H272" s="56">
        <v>50</v>
      </c>
      <c r="I272" s="56" t="s">
        <v>89</v>
      </c>
      <c r="J272" s="58" t="s">
        <v>89</v>
      </c>
      <c r="K272" s="99">
        <f>SUMIF('Market Data'!$A$2:$A$316, 'Market Data'!$A211, 'Market Data'!$J$2:$J$316)</f>
        <v>296</v>
      </c>
      <c r="L272" s="58" t="s">
        <v>89</v>
      </c>
      <c r="M272" s="98">
        <f>IFERROR(L272/I272, 0)</f>
        <v>0</v>
      </c>
      <c r="N272" s="98">
        <f>IFERROR(J272/I272, 0)</f>
        <v>0</v>
      </c>
      <c r="O272" s="62" t="s">
        <v>89</v>
      </c>
      <c r="P272" s="61" t="s">
        <v>205</v>
      </c>
      <c r="Q272" s="60" t="s">
        <v>154</v>
      </c>
      <c r="R272" s="58" t="s">
        <v>89</v>
      </c>
      <c r="S272" t="str">
        <f>_xlfn.IFS(
  AND(I272 &lt;= _xlfn.MINIFS(I:I, A:A, A272)*1.1, Q272="YES"), "BEST VALUE",
  L272 &gt;= 4.5, "HIGH RATED",
  TRUE, "COMPARE"
)</f>
        <v>HIGH RATED</v>
      </c>
    </row>
    <row r="273" spans="1:191" x14ac:dyDescent="0.35">
      <c r="A273" s="29" t="s">
        <v>67</v>
      </c>
      <c r="B273" s="29" t="s">
        <v>21</v>
      </c>
      <c r="C273" s="29">
        <v>2024</v>
      </c>
      <c r="D273" s="29">
        <v>6.78</v>
      </c>
      <c r="E273" s="30">
        <v>5200</v>
      </c>
      <c r="F273" s="29">
        <v>512</v>
      </c>
      <c r="G273" s="29">
        <v>12</v>
      </c>
      <c r="H273" s="29">
        <v>50</v>
      </c>
      <c r="I273" s="29" t="s">
        <v>89</v>
      </c>
      <c r="J273" s="31" t="s">
        <v>89</v>
      </c>
      <c r="K273" s="99">
        <f>SUMIF('Market Data'!$A$2:$A$316, 'Market Data'!$A239, 'Market Data'!$J$2:$J$316)</f>
        <v>94</v>
      </c>
      <c r="L273" s="31" t="s">
        <v>89</v>
      </c>
      <c r="M273" s="98">
        <f>IFERROR(L273/I273, 0)</f>
        <v>0</v>
      </c>
      <c r="N273" s="98">
        <f>IFERROR(J273/I273, 0)</f>
        <v>0</v>
      </c>
      <c r="O273" s="32" t="s">
        <v>89</v>
      </c>
      <c r="P273" s="59" t="s">
        <v>172</v>
      </c>
      <c r="Q273" s="25" t="s">
        <v>154</v>
      </c>
      <c r="R273" s="31" t="s">
        <v>89</v>
      </c>
      <c r="S273" t="str">
        <f>_xlfn.IFS(
  AND(I273 &lt;= _xlfn.MINIFS(I:I, A:A, A273)*1.1, Q273="YES"), "BEST VALUE",
  L273 &gt;= 4.5, "HIGH RATED",
  TRUE, "COMPARE"
)</f>
        <v>HIGH RATED</v>
      </c>
    </row>
    <row r="274" spans="1:191" x14ac:dyDescent="0.35">
      <c r="A274" s="29" t="s">
        <v>111</v>
      </c>
      <c r="B274" s="29" t="s">
        <v>21</v>
      </c>
      <c r="C274" s="29">
        <v>2025</v>
      </c>
      <c r="D274" s="29">
        <v>6.7</v>
      </c>
      <c r="E274" s="30">
        <v>5230</v>
      </c>
      <c r="F274" s="29">
        <v>256</v>
      </c>
      <c r="G274" s="29">
        <v>8</v>
      </c>
      <c r="H274" s="29">
        <v>108</v>
      </c>
      <c r="I274" s="29" t="s">
        <v>89</v>
      </c>
      <c r="J274" s="31" t="s">
        <v>89</v>
      </c>
      <c r="K274" s="99">
        <f>SUMIF('Market Data'!$A$2:$A$316, 'Market Data'!$A240, 'Market Data'!$J$2:$J$316)</f>
        <v>42</v>
      </c>
      <c r="L274" s="31" t="s">
        <v>89</v>
      </c>
      <c r="M274" s="98">
        <f>IFERROR(L274/I274, 0)</f>
        <v>0</v>
      </c>
      <c r="N274" s="98">
        <f>IFERROR(J274/I274, 0)</f>
        <v>0</v>
      </c>
      <c r="O274" s="32" t="s">
        <v>89</v>
      </c>
      <c r="P274" s="59" t="s">
        <v>172</v>
      </c>
      <c r="Q274" s="25" t="s">
        <v>154</v>
      </c>
      <c r="R274" s="31" t="s">
        <v>89</v>
      </c>
      <c r="S274" t="str">
        <f>_xlfn.IFS(
  AND(I274 &lt;= _xlfn.MINIFS(I:I, A:A, A274)*1.1, Q274="YES"), "BEST VALUE",
  L274 &gt;= 4.5, "HIGH RATED",
  TRUE, "COMPARE"
)</f>
        <v>HIGH RATED</v>
      </c>
    </row>
    <row r="275" spans="1:191" x14ac:dyDescent="0.35">
      <c r="A275" s="29" t="s">
        <v>66</v>
      </c>
      <c r="B275" s="29" t="s">
        <v>65</v>
      </c>
      <c r="C275" s="29">
        <v>2023</v>
      </c>
      <c r="D275" s="29">
        <v>6.7</v>
      </c>
      <c r="E275" s="30">
        <v>5000</v>
      </c>
      <c r="F275" s="29">
        <v>256</v>
      </c>
      <c r="G275" s="29">
        <v>8</v>
      </c>
      <c r="H275" s="29">
        <v>200</v>
      </c>
      <c r="I275" s="29" t="s">
        <v>89</v>
      </c>
      <c r="J275" s="31" t="s">
        <v>89</v>
      </c>
      <c r="K275" s="99">
        <f>SUMIF('Market Data'!$A$2:$A$316, 'Market Data'!$A241, 'Market Data'!$J$2:$J$316)</f>
        <v>2</v>
      </c>
      <c r="L275" s="31" t="s">
        <v>89</v>
      </c>
      <c r="M275" s="98">
        <f>IFERROR(L275/I275, 0)</f>
        <v>0</v>
      </c>
      <c r="N275" s="98">
        <f>IFERROR(J275/I275, 0)</f>
        <v>0</v>
      </c>
      <c r="O275" s="32" t="s">
        <v>89</v>
      </c>
      <c r="P275" s="59" t="s">
        <v>172</v>
      </c>
      <c r="Q275" s="25" t="s">
        <v>154</v>
      </c>
      <c r="R275" s="31" t="s">
        <v>89</v>
      </c>
      <c r="S275" t="str">
        <f>_xlfn.IFS(
  AND(I275 &lt;= _xlfn.MINIFS(I:I, A:A, A275)*1.1, Q275="YES"), "BEST VALUE",
  L275 &gt;= 4.5, "HIGH RATED",
  TRUE, "COMPARE"
)</f>
        <v>HIGH RATED</v>
      </c>
    </row>
    <row r="276" spans="1:191" x14ac:dyDescent="0.35">
      <c r="A276" s="29" t="s">
        <v>62</v>
      </c>
      <c r="B276" s="29" t="s">
        <v>21</v>
      </c>
      <c r="C276" s="29">
        <v>2023</v>
      </c>
      <c r="D276" s="29">
        <v>6.81</v>
      </c>
      <c r="E276" s="30">
        <v>5100</v>
      </c>
      <c r="F276" s="29">
        <v>512</v>
      </c>
      <c r="G276" s="29">
        <v>12</v>
      </c>
      <c r="H276" s="29">
        <v>50</v>
      </c>
      <c r="I276" s="29" t="s">
        <v>89</v>
      </c>
      <c r="J276" s="31" t="s">
        <v>89</v>
      </c>
      <c r="K276" s="99">
        <f>SUMIF('Market Data'!$A$2:$A$316, 'Market Data'!$A242, 'Market Data'!$J$2:$J$316)</f>
        <v>469</v>
      </c>
      <c r="L276" s="31" t="s">
        <v>89</v>
      </c>
      <c r="M276" s="98">
        <f>IFERROR(L276/I276, 0)</f>
        <v>0</v>
      </c>
      <c r="N276" s="98">
        <f>IFERROR(J276/I276, 0)</f>
        <v>0</v>
      </c>
      <c r="O276" s="32" t="s">
        <v>89</v>
      </c>
      <c r="P276" s="59" t="s">
        <v>172</v>
      </c>
      <c r="Q276" s="25" t="s">
        <v>154</v>
      </c>
      <c r="R276" s="31" t="s">
        <v>89</v>
      </c>
      <c r="S276" t="str">
        <f>_xlfn.IFS(
  AND(I276 &lt;= _xlfn.MINIFS(I:I, A:A, A276)*1.1, Q276="YES"), "BEST VALUE",
  L276 &gt;= 4.5, "HIGH RATED",
  TRUE, "COMPARE"
)</f>
        <v>HIGH RATED</v>
      </c>
    </row>
    <row r="277" spans="1:191" x14ac:dyDescent="0.35">
      <c r="A277" s="29" t="s">
        <v>69</v>
      </c>
      <c r="B277" s="29" t="s">
        <v>21</v>
      </c>
      <c r="C277" s="29">
        <v>2024</v>
      </c>
      <c r="D277" s="29">
        <v>6.78</v>
      </c>
      <c r="E277" s="29">
        <v>5300</v>
      </c>
      <c r="F277" s="29">
        <v>256</v>
      </c>
      <c r="G277" s="29">
        <v>8</v>
      </c>
      <c r="H277" s="29">
        <v>108</v>
      </c>
      <c r="I277" s="29" t="s">
        <v>89</v>
      </c>
      <c r="J277" s="31" t="s">
        <v>89</v>
      </c>
      <c r="K277" s="99">
        <f>SUMIF('Market Data'!$A$2:$A$316, 'Market Data'!$A243, 'Market Data'!$J$2:$J$316)</f>
        <v>17</v>
      </c>
      <c r="L277" s="31" t="s">
        <v>89</v>
      </c>
      <c r="M277" s="98">
        <f>IFERROR(L277/I277, 0)</f>
        <v>0</v>
      </c>
      <c r="N277" s="98">
        <f>IFERROR(J277/I277, 0)</f>
        <v>0</v>
      </c>
      <c r="O277" s="32" t="s">
        <v>89</v>
      </c>
      <c r="P277" s="59" t="s">
        <v>172</v>
      </c>
      <c r="Q277" s="25" t="s">
        <v>154</v>
      </c>
      <c r="R277" s="31" t="s">
        <v>89</v>
      </c>
      <c r="S277" t="str">
        <f>_xlfn.IFS(
  AND(I277 &lt;= _xlfn.MINIFS(I:I, A:A, A277)*1.1, Q277="YES"), "BEST VALUE",
  L277 &gt;= 4.5, "HIGH RATED",
  TRUE, "COMPARE"
)</f>
        <v>HIGH RATED</v>
      </c>
    </row>
    <row r="278" spans="1:191" x14ac:dyDescent="0.35">
      <c r="A278" s="29" t="s">
        <v>49</v>
      </c>
      <c r="B278" s="29" t="s">
        <v>20</v>
      </c>
      <c r="C278" s="29">
        <v>2024</v>
      </c>
      <c r="D278" s="29">
        <v>6.9</v>
      </c>
      <c r="E278" s="30">
        <v>4200</v>
      </c>
      <c r="F278" s="29">
        <v>256</v>
      </c>
      <c r="G278" s="29">
        <v>8</v>
      </c>
      <c r="H278" s="29">
        <v>64</v>
      </c>
      <c r="I278" s="29" t="s">
        <v>89</v>
      </c>
      <c r="J278" s="31" t="s">
        <v>89</v>
      </c>
      <c r="K278" s="99">
        <f>SUMIF('Market Data'!$A$2:$A$316, 'Market Data'!$A244, 'Market Data'!$J$2:$J$316)</f>
        <v>296</v>
      </c>
      <c r="L278" s="31" t="s">
        <v>89</v>
      </c>
      <c r="M278" s="98">
        <f>IFERROR(L278/I278, 0)</f>
        <v>0</v>
      </c>
      <c r="N278" s="98">
        <f>IFERROR(J278/I278, 0)</f>
        <v>0</v>
      </c>
      <c r="O278" s="32" t="s">
        <v>89</v>
      </c>
      <c r="P278" s="59" t="s">
        <v>172</v>
      </c>
      <c r="Q278" s="25" t="s">
        <v>154</v>
      </c>
      <c r="R278" s="31" t="s">
        <v>89</v>
      </c>
      <c r="S278" t="str">
        <f>_xlfn.IFS(
  AND(I278 &lt;= _xlfn.MINIFS(I:I, A:A, A278)*1.1, Q278="YES"), "BEST VALUE",
  L278 &gt;= 4.5, "HIGH RATED",
  TRUE, "COMPARE"
)</f>
        <v>HIGH RATED</v>
      </c>
    </row>
    <row r="279" spans="1:191" x14ac:dyDescent="0.35">
      <c r="A279" s="29" t="s">
        <v>79</v>
      </c>
      <c r="B279" s="29" t="s">
        <v>51</v>
      </c>
      <c r="C279" s="29">
        <v>2023</v>
      </c>
      <c r="D279" s="29">
        <v>6.7</v>
      </c>
      <c r="E279" s="30">
        <v>5000</v>
      </c>
      <c r="F279" s="29">
        <v>128</v>
      </c>
      <c r="G279" s="29">
        <v>8</v>
      </c>
      <c r="H279" s="29">
        <v>50</v>
      </c>
      <c r="I279" s="29" t="s">
        <v>89</v>
      </c>
      <c r="J279" s="31" t="s">
        <v>89</v>
      </c>
      <c r="K279" s="99">
        <f>SUMIF('Market Data'!$A$2:$A$316, 'Market Data'!$A245, 'Market Data'!$J$2:$J$316)</f>
        <v>2596</v>
      </c>
      <c r="L279" s="31" t="s">
        <v>89</v>
      </c>
      <c r="M279" s="98">
        <f>IFERROR(L279/I279, 0)</f>
        <v>0</v>
      </c>
      <c r="N279" s="98">
        <f>IFERROR(J279/I279, 0)</f>
        <v>0</v>
      </c>
      <c r="O279" s="32" t="s">
        <v>89</v>
      </c>
      <c r="P279" s="59" t="s">
        <v>172</v>
      </c>
      <c r="Q279" s="25" t="s">
        <v>154</v>
      </c>
      <c r="R279" s="31" t="s">
        <v>89</v>
      </c>
      <c r="S279" t="str">
        <f>_xlfn.IFS(
  AND(I279 &lt;= _xlfn.MINIFS(I:I, A:A, A279)*1.1, Q279="YES"), "BEST VALUE",
  L279 &gt;= 4.5, "HIGH RATED",
  TRUE, "COMPARE"
)</f>
        <v>HIGH RATED</v>
      </c>
    </row>
    <row r="280" spans="1:191" x14ac:dyDescent="0.35">
      <c r="A280" s="29" t="s">
        <v>73</v>
      </c>
      <c r="B280" s="29" t="s">
        <v>51</v>
      </c>
      <c r="C280" s="29">
        <v>2024</v>
      </c>
      <c r="D280" s="29">
        <v>6.78</v>
      </c>
      <c r="E280" s="29">
        <v>5500</v>
      </c>
      <c r="F280" s="29">
        <v>256</v>
      </c>
      <c r="G280" s="29">
        <v>16</v>
      </c>
      <c r="H280" s="29">
        <v>50</v>
      </c>
      <c r="I280" s="29" t="s">
        <v>89</v>
      </c>
      <c r="J280" s="31" t="s">
        <v>89</v>
      </c>
      <c r="K280" s="99">
        <f>SUMIF('Market Data'!$A$2:$A$316, 'Market Data'!$A246, 'Market Data'!$J$2:$J$316)</f>
        <v>78</v>
      </c>
      <c r="L280" s="31" t="s">
        <v>89</v>
      </c>
      <c r="M280" s="98">
        <f>IFERROR(L280/I280, 0)</f>
        <v>0</v>
      </c>
      <c r="N280" s="98">
        <f>IFERROR(J280/I280, 0)</f>
        <v>0</v>
      </c>
      <c r="O280" s="32" t="s">
        <v>89</v>
      </c>
      <c r="P280" s="59" t="s">
        <v>172</v>
      </c>
      <c r="Q280" s="25" t="s">
        <v>154</v>
      </c>
      <c r="R280" s="31" t="s">
        <v>89</v>
      </c>
      <c r="S280" t="str">
        <f>_xlfn.IFS(
  AND(I280 &lt;= _xlfn.MINIFS(I:I, A:A, A280)*1.1, Q280="YES"), "BEST VALUE",
  L280 &gt;= 4.5, "HIGH RATED",
  TRUE, "COMPARE"
)</f>
        <v>HIGH RATED</v>
      </c>
    </row>
    <row r="281" spans="1:191" x14ac:dyDescent="0.35">
      <c r="A281" s="29" t="s">
        <v>71</v>
      </c>
      <c r="B281" s="29" t="s">
        <v>51</v>
      </c>
      <c r="C281" s="29">
        <v>2025</v>
      </c>
      <c r="D281" s="29">
        <v>6.78</v>
      </c>
      <c r="E281" s="29">
        <v>6000</v>
      </c>
      <c r="F281" s="29">
        <v>256</v>
      </c>
      <c r="G281" s="29">
        <v>12</v>
      </c>
      <c r="H281" s="29">
        <v>50</v>
      </c>
      <c r="I281" s="29" t="s">
        <v>89</v>
      </c>
      <c r="J281" s="31" t="s">
        <v>89</v>
      </c>
      <c r="K281" s="99">
        <f>SUMIF('Market Data'!$A$2:$A$316, 'Market Data'!$A247, 'Market Data'!$J$2:$J$316)</f>
        <v>177</v>
      </c>
      <c r="L281" s="31" t="s">
        <v>89</v>
      </c>
      <c r="M281" s="98">
        <f>IFERROR(L281/I281, 0)</f>
        <v>0</v>
      </c>
      <c r="N281" s="98">
        <f>IFERROR(J281/I281, 0)</f>
        <v>0</v>
      </c>
      <c r="O281" s="32" t="s">
        <v>89</v>
      </c>
      <c r="P281" s="59" t="s">
        <v>172</v>
      </c>
      <c r="Q281" s="25" t="s">
        <v>154</v>
      </c>
      <c r="R281" s="31" t="s">
        <v>89</v>
      </c>
      <c r="S281" t="str">
        <f>_xlfn.IFS(
  AND(I281 &lt;= _xlfn.MINIFS(I:I, A:A, A281)*1.1, Q281="YES"), "BEST VALUE",
  L281 &gt;= 4.5, "HIGH RATED",
  TRUE, "COMPARE"
)</f>
        <v>HIGH RATED</v>
      </c>
    </row>
    <row r="282" spans="1:191" s="67" customFormat="1" x14ac:dyDescent="0.35">
      <c r="A282" s="29" t="s">
        <v>77</v>
      </c>
      <c r="B282" s="29" t="s">
        <v>51</v>
      </c>
      <c r="C282" s="29">
        <v>2023</v>
      </c>
      <c r="D282" s="29">
        <v>6.41</v>
      </c>
      <c r="E282" s="30">
        <v>5000</v>
      </c>
      <c r="F282" s="29">
        <v>256</v>
      </c>
      <c r="G282" s="29">
        <v>16</v>
      </c>
      <c r="H282" s="29">
        <v>50</v>
      </c>
      <c r="I282" s="29" t="s">
        <v>89</v>
      </c>
      <c r="J282" s="31" t="s">
        <v>89</v>
      </c>
      <c r="K282" s="99">
        <f>SUMIF('Market Data'!$A$2:$A$316, 'Market Data'!$A248, 'Market Data'!$J$2:$J$316)</f>
        <v>923</v>
      </c>
      <c r="L282" s="31" t="s">
        <v>89</v>
      </c>
      <c r="M282" s="98">
        <f>IFERROR(L282/I282, 0)</f>
        <v>0</v>
      </c>
      <c r="N282" s="98">
        <f>IFERROR(J282/I282, 0)</f>
        <v>0</v>
      </c>
      <c r="O282" s="32" t="s">
        <v>89</v>
      </c>
      <c r="P282" s="59" t="s">
        <v>172</v>
      </c>
      <c r="Q282" s="25" t="s">
        <v>154</v>
      </c>
      <c r="R282" s="31" t="s">
        <v>89</v>
      </c>
      <c r="S282" t="str">
        <f>_xlfn.IFS(
  AND(I282 &lt;= _xlfn.MINIFS(I:I, A:A, A282)*1.1, Q282="YES"), "BEST VALUE",
  L282 &gt;= 4.5, "HIGH RATED",
  TRUE, "COMPARE"
)</f>
        <v>HIGH RATED</v>
      </c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</row>
    <row r="283" spans="1:191" s="67" customFormat="1" x14ac:dyDescent="0.35">
      <c r="A283" s="29" t="s">
        <v>75</v>
      </c>
      <c r="B283" s="29" t="s">
        <v>51</v>
      </c>
      <c r="C283" s="29">
        <v>2024</v>
      </c>
      <c r="D283" s="29">
        <v>6.74</v>
      </c>
      <c r="E283" s="30">
        <v>5500</v>
      </c>
      <c r="F283" s="29">
        <v>256</v>
      </c>
      <c r="G283" s="29">
        <v>12</v>
      </c>
      <c r="H283" s="29">
        <v>50</v>
      </c>
      <c r="I283" s="29" t="s">
        <v>89</v>
      </c>
      <c r="J283" s="31" t="s">
        <v>89</v>
      </c>
      <c r="K283" s="99">
        <f>SUMIF('Market Data'!$A$2:$A$316, 'Market Data'!$A249, 'Market Data'!$J$2:$J$316)</f>
        <v>236</v>
      </c>
      <c r="L283" s="31" t="s">
        <v>89</v>
      </c>
      <c r="M283" s="98">
        <f>IFERROR(L283/I283, 0)</f>
        <v>0</v>
      </c>
      <c r="N283" s="98">
        <f>IFERROR(J283/I283, 0)</f>
        <v>0</v>
      </c>
      <c r="O283" s="32" t="s">
        <v>89</v>
      </c>
      <c r="P283" s="59" t="s">
        <v>172</v>
      </c>
      <c r="Q283" s="25" t="s">
        <v>154</v>
      </c>
      <c r="R283" s="31" t="s">
        <v>89</v>
      </c>
      <c r="S283" t="str">
        <f>_xlfn.IFS(
  AND(I283 &lt;= _xlfn.MINIFS(I:I, A:A, A283)*1.1, Q283="YES"), "BEST VALUE",
  L283 &gt;= 4.5, "HIGH RATED",
  TRUE, "COMPARE"
)</f>
        <v>HIGH RATED</v>
      </c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</row>
    <row r="284" spans="1:191" s="67" customFormat="1" x14ac:dyDescent="0.35">
      <c r="A284" s="29" t="s">
        <v>91</v>
      </c>
      <c r="B284" s="29" t="s">
        <v>51</v>
      </c>
      <c r="C284" s="29">
        <v>2024</v>
      </c>
      <c r="D284" s="29">
        <v>6.67</v>
      </c>
      <c r="E284" s="30">
        <v>5110</v>
      </c>
      <c r="F284" s="29">
        <v>256</v>
      </c>
      <c r="G284" s="29">
        <v>8</v>
      </c>
      <c r="H284" s="29">
        <v>50</v>
      </c>
      <c r="I284" s="29" t="s">
        <v>89</v>
      </c>
      <c r="J284" s="31" t="s">
        <v>89</v>
      </c>
      <c r="K284" s="99">
        <f>SUMIF('Market Data'!$A$2:$A$316, 'Market Data'!$A250, 'Market Data'!$J$2:$J$316)</f>
        <v>197</v>
      </c>
      <c r="L284" s="31" t="s">
        <v>89</v>
      </c>
      <c r="M284" s="98">
        <f>IFERROR(L284/I284, 0)</f>
        <v>0</v>
      </c>
      <c r="N284" s="98">
        <f>IFERROR(J284/I284, 0)</f>
        <v>0</v>
      </c>
      <c r="O284" s="32" t="s">
        <v>89</v>
      </c>
      <c r="P284" s="59" t="s">
        <v>172</v>
      </c>
      <c r="Q284" s="25" t="s">
        <v>154</v>
      </c>
      <c r="R284" s="31" t="s">
        <v>89</v>
      </c>
      <c r="S284" t="str">
        <f>_xlfn.IFS(
  AND(I284 &lt;= _xlfn.MINIFS(I:I, A:A, A284)*1.1, Q284="YES"), "BEST VALUE",
  L284 &gt;= 4.5, "HIGH RATED",
  TRUE, "COMPARE"
)</f>
        <v>HIGH RATED</v>
      </c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</row>
    <row r="285" spans="1:191" s="67" customFormat="1" x14ac:dyDescent="0.35">
      <c r="A285" s="29" t="s">
        <v>114</v>
      </c>
      <c r="B285" s="29" t="s">
        <v>18</v>
      </c>
      <c r="C285" s="29">
        <v>2023</v>
      </c>
      <c r="D285" s="29">
        <v>6.8</v>
      </c>
      <c r="E285" s="29">
        <v>5000</v>
      </c>
      <c r="F285" s="29">
        <v>256</v>
      </c>
      <c r="G285" s="29">
        <v>8</v>
      </c>
      <c r="H285" s="29">
        <v>200</v>
      </c>
      <c r="I285" s="29" t="s">
        <v>89</v>
      </c>
      <c r="J285" s="31" t="s">
        <v>89</v>
      </c>
      <c r="K285" s="99">
        <f>SUMIF('Market Data'!$A$2:$A$316, 'Market Data'!$A251, 'Market Data'!$J$2:$J$316)</f>
        <v>36</v>
      </c>
      <c r="L285" s="31" t="s">
        <v>89</v>
      </c>
      <c r="M285" s="98">
        <f>IFERROR(L285/I285, 0)</f>
        <v>0</v>
      </c>
      <c r="N285" s="98">
        <f>IFERROR(J285/I285, 0)</f>
        <v>0</v>
      </c>
      <c r="O285" s="32" t="s">
        <v>89</v>
      </c>
      <c r="P285" s="59" t="s">
        <v>172</v>
      </c>
      <c r="Q285" s="25" t="s">
        <v>154</v>
      </c>
      <c r="R285" s="31" t="s">
        <v>89</v>
      </c>
      <c r="S285" t="str">
        <f>_xlfn.IFS(
  AND(I285 &lt;= _xlfn.MINIFS(I:I, A:A, A285)*1.1, Q285="YES"), "BEST VALUE",
  L285 &gt;= 4.5, "HIGH RATED",
  TRUE, "COMPARE"
)</f>
        <v>HIGH RATED</v>
      </c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</row>
    <row r="286" spans="1:191" s="67" customFormat="1" x14ac:dyDescent="0.35">
      <c r="A286" s="29" t="s">
        <v>46</v>
      </c>
      <c r="B286" s="29" t="s">
        <v>19</v>
      </c>
      <c r="C286" s="29">
        <v>2024</v>
      </c>
      <c r="D286" s="29">
        <v>6.67</v>
      </c>
      <c r="E286" s="30">
        <v>5000</v>
      </c>
      <c r="F286" s="29">
        <v>512</v>
      </c>
      <c r="G286" s="29">
        <v>12</v>
      </c>
      <c r="H286" s="29">
        <v>50</v>
      </c>
      <c r="I286" s="29" t="s">
        <v>89</v>
      </c>
      <c r="J286" s="31" t="s">
        <v>89</v>
      </c>
      <c r="K286" s="99">
        <f>SUMIF('Market Data'!$A$2:$A$316, 'Market Data'!$A252, 'Market Data'!$J$2:$J$316)</f>
        <v>2895</v>
      </c>
      <c r="L286" s="31" t="s">
        <v>89</v>
      </c>
      <c r="M286" s="98">
        <f>IFERROR(L286/I286, 0)</f>
        <v>0</v>
      </c>
      <c r="N286" s="98">
        <f>IFERROR(J286/I286, 0)</f>
        <v>0</v>
      </c>
      <c r="O286" s="32" t="s">
        <v>89</v>
      </c>
      <c r="P286" s="59" t="s">
        <v>172</v>
      </c>
      <c r="Q286" s="25" t="s">
        <v>154</v>
      </c>
      <c r="R286" s="31" t="s">
        <v>89</v>
      </c>
      <c r="S286" t="str">
        <f>_xlfn.IFS(
  AND(I286 &lt;= _xlfn.MINIFS(I:I, A:A, A286)*1.1, Q286="YES"), "BEST VALUE",
  L286 &gt;= 4.5, "HIGH RATED",
  TRUE, "COMPARE"
)</f>
        <v>HIGH RATED</v>
      </c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</row>
    <row r="287" spans="1:191" s="67" customFormat="1" x14ac:dyDescent="0.35">
      <c r="A287" s="29" t="s">
        <v>37</v>
      </c>
      <c r="B287" s="29" t="s">
        <v>19</v>
      </c>
      <c r="C287" s="29">
        <v>2024</v>
      </c>
      <c r="D287" s="29">
        <v>6.67</v>
      </c>
      <c r="E287" s="30">
        <v>5000</v>
      </c>
      <c r="F287" s="29">
        <v>512</v>
      </c>
      <c r="G287" s="29">
        <v>12</v>
      </c>
      <c r="H287" s="29">
        <v>50</v>
      </c>
      <c r="I287" s="29" t="s">
        <v>89</v>
      </c>
      <c r="J287" s="31" t="s">
        <v>89</v>
      </c>
      <c r="K287" s="99">
        <f>SUMIF('Market Data'!$A$2:$A$316, 'Market Data'!$A253, 'Market Data'!$J$2:$J$316)</f>
        <v>2782</v>
      </c>
      <c r="L287" s="31" t="s">
        <v>89</v>
      </c>
      <c r="M287" s="98">
        <f>IFERROR(L287/I287, 0)</f>
        <v>0</v>
      </c>
      <c r="N287" s="98">
        <f>IFERROR(J287/I287, 0)</f>
        <v>0</v>
      </c>
      <c r="O287" s="32" t="s">
        <v>89</v>
      </c>
      <c r="P287" s="59" t="s">
        <v>172</v>
      </c>
      <c r="Q287" s="25" t="s">
        <v>154</v>
      </c>
      <c r="R287" s="31" t="s">
        <v>89</v>
      </c>
      <c r="S287" t="str">
        <f>_xlfn.IFS(
  AND(I287 &lt;= _xlfn.MINIFS(I:I, A:A, A287)*1.1, Q287="YES"), "BEST VALUE",
  L287 &gt;= 4.5, "HIGH RATED",
  TRUE, "COMPARE"
)</f>
        <v>HIGH RATED</v>
      </c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</row>
    <row r="288" spans="1:191" s="72" customFormat="1" x14ac:dyDescent="0.35">
      <c r="A288" s="29" t="s">
        <v>41</v>
      </c>
      <c r="B288" s="29" t="s">
        <v>19</v>
      </c>
      <c r="C288" s="29">
        <v>2023</v>
      </c>
      <c r="D288" s="29">
        <v>6.43</v>
      </c>
      <c r="E288" s="30">
        <v>5000</v>
      </c>
      <c r="F288" s="29">
        <v>256</v>
      </c>
      <c r="G288" s="29">
        <v>8</v>
      </c>
      <c r="H288" s="29">
        <v>200</v>
      </c>
      <c r="I288" s="29" t="s">
        <v>89</v>
      </c>
      <c r="J288" s="31" t="s">
        <v>89</v>
      </c>
      <c r="K288" s="99">
        <f>SUMIF('Market Data'!$A$2:$A$316, 'Market Data'!$A254, 'Market Data'!$J$2:$J$316)</f>
        <v>256</v>
      </c>
      <c r="L288" s="31" t="s">
        <v>89</v>
      </c>
      <c r="M288" s="98">
        <f>IFERROR(L288/I288, 0)</f>
        <v>0</v>
      </c>
      <c r="N288" s="98">
        <f>IFERROR(J288/I288, 0)</f>
        <v>0</v>
      </c>
      <c r="O288" s="32" t="s">
        <v>89</v>
      </c>
      <c r="P288" s="59" t="s">
        <v>172</v>
      </c>
      <c r="Q288" s="25" t="s">
        <v>154</v>
      </c>
      <c r="R288" s="31" t="s">
        <v>89</v>
      </c>
      <c r="S288" t="str">
        <f>_xlfn.IFS(
  AND(I288 &lt;= _xlfn.MINIFS(I:I, A:A, A288)*1.1, Q288="YES"), "BEST VALUE",
  L288 &gt;= 4.5, "HIGH RATED",
  TRUE, "COMPARE"
)</f>
        <v>HIGH RATED</v>
      </c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</row>
    <row r="289" spans="1:191" s="72" customFormat="1" x14ac:dyDescent="0.35">
      <c r="A289" s="29" t="s">
        <v>43</v>
      </c>
      <c r="B289" s="29" t="s">
        <v>19</v>
      </c>
      <c r="C289" s="29">
        <v>2025</v>
      </c>
      <c r="D289" s="29">
        <v>6.77</v>
      </c>
      <c r="E289" s="30">
        <v>5110</v>
      </c>
      <c r="F289" s="29">
        <v>512</v>
      </c>
      <c r="G289" s="29">
        <v>12</v>
      </c>
      <c r="H289" s="29">
        <v>200</v>
      </c>
      <c r="I289" s="29" t="s">
        <v>89</v>
      </c>
      <c r="J289" s="31" t="s">
        <v>89</v>
      </c>
      <c r="K289" s="99">
        <f>SUMIF('Market Data'!$A$2:$A$316, 'Market Data'!$A255, 'Market Data'!$J$2:$J$316)</f>
        <v>1898</v>
      </c>
      <c r="L289" s="31" t="s">
        <v>89</v>
      </c>
      <c r="M289" s="98">
        <f>IFERROR(L289/I289, 0)</f>
        <v>0</v>
      </c>
      <c r="N289" s="98">
        <f>IFERROR(J289/I289, 0)</f>
        <v>0</v>
      </c>
      <c r="O289" s="32" t="s">
        <v>89</v>
      </c>
      <c r="P289" s="59" t="s">
        <v>172</v>
      </c>
      <c r="Q289" s="25" t="s">
        <v>154</v>
      </c>
      <c r="R289" s="31" t="s">
        <v>89</v>
      </c>
      <c r="S289" t="str">
        <f>_xlfn.IFS(
  AND(I289 &lt;= _xlfn.MINIFS(I:I, A:A, A289)*1.1, Q289="YES"), "BEST VALUE",
  L289 &gt;= 4.5, "HIGH RATED",
  TRUE, "COMPARE"
)</f>
        <v>HIGH RATED</v>
      </c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</row>
    <row r="290" spans="1:191" s="72" customFormat="1" x14ac:dyDescent="0.35">
      <c r="A290" s="29" t="s">
        <v>47</v>
      </c>
      <c r="B290" s="29" t="s">
        <v>19</v>
      </c>
      <c r="C290" s="29">
        <v>2024</v>
      </c>
      <c r="D290" s="29">
        <v>6.67</v>
      </c>
      <c r="E290" s="30">
        <v>5000</v>
      </c>
      <c r="F290" s="29">
        <v>512</v>
      </c>
      <c r="G290" s="29">
        <v>12</v>
      </c>
      <c r="H290" s="29">
        <v>50</v>
      </c>
      <c r="I290" s="29" t="s">
        <v>89</v>
      </c>
      <c r="J290" s="31" t="s">
        <v>89</v>
      </c>
      <c r="K290" s="99">
        <f>SUMIF('Market Data'!$A$2:$A$316, 'Market Data'!$A256, 'Market Data'!$J$2:$J$316)</f>
        <v>137</v>
      </c>
      <c r="L290" s="31" t="s">
        <v>89</v>
      </c>
      <c r="M290" s="98">
        <f>IFERROR(L290/I290, 0)</f>
        <v>0</v>
      </c>
      <c r="N290" s="98">
        <f>IFERROR(J290/I290, 0)</f>
        <v>0</v>
      </c>
      <c r="O290" s="32" t="s">
        <v>89</v>
      </c>
      <c r="P290" s="59" t="s">
        <v>172</v>
      </c>
      <c r="Q290" s="25" t="s">
        <v>154</v>
      </c>
      <c r="R290" s="31" t="s">
        <v>89</v>
      </c>
      <c r="S290" t="str">
        <f>_xlfn.IFS(
  AND(I290 &lt;= _xlfn.MINIFS(I:I, A:A, A290)*1.1, Q290="YES"), "BEST VALUE",
  L290 &gt;= 4.5, "HIGH RATED",
  TRUE, "COMPARE"
)</f>
        <v>HIGH RATED</v>
      </c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</row>
    <row r="291" spans="1:191" s="72" customFormat="1" x14ac:dyDescent="0.35">
      <c r="A291" s="29" t="s">
        <v>39</v>
      </c>
      <c r="B291" s="29" t="s">
        <v>19</v>
      </c>
      <c r="C291" s="29">
        <v>2025</v>
      </c>
      <c r="D291" s="29">
        <v>6.67</v>
      </c>
      <c r="E291" s="30">
        <v>5300</v>
      </c>
      <c r="F291" s="29">
        <v>512</v>
      </c>
      <c r="G291" s="29">
        <v>16</v>
      </c>
      <c r="H291" s="29">
        <v>50</v>
      </c>
      <c r="I291" s="29" t="s">
        <v>89</v>
      </c>
      <c r="J291" s="31" t="s">
        <v>89</v>
      </c>
      <c r="K291" s="99">
        <f>SUMIF('Market Data'!$A$2:$A$316, 'Market Data'!$A257, 'Market Data'!$J$2:$J$316)</f>
        <v>1473</v>
      </c>
      <c r="L291" s="31" t="s">
        <v>89</v>
      </c>
      <c r="M291" s="98">
        <f>IFERROR(L291/I291, 0)</f>
        <v>0</v>
      </c>
      <c r="N291" s="98">
        <f>IFERROR(J291/I291, 0)</f>
        <v>0</v>
      </c>
      <c r="O291" s="32" t="s">
        <v>89</v>
      </c>
      <c r="P291" s="59" t="s">
        <v>172</v>
      </c>
      <c r="Q291" s="25" t="s">
        <v>154</v>
      </c>
      <c r="R291" s="31" t="s">
        <v>89</v>
      </c>
      <c r="S291" t="str">
        <f>_xlfn.IFS(
  AND(I291 &lt;= _xlfn.MINIFS(I:I, A:A, A291)*1.1, Q291="YES"), "BEST VALUE",
  L291 &gt;= 4.5, "HIGH RATED",
  TRUE, "COMPARE"
)</f>
        <v>HIGH RATED</v>
      </c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</row>
    <row r="292" spans="1:191" s="72" customFormat="1" x14ac:dyDescent="0.35">
      <c r="A292" s="2" t="s">
        <v>24</v>
      </c>
      <c r="B292" s="2" t="s">
        <v>14</v>
      </c>
      <c r="C292" s="2">
        <v>2023</v>
      </c>
      <c r="D292" s="2">
        <v>6.7</v>
      </c>
      <c r="E292" s="3">
        <v>5050</v>
      </c>
      <c r="F292" s="2">
        <v>128</v>
      </c>
      <c r="G292" s="2">
        <v>12</v>
      </c>
      <c r="H292" s="2">
        <v>50</v>
      </c>
      <c r="I292" s="2" t="s">
        <v>89</v>
      </c>
      <c r="J292" s="5" t="s">
        <v>89</v>
      </c>
      <c r="K292" s="99">
        <f>SUMIF('Market Data'!$A$2:$A$316, 'Market Data'!$A273, 'Market Data'!$J$2:$J$316)</f>
        <v>256</v>
      </c>
      <c r="L292" s="5" t="s">
        <v>89</v>
      </c>
      <c r="M292" s="98">
        <f>IFERROR(L292/I292, 0)</f>
        <v>0</v>
      </c>
      <c r="N292" s="98">
        <f>IFERROR(J292/I292, 0)</f>
        <v>0</v>
      </c>
      <c r="O292" s="5" t="s">
        <v>89</v>
      </c>
      <c r="P292" s="65" t="s">
        <v>219</v>
      </c>
      <c r="Q292" s="66" t="s">
        <v>154</v>
      </c>
      <c r="R292" s="5" t="s">
        <v>89</v>
      </c>
      <c r="S292" t="str">
        <f>_xlfn.IFS(
  AND(I292 &lt;= _xlfn.MINIFS(I:I, A:A, A292)*1.1, Q292="YES"), "BEST VALUE",
  L292 &gt;= 4.5, "HIGH RATED",
  TRUE, "COMPARE"
)</f>
        <v>HIGH RATED</v>
      </c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</row>
    <row r="293" spans="1:191" s="72" customFormat="1" x14ac:dyDescent="0.35">
      <c r="A293" s="2" t="s">
        <v>13</v>
      </c>
      <c r="B293" s="2" t="s">
        <v>14</v>
      </c>
      <c r="C293" s="2">
        <v>2024</v>
      </c>
      <c r="D293" s="2">
        <v>6.1</v>
      </c>
      <c r="E293" s="3">
        <v>4492</v>
      </c>
      <c r="F293" s="2">
        <v>128</v>
      </c>
      <c r="G293" s="2">
        <v>8</v>
      </c>
      <c r="H293" s="2">
        <v>64</v>
      </c>
      <c r="I293" s="2" t="s">
        <v>89</v>
      </c>
      <c r="J293" s="5" t="s">
        <v>89</v>
      </c>
      <c r="K293" s="99">
        <f>SUMIF('Market Data'!$A$2:$A$316, 'Market Data'!$A274, 'Market Data'!$J$2:$J$316)</f>
        <v>44</v>
      </c>
      <c r="L293" s="5" t="s">
        <v>89</v>
      </c>
      <c r="M293" s="98">
        <f>IFERROR(L293/I293, 0)</f>
        <v>0</v>
      </c>
      <c r="N293" s="98">
        <f>IFERROR(J293/I293, 0)</f>
        <v>0</v>
      </c>
      <c r="O293" s="5" t="s">
        <v>89</v>
      </c>
      <c r="P293" s="65" t="s">
        <v>219</v>
      </c>
      <c r="Q293" s="66" t="s">
        <v>154</v>
      </c>
      <c r="R293" s="5" t="s">
        <v>89</v>
      </c>
      <c r="S293" t="str">
        <f>_xlfn.IFS(
  AND(I293 &lt;= _xlfn.MINIFS(I:I, A:A, A293)*1.1, Q293="YES"), "BEST VALUE",
  L293 &gt;= 4.5, "HIGH RATED",
  TRUE, "COMPARE"
)</f>
        <v>HIGH RATED</v>
      </c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</row>
    <row r="294" spans="1:191" s="79" customFormat="1" x14ac:dyDescent="0.35">
      <c r="A294" s="2" t="s">
        <v>66</v>
      </c>
      <c r="B294" s="2" t="s">
        <v>65</v>
      </c>
      <c r="C294" s="2">
        <v>2023</v>
      </c>
      <c r="D294" s="2">
        <v>6.7</v>
      </c>
      <c r="E294" s="3">
        <v>5000</v>
      </c>
      <c r="F294" s="2">
        <v>256</v>
      </c>
      <c r="G294" s="2">
        <v>8</v>
      </c>
      <c r="H294" s="2">
        <v>200</v>
      </c>
      <c r="I294" s="2" t="s">
        <v>89</v>
      </c>
      <c r="J294" s="5" t="s">
        <v>89</v>
      </c>
      <c r="K294" s="99">
        <f>SUMIF('Market Data'!$A$2:$A$316, 'Market Data'!$A275, 'Market Data'!$J$2:$J$316)</f>
        <v>1898</v>
      </c>
      <c r="L294" s="5" t="s">
        <v>89</v>
      </c>
      <c r="M294" s="98">
        <f>IFERROR(L294/I294, 0)</f>
        <v>0</v>
      </c>
      <c r="N294" s="98">
        <f>IFERROR(J294/I294, 0)</f>
        <v>0</v>
      </c>
      <c r="O294" s="5" t="s">
        <v>89</v>
      </c>
      <c r="P294" s="65" t="s">
        <v>219</v>
      </c>
      <c r="Q294" s="66" t="s">
        <v>154</v>
      </c>
      <c r="R294" s="5" t="s">
        <v>89</v>
      </c>
      <c r="S294" t="str">
        <f>_xlfn.IFS(
  AND(I294 &lt;= _xlfn.MINIFS(I:I, A:A, A294)*1.1, Q294="YES"), "BEST VALUE",
  L294 &gt;= 4.5, "HIGH RATED",
  TRUE, "COMPARE"
)</f>
        <v>HIGH RATED</v>
      </c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</row>
    <row r="295" spans="1:191" s="79" customFormat="1" x14ac:dyDescent="0.35">
      <c r="A295" s="2" t="s">
        <v>62</v>
      </c>
      <c r="B295" s="2" t="s">
        <v>21</v>
      </c>
      <c r="C295" s="2">
        <v>2023</v>
      </c>
      <c r="D295" s="2">
        <v>6.81</v>
      </c>
      <c r="E295" s="3">
        <v>5100</v>
      </c>
      <c r="F295" s="2">
        <v>512</v>
      </c>
      <c r="G295" s="2">
        <v>12</v>
      </c>
      <c r="H295" s="2">
        <v>50</v>
      </c>
      <c r="I295" s="2" t="s">
        <v>89</v>
      </c>
      <c r="J295" s="5" t="s">
        <v>89</v>
      </c>
      <c r="K295" s="99">
        <f>SUMIF('Market Data'!$A$2:$A$316, 'Market Data'!$A276, 'Market Data'!$J$2:$J$316)</f>
        <v>137</v>
      </c>
      <c r="L295" s="5" t="s">
        <v>89</v>
      </c>
      <c r="M295" s="98">
        <f>IFERROR(L295/I295, 0)</f>
        <v>0</v>
      </c>
      <c r="N295" s="98">
        <f>IFERROR(J295/I295, 0)</f>
        <v>0</v>
      </c>
      <c r="O295" s="5" t="s">
        <v>89</v>
      </c>
      <c r="P295" s="65" t="s">
        <v>219</v>
      </c>
      <c r="Q295" s="66" t="s">
        <v>154</v>
      </c>
      <c r="R295" s="5" t="s">
        <v>89</v>
      </c>
      <c r="S295" t="str">
        <f>_xlfn.IFS(
  AND(I295 &lt;= _xlfn.MINIFS(I:I, A:A, A295)*1.1, Q295="YES"), "BEST VALUE",
  L295 &gt;= 4.5, "HIGH RATED",
  TRUE, "COMPARE"
)</f>
        <v>HIGH RATED</v>
      </c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</row>
    <row r="296" spans="1:191" s="79" customFormat="1" x14ac:dyDescent="0.35">
      <c r="A296" s="2" t="s">
        <v>69</v>
      </c>
      <c r="B296" s="2" t="s">
        <v>21</v>
      </c>
      <c r="C296" s="2">
        <v>2024</v>
      </c>
      <c r="D296" s="2">
        <v>6.78</v>
      </c>
      <c r="E296" s="2">
        <v>5300</v>
      </c>
      <c r="F296" s="2">
        <v>256</v>
      </c>
      <c r="G296" s="2">
        <v>8</v>
      </c>
      <c r="H296" s="2">
        <v>108</v>
      </c>
      <c r="I296" s="2" t="s">
        <v>89</v>
      </c>
      <c r="J296" s="5" t="s">
        <v>89</v>
      </c>
      <c r="K296" s="99">
        <f>SUMIF('Market Data'!$A$2:$A$316, 'Market Data'!$A277, 'Market Data'!$J$2:$J$316)</f>
        <v>1473</v>
      </c>
      <c r="L296" s="5" t="s">
        <v>89</v>
      </c>
      <c r="M296" s="98">
        <f>IFERROR(L296/I296, 0)</f>
        <v>0</v>
      </c>
      <c r="N296" s="98">
        <f>IFERROR(J296/I296, 0)</f>
        <v>0</v>
      </c>
      <c r="O296" s="5" t="s">
        <v>89</v>
      </c>
      <c r="P296" s="65" t="s">
        <v>219</v>
      </c>
      <c r="Q296" s="66" t="s">
        <v>154</v>
      </c>
      <c r="R296" s="5" t="s">
        <v>89</v>
      </c>
      <c r="S296" t="str">
        <f>_xlfn.IFS(
  AND(I296 &lt;= _xlfn.MINIFS(I:I, A:A, A296)*1.1, Q296="YES"), "BEST VALUE",
  L296 &gt;= 4.5, "HIGH RATED",
  TRUE, "COMPARE"
)</f>
        <v>HIGH RATED</v>
      </c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</row>
    <row r="297" spans="1:191" s="79" customFormat="1" x14ac:dyDescent="0.35">
      <c r="A297" s="2" t="s">
        <v>54</v>
      </c>
      <c r="B297" s="2" t="s">
        <v>20</v>
      </c>
      <c r="C297" s="2">
        <v>2024</v>
      </c>
      <c r="D297" s="2">
        <v>6.7</v>
      </c>
      <c r="E297" s="3">
        <v>4500</v>
      </c>
      <c r="F297" s="2">
        <v>512</v>
      </c>
      <c r="G297" s="2">
        <v>12</v>
      </c>
      <c r="H297" s="2">
        <v>50</v>
      </c>
      <c r="I297" s="2" t="s">
        <v>89</v>
      </c>
      <c r="J297" s="5" t="s">
        <v>89</v>
      </c>
      <c r="K297" s="99">
        <f>SUMIF('Market Data'!$A$2:$A$316, 'Market Data'!$A278, 'Market Data'!$J$2:$J$316)</f>
        <v>7030</v>
      </c>
      <c r="L297" s="5" t="s">
        <v>89</v>
      </c>
      <c r="M297" s="98">
        <f>IFERROR(L297/I297, 0)</f>
        <v>0</v>
      </c>
      <c r="N297" s="98">
        <f>IFERROR(J297/I297, 0)</f>
        <v>0</v>
      </c>
      <c r="O297" s="5" t="s">
        <v>89</v>
      </c>
      <c r="P297" s="65" t="s">
        <v>219</v>
      </c>
      <c r="Q297" s="66" t="s">
        <v>154</v>
      </c>
      <c r="R297" s="5" t="s">
        <v>89</v>
      </c>
      <c r="S297" t="str">
        <f>_xlfn.IFS(
  AND(I297 &lt;= _xlfn.MINIFS(I:I, A:A, A297)*1.1, Q297="YES"), "BEST VALUE",
  L297 &gt;= 4.5, "HIGH RATED",
  TRUE, "COMPARE"
)</f>
        <v>HIGH RATED</v>
      </c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</row>
    <row r="298" spans="1:191" s="79" customFormat="1" x14ac:dyDescent="0.35">
      <c r="A298" s="2" t="s">
        <v>49</v>
      </c>
      <c r="B298" s="2" t="s">
        <v>20</v>
      </c>
      <c r="C298" s="2">
        <v>2024</v>
      </c>
      <c r="D298" s="2">
        <v>6.9</v>
      </c>
      <c r="E298" s="3">
        <v>4200</v>
      </c>
      <c r="F298" s="2">
        <v>256</v>
      </c>
      <c r="G298" s="2">
        <v>8</v>
      </c>
      <c r="H298" s="2">
        <v>64</v>
      </c>
      <c r="I298" s="2" t="s">
        <v>89</v>
      </c>
      <c r="J298" s="5" t="s">
        <v>89</v>
      </c>
      <c r="K298" s="99">
        <f>SUMIF('Market Data'!$A$2:$A$316, 'Market Data'!$A279, 'Market Data'!$J$2:$J$316)</f>
        <v>94</v>
      </c>
      <c r="L298" s="5" t="s">
        <v>89</v>
      </c>
      <c r="M298" s="98">
        <f>IFERROR(L298/I298, 0)</f>
        <v>0</v>
      </c>
      <c r="N298" s="98">
        <f>IFERROR(J298/I298, 0)</f>
        <v>0</v>
      </c>
      <c r="O298" s="5" t="s">
        <v>89</v>
      </c>
      <c r="P298" s="65" t="s">
        <v>219</v>
      </c>
      <c r="Q298" s="66" t="s">
        <v>154</v>
      </c>
      <c r="R298" s="5" t="s">
        <v>89</v>
      </c>
      <c r="S298" t="str">
        <f>_xlfn.IFS(
  AND(I298 &lt;= _xlfn.MINIFS(I:I, A:A, A298)*1.1, Q298="YES"), "BEST VALUE",
  L298 &gt;= 4.5, "HIGH RATED",
  TRUE, "COMPARE"
)</f>
        <v>HIGH RATED</v>
      </c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</row>
    <row r="299" spans="1:191" s="79" customFormat="1" x14ac:dyDescent="0.35">
      <c r="A299" s="2" t="s">
        <v>79</v>
      </c>
      <c r="B299" s="2" t="s">
        <v>51</v>
      </c>
      <c r="C299" s="2">
        <v>2023</v>
      </c>
      <c r="D299" s="2">
        <v>6.7</v>
      </c>
      <c r="E299" s="3">
        <v>5000</v>
      </c>
      <c r="F299" s="2">
        <v>128</v>
      </c>
      <c r="G299" s="2">
        <v>8</v>
      </c>
      <c r="H299" s="2">
        <v>50</v>
      </c>
      <c r="I299" s="2" t="s">
        <v>89</v>
      </c>
      <c r="J299" s="5" t="s">
        <v>89</v>
      </c>
      <c r="K299" s="99">
        <f>SUMIF('Market Data'!$A$2:$A$316, 'Market Data'!$A280, 'Market Data'!$J$2:$J$316)</f>
        <v>42</v>
      </c>
      <c r="L299" s="5" t="s">
        <v>89</v>
      </c>
      <c r="M299" s="98">
        <f>IFERROR(L299/I299, 0)</f>
        <v>0</v>
      </c>
      <c r="N299" s="98">
        <f>IFERROR(J299/I299, 0)</f>
        <v>0</v>
      </c>
      <c r="O299" s="5" t="s">
        <v>89</v>
      </c>
      <c r="P299" s="65" t="s">
        <v>219</v>
      </c>
      <c r="Q299" s="66" t="s">
        <v>154</v>
      </c>
      <c r="R299" s="5" t="s">
        <v>89</v>
      </c>
      <c r="S299" t="str">
        <f>_xlfn.IFS(
  AND(I299 &lt;= _xlfn.MINIFS(I:I, A:A, A299)*1.1, Q299="YES"), "BEST VALUE",
  L299 &gt;= 4.5, "HIGH RATED",
  TRUE, "COMPARE"
)</f>
        <v>HIGH RATED</v>
      </c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</row>
    <row r="300" spans="1:191" s="81" customFormat="1" x14ac:dyDescent="0.35">
      <c r="A300" s="2" t="s">
        <v>73</v>
      </c>
      <c r="B300" s="2" t="s">
        <v>51</v>
      </c>
      <c r="C300" s="2">
        <v>2024</v>
      </c>
      <c r="D300" s="2">
        <v>6.78</v>
      </c>
      <c r="E300" s="2">
        <v>5500</v>
      </c>
      <c r="F300" s="2">
        <v>256</v>
      </c>
      <c r="G300" s="2">
        <v>16</v>
      </c>
      <c r="H300" s="2">
        <v>50</v>
      </c>
      <c r="I300" s="2" t="s">
        <v>89</v>
      </c>
      <c r="J300" s="5" t="s">
        <v>89</v>
      </c>
      <c r="K300" s="99">
        <f>SUMIF('Market Data'!$A$2:$A$316, 'Market Data'!$A281, 'Market Data'!$J$2:$J$316)</f>
        <v>2</v>
      </c>
      <c r="L300" s="5" t="s">
        <v>89</v>
      </c>
      <c r="M300" s="98">
        <f>IFERROR(L300/I300, 0)</f>
        <v>0</v>
      </c>
      <c r="N300" s="98">
        <f>IFERROR(J300/I300, 0)</f>
        <v>0</v>
      </c>
      <c r="O300" s="5" t="s">
        <v>89</v>
      </c>
      <c r="P300" s="65" t="s">
        <v>219</v>
      </c>
      <c r="Q300" s="66" t="s">
        <v>154</v>
      </c>
      <c r="R300" s="5" t="s">
        <v>89</v>
      </c>
      <c r="S300" t="str">
        <f>_xlfn.IFS(
  AND(I300 &lt;= _xlfn.MINIFS(I:I, A:A, A300)*1.1, Q300="YES"), "BEST VALUE",
  L300 &gt;= 4.5, "HIGH RATED",
  TRUE, "COMPARE"
)</f>
        <v>HIGH RATED</v>
      </c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</row>
    <row r="301" spans="1:191" s="81" customFormat="1" x14ac:dyDescent="0.35">
      <c r="A301" s="2" t="s">
        <v>71</v>
      </c>
      <c r="B301" s="2" t="s">
        <v>51</v>
      </c>
      <c r="C301" s="2">
        <v>2025</v>
      </c>
      <c r="D301" s="2">
        <v>6.78</v>
      </c>
      <c r="E301" s="2">
        <v>6000</v>
      </c>
      <c r="F301" s="2">
        <v>256</v>
      </c>
      <c r="G301" s="2">
        <v>12</v>
      </c>
      <c r="H301" s="2">
        <v>50</v>
      </c>
      <c r="I301" s="2" t="s">
        <v>89</v>
      </c>
      <c r="J301" s="5" t="s">
        <v>89</v>
      </c>
      <c r="K301" s="99">
        <f>SUMIF('Market Data'!$A$2:$A$316, 'Market Data'!$A282, 'Market Data'!$J$2:$J$316)</f>
        <v>469</v>
      </c>
      <c r="L301" s="5" t="s">
        <v>89</v>
      </c>
      <c r="M301" s="98">
        <f>IFERROR(L301/I301, 0)</f>
        <v>0</v>
      </c>
      <c r="N301" s="98">
        <f>IFERROR(J301/I301, 0)</f>
        <v>0</v>
      </c>
      <c r="O301" s="5" t="s">
        <v>89</v>
      </c>
      <c r="P301" s="65" t="s">
        <v>219</v>
      </c>
      <c r="Q301" s="66" t="s">
        <v>154</v>
      </c>
      <c r="R301" s="5" t="s">
        <v>89</v>
      </c>
      <c r="S301" t="str">
        <f>_xlfn.IFS(
  AND(I301 &lt;= _xlfn.MINIFS(I:I, A:A, A301)*1.1, Q301="YES"), "BEST VALUE",
  L301 &gt;= 4.5, "HIGH RATED",
  TRUE, "COMPARE"
)</f>
        <v>HIGH RATED</v>
      </c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</row>
    <row r="302" spans="1:191" s="81" customFormat="1" x14ac:dyDescent="0.35">
      <c r="A302" s="2" t="s">
        <v>77</v>
      </c>
      <c r="B302" s="2" t="s">
        <v>51</v>
      </c>
      <c r="C302" s="2">
        <v>2023</v>
      </c>
      <c r="D302" s="2">
        <v>6.41</v>
      </c>
      <c r="E302" s="3">
        <v>5000</v>
      </c>
      <c r="F302" s="2">
        <v>256</v>
      </c>
      <c r="G302" s="2">
        <v>16</v>
      </c>
      <c r="H302" s="2">
        <v>50</v>
      </c>
      <c r="I302" s="2" t="s">
        <v>89</v>
      </c>
      <c r="J302" s="5" t="s">
        <v>89</v>
      </c>
      <c r="K302" s="99">
        <f>SUMIF('Market Data'!$A$2:$A$316, 'Market Data'!$A283, 'Market Data'!$J$2:$J$316)</f>
        <v>17</v>
      </c>
      <c r="L302" s="5" t="s">
        <v>89</v>
      </c>
      <c r="M302" s="98">
        <f>IFERROR(L302/I302, 0)</f>
        <v>0</v>
      </c>
      <c r="N302" s="98">
        <f>IFERROR(J302/I302, 0)</f>
        <v>0</v>
      </c>
      <c r="O302" s="5" t="s">
        <v>89</v>
      </c>
      <c r="P302" s="65" t="s">
        <v>219</v>
      </c>
      <c r="Q302" s="66" t="s">
        <v>154</v>
      </c>
      <c r="R302" s="5" t="s">
        <v>89</v>
      </c>
      <c r="S302" t="str">
        <f>_xlfn.IFS(
  AND(I302 &lt;= _xlfn.MINIFS(I:I, A:A, A302)*1.1, Q302="YES"), "BEST VALUE",
  L302 &gt;= 4.5, "HIGH RATED",
  TRUE, "COMPARE"
)</f>
        <v>HIGH RATED</v>
      </c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</row>
    <row r="303" spans="1:191" s="81" customFormat="1" x14ac:dyDescent="0.35">
      <c r="A303" s="2" t="s">
        <v>75</v>
      </c>
      <c r="B303" s="2" t="s">
        <v>51</v>
      </c>
      <c r="C303" s="2">
        <v>2024</v>
      </c>
      <c r="D303" s="2">
        <v>6.74</v>
      </c>
      <c r="E303" s="3">
        <v>5500</v>
      </c>
      <c r="F303" s="2">
        <v>256</v>
      </c>
      <c r="G303" s="2">
        <v>12</v>
      </c>
      <c r="H303" s="2">
        <v>50</v>
      </c>
      <c r="I303" s="2" t="s">
        <v>89</v>
      </c>
      <c r="J303" s="5" t="s">
        <v>89</v>
      </c>
      <c r="K303" s="99">
        <f>SUMIF('Market Data'!$A$2:$A$316, 'Market Data'!$A284, 'Market Data'!$J$2:$J$316)</f>
        <v>296</v>
      </c>
      <c r="L303" s="5" t="s">
        <v>89</v>
      </c>
      <c r="M303" s="98">
        <f>IFERROR(L303/I303, 0)</f>
        <v>0</v>
      </c>
      <c r="N303" s="98">
        <f>IFERROR(J303/I303, 0)</f>
        <v>0</v>
      </c>
      <c r="O303" s="5" t="s">
        <v>89</v>
      </c>
      <c r="P303" s="65" t="s">
        <v>219</v>
      </c>
      <c r="Q303" s="66" t="s">
        <v>154</v>
      </c>
      <c r="R303" s="5" t="s">
        <v>89</v>
      </c>
      <c r="S303" t="str">
        <f>_xlfn.IFS(
  AND(I303 &lt;= _xlfn.MINIFS(I:I, A:A, A303)*1.1, Q303="YES"), "BEST VALUE",
  L303 &gt;= 4.5, "HIGH RATED",
  TRUE, "COMPARE"
)</f>
        <v>HIGH RATED</v>
      </c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</row>
    <row r="304" spans="1:191" s="81" customFormat="1" x14ac:dyDescent="0.35">
      <c r="A304" s="2" t="s">
        <v>91</v>
      </c>
      <c r="B304" s="2" t="s">
        <v>51</v>
      </c>
      <c r="C304" s="2">
        <v>2024</v>
      </c>
      <c r="D304" s="2">
        <v>6.67</v>
      </c>
      <c r="E304" s="3">
        <v>5110</v>
      </c>
      <c r="F304" s="2">
        <v>256</v>
      </c>
      <c r="G304" s="2">
        <v>8</v>
      </c>
      <c r="H304" s="2">
        <v>50</v>
      </c>
      <c r="I304" s="2" t="s">
        <v>89</v>
      </c>
      <c r="J304" s="5" t="s">
        <v>89</v>
      </c>
      <c r="K304" s="99">
        <f>SUMIF('Market Data'!$A$2:$A$316, 'Market Data'!$A285, 'Market Data'!$J$2:$J$316)</f>
        <v>1502</v>
      </c>
      <c r="L304" s="5" t="s">
        <v>89</v>
      </c>
      <c r="M304" s="98">
        <f>IFERROR(L304/I304, 0)</f>
        <v>0</v>
      </c>
      <c r="N304" s="98">
        <f>IFERROR(J304/I304, 0)</f>
        <v>0</v>
      </c>
      <c r="O304" s="5" t="s">
        <v>89</v>
      </c>
      <c r="P304" s="65" t="s">
        <v>219</v>
      </c>
      <c r="Q304" s="66" t="s">
        <v>154</v>
      </c>
      <c r="R304" s="5" t="s">
        <v>89</v>
      </c>
      <c r="S304" t="str">
        <f>_xlfn.IFS(
  AND(I304 &lt;= _xlfn.MINIFS(I:I, A:A, A304)*1.1, Q304="YES"), "BEST VALUE",
  L304 &gt;= 4.5, "HIGH RATED",
  TRUE, "COMPARE"
)</f>
        <v>HIGH RATED</v>
      </c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</row>
    <row r="305" spans="1:191" s="81" customFormat="1" x14ac:dyDescent="0.35">
      <c r="A305" s="2" t="s">
        <v>46</v>
      </c>
      <c r="B305" s="2" t="s">
        <v>19</v>
      </c>
      <c r="C305" s="2">
        <v>2024</v>
      </c>
      <c r="D305" s="2">
        <v>6.67</v>
      </c>
      <c r="E305" s="3">
        <v>5000</v>
      </c>
      <c r="F305" s="2">
        <v>512</v>
      </c>
      <c r="G305" s="2">
        <v>12</v>
      </c>
      <c r="H305" s="2">
        <v>50</v>
      </c>
      <c r="I305" s="2" t="s">
        <v>89</v>
      </c>
      <c r="J305" s="5" t="s">
        <v>89</v>
      </c>
      <c r="K305" s="99">
        <f>SUMIF('Market Data'!$A$2:$A$316, 'Market Data'!$A286, 'Market Data'!$J$2:$J$316)</f>
        <v>78</v>
      </c>
      <c r="L305" s="5" t="s">
        <v>89</v>
      </c>
      <c r="M305" s="98">
        <f>IFERROR(L305/I305, 0)</f>
        <v>0</v>
      </c>
      <c r="N305" s="98">
        <f>IFERROR(J305/I305, 0)</f>
        <v>0</v>
      </c>
      <c r="O305" s="5" t="s">
        <v>89</v>
      </c>
      <c r="P305" s="65" t="s">
        <v>219</v>
      </c>
      <c r="Q305" s="66" t="s">
        <v>154</v>
      </c>
      <c r="R305" s="5" t="s">
        <v>89</v>
      </c>
      <c r="S305" t="str">
        <f>_xlfn.IFS(
  AND(I305 &lt;= _xlfn.MINIFS(I:I, A:A, A305)*1.1, Q305="YES"), "BEST VALUE",
  L305 &gt;= 4.5, "HIGH RATED",
  TRUE, "COMPARE"
)</f>
        <v>HIGH RATED</v>
      </c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</row>
    <row r="306" spans="1:191" s="83" customFormat="1" x14ac:dyDescent="0.35">
      <c r="A306" s="2" t="s">
        <v>37</v>
      </c>
      <c r="B306" s="2" t="s">
        <v>19</v>
      </c>
      <c r="C306" s="2">
        <v>2024</v>
      </c>
      <c r="D306" s="2">
        <v>6.67</v>
      </c>
      <c r="E306" s="3">
        <v>5000</v>
      </c>
      <c r="F306" s="2">
        <v>512</v>
      </c>
      <c r="G306" s="2">
        <v>12</v>
      </c>
      <c r="H306" s="2">
        <v>50</v>
      </c>
      <c r="I306" s="2" t="s">
        <v>89</v>
      </c>
      <c r="J306" s="5" t="s">
        <v>89</v>
      </c>
      <c r="K306" s="99">
        <f>SUMIF('Market Data'!$A$2:$A$316, 'Market Data'!$A287, 'Market Data'!$J$2:$J$316)</f>
        <v>177</v>
      </c>
      <c r="L306" s="5" t="s">
        <v>89</v>
      </c>
      <c r="M306" s="98">
        <f>IFERROR(L306/I306, 0)</f>
        <v>0</v>
      </c>
      <c r="N306" s="98">
        <f>IFERROR(J306/I306, 0)</f>
        <v>0</v>
      </c>
      <c r="O306" s="5" t="s">
        <v>89</v>
      </c>
      <c r="P306" s="65" t="s">
        <v>219</v>
      </c>
      <c r="Q306" s="66" t="s">
        <v>154</v>
      </c>
      <c r="R306" s="5" t="s">
        <v>89</v>
      </c>
      <c r="S306" t="str">
        <f>_xlfn.IFS(
  AND(I306 &lt;= _xlfn.MINIFS(I:I, A:A, A306)*1.1, Q306="YES"), "BEST VALUE",
  L306 &gt;= 4.5, "HIGH RATED",
  TRUE, "COMPARE"
)</f>
        <v>HIGH RATED</v>
      </c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</row>
    <row r="307" spans="1:191" s="83" customFormat="1" x14ac:dyDescent="0.35">
      <c r="A307" s="2" t="s">
        <v>41</v>
      </c>
      <c r="B307" s="2" t="s">
        <v>19</v>
      </c>
      <c r="C307" s="2">
        <v>2023</v>
      </c>
      <c r="D307" s="2">
        <v>6.43</v>
      </c>
      <c r="E307" s="3">
        <v>5000</v>
      </c>
      <c r="F307" s="2">
        <v>256</v>
      </c>
      <c r="G307" s="2">
        <v>8</v>
      </c>
      <c r="H307" s="2">
        <v>200</v>
      </c>
      <c r="I307" s="2" t="s">
        <v>89</v>
      </c>
      <c r="J307" s="5" t="s">
        <v>89</v>
      </c>
      <c r="K307" s="99">
        <f>SUMIF('Market Data'!$A$2:$A$316, 'Market Data'!$A288, 'Market Data'!$J$2:$J$316)</f>
        <v>923</v>
      </c>
      <c r="L307" s="5" t="s">
        <v>89</v>
      </c>
      <c r="M307" s="98">
        <f>IFERROR(L307/I307, 0)</f>
        <v>0</v>
      </c>
      <c r="N307" s="98">
        <f>IFERROR(J307/I307, 0)</f>
        <v>0</v>
      </c>
      <c r="O307" s="5" t="s">
        <v>89</v>
      </c>
      <c r="P307" s="65" t="s">
        <v>219</v>
      </c>
      <c r="Q307" s="66" t="s">
        <v>154</v>
      </c>
      <c r="R307" s="5" t="s">
        <v>89</v>
      </c>
      <c r="S307" t="str">
        <f>_xlfn.IFS(
  AND(I307 &lt;= _xlfn.MINIFS(I:I, A:A, A307)*1.1, Q307="YES"), "BEST VALUE",
  L307 &gt;= 4.5, "HIGH RATED",
  TRUE, "COMPARE"
)</f>
        <v>HIGH RATED</v>
      </c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</row>
    <row r="308" spans="1:191" s="83" customFormat="1" x14ac:dyDescent="0.35">
      <c r="A308" s="2" t="s">
        <v>43</v>
      </c>
      <c r="B308" s="2" t="s">
        <v>19</v>
      </c>
      <c r="C308" s="2">
        <v>2025</v>
      </c>
      <c r="D308" s="2">
        <v>6.77</v>
      </c>
      <c r="E308" s="3">
        <v>5110</v>
      </c>
      <c r="F308" s="2">
        <v>512</v>
      </c>
      <c r="G308" s="2">
        <v>12</v>
      </c>
      <c r="H308" s="2">
        <v>200</v>
      </c>
      <c r="I308" s="2" t="s">
        <v>89</v>
      </c>
      <c r="J308" s="5" t="s">
        <v>89</v>
      </c>
      <c r="K308" s="99">
        <f>SUMIF('Market Data'!$A$2:$A$316, 'Market Data'!$A289, 'Market Data'!$J$2:$J$316)</f>
        <v>236</v>
      </c>
      <c r="L308" s="5" t="s">
        <v>89</v>
      </c>
      <c r="M308" s="98">
        <f>IFERROR(L308/I308, 0)</f>
        <v>0</v>
      </c>
      <c r="N308" s="98">
        <f>IFERROR(J308/I308, 0)</f>
        <v>0</v>
      </c>
      <c r="O308" s="5" t="s">
        <v>89</v>
      </c>
      <c r="P308" s="65" t="s">
        <v>219</v>
      </c>
      <c r="Q308" s="66" t="s">
        <v>154</v>
      </c>
      <c r="R308" s="5" t="s">
        <v>89</v>
      </c>
      <c r="S308" t="str">
        <f>_xlfn.IFS(
  AND(I308 &lt;= _xlfn.MINIFS(I:I, A:A, A308)*1.1, Q308="YES"), "BEST VALUE",
  L308 &gt;= 4.5, "HIGH RATED",
  TRUE, "COMPARE"
)</f>
        <v>HIGH RATED</v>
      </c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</row>
    <row r="309" spans="1:191" s="83" customFormat="1" x14ac:dyDescent="0.35">
      <c r="A309" s="2" t="s">
        <v>47</v>
      </c>
      <c r="B309" s="2" t="s">
        <v>19</v>
      </c>
      <c r="C309" s="2">
        <v>2024</v>
      </c>
      <c r="D309" s="2">
        <v>6.67</v>
      </c>
      <c r="E309" s="3">
        <v>5000</v>
      </c>
      <c r="F309" s="2">
        <v>512</v>
      </c>
      <c r="G309" s="2">
        <v>12</v>
      </c>
      <c r="H309" s="2">
        <v>50</v>
      </c>
      <c r="I309" s="2" t="s">
        <v>89</v>
      </c>
      <c r="J309" s="5" t="s">
        <v>89</v>
      </c>
      <c r="K309" s="99">
        <f>SUMIF('Market Data'!$A$2:$A$316, 'Market Data'!$A290, 'Market Data'!$J$2:$J$316)</f>
        <v>197</v>
      </c>
      <c r="L309" s="5" t="s">
        <v>89</v>
      </c>
      <c r="M309" s="98">
        <f>IFERROR(L309/I309, 0)</f>
        <v>0</v>
      </c>
      <c r="N309" s="98">
        <f>IFERROR(J309/I309, 0)</f>
        <v>0</v>
      </c>
      <c r="O309" s="5" t="s">
        <v>89</v>
      </c>
      <c r="P309" s="65" t="s">
        <v>219</v>
      </c>
      <c r="Q309" s="66" t="s">
        <v>154</v>
      </c>
      <c r="R309" s="5" t="s">
        <v>89</v>
      </c>
      <c r="S309" t="str">
        <f>_xlfn.IFS(
  AND(I309 &lt;= _xlfn.MINIFS(I:I, A:A, A309)*1.1, Q309="YES"), "BEST VALUE",
  L309 &gt;= 4.5, "HIGH RATED",
  TRUE, "COMPARE"
)</f>
        <v>HIGH RATED</v>
      </c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</row>
    <row r="310" spans="1:191" s="83" customFormat="1" x14ac:dyDescent="0.35">
      <c r="A310" s="2" t="s">
        <v>39</v>
      </c>
      <c r="B310" s="2" t="s">
        <v>19</v>
      </c>
      <c r="C310" s="2">
        <v>2025</v>
      </c>
      <c r="D310" s="2">
        <v>6.67</v>
      </c>
      <c r="E310" s="3">
        <v>5300</v>
      </c>
      <c r="F310" s="2">
        <v>512</v>
      </c>
      <c r="G310" s="2">
        <v>16</v>
      </c>
      <c r="H310" s="2">
        <v>50</v>
      </c>
      <c r="I310" s="2" t="s">
        <v>89</v>
      </c>
      <c r="J310" s="5" t="s">
        <v>89</v>
      </c>
      <c r="K310" s="99">
        <f>SUMIF('Market Data'!$A$2:$A$316, 'Market Data'!$A291, 'Market Data'!$J$2:$J$316)</f>
        <v>36</v>
      </c>
      <c r="L310" s="5" t="s">
        <v>89</v>
      </c>
      <c r="M310" s="98">
        <f>IFERROR(L310/I310, 0)</f>
        <v>0</v>
      </c>
      <c r="N310" s="98">
        <f>IFERROR(J310/I310, 0)</f>
        <v>0</v>
      </c>
      <c r="O310" s="5" t="s">
        <v>89</v>
      </c>
      <c r="P310" s="65" t="s">
        <v>219</v>
      </c>
      <c r="Q310" s="66" t="s">
        <v>154</v>
      </c>
      <c r="R310" s="5" t="s">
        <v>89</v>
      </c>
      <c r="S310" t="str">
        <f>_xlfn.IFS(
  AND(I310 &lt;= _xlfn.MINIFS(I:I, A:A, A310)*1.1, Q310="YES"), "BEST VALUE",
  L310 &gt;= 4.5, "HIGH RATED",
  TRUE, "COMPARE"
)</f>
        <v>HIGH RATED</v>
      </c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</row>
    <row r="311" spans="1:191" s="85" customFormat="1" x14ac:dyDescent="0.35">
      <c r="A311" s="81" t="s">
        <v>49</v>
      </c>
      <c r="B311" s="81" t="s">
        <v>20</v>
      </c>
      <c r="C311" s="81">
        <v>2024</v>
      </c>
      <c r="D311" s="81">
        <v>6.9</v>
      </c>
      <c r="E311" s="81">
        <v>4200</v>
      </c>
      <c r="F311" s="81">
        <v>256</v>
      </c>
      <c r="G311" s="81">
        <v>8</v>
      </c>
      <c r="H311" s="81">
        <v>64</v>
      </c>
      <c r="I311" s="93" t="s">
        <v>89</v>
      </c>
      <c r="J311" s="93" t="s">
        <v>89</v>
      </c>
      <c r="K311" s="99">
        <f>SUMIF('Market Data'!$A$2:$A$316, 'Market Data'!$A298, 'Market Data'!$J$2:$J$316)</f>
        <v>7030</v>
      </c>
      <c r="L311" s="93" t="s">
        <v>89</v>
      </c>
      <c r="M311" s="98">
        <f>IFERROR(L311/I311, 0)</f>
        <v>0</v>
      </c>
      <c r="N311" s="98">
        <f>IFERROR(J311/I311, 0)</f>
        <v>0</v>
      </c>
      <c r="O311" s="89" t="s">
        <v>89</v>
      </c>
      <c r="P311" s="82" t="s">
        <v>20</v>
      </c>
      <c r="Q311" s="78" t="s">
        <v>154</v>
      </c>
      <c r="R311" s="90" t="s">
        <v>89</v>
      </c>
      <c r="S311" t="str">
        <f>_xlfn.IFS(
  AND(I311 &lt;= _xlfn.MINIFS(I:I, A:A, A311)*1.1, Q311="YES"), "BEST VALUE",
  L311 &gt;= 4.5, "HIGH RATED",
  TRUE, "COMPARE"
)</f>
        <v>HIGH RATED</v>
      </c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</row>
    <row r="312" spans="1:191" s="85" customFormat="1" x14ac:dyDescent="0.35">
      <c r="A312" s="85" t="s">
        <v>79</v>
      </c>
      <c r="B312" s="85" t="s">
        <v>51</v>
      </c>
      <c r="C312" s="85">
        <v>2023</v>
      </c>
      <c r="D312" s="85">
        <v>6.7</v>
      </c>
      <c r="E312" s="85">
        <v>5000</v>
      </c>
      <c r="F312" s="85">
        <v>128</v>
      </c>
      <c r="G312" s="85">
        <v>8</v>
      </c>
      <c r="H312" s="85">
        <v>50</v>
      </c>
      <c r="I312" s="92" t="s">
        <v>89</v>
      </c>
      <c r="J312" s="92" t="s">
        <v>89</v>
      </c>
      <c r="K312" s="99">
        <f>SUMIF('Market Data'!$A$2:$A$316, 'Market Data'!$A302, 'Market Data'!$J$2:$J$316)</f>
        <v>469</v>
      </c>
      <c r="L312" s="92" t="s">
        <v>89</v>
      </c>
      <c r="M312" s="98">
        <f>IFERROR(L312/I312, 0)</f>
        <v>0</v>
      </c>
      <c r="N312" s="98">
        <f>IFERROR(J312/I312, 0)</f>
        <v>0</v>
      </c>
      <c r="O312" s="96" t="s">
        <v>89</v>
      </c>
      <c r="P312" s="86" t="s">
        <v>244</v>
      </c>
      <c r="Q312" s="78" t="s">
        <v>154</v>
      </c>
      <c r="R312" s="92" t="s">
        <v>89</v>
      </c>
      <c r="S312" t="str">
        <f>_xlfn.IFS(
  AND(I312 &lt;= _xlfn.MINIFS(I:I, A:A, A312)*1.1, Q312="YES"), "BEST VALUE",
  L312 &gt;= 4.5, "HIGH RATED",
  TRUE, "COMPARE"
)</f>
        <v>HIGH RATED</v>
      </c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</row>
    <row r="313" spans="1:191" s="85" customFormat="1" x14ac:dyDescent="0.35">
      <c r="A313" s="85" t="s">
        <v>73</v>
      </c>
      <c r="B313" s="85" t="s">
        <v>51</v>
      </c>
      <c r="C313" s="85">
        <v>2024</v>
      </c>
      <c r="D313" s="85">
        <v>6.78</v>
      </c>
      <c r="E313" s="85">
        <v>5500</v>
      </c>
      <c r="F313" s="85">
        <v>256</v>
      </c>
      <c r="G313" s="85">
        <v>16</v>
      </c>
      <c r="H313" s="85">
        <v>50</v>
      </c>
      <c r="I313" s="92" t="s">
        <v>89</v>
      </c>
      <c r="J313" s="92" t="s">
        <v>89</v>
      </c>
      <c r="K313" s="99">
        <f>SUMIF('Market Data'!$A$2:$A$316, 'Market Data'!$A303, 'Market Data'!$J$2:$J$316)</f>
        <v>17</v>
      </c>
      <c r="L313" s="92" t="s">
        <v>89</v>
      </c>
      <c r="M313" s="98">
        <f>IFERROR(L313/I313, 0)</f>
        <v>0</v>
      </c>
      <c r="N313" s="98">
        <f>IFERROR(J313/I313, 0)</f>
        <v>0</v>
      </c>
      <c r="O313" s="96" t="s">
        <v>89</v>
      </c>
      <c r="P313" s="86" t="s">
        <v>244</v>
      </c>
      <c r="Q313" s="78" t="s">
        <v>154</v>
      </c>
      <c r="R313" s="92" t="s">
        <v>89</v>
      </c>
      <c r="S313" t="str">
        <f>_xlfn.IFS(
  AND(I313 &lt;= _xlfn.MINIFS(I:I, A:A, A313)*1.1, Q313="YES"), "BEST VALUE",
  L313 &gt;= 4.5, "HIGH RATED",
  TRUE, "COMPARE"
)</f>
        <v>HIGH RATED</v>
      </c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</row>
    <row r="314" spans="1:191" s="85" customFormat="1" x14ac:dyDescent="0.35">
      <c r="A314" s="85" t="s">
        <v>77</v>
      </c>
      <c r="B314" s="85" t="s">
        <v>51</v>
      </c>
      <c r="C314" s="85">
        <v>2023</v>
      </c>
      <c r="D314" s="85">
        <v>6.41</v>
      </c>
      <c r="E314" s="85">
        <v>5000</v>
      </c>
      <c r="F314" s="85">
        <v>256</v>
      </c>
      <c r="G314" s="85">
        <v>16</v>
      </c>
      <c r="H314" s="85">
        <v>50</v>
      </c>
      <c r="I314" s="92" t="s">
        <v>89</v>
      </c>
      <c r="J314" s="92" t="s">
        <v>89</v>
      </c>
      <c r="K314" s="99">
        <f>SUMIF('Market Data'!$A$2:$A$316, 'Market Data'!$A304, 'Market Data'!$J$2:$J$316)</f>
        <v>296</v>
      </c>
      <c r="L314" s="92" t="s">
        <v>89</v>
      </c>
      <c r="M314" s="98">
        <f>IFERROR(L314/I314, 0)</f>
        <v>0</v>
      </c>
      <c r="N314" s="98">
        <f>IFERROR(J314/I314, 0)</f>
        <v>0</v>
      </c>
      <c r="O314" s="96" t="s">
        <v>89</v>
      </c>
      <c r="P314" s="86" t="s">
        <v>244</v>
      </c>
      <c r="Q314" s="78" t="s">
        <v>154</v>
      </c>
      <c r="R314" s="92" t="s">
        <v>89</v>
      </c>
      <c r="S314" t="str">
        <f>_xlfn.IFS(
  AND(I314 &lt;= _xlfn.MINIFS(I:I, A:A, A314)*1.1, Q314="YES"), "BEST VALUE",
  L314 &gt;= 4.5, "HIGH RATED",
  TRUE, "COMPARE"
)</f>
        <v>HIGH RATED</v>
      </c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</row>
    <row r="315" spans="1:191" s="85" customFormat="1" x14ac:dyDescent="0.35">
      <c r="A315" s="72" t="s">
        <v>35</v>
      </c>
      <c r="B315" s="72" t="s">
        <v>18</v>
      </c>
      <c r="C315" s="72">
        <v>2024</v>
      </c>
      <c r="D315" s="72">
        <v>6.5</v>
      </c>
      <c r="E315" s="73">
        <v>5000</v>
      </c>
      <c r="F315" s="72">
        <v>128</v>
      </c>
      <c r="G315" s="72">
        <v>8</v>
      </c>
      <c r="H315" s="72">
        <v>50</v>
      </c>
      <c r="I315" s="77" t="s">
        <v>89</v>
      </c>
      <c r="J315" s="77" t="s">
        <v>89</v>
      </c>
      <c r="K315" s="99">
        <f>SUMIF('Market Data'!$A$2:$A$316, 'Market Data'!$A309, 'Market Data'!$J$2:$J$316)</f>
        <v>197</v>
      </c>
      <c r="L315" s="77" t="s">
        <v>89</v>
      </c>
      <c r="M315" s="98">
        <f>IFERROR(L315/I315, 0)</f>
        <v>0</v>
      </c>
      <c r="N315" s="98">
        <f>IFERROR(J315/I315, 0)</f>
        <v>0</v>
      </c>
      <c r="O315" s="76" t="s">
        <v>89</v>
      </c>
      <c r="P315" s="75" t="s">
        <v>18</v>
      </c>
      <c r="Q315" s="78" t="s">
        <v>154</v>
      </c>
      <c r="R315" s="77" t="s">
        <v>89</v>
      </c>
      <c r="S315" t="str">
        <f>_xlfn.IFS(
  AND(I315 &lt;= _xlfn.MINIFS(I:I, A:A, A315)*1.1, Q315="YES"), "BEST VALUE",
  L315 &gt;= 4.5, "HIGH RATED",
  TRUE, "COMPARE"
)</f>
        <v>HIGH RATED</v>
      </c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</row>
    <row r="316" spans="1:191" s="85" customFormat="1" x14ac:dyDescent="0.35">
      <c r="A316" s="72" t="s">
        <v>114</v>
      </c>
      <c r="B316" s="72" t="s">
        <v>18</v>
      </c>
      <c r="C316" s="72">
        <v>2023</v>
      </c>
      <c r="D316" s="72">
        <v>6.8</v>
      </c>
      <c r="E316" s="73">
        <v>5000</v>
      </c>
      <c r="F316" s="72">
        <v>256</v>
      </c>
      <c r="G316" s="72">
        <v>8</v>
      </c>
      <c r="H316" s="72">
        <v>200</v>
      </c>
      <c r="I316" s="77" t="s">
        <v>89</v>
      </c>
      <c r="J316" s="77" t="s">
        <v>89</v>
      </c>
      <c r="K316" s="99">
        <f>SUMIF('Market Data'!$A$2:$A$316, 'Market Data'!$A310, 'Market Data'!$J$2:$J$316)</f>
        <v>36</v>
      </c>
      <c r="L316" s="77" t="s">
        <v>89</v>
      </c>
      <c r="M316" s="98">
        <f>IFERROR(L316/I316, 0)</f>
        <v>0</v>
      </c>
      <c r="N316" s="98">
        <f>IFERROR(J316/I316, 0)</f>
        <v>0</v>
      </c>
      <c r="O316" s="76" t="s">
        <v>89</v>
      </c>
      <c r="P316" s="75" t="s">
        <v>18</v>
      </c>
      <c r="Q316" s="78" t="s">
        <v>154</v>
      </c>
      <c r="R316" s="77" t="s">
        <v>89</v>
      </c>
      <c r="S316" t="str">
        <f>_xlfn.IFS(
  AND(I316 &lt;= _xlfn.MINIFS(I:I, A:A, A316)*1.1, Q316="YES"), "BEST VALUE",
  L316 &gt;= 4.5, "HIGH RATED",
  TRUE, "COMPARE"
)</f>
        <v>HIGH RATED</v>
      </c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</row>
    <row r="320" spans="1:191" x14ac:dyDescent="0.35">
      <c r="A320">
        <f>COUNTA(P2:P316)</f>
        <v>315</v>
      </c>
    </row>
  </sheetData>
  <sortState xmlns:xlrd2="http://schemas.microsoft.com/office/spreadsheetml/2017/richdata2" ref="A2:R316">
    <sortCondition ref="P40:P316"/>
  </sortState>
  <phoneticPr fontId="6" type="noConversion"/>
  <conditionalFormatting sqref="I2:I73 I75:I77 I79:I82 I86 I89 I92 I94:I95 I99:I100 I107:I108 I110:I112 I114:I116 I121 I123:I124 I127:I130 I134 I142:I143 I145:I152 I155:I156 I158 I161 I163:I165 I168:I170 I282:I290 I292">
    <cfRule type="cellIs" priority="287" operator="equal">
      <formula>"N/R"</formula>
    </cfRule>
    <cfRule type="cellIs" dxfId="46" priority="288" operator="greaterThan">
      <formula>600</formula>
    </cfRule>
    <cfRule type="cellIs" dxfId="45" priority="289" operator="lessThan">
      <formula>300</formula>
    </cfRule>
    <cfRule type="cellIs" dxfId="44" priority="290" operator="between">
      <formula>300</formula>
      <formula>600</formula>
    </cfRule>
  </conditionalFormatting>
  <conditionalFormatting sqref="I177:I178 I180:I182 I184:I187 I190:I191">
    <cfRule type="cellIs" priority="283" operator="equal">
      <formula>"N/R"</formula>
    </cfRule>
    <cfRule type="cellIs" dxfId="43" priority="284" operator="greaterThan">
      <formula>600</formula>
    </cfRule>
    <cfRule type="cellIs" dxfId="42" priority="285" operator="lessThan">
      <formula>300</formula>
    </cfRule>
    <cfRule type="cellIs" dxfId="41" priority="286" operator="between">
      <formula>300</formula>
      <formula>600</formula>
    </cfRule>
  </conditionalFormatting>
  <conditionalFormatting sqref="I193:I194">
    <cfRule type="cellIs" priority="277" operator="equal">
      <formula>"N/R"</formula>
    </cfRule>
    <cfRule type="cellIs" dxfId="40" priority="278" operator="greaterThan">
      <formula>600</formula>
    </cfRule>
    <cfRule type="cellIs" dxfId="39" priority="279" operator="lessThan">
      <formula>300</formula>
    </cfRule>
    <cfRule type="cellIs" dxfId="38" priority="280" operator="between">
      <formula>300</formula>
      <formula>600</formula>
    </cfRule>
  </conditionalFormatting>
  <conditionalFormatting sqref="I196:I198 I200">
    <cfRule type="cellIs" priority="269" operator="equal">
      <formula>"N/R"</formula>
    </cfRule>
    <cfRule type="cellIs" dxfId="37" priority="270" operator="greaterThan">
      <formula>600</formula>
    </cfRule>
    <cfRule type="cellIs" dxfId="36" priority="271" operator="lessThan">
      <formula>300</formula>
    </cfRule>
    <cfRule type="cellIs" dxfId="35" priority="272" operator="between">
      <formula>300</formula>
      <formula>600</formula>
    </cfRule>
  </conditionalFormatting>
  <conditionalFormatting sqref="I212 I215:I217 I219:I222 I225:I226 I228:I229 I232:I233 I239:I240">
    <cfRule type="cellIs" priority="265" operator="equal">
      <formula>"N/R"</formula>
    </cfRule>
    <cfRule type="cellIs" dxfId="34" priority="266" operator="greaterThan">
      <formula>600</formula>
    </cfRule>
    <cfRule type="cellIs" dxfId="33" priority="267" operator="lessThan">
      <formula>300</formula>
    </cfRule>
    <cfRule type="cellIs" dxfId="32" priority="268" operator="between">
      <formula>300</formula>
      <formula>600</formula>
    </cfRule>
  </conditionalFormatting>
  <conditionalFormatting sqref="I247:I249 I252:I255 I257 I261">
    <cfRule type="cellIs" priority="153" operator="equal">
      <formula>"N/R"</formula>
    </cfRule>
    <cfRule type="cellIs" dxfId="31" priority="154" operator="greaterThan">
      <formula>600</formula>
    </cfRule>
    <cfRule type="cellIs" dxfId="30" priority="155" operator="lessThan">
      <formula>300</formula>
    </cfRule>
    <cfRule type="cellIs" dxfId="29" priority="156" operator="between">
      <formula>300</formula>
      <formula>600</formula>
    </cfRule>
  </conditionalFormatting>
  <conditionalFormatting sqref="I264:I265">
    <cfRule type="cellIs" priority="157" operator="equal">
      <formula>"N/R"</formula>
    </cfRule>
    <cfRule type="cellIs" dxfId="28" priority="158" operator="greaterThan">
      <formula>600</formula>
    </cfRule>
    <cfRule type="cellIs" dxfId="27" priority="159" operator="lessThan">
      <formula>300</formula>
    </cfRule>
    <cfRule type="cellIs" dxfId="26" priority="160" operator="between">
      <formula>300</formula>
      <formula>600</formula>
    </cfRule>
  </conditionalFormatting>
  <conditionalFormatting sqref="I269">
    <cfRule type="cellIs" priority="175" operator="equal">
      <formula>"N/R"</formula>
    </cfRule>
    <cfRule type="cellIs" dxfId="25" priority="176" operator="greaterThan">
      <formula>600</formula>
    </cfRule>
    <cfRule type="cellIs" dxfId="24" priority="177" operator="lessThan">
      <formula>300</formula>
    </cfRule>
    <cfRule type="cellIs" dxfId="23" priority="178" operator="between">
      <formula>300</formula>
      <formula>600</formula>
    </cfRule>
  </conditionalFormatting>
  <conditionalFormatting sqref="I294:I302 I304:I310 I314:I316">
    <cfRule type="cellIs" priority="29" operator="equal">
      <formula>"N/R"</formula>
    </cfRule>
    <cfRule type="cellIs" dxfId="22" priority="30" operator="greaterThan">
      <formula>600</formula>
    </cfRule>
    <cfRule type="cellIs" dxfId="21" priority="31" operator="lessThan">
      <formula>300</formula>
    </cfRule>
    <cfRule type="cellIs" dxfId="20" priority="32" operator="between">
      <formula>300</formula>
      <formula>600</formula>
    </cfRule>
  </conditionalFormatting>
  <conditionalFormatting sqref="K1:K1048576">
    <cfRule type="top10" dxfId="19" priority="14" rank="10"/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{D4B9F676-32EA-4D84-BDB8-DE559A00A89C}</x14:id>
        </ext>
      </extLst>
    </cfRule>
  </conditionalFormatting>
  <conditionalFormatting sqref="M2:M316">
    <cfRule type="cellIs" dxfId="18" priority="20" operator="greaterThan">
      <formula>0.013</formula>
    </cfRule>
  </conditionalFormatting>
  <conditionalFormatting sqref="N2:N316">
    <cfRule type="top10" dxfId="17" priority="291" rank="10"/>
  </conditionalFormatting>
  <conditionalFormatting sqref="Q2:Q316">
    <cfRule type="containsText" dxfId="16" priority="37" operator="containsText" text="NO">
      <formula>NOT(ISERROR(SEARCH("NO",Q2)))</formula>
    </cfRule>
    <cfRule type="containsText" dxfId="15" priority="38" operator="containsText" text="YES">
      <formula>NOT(ISERROR(SEARCH("YES",Q2)))</formula>
    </cfRule>
  </conditionalFormatting>
  <conditionalFormatting sqref="Q294:Q302">
    <cfRule type="containsText" dxfId="14" priority="27" operator="containsText" text="NO">
      <formula>NOT(ISERROR(SEARCH("NO",Q294)))</formula>
    </cfRule>
    <cfRule type="containsText" dxfId="13" priority="28" operator="containsText" text="YES">
      <formula>NOT(ISERROR(SEARCH("YES",Q294)))</formula>
    </cfRule>
  </conditionalFormatting>
  <conditionalFormatting sqref="Q304:Q310">
    <cfRule type="containsText" dxfId="12" priority="25" operator="containsText" text="NO">
      <formula>NOT(ISERROR(SEARCH("NO",Q304)))</formula>
    </cfRule>
    <cfRule type="containsText" dxfId="11" priority="26" operator="containsText" text="YES">
      <formula>NOT(ISERROR(SEARCH("YES",Q304)))</formula>
    </cfRule>
  </conditionalFormatting>
  <conditionalFormatting sqref="Q314:Q316">
    <cfRule type="containsText" dxfId="10" priority="23" operator="containsText" text="NO">
      <formula>NOT(ISERROR(SEARCH("NO",Q314)))</formula>
    </cfRule>
    <cfRule type="containsText" dxfId="9" priority="24" operator="containsText" text="YES">
      <formula>NOT(ISERROR(SEARCH("YES",Q314)))</formula>
    </cfRule>
  </conditionalFormatting>
  <conditionalFormatting sqref="S2:S316">
    <cfRule type="containsText" dxfId="8" priority="9" operator="containsText" text="COMPARE">
      <formula>NOT(ISERROR(SEARCH("COMPARE",S2)))</formula>
    </cfRule>
    <cfRule type="containsText" dxfId="7" priority="10" operator="containsText" text="BEST VALUE">
      <formula>NOT(ISERROR(SEARCH("BEST VALUE",S2)))</formula>
    </cfRule>
    <cfRule type="containsText" dxfId="6" priority="11" operator="containsText" text="HIGH RATED">
      <formula>NOT(ISERROR(SEARCH("HIGH RATED",S2)))</formula>
    </cfRule>
  </conditionalFormatting>
  <conditionalFormatting sqref="I199">
    <cfRule type="cellIs" priority="1" operator="equal">
      <formula>"N/R"</formula>
    </cfRule>
    <cfRule type="cellIs" dxfId="2" priority="2" operator="greaterThan">
      <formula>600</formula>
    </cfRule>
    <cfRule type="cellIs" dxfId="1" priority="3" operator="lessThan">
      <formula>300</formula>
    </cfRule>
    <cfRule type="cellIs" dxfId="0" priority="4" operator="between">
      <formula>300</formula>
      <formula>600</formula>
    </cfRule>
  </conditionalFormatting>
  <hyperlinks>
    <hyperlink ref="R78" r:id="rId1" xr:uid="{FA652061-5B63-4EBE-94F8-949B39A75F55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B9F676-32EA-4D84-BDB8-DE559A00A8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AC23-1A7F-4A0B-99B8-3C00234F6140}">
  <dimension ref="B2:AA41"/>
  <sheetViews>
    <sheetView tabSelected="1" topLeftCell="A7" zoomScale="82" zoomScaleNormal="70" workbookViewId="0">
      <selection activeCell="K43" sqref="K43"/>
    </sheetView>
  </sheetViews>
  <sheetFormatPr defaultRowHeight="14.5" x14ac:dyDescent="0.35"/>
  <cols>
    <col min="1" max="1" width="4.36328125" customWidth="1"/>
    <col min="2" max="2" width="27.54296875" customWidth="1"/>
    <col min="3" max="3" width="14.81640625" customWidth="1"/>
    <col min="4" max="4" width="18.6328125" customWidth="1"/>
    <col min="5" max="5" width="13.90625" customWidth="1"/>
    <col min="6" max="6" width="5.81640625" customWidth="1"/>
    <col min="7" max="7" width="9.90625" customWidth="1"/>
    <col min="8" max="8" width="14.36328125" customWidth="1"/>
    <col min="9" max="9" width="27.36328125" customWidth="1"/>
    <col min="10" max="10" width="8.7265625" customWidth="1"/>
    <col min="11" max="11" width="30.453125" customWidth="1"/>
    <col min="13" max="13" width="13.81640625" customWidth="1"/>
    <col min="16" max="16" width="13.7265625" customWidth="1"/>
  </cols>
  <sheetData>
    <row r="2" spans="2:27" ht="20.5" customHeight="1" x14ac:dyDescent="0.35"/>
    <row r="3" spans="2:27" ht="22" customHeight="1" x14ac:dyDescent="0.35">
      <c r="B3" s="117" t="s">
        <v>272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2:27" ht="14.5" customHeight="1" x14ac:dyDescent="0.35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6" spans="2:27" ht="15" thickBot="1" x14ac:dyDescent="0.4">
      <c r="E6" s="102"/>
    </row>
    <row r="7" spans="2:27" ht="20" thickTop="1" thickBot="1" x14ac:dyDescent="0.55000000000000004">
      <c r="B7" s="118" t="s">
        <v>273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20"/>
      <c r="P7" s="118" t="s">
        <v>289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20"/>
    </row>
    <row r="8" spans="2:27" ht="15" thickTop="1" x14ac:dyDescent="0.35"/>
    <row r="9" spans="2:27" ht="18" customHeight="1" x14ac:dyDescent="0.4">
      <c r="B9" s="114" t="s">
        <v>275</v>
      </c>
      <c r="C9" s="115"/>
      <c r="D9" s="115"/>
      <c r="E9" s="115"/>
      <c r="F9" s="115"/>
      <c r="G9" s="116"/>
      <c r="I9" s="114" t="s">
        <v>276</v>
      </c>
      <c r="J9" s="115"/>
      <c r="K9" s="115"/>
      <c r="L9" s="115"/>
      <c r="M9" s="116"/>
      <c r="P9" s="114" t="s">
        <v>290</v>
      </c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6"/>
    </row>
    <row r="13" spans="2:27" x14ac:dyDescent="0.35">
      <c r="D13" s="101"/>
      <c r="E13" s="104"/>
    </row>
    <row r="14" spans="2:27" x14ac:dyDescent="0.35">
      <c r="D14" s="101"/>
      <c r="E14" s="104"/>
    </row>
    <row r="15" spans="2:27" x14ac:dyDescent="0.35">
      <c r="D15" s="101"/>
      <c r="E15" s="104"/>
    </row>
    <row r="16" spans="2:27" x14ac:dyDescent="0.35">
      <c r="D16" s="101"/>
      <c r="E16" s="104"/>
    </row>
    <row r="17" spans="2:27" x14ac:dyDescent="0.35">
      <c r="D17" s="101"/>
      <c r="E17" s="104"/>
    </row>
    <row r="27" spans="2:27" ht="15" thickBot="1" x14ac:dyDescent="0.4"/>
    <row r="28" spans="2:27" ht="20" thickTop="1" thickBot="1" x14ac:dyDescent="0.55000000000000004">
      <c r="B28" s="118" t="s">
        <v>285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20"/>
      <c r="P28" s="114" t="s">
        <v>291</v>
      </c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6"/>
    </row>
    <row r="29" spans="2:27" ht="15" thickTop="1" x14ac:dyDescent="0.35"/>
    <row r="30" spans="2:27" ht="18" x14ac:dyDescent="0.4">
      <c r="B30" s="114" t="s">
        <v>282</v>
      </c>
      <c r="C30" s="115"/>
      <c r="D30" s="116"/>
      <c r="E30" s="109"/>
      <c r="F30" s="114" t="s">
        <v>284</v>
      </c>
      <c r="G30" s="115"/>
      <c r="H30" s="115"/>
      <c r="I30" s="116"/>
      <c r="J30" s="108"/>
      <c r="K30" s="114" t="s">
        <v>283</v>
      </c>
      <c r="L30" s="115"/>
      <c r="M30" s="116"/>
    </row>
    <row r="32" spans="2:27" ht="16" customHeight="1" x14ac:dyDescent="0.4">
      <c r="B32" s="122" t="str">
        <f>'Pivot Market Tables'!A4</f>
        <v>Google Pixel 8a</v>
      </c>
      <c r="C32" s="122"/>
      <c r="D32" s="106">
        <f>GETPIVOTDATA("Value Ratio",'Pivot Market Tables'!$A$3,"Product Name",B32)</f>
        <v>1.4326647564469915E-2</v>
      </c>
      <c r="F32" s="122" t="str">
        <f>'Pivot Market Tables'!D4</f>
        <v>Google Pixel 8</v>
      </c>
      <c r="G32" s="122"/>
      <c r="H32" s="122"/>
      <c r="I32" s="106">
        <f>GETPIVOTDATA("Engagement Ratio                 ",'Pivot Market Tables'!$D$3,"Product Name",F32)</f>
        <v>6.3931685718158402</v>
      </c>
      <c r="K32" s="110" t="str">
        <f>'Pivot Market Tables'!G4</f>
        <v>Google Pixel 8</v>
      </c>
      <c r="L32" s="121">
        <f>GETPIVOTDATA("No. of Reviews",'Pivot Market Tables'!$G$3,"Product Name",K32)</f>
        <v>2895</v>
      </c>
      <c r="M32" s="121"/>
      <c r="N32" s="107"/>
    </row>
    <row r="33" spans="2:14" ht="16" customHeight="1" x14ac:dyDescent="0.4">
      <c r="B33" s="122" t="str">
        <f>'Pivot Market Tables'!A5</f>
        <v>HONOR 400 Lite</v>
      </c>
      <c r="C33" s="122"/>
      <c r="D33" s="106">
        <f>GETPIVOTDATA("Value Ratio",'Pivot Market Tables'!$A$3,"Product Name",B33)</f>
        <v>2.2273739715441613E-2</v>
      </c>
      <c r="F33" s="122" t="str">
        <f>'Pivot Market Tables'!D5</f>
        <v>Google Pixel 8 Pro</v>
      </c>
      <c r="G33" s="122"/>
      <c r="H33" s="122"/>
      <c r="I33" s="106">
        <f>GETPIVOTDATA("Engagement Ratio                 ",'Pivot Market Tables'!$D$3,"Product Name",F33)</f>
        <v>4.2392127176381527</v>
      </c>
      <c r="K33" s="110" t="str">
        <f>'Pivot Market Tables'!G5</f>
        <v>Google Pixel 8 Pro</v>
      </c>
      <c r="L33" s="121">
        <f>GETPIVOTDATA("No. of Reviews",'Pivot Market Tables'!$G$3,"Product Name",K33)</f>
        <v>2782</v>
      </c>
      <c r="M33" s="121"/>
      <c r="N33" s="107"/>
    </row>
    <row r="34" spans="2:14" ht="16" customHeight="1" x14ac:dyDescent="0.4">
      <c r="B34" s="122" t="str">
        <f>'Pivot Market Tables'!A6</f>
        <v>HONOR Magic6 Lite</v>
      </c>
      <c r="C34" s="122"/>
      <c r="D34" s="106">
        <f>GETPIVOTDATA("Value Ratio",'Pivot Market Tables'!$A$3,"Product Name",B34)</f>
        <v>1.6161616161616162E-2</v>
      </c>
      <c r="F34" s="122" t="str">
        <f>'Pivot Market Tables'!D6</f>
        <v>Google Pixel 8a</v>
      </c>
      <c r="G34" s="122"/>
      <c r="H34" s="122"/>
      <c r="I34" s="106">
        <f>GETPIVOTDATA("Engagement Ratio                 ",'Pivot Market Tables'!$D$3,"Product Name",F34)</f>
        <v>4.2148997134670489</v>
      </c>
      <c r="K34" s="110" t="str">
        <f>'Pivot Market Tables'!G6</f>
        <v>Google Pixel 8a</v>
      </c>
      <c r="L34" s="121">
        <f>GETPIVOTDATA("No. of Reviews",'Pivot Market Tables'!$G$3,"Product Name",K34)</f>
        <v>1734</v>
      </c>
      <c r="M34" s="121"/>
      <c r="N34" s="107"/>
    </row>
    <row r="35" spans="2:14" ht="16" customHeight="1" x14ac:dyDescent="0.4">
      <c r="B35" s="122" t="str">
        <f>'Pivot Market Tables'!A7</f>
        <v>Motorola Edge50 Pro</v>
      </c>
      <c r="C35" s="122"/>
      <c r="D35" s="106">
        <f>GETPIVOTDATA("Value Ratio",'Pivot Market Tables'!$A$3,"Product Name",B35)</f>
        <v>1.4326647564469915E-2</v>
      </c>
      <c r="F35" s="122" t="str">
        <f>'Pivot Market Tables'!D7</f>
        <v>HONOR 90</v>
      </c>
      <c r="G35" s="122"/>
      <c r="H35" s="122"/>
      <c r="I35" s="106">
        <f>GETPIVOTDATA("Engagement Ratio                 ",'Pivot Market Tables'!$D$3,"Product Name",F35)</f>
        <v>3.8598914182303079</v>
      </c>
      <c r="K35" s="110" t="str">
        <f>'Pivot Market Tables'!G7</f>
        <v>HONOR 90</v>
      </c>
      <c r="L35" s="121">
        <f>GETPIVOTDATA("No. of Reviews",'Pivot Market Tables'!$G$3,"Product Name",K35)</f>
        <v>1898</v>
      </c>
      <c r="M35" s="121"/>
      <c r="N35" s="107"/>
    </row>
    <row r="36" spans="2:14" ht="16" customHeight="1" x14ac:dyDescent="0.4">
      <c r="B36" s="122" t="str">
        <f>'Pivot Market Tables'!A8</f>
        <v>OnePlus Nord CE 4 Lite</v>
      </c>
      <c r="C36" s="122"/>
      <c r="D36" s="106">
        <f>GETPIVOTDATA("Value Ratio",'Pivot Market Tables'!$A$3,"Product Name",B36)</f>
        <v>2.0463212724397731E-2</v>
      </c>
      <c r="F36" s="122" t="str">
        <f>'Pivot Market Tables'!D8</f>
        <v>HONOR Magic6 Lite</v>
      </c>
      <c r="G36" s="122"/>
      <c r="H36" s="122"/>
      <c r="I36" s="106">
        <f>GETPIVOTDATA("Engagement Ratio                 ",'Pivot Market Tables'!$D$3,"Product Name",F36)</f>
        <v>3.3990404069599398</v>
      </c>
      <c r="K36" s="110" t="str">
        <f>'Pivot Market Tables'!G8</f>
        <v>Motorola Razr40</v>
      </c>
      <c r="L36" s="121">
        <f>GETPIVOTDATA("No. of Reviews",'Pivot Market Tables'!$G$3,"Product Name",K36)</f>
        <v>7030</v>
      </c>
      <c r="M36" s="121"/>
      <c r="N36" s="107"/>
    </row>
    <row r="37" spans="2:14" ht="16" customHeight="1" x14ac:dyDescent="0.4">
      <c r="B37" s="122" t="str">
        <f>'Pivot Market Tables'!A9</f>
        <v>Samsung Galaxy A55</v>
      </c>
      <c r="C37" s="122"/>
      <c r="D37" s="106">
        <f>GETPIVOTDATA("Value Ratio",'Pivot Market Tables'!$A$3,"Product Name",B37)</f>
        <v>1.4040114613180516E-2</v>
      </c>
      <c r="F37" s="122" t="str">
        <f>'Pivot Market Tables'!D9</f>
        <v>Motorola Razr40</v>
      </c>
      <c r="G37" s="122"/>
      <c r="H37" s="122"/>
      <c r="I37" s="106">
        <f>GETPIVOTDATA("Engagement Ratio                 ",'Pivot Market Tables'!$D$3,"Product Name",F37)</f>
        <v>8.2877526753864448</v>
      </c>
      <c r="K37" s="110" t="str">
        <f>'Pivot Market Tables'!G9</f>
        <v>Samsung Galaxy A55</v>
      </c>
      <c r="L37" s="121">
        <f>GETPIVOTDATA("No. of Reviews",'Pivot Market Tables'!$G$3,"Product Name",K37)</f>
        <v>2596</v>
      </c>
      <c r="M37" s="121"/>
      <c r="N37" s="107"/>
    </row>
    <row r="38" spans="2:14" ht="16" customHeight="1" x14ac:dyDescent="0.4">
      <c r="B38" s="122" t="str">
        <f>'Pivot Market Tables'!A10</f>
        <v>Xiaomi 14T Pro</v>
      </c>
      <c r="C38" s="122"/>
      <c r="D38" s="106">
        <f>GETPIVOTDATA("Value Ratio",'Pivot Market Tables'!$A$3,"Product Name",B38)</f>
        <v>1.535720867375146E-2</v>
      </c>
      <c r="F38" s="122" t="str">
        <f>'Pivot Market Tables'!D10</f>
        <v>Samsung Galaxy A55</v>
      </c>
      <c r="G38" s="122"/>
      <c r="H38" s="122"/>
      <c r="I38" s="106">
        <f>GETPIVOTDATA("Engagement Ratio                 ",'Pivot Market Tables'!$D$3,"Product Name",F38)</f>
        <v>2.5855614973262031</v>
      </c>
      <c r="K38" s="110" t="str">
        <f>'Pivot Market Tables'!G10</f>
        <v>Samsung Galaxy S23 Ultra</v>
      </c>
      <c r="L38" s="121">
        <f>GETPIVOTDATA("No. of Reviews",'Pivot Market Tables'!$G$3,"Product Name",K38)</f>
        <v>1502</v>
      </c>
      <c r="M38" s="121"/>
      <c r="N38" s="107"/>
    </row>
    <row r="39" spans="2:14" ht="16" customHeight="1" x14ac:dyDescent="0.4">
      <c r="B39" s="122" t="str">
        <f>'Pivot Market Tables'!A11</f>
        <v>Xiaomi Note 13 Pro</v>
      </c>
      <c r="C39" s="122"/>
      <c r="D39" s="106">
        <f>GETPIVOTDATA("Value Ratio",'Pivot Market Tables'!$A$3,"Product Name",B39)</f>
        <v>1.6262975778546712E-2</v>
      </c>
      <c r="F39" s="122" t="str">
        <f>'Pivot Market Tables'!D11</f>
        <v>Samsung Galaxy S24 Ultra</v>
      </c>
      <c r="G39" s="122"/>
      <c r="H39" s="122"/>
      <c r="I39" s="106">
        <f>GETPIVOTDATA("Engagement Ratio                 ",'Pivot Market Tables'!$D$3,"Product Name",F39)</f>
        <v>6.9729729729729728</v>
      </c>
      <c r="K39" s="110" t="str">
        <f>'Pivot Market Tables'!G11</f>
        <v>Samsung Galaxy S24 FE</v>
      </c>
      <c r="L39" s="121">
        <f>GETPIVOTDATA("No. of Reviews",'Pivot Market Tables'!$G$3,"Product Name",K39)</f>
        <v>2442</v>
      </c>
      <c r="M39" s="121"/>
      <c r="N39" s="107"/>
    </row>
    <row r="40" spans="2:14" ht="16" customHeight="1" x14ac:dyDescent="0.4">
      <c r="B40" s="122" t="str">
        <f>'Pivot Market Tables'!A12</f>
        <v>Xiaomi Note 14 Pro</v>
      </c>
      <c r="C40" s="122"/>
      <c r="D40" s="106">
        <f>GETPIVOTDATA("Value Ratio",'Pivot Market Tables'!$A$3,"Product Name",B40)</f>
        <v>1.4749262536873156E-2</v>
      </c>
      <c r="F40" s="122" t="str">
        <f>'Pivot Market Tables'!D12</f>
        <v>Samsung Galaxy S25</v>
      </c>
      <c r="G40" s="122"/>
      <c r="H40" s="122"/>
      <c r="I40" s="106">
        <f>GETPIVOTDATA("Engagement Ratio                 ",'Pivot Market Tables'!$D$3,"Product Name",F40)</f>
        <v>17.602168473728106</v>
      </c>
      <c r="K40" s="110" t="str">
        <f>'Pivot Market Tables'!G12</f>
        <v>Samsung Galaxy S24 Ultra</v>
      </c>
      <c r="L40" s="121">
        <f>GETPIVOTDATA("No. of Reviews",'Pivot Market Tables'!$G$3,"Product Name",K40)</f>
        <v>14731</v>
      </c>
      <c r="M40" s="121"/>
      <c r="N40" s="107"/>
    </row>
    <row r="41" spans="2:14" ht="16" customHeight="1" x14ac:dyDescent="0.4">
      <c r="B41" s="122" t="str">
        <f>'Pivot Market Tables'!A13</f>
        <v>Xiaomi Poco F6 Pro</v>
      </c>
      <c r="C41" s="122"/>
      <c r="D41" s="106">
        <f>GETPIVOTDATA("Value Ratio",'Pivot Market Tables'!$A$3,"Product Name",B41)</f>
        <v>1.3550135501355014E-2</v>
      </c>
      <c r="F41" s="122" t="str">
        <f>'Pivot Market Tables'!D13</f>
        <v>Xiaomi Note 13 Pro</v>
      </c>
      <c r="G41" s="122"/>
      <c r="H41" s="122"/>
      <c r="I41" s="106">
        <f>GETPIVOTDATA("Engagement Ratio                 ",'Pivot Market Tables'!$D$3,"Product Name",F41)</f>
        <v>2.3097345132743361</v>
      </c>
      <c r="K41" s="110" t="str">
        <f>'Pivot Market Tables'!G13</f>
        <v>Samsung Galaxy S25</v>
      </c>
      <c r="L41" s="121">
        <f>GETPIVOTDATA("No. of Reviews",'Pivot Market Tables'!$G$3,"Product Name",K41)</f>
        <v>48808</v>
      </c>
      <c r="M41" s="121"/>
      <c r="N41" s="107"/>
    </row>
  </sheetData>
  <sortState xmlns:xlrd2="http://schemas.microsoft.com/office/spreadsheetml/2017/richdata2" ref="A3:G318">
    <sortCondition descending="1" ref="F2:F318"/>
  </sortState>
  <mergeCells count="41">
    <mergeCell ref="B39:C39"/>
    <mergeCell ref="B40:C40"/>
    <mergeCell ref="B41:C41"/>
    <mergeCell ref="B30:D30"/>
    <mergeCell ref="F30:I30"/>
    <mergeCell ref="F39:H39"/>
    <mergeCell ref="F40:H40"/>
    <mergeCell ref="F41:H41"/>
    <mergeCell ref="F32:H32"/>
    <mergeCell ref="F33:H33"/>
    <mergeCell ref="F34:H34"/>
    <mergeCell ref="F35:H35"/>
    <mergeCell ref="F36:H36"/>
    <mergeCell ref="B7:M7"/>
    <mergeCell ref="I9:M9"/>
    <mergeCell ref="B9:G9"/>
    <mergeCell ref="F37:H37"/>
    <mergeCell ref="F38:H38"/>
    <mergeCell ref="B32:C32"/>
    <mergeCell ref="B33:C33"/>
    <mergeCell ref="B34:C34"/>
    <mergeCell ref="B35:C35"/>
    <mergeCell ref="B36:C36"/>
    <mergeCell ref="B37:C37"/>
    <mergeCell ref="B38:C38"/>
    <mergeCell ref="P28:AA28"/>
    <mergeCell ref="B3:Z4"/>
    <mergeCell ref="P7:AA7"/>
    <mergeCell ref="P9:AA9"/>
    <mergeCell ref="L41:M41"/>
    <mergeCell ref="B28:M28"/>
    <mergeCell ref="L36:M36"/>
    <mergeCell ref="L37:M37"/>
    <mergeCell ref="L38:M38"/>
    <mergeCell ref="L39:M39"/>
    <mergeCell ref="L40:M40"/>
    <mergeCell ref="L32:M32"/>
    <mergeCell ref="L33:M33"/>
    <mergeCell ref="L34:M34"/>
    <mergeCell ref="L35:M35"/>
    <mergeCell ref="K30:M30"/>
  </mergeCells>
  <conditionalFormatting sqref="L32:L4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{B8AF3807-EC87-4D13-A63B-B1AAEB2435D2}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AF3807-EC87-4D13-A63B-B1AAEB2435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L32:L41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87CF-EDEB-4F29-B0EE-2CE036C04045}">
  <dimension ref="A3:Y24"/>
  <sheetViews>
    <sheetView zoomScale="116" workbookViewId="0">
      <selection activeCell="O25" sqref="O25"/>
    </sheetView>
  </sheetViews>
  <sheetFormatPr defaultRowHeight="14.5" x14ac:dyDescent="0.35"/>
  <cols>
    <col min="1" max="1" width="19.81640625" bestFit="1" customWidth="1"/>
    <col min="2" max="2" width="16.7265625" bestFit="1" customWidth="1"/>
    <col min="3" max="3" width="17.81640625" bestFit="1" customWidth="1"/>
    <col min="4" max="4" width="19.54296875" bestFit="1" customWidth="1"/>
    <col min="5" max="5" width="20.90625" customWidth="1"/>
    <col min="6" max="6" width="16.54296875" customWidth="1"/>
    <col min="7" max="7" width="15.26953125" bestFit="1" customWidth="1"/>
    <col min="8" max="8" width="20.90625" customWidth="1"/>
    <col min="9" max="9" width="17.1796875" bestFit="1" customWidth="1"/>
    <col min="10" max="10" width="18.7265625" bestFit="1" customWidth="1"/>
    <col min="11" max="11" width="20" bestFit="1" customWidth="1"/>
    <col min="12" max="12" width="18.08984375" bestFit="1" customWidth="1"/>
    <col min="13" max="13" width="13.453125" bestFit="1" customWidth="1"/>
    <col min="14" max="15" width="17.08984375" bestFit="1" customWidth="1"/>
    <col min="16" max="16" width="17" bestFit="1" customWidth="1"/>
    <col min="17" max="17" width="10.7265625" bestFit="1" customWidth="1"/>
    <col min="29" max="29" width="13.26953125" bestFit="1" customWidth="1"/>
    <col min="30" max="30" width="17.1796875" bestFit="1" customWidth="1"/>
    <col min="31" max="31" width="13.26953125" bestFit="1" customWidth="1"/>
    <col min="32" max="32" width="15.7265625" bestFit="1" customWidth="1"/>
  </cols>
  <sheetData>
    <row r="3" spans="1:25" x14ac:dyDescent="0.35">
      <c r="A3" s="100" t="s">
        <v>268</v>
      </c>
      <c r="B3" t="s">
        <v>280</v>
      </c>
      <c r="D3" s="100" t="s">
        <v>268</v>
      </c>
      <c r="E3" t="s">
        <v>281</v>
      </c>
      <c r="G3" s="100" t="s">
        <v>268</v>
      </c>
      <c r="H3" t="s">
        <v>270</v>
      </c>
    </row>
    <row r="4" spans="1:25" x14ac:dyDescent="0.35">
      <c r="A4" s="101" t="s">
        <v>13</v>
      </c>
      <c r="B4" s="97">
        <v>1.4326647564469915E-2</v>
      </c>
      <c r="D4" s="101" t="s">
        <v>85</v>
      </c>
      <c r="E4">
        <v>6.3931685718158402</v>
      </c>
      <c r="G4" s="101" t="s">
        <v>85</v>
      </c>
      <c r="H4">
        <v>2895</v>
      </c>
    </row>
    <row r="5" spans="1:25" x14ac:dyDescent="0.35">
      <c r="A5" s="101" t="s">
        <v>111</v>
      </c>
      <c r="B5" s="97">
        <v>2.2273739715441613E-2</v>
      </c>
      <c r="D5" s="101" t="s">
        <v>24</v>
      </c>
      <c r="E5">
        <v>4.2392127176381527</v>
      </c>
      <c r="G5" s="101" t="s">
        <v>24</v>
      </c>
      <c r="H5">
        <v>2782</v>
      </c>
      <c r="X5" s="100" t="s">
        <v>268</v>
      </c>
      <c r="Y5" t="s">
        <v>280</v>
      </c>
    </row>
    <row r="6" spans="1:25" x14ac:dyDescent="0.35">
      <c r="A6" s="101" t="s">
        <v>69</v>
      </c>
      <c r="B6" s="97">
        <v>1.6161616161616162E-2</v>
      </c>
      <c r="D6" s="101" t="s">
        <v>13</v>
      </c>
      <c r="E6">
        <v>4.2148997134670489</v>
      </c>
      <c r="G6" s="101" t="s">
        <v>13</v>
      </c>
      <c r="H6">
        <v>1734</v>
      </c>
      <c r="X6" s="101" t="s">
        <v>13</v>
      </c>
      <c r="Y6" s="97">
        <v>1.4326647564469915E-2</v>
      </c>
    </row>
    <row r="7" spans="1:25" x14ac:dyDescent="0.35">
      <c r="A7" s="101" t="s">
        <v>54</v>
      </c>
      <c r="B7" s="97">
        <v>1.4326647564469915E-2</v>
      </c>
      <c r="D7" s="101" t="s">
        <v>66</v>
      </c>
      <c r="E7">
        <v>3.8598914182303079</v>
      </c>
      <c r="G7" s="101" t="s">
        <v>66</v>
      </c>
      <c r="H7">
        <v>1898</v>
      </c>
      <c r="X7" s="101" t="s">
        <v>111</v>
      </c>
      <c r="Y7" s="97">
        <v>2.2273739715441613E-2</v>
      </c>
    </row>
    <row r="8" spans="1:25" x14ac:dyDescent="0.35">
      <c r="A8" s="101" t="s">
        <v>91</v>
      </c>
      <c r="B8" s="97">
        <v>2.0463212724397731E-2</v>
      </c>
      <c r="D8" s="101" t="s">
        <v>69</v>
      </c>
      <c r="E8">
        <v>3.3990404069599398</v>
      </c>
      <c r="G8" s="101" t="s">
        <v>49</v>
      </c>
      <c r="H8">
        <v>7030</v>
      </c>
      <c r="X8" s="101" t="s">
        <v>69</v>
      </c>
      <c r="Y8" s="97">
        <v>1.6161616161616162E-2</v>
      </c>
    </row>
    <row r="9" spans="1:25" x14ac:dyDescent="0.35">
      <c r="A9" s="101" t="s">
        <v>35</v>
      </c>
      <c r="B9" s="97">
        <v>1.4040114613180516E-2</v>
      </c>
      <c r="D9" s="101" t="s">
        <v>49</v>
      </c>
      <c r="E9">
        <v>8.2877526753864448</v>
      </c>
      <c r="G9" s="101" t="s">
        <v>35</v>
      </c>
      <c r="H9">
        <v>2596</v>
      </c>
      <c r="X9" s="101" t="s">
        <v>54</v>
      </c>
      <c r="Y9" s="97">
        <v>1.4326647564469915E-2</v>
      </c>
    </row>
    <row r="10" spans="1:25" x14ac:dyDescent="0.35">
      <c r="A10" s="101" t="s">
        <v>37</v>
      </c>
      <c r="B10" s="97">
        <v>1.535720867375146E-2</v>
      </c>
      <c r="D10" s="101" t="s">
        <v>35</v>
      </c>
      <c r="E10">
        <v>2.5855614973262031</v>
      </c>
      <c r="G10" s="101" t="s">
        <v>114</v>
      </c>
      <c r="H10">
        <v>1502</v>
      </c>
      <c r="X10" s="101" t="s">
        <v>91</v>
      </c>
      <c r="Y10" s="97">
        <v>2.0463212724397731E-2</v>
      </c>
    </row>
    <row r="11" spans="1:25" x14ac:dyDescent="0.35">
      <c r="A11" s="101" t="s">
        <v>41</v>
      </c>
      <c r="B11" s="97">
        <v>1.6262975778546712E-2</v>
      </c>
      <c r="D11" s="101" t="s">
        <v>30</v>
      </c>
      <c r="E11">
        <v>6.9729729729729728</v>
      </c>
      <c r="G11" s="101" t="s">
        <v>28</v>
      </c>
      <c r="H11">
        <v>2442</v>
      </c>
      <c r="X11" s="101" t="s">
        <v>35</v>
      </c>
      <c r="Y11" s="97">
        <v>1.4040114613180516E-2</v>
      </c>
    </row>
    <row r="12" spans="1:25" x14ac:dyDescent="0.35">
      <c r="A12" s="101" t="s">
        <v>43</v>
      </c>
      <c r="B12" s="97">
        <v>1.4749262536873156E-2</v>
      </c>
      <c r="D12" s="101" t="s">
        <v>29</v>
      </c>
      <c r="E12">
        <v>17.602168473728106</v>
      </c>
      <c r="G12" s="101" t="s">
        <v>30</v>
      </c>
      <c r="H12">
        <v>14731</v>
      </c>
      <c r="X12" s="101" t="s">
        <v>37</v>
      </c>
      <c r="Y12" s="97">
        <v>1.535720867375146E-2</v>
      </c>
    </row>
    <row r="13" spans="1:25" x14ac:dyDescent="0.35">
      <c r="A13" s="101" t="s">
        <v>47</v>
      </c>
      <c r="B13" s="97">
        <v>1.3550135501355014E-2</v>
      </c>
      <c r="D13" s="101" t="s">
        <v>41</v>
      </c>
      <c r="E13">
        <v>2.3097345132743361</v>
      </c>
      <c r="G13" s="101" t="s">
        <v>29</v>
      </c>
      <c r="H13">
        <v>48808</v>
      </c>
      <c r="X13" s="101" t="s">
        <v>41</v>
      </c>
      <c r="Y13" s="97">
        <v>1.6262975778546712E-2</v>
      </c>
    </row>
    <row r="14" spans="1:25" x14ac:dyDescent="0.35">
      <c r="A14" s="101" t="s">
        <v>269</v>
      </c>
      <c r="B14" s="103">
        <v>2.2273739715441613E-2</v>
      </c>
      <c r="D14" s="101" t="s">
        <v>269</v>
      </c>
      <c r="E14">
        <v>17.602168473728106</v>
      </c>
      <c r="G14" s="101" t="s">
        <v>269</v>
      </c>
      <c r="H14">
        <v>86418</v>
      </c>
      <c r="X14" s="101" t="s">
        <v>43</v>
      </c>
      <c r="Y14" s="97">
        <v>1.4749262536873156E-2</v>
      </c>
    </row>
    <row r="15" spans="1:25" x14ac:dyDescent="0.35">
      <c r="X15" s="101" t="s">
        <v>47</v>
      </c>
      <c r="Y15" s="97">
        <v>1.3550135501355014E-2</v>
      </c>
    </row>
    <row r="16" spans="1:25" x14ac:dyDescent="0.35">
      <c r="X16" s="101" t="s">
        <v>269</v>
      </c>
      <c r="Y16" s="103">
        <v>2.2273739715441613E-2</v>
      </c>
    </row>
    <row r="17" spans="3:6" x14ac:dyDescent="0.35">
      <c r="C17" s="100" t="s">
        <v>268</v>
      </c>
      <c r="D17" t="s">
        <v>274</v>
      </c>
      <c r="E17" s="100" t="s">
        <v>268</v>
      </c>
      <c r="F17" t="s">
        <v>278</v>
      </c>
    </row>
    <row r="18" spans="3:6" x14ac:dyDescent="0.35">
      <c r="C18" s="101" t="s">
        <v>14</v>
      </c>
      <c r="D18" s="105">
        <v>656.39682926829255</v>
      </c>
      <c r="E18" s="101" t="s">
        <v>14</v>
      </c>
      <c r="F18" s="104">
        <v>4.670588235294117</v>
      </c>
    </row>
    <row r="19" spans="3:6" x14ac:dyDescent="0.35">
      <c r="C19" s="101" t="s">
        <v>21</v>
      </c>
      <c r="D19" s="105">
        <v>393.94499999999988</v>
      </c>
      <c r="E19" s="101" t="s">
        <v>21</v>
      </c>
      <c r="F19" s="104">
        <v>4.7181818181818178</v>
      </c>
    </row>
    <row r="20" spans="3:6" x14ac:dyDescent="0.35">
      <c r="C20" s="101" t="s">
        <v>20</v>
      </c>
      <c r="D20" s="105">
        <v>521.87463414634146</v>
      </c>
      <c r="E20" s="101" t="s">
        <v>20</v>
      </c>
      <c r="F20" s="104">
        <v>4.5055555555555555</v>
      </c>
    </row>
    <row r="21" spans="3:6" x14ac:dyDescent="0.35">
      <c r="C21" s="101" t="s">
        <v>51</v>
      </c>
      <c r="D21" s="105">
        <v>470.57124999999996</v>
      </c>
      <c r="E21" s="101" t="s">
        <v>51</v>
      </c>
      <c r="F21" s="104">
        <v>4.1375000000000002</v>
      </c>
    </row>
    <row r="22" spans="3:6" x14ac:dyDescent="0.35">
      <c r="C22" s="101" t="s">
        <v>18</v>
      </c>
      <c r="D22" s="105">
        <v>662.61687499999994</v>
      </c>
      <c r="E22" s="101" t="s">
        <v>18</v>
      </c>
      <c r="F22" s="104">
        <v>4.6124999999999998</v>
      </c>
    </row>
    <row r="23" spans="3:6" x14ac:dyDescent="0.35">
      <c r="C23" s="101" t="s">
        <v>19</v>
      </c>
      <c r="D23" s="105">
        <v>411.92368421052629</v>
      </c>
      <c r="E23" s="101" t="s">
        <v>19</v>
      </c>
      <c r="F23" s="104">
        <v>4.7461538461538462</v>
      </c>
    </row>
    <row r="24" spans="3:6" x14ac:dyDescent="0.35">
      <c r="C24" s="101" t="s">
        <v>269</v>
      </c>
      <c r="D24" s="105">
        <v>556.88352941176481</v>
      </c>
      <c r="E24" s="101" t="s">
        <v>269</v>
      </c>
      <c r="F24" s="104">
        <v>4.592307692307692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CE05-0DB0-41AB-8611-4B81B0BFF892}">
  <dimension ref="A3:P35"/>
  <sheetViews>
    <sheetView topLeftCell="F3" zoomScale="120" workbookViewId="0">
      <selection activeCell="U40" sqref="U40"/>
    </sheetView>
  </sheetViews>
  <sheetFormatPr defaultRowHeight="14.5" x14ac:dyDescent="0.35"/>
  <cols>
    <col min="1" max="1" width="19.26953125" bestFit="1" customWidth="1"/>
    <col min="2" max="2" width="25" bestFit="1" customWidth="1"/>
    <col min="3" max="3" width="13.90625" bestFit="1" customWidth="1"/>
    <col min="5" max="5" width="19.90625" customWidth="1"/>
    <col min="6" max="6" width="19" customWidth="1"/>
    <col min="7" max="7" width="15.7265625" customWidth="1"/>
    <col min="8" max="8" width="14.6328125" customWidth="1"/>
  </cols>
  <sheetData>
    <row r="3" spans="1:16" ht="14.5" customHeight="1" x14ac:dyDescent="0.35">
      <c r="A3" s="100" t="s">
        <v>268</v>
      </c>
      <c r="B3" t="s">
        <v>286</v>
      </c>
      <c r="C3" t="s">
        <v>277</v>
      </c>
      <c r="E3" s="113" t="s">
        <v>266</v>
      </c>
      <c r="F3" s="113" t="s">
        <v>264</v>
      </c>
      <c r="G3" s="113" t="s">
        <v>287</v>
      </c>
      <c r="H3" s="113" t="s">
        <v>288</v>
      </c>
    </row>
    <row r="4" spans="1:16" ht="16" x14ac:dyDescent="0.4">
      <c r="A4" s="101" t="s">
        <v>82</v>
      </c>
      <c r="B4">
        <v>35</v>
      </c>
      <c r="C4">
        <v>35</v>
      </c>
      <c r="E4" s="111" t="str">
        <f>PivoMarket2!A4</f>
        <v>Amazon</v>
      </c>
      <c r="F4">
        <f>COUNTIFS('Market Data'!P2:P316,E4,'Market Data'!Q2:Q316,"YES")</f>
        <v>35</v>
      </c>
      <c r="G4">
        <v>35</v>
      </c>
      <c r="H4" s="112">
        <f t="shared" ref="H4:H17" si="0">F4/G4</f>
        <v>1</v>
      </c>
    </row>
    <row r="5" spans="1:16" ht="16" x14ac:dyDescent="0.4">
      <c r="A5" s="101" t="s">
        <v>153</v>
      </c>
      <c r="B5">
        <v>35</v>
      </c>
      <c r="C5">
        <v>35</v>
      </c>
      <c r="E5" s="111" t="str">
        <f>PivoMarket2!A5</f>
        <v>AO.com</v>
      </c>
      <c r="F5">
        <f>COUNTIFS('Market Data'!P3:P317,E5,'Market Data'!Q3:Q317,"YES")</f>
        <v>18</v>
      </c>
      <c r="G5">
        <v>35</v>
      </c>
      <c r="H5" s="112">
        <f t="shared" si="0"/>
        <v>0.51428571428571423</v>
      </c>
      <c r="O5" s="112"/>
      <c r="P5" s="112"/>
    </row>
    <row r="6" spans="1:16" ht="16" x14ac:dyDescent="0.4">
      <c r="A6" s="101" t="s">
        <v>132</v>
      </c>
      <c r="B6">
        <v>35</v>
      </c>
      <c r="C6">
        <v>35</v>
      </c>
      <c r="E6" s="111" t="str">
        <f>PivoMarket2!A6</f>
        <v>Argos</v>
      </c>
      <c r="F6">
        <f>COUNTIFS('Market Data'!P4:P318,E6,'Market Data'!Q4:Q318,"YES")</f>
        <v>22</v>
      </c>
      <c r="G6">
        <v>35</v>
      </c>
      <c r="H6" s="112">
        <f t="shared" si="0"/>
        <v>0.62857142857142856</v>
      </c>
      <c r="O6" s="112"/>
      <c r="P6" s="112"/>
    </row>
    <row r="7" spans="1:16" ht="16" x14ac:dyDescent="0.4">
      <c r="A7" s="101" t="s">
        <v>189</v>
      </c>
      <c r="B7">
        <v>35</v>
      </c>
      <c r="C7">
        <v>35</v>
      </c>
      <c r="E7" s="111" t="str">
        <f>PivoMarket2!A7</f>
        <v>Carphone Warehouse</v>
      </c>
      <c r="F7">
        <f>COUNTIFS('Market Data'!P5:P319,E7,'Market Data'!Q5:Q319,"YES")</f>
        <v>16</v>
      </c>
      <c r="G7">
        <v>35</v>
      </c>
      <c r="H7" s="112">
        <f t="shared" si="0"/>
        <v>0.45714285714285713</v>
      </c>
      <c r="O7" s="112"/>
      <c r="P7" s="112"/>
    </row>
    <row r="8" spans="1:16" ht="16" x14ac:dyDescent="0.4">
      <c r="A8" s="101" t="s">
        <v>92</v>
      </c>
      <c r="B8">
        <v>35</v>
      </c>
      <c r="C8">
        <v>35</v>
      </c>
      <c r="E8" s="111" t="str">
        <f>PivoMarket2!A8</f>
        <v>E-Bay</v>
      </c>
      <c r="F8">
        <f>COUNTIFS('Market Data'!P6:P320,E8,'Market Data'!Q6:Q320,"YES")</f>
        <v>35</v>
      </c>
      <c r="G8">
        <v>35</v>
      </c>
      <c r="H8" s="112">
        <f t="shared" si="0"/>
        <v>1</v>
      </c>
      <c r="O8" s="112"/>
      <c r="P8" s="112"/>
    </row>
    <row r="9" spans="1:16" ht="16" x14ac:dyDescent="0.4">
      <c r="A9" s="101" t="s">
        <v>205</v>
      </c>
      <c r="B9">
        <v>35</v>
      </c>
      <c r="C9">
        <v>35</v>
      </c>
      <c r="E9" s="111" t="str">
        <f>PivoMarket2!A9</f>
        <v>EE</v>
      </c>
      <c r="F9">
        <f>COUNTIFS('Market Data'!P7:P321,E9,'Market Data'!Q7:Q321,"YES")</f>
        <v>13</v>
      </c>
      <c r="G9">
        <v>35</v>
      </c>
      <c r="H9" s="112">
        <f t="shared" si="0"/>
        <v>0.37142857142857144</v>
      </c>
      <c r="O9" s="112"/>
      <c r="P9" s="112"/>
    </row>
    <row r="10" spans="1:16" ht="16" hidden="1" x14ac:dyDescent="0.4">
      <c r="A10" s="101" t="s">
        <v>14</v>
      </c>
      <c r="B10">
        <v>6</v>
      </c>
      <c r="C10">
        <v>6</v>
      </c>
      <c r="E10" s="111" t="str">
        <f>PivoMarket2!A10</f>
        <v>Google</v>
      </c>
      <c r="F10">
        <f>COUNTIFS('Market Data'!P8:P322,E10,'Market Data'!Q8:Q322,"YES")</f>
        <v>6</v>
      </c>
      <c r="G10">
        <v>6</v>
      </c>
      <c r="H10" s="112">
        <f t="shared" si="0"/>
        <v>1</v>
      </c>
      <c r="O10" s="112"/>
      <c r="P10" s="112"/>
    </row>
    <row r="11" spans="1:16" ht="16" hidden="1" x14ac:dyDescent="0.4">
      <c r="A11" s="101" t="s">
        <v>21</v>
      </c>
      <c r="B11">
        <v>5</v>
      </c>
      <c r="C11">
        <v>5</v>
      </c>
      <c r="E11" s="111" t="str">
        <f>PivoMarket2!A11</f>
        <v>HONOR</v>
      </c>
      <c r="F11">
        <f>COUNTIFS('Market Data'!P9:P323,E11,'Market Data'!Q9:Q323,"YES")</f>
        <v>4</v>
      </c>
      <c r="G11">
        <v>5</v>
      </c>
      <c r="H11" s="112">
        <f t="shared" si="0"/>
        <v>0.8</v>
      </c>
      <c r="O11" s="112"/>
      <c r="P11" s="112"/>
    </row>
    <row r="12" spans="1:16" ht="16" x14ac:dyDescent="0.4">
      <c r="A12" s="101" t="s">
        <v>172</v>
      </c>
      <c r="B12">
        <v>35</v>
      </c>
      <c r="C12">
        <v>35</v>
      </c>
      <c r="E12" s="111" t="str">
        <f>PivoMarket2!A12</f>
        <v>John Lewis &amp; Partners</v>
      </c>
      <c r="F12">
        <f>COUNTIFS('Market Data'!P10:P324,E12,'Market Data'!Q10:Q324,"YES")</f>
        <v>16</v>
      </c>
      <c r="G12">
        <v>35</v>
      </c>
      <c r="H12" s="112">
        <f t="shared" si="0"/>
        <v>0.45714285714285713</v>
      </c>
      <c r="O12" s="112"/>
      <c r="P12" s="112"/>
    </row>
    <row r="13" spans="1:16" ht="16" x14ac:dyDescent="0.4">
      <c r="A13" s="101" t="s">
        <v>219</v>
      </c>
      <c r="B13">
        <v>35</v>
      </c>
      <c r="C13">
        <v>35</v>
      </c>
      <c r="E13" s="111" t="str">
        <f>PivoMarket2!A13</f>
        <v>Mobiles.co.uk</v>
      </c>
      <c r="F13">
        <f>COUNTIFS('Market Data'!P11:P325,E13,'Market Data'!Q11:Q325,"YES")</f>
        <v>16</v>
      </c>
      <c r="G13">
        <v>35</v>
      </c>
      <c r="H13" s="112">
        <f t="shared" si="0"/>
        <v>0.45714285714285713</v>
      </c>
      <c r="O13" s="112"/>
      <c r="P13" s="112"/>
    </row>
    <row r="14" spans="1:16" ht="16" hidden="1" x14ac:dyDescent="0.4">
      <c r="A14" s="101" t="s">
        <v>20</v>
      </c>
      <c r="B14">
        <v>6</v>
      </c>
      <c r="C14">
        <v>6</v>
      </c>
      <c r="E14" s="111" t="str">
        <f>PivoMarket2!A14</f>
        <v>Motorola</v>
      </c>
      <c r="F14">
        <f>COUNTIFS('Market Data'!P12:P326,E14,'Market Data'!Q12:Q326,"YES")</f>
        <v>5</v>
      </c>
      <c r="G14">
        <v>6</v>
      </c>
      <c r="H14" s="112">
        <f t="shared" si="0"/>
        <v>0.83333333333333337</v>
      </c>
      <c r="O14" s="112"/>
      <c r="P14" s="112"/>
    </row>
    <row r="15" spans="1:16" ht="16" hidden="1" x14ac:dyDescent="0.4">
      <c r="A15" s="101" t="s">
        <v>244</v>
      </c>
      <c r="B15">
        <v>6</v>
      </c>
      <c r="C15">
        <v>6</v>
      </c>
      <c r="E15" s="111" t="str">
        <f>PivoMarket2!A15</f>
        <v>OnePLus</v>
      </c>
      <c r="F15">
        <f>COUNTIFS('Market Data'!P13:P327,E15,'Market Data'!Q13:Q327,"YES")</f>
        <v>3</v>
      </c>
      <c r="G15">
        <v>6</v>
      </c>
      <c r="H15" s="112">
        <f t="shared" si="0"/>
        <v>0.5</v>
      </c>
      <c r="O15" s="112"/>
      <c r="P15" s="112"/>
    </row>
    <row r="16" spans="1:16" ht="16" hidden="1" x14ac:dyDescent="0.4">
      <c r="A16" s="101" t="s">
        <v>18</v>
      </c>
      <c r="B16">
        <v>6</v>
      </c>
      <c r="C16">
        <v>6</v>
      </c>
      <c r="E16" s="111" t="str">
        <f>PivoMarket2!A16</f>
        <v>Samsung</v>
      </c>
      <c r="F16">
        <f>COUNTIFS('Market Data'!P14:P328,E16,'Market Data'!Q14:Q328,"YES")</f>
        <v>4</v>
      </c>
      <c r="G16">
        <v>6</v>
      </c>
      <c r="H16" s="112">
        <f t="shared" si="0"/>
        <v>0.66666666666666663</v>
      </c>
      <c r="O16" s="112"/>
      <c r="P16" s="112"/>
    </row>
    <row r="17" spans="1:16" ht="16" hidden="1" x14ac:dyDescent="0.4">
      <c r="A17" s="101" t="s">
        <v>19</v>
      </c>
      <c r="B17">
        <v>6</v>
      </c>
      <c r="C17">
        <v>6</v>
      </c>
      <c r="E17" s="111" t="str">
        <f>PivoMarket2!A17</f>
        <v>Xiaomi</v>
      </c>
      <c r="F17">
        <f>COUNTIFS('Market Data'!P15:P329,E17,'Market Data'!Q15:Q329,"YES")</f>
        <v>6</v>
      </c>
      <c r="G17">
        <v>6</v>
      </c>
      <c r="H17" s="112">
        <f t="shared" si="0"/>
        <v>1</v>
      </c>
      <c r="O17" s="112"/>
      <c r="P17" s="112"/>
    </row>
    <row r="18" spans="1:16" ht="16" x14ac:dyDescent="0.4">
      <c r="A18" s="101" t="s">
        <v>269</v>
      </c>
      <c r="B18">
        <v>315</v>
      </c>
      <c r="C18">
        <v>315</v>
      </c>
      <c r="E18" s="122"/>
      <c r="F18" s="122"/>
      <c r="O18" s="112"/>
      <c r="P18" s="112"/>
    </row>
    <row r="19" spans="1:16" ht="16" x14ac:dyDescent="0.4">
      <c r="E19" s="122"/>
      <c r="F19" s="122"/>
    </row>
    <row r="21" spans="1:16" x14ac:dyDescent="0.35">
      <c r="E21" s="113" t="s">
        <v>266</v>
      </c>
      <c r="F21" s="113" t="s">
        <v>264</v>
      </c>
      <c r="G21" s="113" t="s">
        <v>287</v>
      </c>
      <c r="H21" s="113" t="s">
        <v>288</v>
      </c>
    </row>
    <row r="22" spans="1:16" ht="16" hidden="1" x14ac:dyDescent="0.4">
      <c r="E22" s="111" t="str">
        <f>PivoMarket2!A4</f>
        <v>Amazon</v>
      </c>
      <c r="F22">
        <f>COUNTIFS('Market Data'!P20:P334,E22,'Market Data'!Q20:Q334,"YES")</f>
        <v>32</v>
      </c>
      <c r="G22">
        <v>35</v>
      </c>
      <c r="H22" s="112">
        <f t="shared" ref="H22:H35" si="1">F22/G22</f>
        <v>0.91428571428571426</v>
      </c>
    </row>
    <row r="23" spans="1:16" ht="16" hidden="1" x14ac:dyDescent="0.4">
      <c r="E23" s="111" t="str">
        <f>PivoMarket2!A5</f>
        <v>AO.com</v>
      </c>
      <c r="F23">
        <f>COUNTIFS('Market Data'!P21:P335,E23,'Market Data'!Q21:Q335,"YES")</f>
        <v>17</v>
      </c>
      <c r="G23">
        <v>35</v>
      </c>
      <c r="H23" s="112">
        <f t="shared" si="1"/>
        <v>0.48571428571428571</v>
      </c>
    </row>
    <row r="24" spans="1:16" ht="16" hidden="1" x14ac:dyDescent="0.4">
      <c r="E24" s="111" t="str">
        <f>PivoMarket2!A6</f>
        <v>Argos</v>
      </c>
      <c r="F24">
        <f>COUNTIFS('Market Data'!P22:P336,E24,'Market Data'!Q22:Q336,"YES")</f>
        <v>19</v>
      </c>
      <c r="G24">
        <v>35</v>
      </c>
      <c r="H24" s="112">
        <f t="shared" si="1"/>
        <v>0.54285714285714282</v>
      </c>
    </row>
    <row r="25" spans="1:16" ht="16" hidden="1" x14ac:dyDescent="0.4">
      <c r="E25" s="111" t="str">
        <f>PivoMarket2!A7</f>
        <v>Carphone Warehouse</v>
      </c>
      <c r="F25">
        <f>COUNTIFS('Market Data'!P23:P337,E25,'Market Data'!Q23:Q337,"YES")</f>
        <v>15</v>
      </c>
      <c r="G25">
        <v>35</v>
      </c>
      <c r="H25" s="112">
        <f t="shared" si="1"/>
        <v>0.42857142857142855</v>
      </c>
    </row>
    <row r="26" spans="1:16" ht="16" hidden="1" x14ac:dyDescent="0.4">
      <c r="E26" s="111" t="str">
        <f>PivoMarket2!A8</f>
        <v>E-Bay</v>
      </c>
      <c r="F26">
        <f>COUNTIFS('Market Data'!P24:P338,E26,'Market Data'!Q24:Q338,"YES")</f>
        <v>27</v>
      </c>
      <c r="G26">
        <v>35</v>
      </c>
      <c r="H26" s="112">
        <f t="shared" si="1"/>
        <v>0.77142857142857146</v>
      </c>
    </row>
    <row r="27" spans="1:16" ht="16" hidden="1" x14ac:dyDescent="0.4">
      <c r="E27" s="111" t="str">
        <f>PivoMarket2!A9</f>
        <v>EE</v>
      </c>
      <c r="F27">
        <f>COUNTIFS('Market Data'!P25:P339,E27,'Market Data'!Q25:Q339,"YES")</f>
        <v>11</v>
      </c>
      <c r="G27">
        <v>35</v>
      </c>
      <c r="H27" s="112">
        <f t="shared" si="1"/>
        <v>0.31428571428571428</v>
      </c>
    </row>
    <row r="28" spans="1:16" ht="16" x14ac:dyDescent="0.4">
      <c r="E28" s="111" t="str">
        <f>PivoMarket2!A10</f>
        <v>Google</v>
      </c>
      <c r="F28">
        <f>COUNTIFS('Market Data'!P26:P340,E28,'Market Data'!Q26:Q340,"YES")</f>
        <v>6</v>
      </c>
      <c r="G28">
        <v>6</v>
      </c>
      <c r="H28" s="112">
        <f t="shared" si="1"/>
        <v>1</v>
      </c>
    </row>
    <row r="29" spans="1:16" ht="16" x14ac:dyDescent="0.4">
      <c r="E29" s="111" t="str">
        <f>PivoMarket2!A11</f>
        <v>HONOR</v>
      </c>
      <c r="F29">
        <f>COUNTIFS('Market Data'!P27:P341,E29,'Market Data'!Q27:Q341,"YES")</f>
        <v>4</v>
      </c>
      <c r="G29">
        <v>5</v>
      </c>
      <c r="H29" s="112">
        <f t="shared" si="1"/>
        <v>0.8</v>
      </c>
    </row>
    <row r="30" spans="1:16" ht="16" hidden="1" x14ac:dyDescent="0.4">
      <c r="E30" s="111" t="str">
        <f>PivoMarket2!A12</f>
        <v>John Lewis &amp; Partners</v>
      </c>
      <c r="F30">
        <f>COUNTIFS('Market Data'!P28:P342,E30,'Market Data'!Q28:Q342,"YES")</f>
        <v>16</v>
      </c>
      <c r="G30">
        <v>35</v>
      </c>
      <c r="H30" s="112">
        <f t="shared" si="1"/>
        <v>0.45714285714285713</v>
      </c>
    </row>
    <row r="31" spans="1:16" ht="16" hidden="1" x14ac:dyDescent="0.4">
      <c r="E31" s="111" t="str">
        <f>PivoMarket2!A13</f>
        <v>Mobiles.co.uk</v>
      </c>
      <c r="F31">
        <f>COUNTIFS('Market Data'!P29:P343,E31,'Market Data'!Q29:Q343,"YES")</f>
        <v>16</v>
      </c>
      <c r="G31">
        <v>35</v>
      </c>
      <c r="H31" s="112">
        <f t="shared" si="1"/>
        <v>0.45714285714285713</v>
      </c>
    </row>
    <row r="32" spans="1:16" ht="16" x14ac:dyDescent="0.4">
      <c r="E32" s="111" t="str">
        <f>PivoMarket2!A14</f>
        <v>Motorola</v>
      </c>
      <c r="F32">
        <f>COUNTIFS('Market Data'!P30:P344,E32,'Market Data'!Q30:Q344,"YES")</f>
        <v>4</v>
      </c>
      <c r="G32">
        <v>6</v>
      </c>
      <c r="H32" s="112">
        <f t="shared" si="1"/>
        <v>0.66666666666666663</v>
      </c>
    </row>
    <row r="33" spans="5:8" ht="16" x14ac:dyDescent="0.4">
      <c r="E33" s="111" t="str">
        <f>PivoMarket2!A15</f>
        <v>OnePLus</v>
      </c>
      <c r="F33">
        <f>COUNTIFS('Market Data'!P31:P345,E33,'Market Data'!Q31:Q345,"YES")</f>
        <v>2</v>
      </c>
      <c r="G33">
        <v>6</v>
      </c>
      <c r="H33" s="112">
        <f t="shared" si="1"/>
        <v>0.33333333333333331</v>
      </c>
    </row>
    <row r="34" spans="5:8" ht="16" x14ac:dyDescent="0.4">
      <c r="E34" s="111" t="str">
        <f>PivoMarket2!A16</f>
        <v>Samsung</v>
      </c>
      <c r="F34">
        <f>COUNTIFS('Market Data'!P32:P346,E34,'Market Data'!Q32:Q346,"YES")</f>
        <v>4</v>
      </c>
      <c r="G34">
        <v>6</v>
      </c>
      <c r="H34" s="112">
        <f t="shared" si="1"/>
        <v>0.66666666666666663</v>
      </c>
    </row>
    <row r="35" spans="5:8" ht="16" x14ac:dyDescent="0.4">
      <c r="E35" s="111" t="str">
        <f>PivoMarket2!A17</f>
        <v>Xiaomi</v>
      </c>
      <c r="F35">
        <f>COUNTIFS('Market Data'!P33:P347,E35,'Market Data'!Q33:Q347,"YES")</f>
        <v>3</v>
      </c>
      <c r="G35">
        <v>6</v>
      </c>
      <c r="H35" s="112">
        <f t="shared" si="1"/>
        <v>0.5</v>
      </c>
    </row>
  </sheetData>
  <mergeCells count="2">
    <mergeCell ref="E18:F18"/>
    <mergeCell ref="E19:F19"/>
  </mergeCells>
  <pageMargins left="0.7" right="0.7" top="0.75" bottom="0.75" header="0.3" footer="0.3"/>
  <ignoredErrors>
    <ignoredError sqref="F4 E5:H5 E6:H6 E7:H13" calculatedColumn="1"/>
  </ignoredErrors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C13C-BD10-4A95-B17D-DEDD2892BD81}">
  <dimension ref="A1"/>
  <sheetViews>
    <sheetView workbookViewId="0">
      <selection activeCell="O2" sqref="O2:O31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Data</vt:lpstr>
      <vt:lpstr>Dashboards</vt:lpstr>
      <vt:lpstr>Pivot Market Tables</vt:lpstr>
      <vt:lpstr>PivoMarket2</vt:lpstr>
      <vt:lpstr>Data Issues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Othon Viannis</dc:creator>
  <cp:lastModifiedBy>Othon Viannis</cp:lastModifiedBy>
  <dcterms:created xsi:type="dcterms:W3CDTF">2025-06-20T18:09:31Z</dcterms:created>
  <dcterms:modified xsi:type="dcterms:W3CDTF">2025-10-07T18:31:52Z</dcterms:modified>
</cp:coreProperties>
</file>