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k/Projects/Test DODO/"/>
    </mc:Choice>
  </mc:AlternateContent>
  <xr:revisionPtr revIDLastSave="0" documentId="8_{5C029548-242A-A04D-90F3-90A2EB3B6DCB}" xr6:coauthVersionLast="47" xr6:coauthVersionMax="47" xr10:uidLastSave="{00000000-0000-0000-0000-000000000000}"/>
  <bookViews>
    <workbookView xWindow="3180" yWindow="2000" windowWidth="27640" windowHeight="16940" xr2:uid="{203AABDF-5424-1047-B339-84572B591460}"/>
  </bookViews>
  <sheets>
    <sheet name="V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19" i="1"/>
  <c r="K19" i="1" s="1"/>
  <c r="L19" i="1" s="1"/>
  <c r="M19" i="1" s="1"/>
  <c r="N19" i="1" s="1"/>
  <c r="O19" i="1" s="1"/>
  <c r="B30" i="1"/>
  <c r="B29" i="1"/>
  <c r="B28" i="1"/>
  <c r="B27" i="1"/>
  <c r="B26" i="1"/>
  <c r="B25" i="1"/>
  <c r="O16" i="1"/>
  <c r="N16" i="1"/>
  <c r="M16" i="1"/>
  <c r="L16" i="1"/>
  <c r="K16" i="1"/>
  <c r="J16" i="1"/>
  <c r="O15" i="1"/>
  <c r="N15" i="1"/>
  <c r="M15" i="1"/>
  <c r="L15" i="1"/>
  <c r="K15" i="1"/>
  <c r="J15" i="1"/>
  <c r="K23" i="1" l="1"/>
  <c r="L23" i="1" s="1"/>
  <c r="M23" i="1" s="1"/>
  <c r="N23" i="1" s="1"/>
  <c r="O23" i="1" s="1"/>
  <c r="O24" i="1" s="1"/>
  <c r="J24" i="1"/>
  <c r="K24" i="1" l="1"/>
  <c r="M24" i="1"/>
  <c r="L24" i="1"/>
  <c r="L20" i="1"/>
  <c r="N24" i="1"/>
  <c r="M20" i="1"/>
  <c r="K20" i="1"/>
  <c r="J20" i="1"/>
  <c r="J25" i="1" l="1"/>
  <c r="J11" i="1"/>
  <c r="O20" i="1"/>
  <c r="N20" i="1"/>
  <c r="J21" i="1" l="1"/>
  <c r="J6" i="1" s="1"/>
  <c r="J10" i="1"/>
  <c r="J7" i="1" l="1"/>
</calcChain>
</file>

<file path=xl/sharedStrings.xml><?xml version="1.0" encoding="utf-8"?>
<sst xmlns="http://schemas.openxmlformats.org/spreadsheetml/2006/main" count="36" uniqueCount="29">
  <si>
    <t>In</t>
  </si>
  <si>
    <t>Out</t>
  </si>
  <si>
    <t>Fill yellow cells only</t>
  </si>
  <si>
    <t>Main Data</t>
  </si>
  <si>
    <t>Best-Case Scenario</t>
  </si>
  <si>
    <t>UNIT Price inc.VAT</t>
  </si>
  <si>
    <t>VAT</t>
  </si>
  <si>
    <t>Savings from choosing the most favorable scenario</t>
  </si>
  <si>
    <t>Scenario A</t>
  </si>
  <si>
    <t>Volume-Weighted Average Price</t>
  </si>
  <si>
    <t>Increace A exc.VAT</t>
  </si>
  <si>
    <t>VWAP A</t>
  </si>
  <si>
    <t>Box</t>
  </si>
  <si>
    <t>VWAP B</t>
  </si>
  <si>
    <t>Month</t>
  </si>
  <si>
    <t>Scenario B</t>
  </si>
  <si>
    <t>Percent</t>
  </si>
  <si>
    <t>Date</t>
  </si>
  <si>
    <t xml:space="preserve">Sales Fcst. </t>
  </si>
  <si>
    <t>Total A</t>
  </si>
  <si>
    <t>SALES FORECAST</t>
  </si>
  <si>
    <t>Qty</t>
  </si>
  <si>
    <t xml:space="preserve"> </t>
  </si>
  <si>
    <t>Total B</t>
  </si>
  <si>
    <t>INCLUDE VAT</t>
  </si>
  <si>
    <t>EXCLUDE VAT</t>
  </si>
  <si>
    <t>Price A</t>
  </si>
  <si>
    <t>Price B</t>
  </si>
  <si>
    <t>Cost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</si>
</sst>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RUB&quot;_-;\-* #,##0.00\ &quot;RUB&quot;_-;_-* &quot;-&quot;??\ &quot;RUB&quot;_-;_-@_-"/>
    <numFmt numFmtId="164" formatCode="0.0%"/>
    <numFmt numFmtId="165" formatCode="_-* #,##0\ &quot;RUB&quot;_-;\-* #,##0\ &quot;RUB&quot;_-;_-* &quot;-&quot;??\ &quot;RUB&quot;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2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3" fillId="2" borderId="2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3" borderId="3" xfId="0" applyFont="1" applyFill="1" applyBorder="1"/>
    <xf numFmtId="0" fontId="5" fillId="3" borderId="8" xfId="0" applyFont="1" applyFill="1" applyBorder="1"/>
    <xf numFmtId="0" fontId="5" fillId="3" borderId="6" xfId="0" applyFont="1" applyFill="1" applyBorder="1"/>
    <xf numFmtId="0" fontId="0" fillId="3" borderId="6" xfId="0" applyFill="1" applyBorder="1"/>
    <xf numFmtId="0" fontId="6" fillId="0" borderId="0" xfId="0" applyFont="1"/>
    <xf numFmtId="0" fontId="5" fillId="0" borderId="0" xfId="0" applyFont="1"/>
    <xf numFmtId="0" fontId="5" fillId="4" borderId="0" xfId="0" applyFont="1" applyFill="1"/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left" vertical="center" wrapText="1"/>
    </xf>
    <xf numFmtId="44" fontId="5" fillId="7" borderId="11" xfId="1" applyFont="1" applyFill="1" applyBorder="1" applyAlignment="1">
      <alignment horizontal="right" vertical="center" wrapText="1"/>
    </xf>
    <xf numFmtId="0" fontId="5" fillId="6" borderId="12" xfId="0" applyFont="1" applyFill="1" applyBorder="1" applyAlignment="1">
      <alignment horizontal="left" vertical="center" wrapText="1"/>
    </xf>
    <xf numFmtId="3" fontId="6" fillId="6" borderId="13" xfId="0" applyNumberFormat="1" applyFont="1" applyFill="1" applyBorder="1" applyAlignment="1">
      <alignment horizontal="center" vertical="center" wrapText="1"/>
    </xf>
    <xf numFmtId="9" fontId="5" fillId="7" borderId="11" xfId="1" applyNumberFormat="1" applyFont="1" applyFill="1" applyBorder="1" applyAlignment="1">
      <alignment horizontal="right" vertical="center" wrapText="1"/>
    </xf>
    <xf numFmtId="0" fontId="5" fillId="6" borderId="14" xfId="0" applyFont="1" applyFill="1" applyBorder="1" applyAlignment="1">
      <alignment horizontal="left" vertical="center" wrapText="1"/>
    </xf>
    <xf numFmtId="44" fontId="6" fillId="6" borderId="15" xfId="1" applyFont="1" applyFill="1" applyBorder="1" applyAlignment="1" applyProtection="1">
      <alignment horizontal="right" vertical="center" wrapText="1"/>
    </xf>
    <xf numFmtId="0" fontId="5" fillId="6" borderId="16" xfId="0" applyFont="1" applyFill="1" applyBorder="1" applyAlignment="1">
      <alignment horizontal="left" vertical="center" wrapText="1"/>
    </xf>
    <xf numFmtId="44" fontId="5" fillId="7" borderId="16" xfId="1" applyFont="1" applyFill="1" applyBorder="1" applyAlignment="1">
      <alignment horizontal="right" vertical="center" wrapText="1"/>
    </xf>
    <xf numFmtId="0" fontId="7" fillId="6" borderId="12" xfId="0" applyFont="1" applyFill="1" applyBorder="1" applyAlignment="1">
      <alignment horizontal="left" vertical="center" wrapText="1"/>
    </xf>
    <xf numFmtId="44" fontId="6" fillId="6" borderId="13" xfId="1" applyFont="1" applyFill="1" applyBorder="1" applyAlignment="1">
      <alignment horizontal="right" vertical="center" wrapText="1"/>
    </xf>
    <xf numFmtId="3" fontId="5" fillId="7" borderId="16" xfId="0" applyNumberFormat="1" applyFont="1" applyFill="1" applyBorder="1" applyAlignment="1">
      <alignment horizontal="right" vertical="center" wrapText="1"/>
    </xf>
    <xf numFmtId="0" fontId="7" fillId="6" borderId="14" xfId="0" applyFont="1" applyFill="1" applyBorder="1" applyAlignment="1">
      <alignment horizontal="left" vertical="center" wrapText="1"/>
    </xf>
    <xf numFmtId="44" fontId="6" fillId="6" borderId="15" xfId="1" applyFont="1" applyFill="1" applyBorder="1" applyAlignment="1">
      <alignment horizontal="right" vertical="center" wrapText="1"/>
    </xf>
    <xf numFmtId="17" fontId="5" fillId="8" borderId="16" xfId="0" applyNumberFormat="1" applyFont="1" applyFill="1" applyBorder="1"/>
    <xf numFmtId="0" fontId="5" fillId="9" borderId="16" xfId="0" applyFont="1" applyFill="1" applyBorder="1"/>
    <xf numFmtId="0" fontId="5" fillId="9" borderId="17" xfId="0" applyFont="1" applyFill="1" applyBorder="1"/>
    <xf numFmtId="17" fontId="5" fillId="9" borderId="18" xfId="0" applyNumberFormat="1" applyFont="1" applyFill="1" applyBorder="1"/>
    <xf numFmtId="17" fontId="5" fillId="9" borderId="19" xfId="0" applyNumberFormat="1" applyFont="1" applyFill="1" applyBorder="1"/>
    <xf numFmtId="17" fontId="5" fillId="8" borderId="16" xfId="0" applyNumberFormat="1" applyFont="1" applyFill="1" applyBorder="1" applyAlignment="1">
      <alignment horizontal="left"/>
    </xf>
    <xf numFmtId="164" fontId="5" fillId="8" borderId="16" xfId="0" applyNumberFormat="1" applyFont="1" applyFill="1" applyBorder="1"/>
    <xf numFmtId="0" fontId="5" fillId="0" borderId="20" xfId="0" applyFont="1" applyBorder="1" applyAlignment="1">
      <alignment wrapText="1"/>
    </xf>
    <xf numFmtId="3" fontId="5" fillId="4" borderId="21" xfId="0" applyNumberFormat="1" applyFont="1" applyFill="1" applyBorder="1"/>
    <xf numFmtId="3" fontId="5" fillId="4" borderId="22" xfId="0" applyNumberFormat="1" applyFont="1" applyFill="1" applyBorder="1"/>
    <xf numFmtId="0" fontId="5" fillId="0" borderId="0" xfId="0" applyFont="1" applyAlignment="1">
      <alignment wrapText="1"/>
    </xf>
    <xf numFmtId="0" fontId="0" fillId="4" borderId="0" xfId="0" applyFill="1"/>
    <xf numFmtId="0" fontId="5" fillId="0" borderId="17" xfId="0" applyFont="1" applyBorder="1"/>
    <xf numFmtId="2" fontId="5" fillId="0" borderId="18" xfId="0" applyNumberFormat="1" applyFont="1" applyBorder="1"/>
    <xf numFmtId="2" fontId="5" fillId="0" borderId="19" xfId="0" applyNumberFormat="1" applyFont="1" applyBorder="1"/>
    <xf numFmtId="0" fontId="5" fillId="0" borderId="20" xfId="0" applyFont="1" applyBorder="1"/>
    <xf numFmtId="165" fontId="5" fillId="0" borderId="21" xfId="1" applyNumberFormat="1" applyFont="1" applyBorder="1"/>
    <xf numFmtId="165" fontId="5" fillId="0" borderId="22" xfId="1" applyNumberFormat="1" applyFont="1" applyBorder="1"/>
    <xf numFmtId="0" fontId="2" fillId="0" borderId="23" xfId="0" applyFont="1" applyBorder="1"/>
    <xf numFmtId="165" fontId="6" fillId="0" borderId="24" xfId="1" applyNumberFormat="1" applyFont="1" applyBorder="1"/>
    <xf numFmtId="0" fontId="2" fillId="0" borderId="0" xfId="0" applyFont="1"/>
    <xf numFmtId="17" fontId="5" fillId="4" borderId="16" xfId="0" applyNumberFormat="1" applyFont="1" applyFill="1" applyBorder="1" applyAlignment="1">
      <alignment horizontal="left"/>
    </xf>
    <xf numFmtId="3" fontId="5" fillId="8" borderId="16" xfId="0" applyNumberFormat="1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23" xfId="0" applyFont="1" applyBorder="1"/>
    <xf numFmtId="165" fontId="0" fillId="0" borderId="0" xfId="0" applyNumberFormat="1"/>
    <xf numFmtId="0" fontId="8" fillId="0" borderId="0" xfId="0" applyFont="1"/>
    <xf numFmtId="0" fontId="5" fillId="9" borderId="25" xfId="0" applyFont="1" applyFill="1" applyBorder="1"/>
    <xf numFmtId="0" fontId="6" fillId="0" borderId="26" xfId="0" applyFont="1" applyBorder="1"/>
    <xf numFmtId="44" fontId="5" fillId="0" borderId="0" xfId="0" applyNumberFormat="1" applyFont="1"/>
    <xf numFmtId="44" fontId="0" fillId="0" borderId="0" xfId="0" applyNumberFormat="1"/>
    <xf numFmtId="0" fontId="6" fillId="8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AF9B-EFE4-9B47-9C63-5A29CAA958D3}">
  <dimension ref="A1:X31"/>
  <sheetViews>
    <sheetView showGridLines="0" tabSelected="1" zoomScaleNormal="100" workbookViewId="0">
      <selection activeCell="L11" sqref="L11"/>
    </sheetView>
  </sheetViews>
  <sheetFormatPr baseColWidth="10" defaultRowHeight="16" x14ac:dyDescent="0.2"/>
  <cols>
    <col min="1" max="1" width="1.5" customWidth="1"/>
    <col min="2" max="2" width="20.1640625" customWidth="1"/>
    <col min="3" max="3" width="13.83203125" customWidth="1"/>
    <col min="4" max="4" width="2.83203125" customWidth="1"/>
    <col min="5" max="5" width="1.1640625" customWidth="1"/>
    <col min="6" max="6" width="2.83203125" style="54" customWidth="1"/>
    <col min="7" max="7" width="1.1640625" style="55" customWidth="1"/>
    <col min="8" max="8" width="16" customWidth="1"/>
    <col min="9" max="9" width="34.6640625" customWidth="1"/>
    <col min="10" max="10" width="20.6640625" customWidth="1"/>
    <col min="11" max="14" width="17.33203125" bestFit="1" customWidth="1"/>
    <col min="15" max="15" width="18.33203125" bestFit="1" customWidth="1"/>
  </cols>
  <sheetData>
    <row r="1" spans="1:24" s="5" customFormat="1" ht="25" customHeight="1" x14ac:dyDescent="0.3">
      <c r="A1" s="64"/>
      <c r="B1" s="65" t="s">
        <v>0</v>
      </c>
      <c r="C1" s="65"/>
      <c r="D1" s="65"/>
      <c r="E1" s="1"/>
      <c r="F1" s="2"/>
      <c r="G1" s="3"/>
      <c r="H1" s="67" t="s">
        <v>1</v>
      </c>
      <c r="I1" s="6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s="11" customFormat="1" ht="29" thickBot="1" x14ac:dyDescent="0.35">
      <c r="A2" s="6"/>
      <c r="B2" s="66"/>
      <c r="C2" s="66"/>
      <c r="D2" s="66"/>
      <c r="E2" s="7"/>
      <c r="F2" s="8"/>
      <c r="G2" s="9"/>
      <c r="H2" s="68"/>
      <c r="I2" s="68"/>
      <c r="J2" s="10"/>
      <c r="K2" s="10"/>
      <c r="L2" s="10"/>
      <c r="M2" s="10"/>
      <c r="N2" s="10"/>
    </row>
    <row r="3" spans="1:24" ht="17" thickTop="1" x14ac:dyDescent="0.2">
      <c r="B3" s="12" t="s">
        <v>2</v>
      </c>
      <c r="D3" s="13"/>
      <c r="E3" s="13"/>
      <c r="F3" s="8"/>
      <c r="G3" s="14"/>
      <c r="H3" s="63" t="s">
        <v>24</v>
      </c>
      <c r="I3" s="13"/>
      <c r="J3" s="13"/>
      <c r="K3" s="58" t="s">
        <v>24</v>
      </c>
      <c r="L3" s="58" t="s">
        <v>25</v>
      </c>
      <c r="M3" s="13"/>
      <c r="N3" s="13"/>
    </row>
    <row r="4" spans="1:24" ht="17" thickBot="1" x14ac:dyDescent="0.25">
      <c r="B4" s="13"/>
      <c r="C4" s="13"/>
      <c r="D4" s="13"/>
      <c r="E4" s="13"/>
      <c r="F4" s="8"/>
      <c r="G4" s="14"/>
      <c r="H4" s="13"/>
      <c r="I4" s="13"/>
      <c r="J4" s="13"/>
      <c r="K4" s="13"/>
      <c r="L4" s="13"/>
      <c r="M4" s="13"/>
      <c r="N4" s="13"/>
    </row>
    <row r="5" spans="1:24" ht="17" thickBot="1" x14ac:dyDescent="0.25">
      <c r="B5" s="12" t="s">
        <v>3</v>
      </c>
      <c r="C5" s="13"/>
      <c r="D5" s="13"/>
      <c r="E5" s="13"/>
      <c r="F5" s="8"/>
      <c r="G5" s="14"/>
      <c r="H5" s="13"/>
      <c r="I5" s="15" t="s">
        <v>4</v>
      </c>
      <c r="J5" s="16"/>
      <c r="K5" s="13"/>
      <c r="L5" s="13"/>
      <c r="M5" s="13"/>
      <c r="N5" s="13"/>
    </row>
    <row r="6" spans="1:24" ht="18" thickTop="1" x14ac:dyDescent="0.2">
      <c r="B6" s="17" t="s">
        <v>5</v>
      </c>
      <c r="C6" s="18">
        <v>45.74</v>
      </c>
      <c r="D6" s="13"/>
      <c r="E6" s="13"/>
      <c r="F6" s="8"/>
      <c r="G6" s="14"/>
      <c r="H6" s="13"/>
      <c r="I6" s="19" t="s">
        <v>4</v>
      </c>
      <c r="J6" s="20" t="str">
        <f>IF(J25&lt;J21,H25,H21)</f>
        <v>Scenario B</v>
      </c>
    </row>
    <row r="7" spans="1:24" ht="35" thickBot="1" x14ac:dyDescent="0.25">
      <c r="B7" s="17" t="s">
        <v>6</v>
      </c>
      <c r="C7" s="21">
        <v>0.2</v>
      </c>
      <c r="D7" s="13"/>
      <c r="E7" s="13"/>
      <c r="F7" s="8"/>
      <c r="G7" s="14"/>
      <c r="H7" s="13"/>
      <c r="I7" s="22" t="s">
        <v>7</v>
      </c>
      <c r="J7" s="23">
        <f>IF(J25&lt;J21,J21-J25,J25-J21)</f>
        <v>201134.22211199999</v>
      </c>
    </row>
    <row r="8" spans="1:24" ht="17" thickBot="1" x14ac:dyDescent="0.25">
      <c r="B8" s="13"/>
      <c r="C8" s="13"/>
      <c r="D8" s="13"/>
      <c r="E8" s="13"/>
      <c r="F8" s="8"/>
      <c r="G8" s="14"/>
      <c r="H8" s="13"/>
      <c r="I8" s="13"/>
      <c r="J8" s="13"/>
      <c r="K8" s="13"/>
      <c r="L8" s="13"/>
      <c r="M8" s="13"/>
      <c r="N8" s="13"/>
    </row>
    <row r="9" spans="1:24" ht="17" thickBot="1" x14ac:dyDescent="0.25">
      <c r="B9" s="12" t="s">
        <v>8</v>
      </c>
      <c r="C9" s="13"/>
      <c r="D9" s="13"/>
      <c r="E9" s="13"/>
      <c r="F9" s="8"/>
      <c r="G9" s="14"/>
      <c r="H9" s="13"/>
      <c r="I9" s="15" t="s">
        <v>9</v>
      </c>
      <c r="J9" s="16"/>
      <c r="L9" s="13"/>
      <c r="M9" s="13"/>
      <c r="N9" s="13"/>
    </row>
    <row r="10" spans="1:24" ht="18" thickTop="1" x14ac:dyDescent="0.2">
      <c r="B10" s="24" t="s">
        <v>10</v>
      </c>
      <c r="C10" s="25">
        <v>25.6</v>
      </c>
      <c r="D10" s="13"/>
      <c r="E10" s="13"/>
      <c r="F10" s="8"/>
      <c r="G10" s="14"/>
      <c r="H10" s="13"/>
      <c r="I10" s="26" t="s">
        <v>11</v>
      </c>
      <c r="J10" s="27">
        <f>SUM(J20:O20)/SUM(J16:O16)</f>
        <v>57.463352086553328</v>
      </c>
      <c r="L10" s="13"/>
      <c r="M10" s="13"/>
      <c r="N10" s="13"/>
    </row>
    <row r="11" spans="1:24" ht="18" thickBot="1" x14ac:dyDescent="0.25">
      <c r="B11" s="24" t="s">
        <v>12</v>
      </c>
      <c r="C11" s="28">
        <v>10</v>
      </c>
      <c r="D11" s="13"/>
      <c r="E11" s="13"/>
      <c r="F11" s="8"/>
      <c r="G11" s="14"/>
      <c r="H11" s="13"/>
      <c r="I11" s="29" t="s">
        <v>13</v>
      </c>
      <c r="J11" s="30">
        <f>SUM(J24:O24)/SUM(J16:O16)</f>
        <v>57.152480027647613</v>
      </c>
      <c r="L11" s="13"/>
      <c r="M11" s="13"/>
      <c r="N11" s="13"/>
    </row>
    <row r="12" spans="1:24" ht="17" x14ac:dyDescent="0.2">
      <c r="B12" s="24" t="s">
        <v>14</v>
      </c>
      <c r="C12" s="31">
        <v>45170</v>
      </c>
      <c r="D12" s="13"/>
      <c r="E12" s="13"/>
      <c r="F12" s="8"/>
      <c r="G12" s="14"/>
      <c r="H12" s="13"/>
      <c r="K12" s="62"/>
      <c r="L12" s="13"/>
      <c r="M12" s="13"/>
      <c r="N12" s="13"/>
    </row>
    <row r="13" spans="1:24" x14ac:dyDescent="0.2">
      <c r="B13" s="13"/>
      <c r="C13" s="13"/>
      <c r="D13" s="13"/>
      <c r="E13" s="13"/>
      <c r="F13" s="8"/>
      <c r="G13" s="14"/>
      <c r="H13" s="13"/>
      <c r="L13" s="13"/>
      <c r="M13" s="13"/>
      <c r="N13" s="13"/>
    </row>
    <row r="14" spans="1:24" ht="17" thickBot="1" x14ac:dyDescent="0.25">
      <c r="B14" s="12" t="s">
        <v>15</v>
      </c>
      <c r="C14" s="13"/>
      <c r="D14" s="13"/>
      <c r="E14" s="13"/>
      <c r="F14" s="8"/>
      <c r="G14" s="14"/>
      <c r="H14" s="13"/>
      <c r="I14" s="13"/>
      <c r="J14" s="13"/>
      <c r="K14" s="13"/>
      <c r="L14" s="13"/>
      <c r="M14" s="13"/>
      <c r="N14" s="13"/>
    </row>
    <row r="15" spans="1:24" x14ac:dyDescent="0.2">
      <c r="B15" s="32" t="s">
        <v>14</v>
      </c>
      <c r="C15" s="32" t="s">
        <v>16</v>
      </c>
      <c r="D15" s="13"/>
      <c r="E15" s="13"/>
      <c r="F15" s="8"/>
      <c r="G15" s="14"/>
      <c r="I15" s="33" t="s">
        <v>17</v>
      </c>
      <c r="J15" s="34">
        <f>B16</f>
        <v>45108</v>
      </c>
      <c r="K15" s="34">
        <f>B17</f>
        <v>45139</v>
      </c>
      <c r="L15" s="34">
        <f>B18</f>
        <v>45170</v>
      </c>
      <c r="M15" s="34">
        <f>B19</f>
        <v>45200</v>
      </c>
      <c r="N15" s="34">
        <f>B20</f>
        <v>45231</v>
      </c>
      <c r="O15" s="35">
        <f>B21</f>
        <v>45261</v>
      </c>
    </row>
    <row r="16" spans="1:24" ht="18" thickBot="1" x14ac:dyDescent="0.25">
      <c r="B16" s="36">
        <v>45108</v>
      </c>
      <c r="C16" s="37">
        <v>0</v>
      </c>
      <c r="D16" s="13"/>
      <c r="E16" s="13"/>
      <c r="F16" s="8"/>
      <c r="G16" s="14"/>
      <c r="I16" s="38" t="s">
        <v>18</v>
      </c>
      <c r="J16" s="39">
        <f>C25</f>
        <v>100000</v>
      </c>
      <c r="K16" s="39">
        <f>C26</f>
        <v>95000</v>
      </c>
      <c r="L16" s="39">
        <f>C27</f>
        <v>95000</v>
      </c>
      <c r="M16" s="39">
        <f>C28</f>
        <v>115000</v>
      </c>
      <c r="N16" s="39">
        <f>C29</f>
        <v>112000</v>
      </c>
      <c r="O16" s="40">
        <f>C30</f>
        <v>130000</v>
      </c>
    </row>
    <row r="17" spans="1:15" x14ac:dyDescent="0.2">
      <c r="B17" s="36">
        <v>45139</v>
      </c>
      <c r="C17" s="37">
        <v>2.8000000000000001E-2</v>
      </c>
      <c r="D17" s="13"/>
      <c r="E17" s="13"/>
      <c r="F17" s="8"/>
      <c r="G17" s="14"/>
    </row>
    <row r="18" spans="1:15" ht="17" thickBot="1" x14ac:dyDescent="0.25">
      <c r="B18" s="36">
        <v>45170</v>
      </c>
      <c r="C18" s="37">
        <v>0</v>
      </c>
      <c r="D18" s="13"/>
      <c r="E18" s="13"/>
      <c r="F18" s="8"/>
      <c r="G18" s="14"/>
      <c r="H18" s="13"/>
      <c r="I18" s="41"/>
      <c r="J18" s="61"/>
      <c r="K18" s="61"/>
      <c r="L18" s="61"/>
      <c r="M18" s="61"/>
      <c r="N18" s="61"/>
      <c r="O18" s="61"/>
    </row>
    <row r="19" spans="1:15" x14ac:dyDescent="0.2">
      <c r="B19" s="36">
        <v>45200</v>
      </c>
      <c r="C19" s="37">
        <v>3.1E-2</v>
      </c>
      <c r="F19" s="2"/>
      <c r="G19" s="42"/>
      <c r="H19" s="13"/>
      <c r="I19" s="43" t="s">
        <v>26</v>
      </c>
      <c r="J19" s="44">
        <f>IF(H3="INCLUDE VAT",$C$6+$C$10*1.2/$C$11*IF(J15=$C$12,1,0),$C$6/(1+$C$7)+$C$10/$C$11*IF(J15=$C$12,1,0))</f>
        <v>45.74</v>
      </c>
      <c r="K19" s="44">
        <f>IF($H$3="INCLUDE VAT",J19+$C$10*1.2/$C$11*IF(K15=$C$12,1,0),J19+$C$10/$C$11*IF(K15=$C$12,1,0))</f>
        <v>45.74</v>
      </c>
      <c r="L19" s="44">
        <f t="shared" ref="L19:O19" si="0">IF($H$3="INCLUDE VAT",K19+$C$10*1.2/$C$11*IF(L15=$C$12,1,0),K19+$C$10/$C$11*IF(L15=$C$12,1,0))</f>
        <v>48.812000000000005</v>
      </c>
      <c r="M19" s="44">
        <f t="shared" si="0"/>
        <v>48.812000000000005</v>
      </c>
      <c r="N19" s="44">
        <f t="shared" si="0"/>
        <v>48.812000000000005</v>
      </c>
      <c r="O19" s="44">
        <f t="shared" si="0"/>
        <v>48.812000000000005</v>
      </c>
    </row>
    <row r="20" spans="1:15" ht="17" thickBot="1" x14ac:dyDescent="0.25">
      <c r="B20" s="36">
        <v>45231</v>
      </c>
      <c r="C20" s="37">
        <v>0</v>
      </c>
      <c r="F20" s="2"/>
      <c r="G20" s="42"/>
      <c r="H20" s="13"/>
      <c r="I20" s="46" t="s">
        <v>28</v>
      </c>
      <c r="J20" s="47">
        <f t="shared" ref="J20:O20" si="1">J16*J19*(1+$C$7)</f>
        <v>5488800</v>
      </c>
      <c r="K20" s="47">
        <f t="shared" si="1"/>
        <v>5214360</v>
      </c>
      <c r="L20" s="47">
        <f t="shared" si="1"/>
        <v>5564568</v>
      </c>
      <c r="M20" s="47">
        <f t="shared" si="1"/>
        <v>6736056.0000000009</v>
      </c>
      <c r="N20" s="47">
        <f t="shared" si="1"/>
        <v>6560332.8000000007</v>
      </c>
      <c r="O20" s="48">
        <f t="shared" si="1"/>
        <v>7614672.0000000009</v>
      </c>
    </row>
    <row r="21" spans="1:15" ht="17" thickBot="1" x14ac:dyDescent="0.25">
      <c r="B21" s="36">
        <v>45261</v>
      </c>
      <c r="C21" s="37">
        <v>0</v>
      </c>
      <c r="F21" s="2"/>
      <c r="G21" s="42"/>
      <c r="H21" s="12" t="s">
        <v>8</v>
      </c>
      <c r="I21" s="49" t="s">
        <v>19</v>
      </c>
      <c r="J21" s="50">
        <f>SUM(J20:O20)</f>
        <v>37178788.800000004</v>
      </c>
    </row>
    <row r="22" spans="1:15" ht="17" thickBot="1" x14ac:dyDescent="0.25">
      <c r="B22" s="13"/>
      <c r="C22" s="13"/>
      <c r="D22" s="13"/>
      <c r="E22" s="13"/>
      <c r="F22" s="8"/>
      <c r="G22" s="14"/>
      <c r="H22" s="12"/>
      <c r="I22" s="51"/>
      <c r="J22" s="62"/>
      <c r="K22" s="62"/>
      <c r="L22" s="62"/>
      <c r="M22" s="62"/>
      <c r="N22" s="62"/>
      <c r="O22" s="62"/>
    </row>
    <row r="23" spans="1:15" x14ac:dyDescent="0.2">
      <c r="B23" s="60" t="s">
        <v>20</v>
      </c>
      <c r="C23" s="13"/>
      <c r="D23" s="13"/>
      <c r="E23" s="13"/>
      <c r="F23" s="8"/>
      <c r="G23" s="14"/>
      <c r="H23" s="13"/>
      <c r="I23" s="43" t="s">
        <v>27</v>
      </c>
      <c r="J23" s="44">
        <f>IF(H3="INCLUDE VAT",$C$6+$C$6*IFERROR(VLOOKUP(J$15,$B$16:$C$21,2,0),0),$C$6/1.2+$C$6/1.2*IFERROR(VLOOKUP(J$15,$B$16:$C$21,2,0),0))</f>
        <v>45.74</v>
      </c>
      <c r="K23" s="44">
        <f>J23+J23*IFERROR(VLOOKUP(K$15,$B$16:$C$21,2,0),0)</f>
        <v>47.020720000000004</v>
      </c>
      <c r="L23" s="44">
        <f>K23+K23*IFERROR(VLOOKUP(L$15,$B$16:$C$21,2,0),0)</f>
        <v>47.020720000000004</v>
      </c>
      <c r="M23" s="44">
        <f>L23+L23*IFERROR(VLOOKUP(M$15,$B$16:$C$21,2,0),0)</f>
        <v>48.478362320000002</v>
      </c>
      <c r="N23" s="44">
        <f>M23+M23*IFERROR(VLOOKUP(N$15,$B$16:$C$21,2,0),0)</f>
        <v>48.478362320000002</v>
      </c>
      <c r="O23" s="45">
        <f>N23+N23*IFERROR(VLOOKUP(O$15,$B$16:$C$21,2,0),0)</f>
        <v>48.478362320000002</v>
      </c>
    </row>
    <row r="24" spans="1:15" ht="17" thickBot="1" x14ac:dyDescent="0.25">
      <c r="B24" s="59" t="s">
        <v>14</v>
      </c>
      <c r="C24" s="32" t="s">
        <v>21</v>
      </c>
      <c r="D24" s="13"/>
      <c r="E24" s="13"/>
      <c r="F24" s="8"/>
      <c r="G24" s="14"/>
      <c r="H24" s="13"/>
      <c r="I24" s="46" t="s">
        <v>28</v>
      </c>
      <c r="J24" s="47">
        <f t="shared" ref="J24:O24" si="2">J16*J23*(1+$C$7)</f>
        <v>5488800</v>
      </c>
      <c r="K24" s="47">
        <f t="shared" si="2"/>
        <v>5360362.08</v>
      </c>
      <c r="L24" s="47">
        <f t="shared" si="2"/>
        <v>5360362.08</v>
      </c>
      <c r="M24" s="47">
        <f t="shared" si="2"/>
        <v>6690014.0001600003</v>
      </c>
      <c r="N24" s="47">
        <f t="shared" si="2"/>
        <v>6515491.8958079992</v>
      </c>
      <c r="O24" s="48">
        <f t="shared" si="2"/>
        <v>7562624.5219200002</v>
      </c>
    </row>
    <row r="25" spans="1:15" ht="17" thickBot="1" x14ac:dyDescent="0.25">
      <c r="B25" s="52">
        <f>B16</f>
        <v>45108</v>
      </c>
      <c r="C25" s="53">
        <v>100000</v>
      </c>
      <c r="F25" s="54" t="s">
        <v>22</v>
      </c>
      <c r="H25" s="12" t="s">
        <v>15</v>
      </c>
      <c r="I25" s="56" t="s">
        <v>23</v>
      </c>
      <c r="J25" s="50">
        <f>SUM(J24:O24)</f>
        <v>36977654.577888004</v>
      </c>
      <c r="K25" s="13"/>
      <c r="L25" s="13"/>
      <c r="M25" s="13"/>
      <c r="N25" s="13"/>
      <c r="O25" s="13"/>
    </row>
    <row r="26" spans="1:15" x14ac:dyDescent="0.2">
      <c r="B26" s="52">
        <f t="shared" ref="B26:B30" si="3">B17</f>
        <v>45139</v>
      </c>
      <c r="C26" s="53">
        <v>95000</v>
      </c>
      <c r="D26" s="12"/>
      <c r="E26" s="12"/>
    </row>
    <row r="27" spans="1:15" x14ac:dyDescent="0.2">
      <c r="B27" s="52">
        <f t="shared" si="3"/>
        <v>45170</v>
      </c>
      <c r="C27" s="53">
        <v>95000</v>
      </c>
      <c r="D27" s="13"/>
      <c r="E27" s="13"/>
      <c r="F27" s="8"/>
      <c r="G27" s="14"/>
    </row>
    <row r="28" spans="1:15" x14ac:dyDescent="0.2">
      <c r="B28" s="52">
        <f t="shared" si="3"/>
        <v>45200</v>
      </c>
      <c r="C28" s="53">
        <v>115000</v>
      </c>
      <c r="D28" s="13"/>
      <c r="E28" s="13"/>
      <c r="F28" s="8"/>
      <c r="G28" s="14"/>
    </row>
    <row r="29" spans="1:15" x14ac:dyDescent="0.2">
      <c r="A29" s="42"/>
      <c r="B29" s="52">
        <f t="shared" si="3"/>
        <v>45231</v>
      </c>
      <c r="C29" s="53">
        <v>112000</v>
      </c>
      <c r="D29" s="42"/>
      <c r="E29" s="42"/>
    </row>
    <row r="30" spans="1:15" x14ac:dyDescent="0.2">
      <c r="B30" s="52">
        <f t="shared" si="3"/>
        <v>45261</v>
      </c>
      <c r="C30" s="53">
        <v>130000</v>
      </c>
      <c r="D30" s="13"/>
      <c r="E30" s="13"/>
      <c r="H30" s="13"/>
    </row>
    <row r="31" spans="1:15" x14ac:dyDescent="0.2">
      <c r="B31" s="13"/>
      <c r="C31" s="13"/>
      <c r="J31" s="13"/>
      <c r="K31" s="13"/>
      <c r="L31" s="13"/>
      <c r="M31" s="13"/>
      <c r="N31" s="13"/>
      <c r="O31" s="57"/>
    </row>
  </sheetData>
  <mergeCells count="2">
    <mergeCell ref="B1:D2"/>
    <mergeCell ref="H1:I2"/>
  </mergeCells>
  <conditionalFormatting sqref="B16:B21">
    <cfRule type="duplicateValues" dxfId="1" priority="2"/>
  </conditionalFormatting>
  <conditionalFormatting sqref="C16:C21">
    <cfRule type="cellIs" dxfId="0" priority="1" operator="notEqual">
      <formula>0</formula>
    </cfRule>
  </conditionalFormatting>
  <dataValidations count="2">
    <dataValidation type="list" allowBlank="1" showInputMessage="1" showErrorMessage="1" sqref="C12" xr:uid="{B8852EF6-6796-FF40-A241-3EB940AC1386}">
      <formula1>$J$15:$O$15</formula1>
    </dataValidation>
    <dataValidation type="list" allowBlank="1" showInputMessage="1" showErrorMessage="1" sqref="H3" xr:uid="{4BEDE8C8-4E2F-BA42-8E3A-02C5507BC9AE}">
      <formula1>$K$3:$L$3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</dc:creator>
  <cp:lastModifiedBy>Alex K</cp:lastModifiedBy>
  <dcterms:created xsi:type="dcterms:W3CDTF">2023-10-04T20:02:24Z</dcterms:created>
  <dcterms:modified xsi:type="dcterms:W3CDTF">2023-10-05T15:02:52Z</dcterms:modified>
</cp:coreProperties>
</file>