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slicers/slicer3.xml" ContentType="application/vnd.ms-excel.slicer+xml"/>
  <Override PartName="/xl/webextensions/webextension1.xml" ContentType="application/vnd.ms-office.webextension+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slicers/slicer4.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5.xml" ContentType="application/vnd.openxmlformats-officedocument.drawing+xml"/>
  <Override PartName="/xl/slicers/slicer5.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26f3a625f0264a06/PARA/2-Areas/DATA SCIENCE/Documentation and Resources for tools/Excel/Excel Projects/Project ^N4/"/>
    </mc:Choice>
  </mc:AlternateContent>
  <xr:revisionPtr revIDLastSave="234" documentId="120_S{12C294D3-0CB9-595D-BF0F-BC5CAB1BA813}" xr6:coauthVersionLast="47" xr6:coauthVersionMax="47" xr10:uidLastSave="{4AFCC9A4-6D96-4521-A39D-0FEB185F4D91}"/>
  <bookViews>
    <workbookView xWindow="-120" yWindow="-120" windowWidth="25440" windowHeight="15270" firstSheet="1" activeTab="3" xr2:uid="{B4DA63B0-6863-4205-81F1-DE6E2CEF5948}"/>
  </bookViews>
  <sheets>
    <sheet name="Waffle Chart Gender" sheetId="8" r:id="rId1"/>
    <sheet name="waffle Chart WeekType" sheetId="6" r:id="rId2"/>
    <sheet name="Analysis" sheetId="1" r:id="rId3"/>
    <sheet name="Time Frame" sheetId="3" r:id="rId4"/>
    <sheet name="Dashboard" sheetId="7" r:id="rId5"/>
    <sheet name="Store Dashboard" sheetId="4" r:id="rId6"/>
  </sheets>
  <definedNames>
    <definedName name="Slicer_Category">#N/A</definedName>
    <definedName name="Slicer_Month_Name">#N/A</definedName>
    <definedName name="Slicer_Store_Name">#N/A</definedName>
  </definedNames>
  <calcPr calcId="191029"/>
  <pivotCaches>
    <pivotCache cacheId="445" r:id="rId7"/>
    <pivotCache cacheId="448" r:id="rId8"/>
    <pivotCache cacheId="451" r:id="rId9"/>
    <pivotCache cacheId="454" r:id="rId10"/>
    <pivotCache cacheId="457" r:id="rId11"/>
    <pivotCache cacheId="460" r:id="rId12"/>
    <pivotCache cacheId="463" r:id="rId13"/>
    <pivotCache cacheId="466" r:id="rId14"/>
    <pivotCache cacheId="469" r:id="rId15"/>
    <pivotCache cacheId="472" r:id="rId16"/>
    <pivotCache cacheId="475" r:id="rId17"/>
    <pivotCache cacheId="478" r:id="rId18"/>
    <pivotCache cacheId="481" r:id="rId19"/>
    <pivotCache cacheId="484" r:id="rId20"/>
    <pivotCache cacheId="490" r:id="rId21"/>
    <pivotCache cacheId="496" r:id="rId22"/>
    <pivotCache cacheId="505" r:id="rId23"/>
    <pivotCache cacheId="508" r:id="rId24"/>
  </pivotCaches>
  <extLst>
    <ext xmlns:x14="http://schemas.microsoft.com/office/spreadsheetml/2009/9/main" uri="{876F7934-8845-4945-9796-88D515C7AA90}">
      <x14:pivotCaches>
        <pivotCache cacheId="444" r:id="rId25"/>
      </x14:pivotCaches>
    </ex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5af2735f-58cb-49bf-8fea-2a09196a8bb7" name="Dim_Customer" connection="Query - Dim_Customer"/>
          <x15:modelTable id="fact_table_26d257d8-9c6b-458c-b9fc-a27fbc12b25a" name="fact_table" connection="Query - fact_table"/>
          <x15:modelTable id="monthly_store_targets_5e7cee14-055b-4c5f-a2f7-e35b7e84b41b" name="monthly_store_targets" connection="Query - monthly_store_targets"/>
          <x15:modelTable id="Dim_Products_811682ca-9296-48e0-be2a-6ebb0657f88e" name="Dim_Products" connection="Query - Dim_Products"/>
          <x15:modelTable id="Dim_SalesPerson_6ee78e2c-533b-4f64-89cd-14470e3b66d7" name="Dim_SalesPerson" connection="Query - Dim_SalesPerson"/>
          <x15:modelTable id="Date_a680a566-b8b1-4f81-8205-a1901b3c82c7" name="Date" connection="Query - Date"/>
          <x15:modelTable id="Calculations_f0637012-a937-4726-9c0e-ff792175fa54" name="Calculations" connection="Query - Calculations"/>
        </x15:modelTables>
        <x15:modelRelationships>
          <x15:modelRelationship fromTable="fact_table" fromColumn="Sales Person ID" toTable="Dim_SalesPerson" toColumn="Sales Person ID"/>
          <x15:modelRelationship fromTable="fact_table" fromColumn="Order Date" toTable="Date" toColumn="Order Date"/>
          <x15:modelRelationship fromTable="fact_table" fromColumn="Customer ID" toTable="Dim_Customer" toColumn="Customer ID"/>
          <x15:modelRelationship fromTable="fact_table" fromColumn="Product ID" toTable="Dim_Products" toColumn="Product ID"/>
          <x15:modelRelationship fromTable="monthly_store_targets" fromColumn="Date" toTable="Date" toColumn="Order Date"/>
          <x15:modelRelationship fromTable="monthly_store_targets" fromColumn="Store ID" toTable="Dim_SalesPerson"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8" i="1" l="1"/>
  <c r="F6" i="8" a="1"/>
  <c r="F6" i="8" s="1"/>
  <c r="F9" i="1" a="1"/>
  <c r="F9" i="1" s="1"/>
  <c r="E151" i="1" a="1"/>
  <c r="E151" i="1" s="1"/>
  <c r="K130" i="1"/>
  <c r="G156" i="1" l="1"/>
  <c r="G157" i="1"/>
  <c r="G155" i="1"/>
  <c r="G154" i="1"/>
  <c r="G153" i="1"/>
  <c r="G152" i="1"/>
  <c r="G151" i="1"/>
  <c r="G158" i="1"/>
  <c r="F138" i="1" a="1"/>
  <c r="F138" i="1" s="1"/>
  <c r="G138" i="1" a="1"/>
  <c r="G138" i="1" s="1"/>
  <c r="F99" i="1" a="1"/>
  <c r="F99" i="1" s="1"/>
  <c r="E109" i="1" s="1"/>
  <c r="H85" i="1" a="1"/>
  <c r="H85" i="1" s="1"/>
  <c r="K68" i="1" a="1"/>
  <c r="K68" i="1" s="1"/>
  <c r="E26" i="1"/>
  <c r="F26" i="1" s="1"/>
  <c r="F79" i="1"/>
  <c r="D79" i="1"/>
  <c r="G68" i="1" a="1"/>
  <c r="G68" i="1" s="1"/>
  <c r="H48" i="1" a="1"/>
  <c r="H48" i="1" s="1"/>
  <c r="J48" i="1" s="1"/>
  <c r="J49" i="1" s="1"/>
  <c r="F48" i="1"/>
  <c r="E48" i="1" s="1"/>
  <c r="F49" i="1"/>
  <c r="E49" i="1" s="1"/>
  <c r="F32" i="1" a="1"/>
  <c r="F32" i="1" s="1"/>
  <c r="R11" i="3" a="1"/>
  <c r="R11" i="3" s="1"/>
  <c r="J138" i="1" l="1" a="1"/>
  <c r="I76" i="1" a="1"/>
  <c r="I76" i="1" s="1"/>
  <c r="E102" i="1"/>
  <c r="E101" i="1"/>
  <c r="E103" i="1"/>
  <c r="E110" i="1"/>
  <c r="E99" i="1"/>
  <c r="E107" i="1"/>
  <c r="E104" i="1"/>
  <c r="E105" i="1"/>
  <c r="E106" i="1"/>
  <c r="E100" i="1"/>
  <c r="E108" i="1"/>
  <c r="I34" i="1"/>
  <c r="I40" i="1"/>
  <c r="J39" i="1"/>
  <c r="J38" i="1"/>
  <c r="I38" i="1"/>
  <c r="J33" i="1"/>
  <c r="J37" i="1"/>
  <c r="I33" i="1"/>
  <c r="I37" i="1"/>
  <c r="J44" i="1"/>
  <c r="J36" i="1"/>
  <c r="I44" i="1"/>
  <c r="I36" i="1"/>
  <c r="J34" i="1"/>
  <c r="J43" i="1"/>
  <c r="J35" i="1"/>
  <c r="I43" i="1"/>
  <c r="I35" i="1"/>
  <c r="I41" i="1"/>
  <c r="J40" i="1"/>
  <c r="J42" i="1"/>
  <c r="I42" i="1"/>
  <c r="J41" i="1"/>
  <c r="I39" i="1"/>
  <c r="L141" i="1" l="1"/>
  <c r="L138" i="1"/>
  <c r="L140" i="1"/>
  <c r="L139" i="1"/>
  <c r="M142" i="1"/>
  <c r="M141" i="1"/>
  <c r="M139" i="1"/>
  <c r="J138" i="1"/>
  <c r="M140" i="1"/>
  <c r="M138" i="1"/>
  <c r="L14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E05919-A7ED-4BE0-AF49-4EC4D2DC8D98}" name="Query - Calculations" description="Connection to the 'Calculations' query in the workbook." type="100" refreshedVersion="8" minRefreshableVersion="5">
    <extLst>
      <ext xmlns:x15="http://schemas.microsoft.com/office/spreadsheetml/2010/11/main" uri="{DE250136-89BD-433C-8126-D09CA5730AF9}">
        <x15:connection id="9208f0a1-303c-4077-8a8b-4b9a549ab09a">
          <x15:oledbPr connection="Provider=Microsoft.Mashup.OleDb.1;Data Source=$Workbook$;Location=Calculations;Extended Properties=&quot;&quot;">
            <x15:dbTables>
              <x15:dbTable name="Calculations"/>
            </x15:dbTables>
          </x15:oledbPr>
        </x15:connection>
      </ext>
    </extLst>
  </connection>
  <connection id="2" xr16:uid="{8CB469FC-48D4-44C4-B312-2E56B6362B3B}" name="Query - Date" description="Connection to the 'Date' query in the workbook." type="100" refreshedVersion="8" minRefreshableVersion="5">
    <extLst>
      <ext xmlns:x15="http://schemas.microsoft.com/office/spreadsheetml/2010/11/main" uri="{DE250136-89BD-433C-8126-D09CA5730AF9}">
        <x15:connection id="2b79db10-e024-4117-9bd9-7f4502c930f1"/>
      </ext>
    </extLst>
  </connection>
  <connection id="3" xr16:uid="{1DD15C5F-23C7-4A05-8E08-21F2D5DEC2FF}" name="Query - Dim_Customer" description="Connection to the 'Dim_Customer' query in the workbook." type="100" refreshedVersion="8" minRefreshableVersion="5">
    <extLst>
      <ext xmlns:x15="http://schemas.microsoft.com/office/spreadsheetml/2010/11/main" uri="{DE250136-89BD-433C-8126-D09CA5730AF9}">
        <x15:connection id="0a07e541-d970-4ca5-bc74-60466b62c559"/>
      </ext>
    </extLst>
  </connection>
  <connection id="4" xr16:uid="{BA2BF484-5840-4359-A3A4-26F351A6EF1E}" name="Query - Dim_Products" description="Connection to the 'Dim_Products' query in the workbook." type="100" refreshedVersion="8" minRefreshableVersion="5">
    <extLst>
      <ext xmlns:x15="http://schemas.microsoft.com/office/spreadsheetml/2010/11/main" uri="{DE250136-89BD-433C-8126-D09CA5730AF9}">
        <x15:connection id="bc159e07-47b7-4a54-8906-e899208d0fad"/>
      </ext>
    </extLst>
  </connection>
  <connection id="5" xr16:uid="{A56B78C2-4FBA-49BB-B1FB-A3F67B16368F}" name="Query - Dim_SalesPerson" description="Connection to the 'Dim_SalesPerson' query in the workbook." type="100" refreshedVersion="8" minRefreshableVersion="5">
    <extLst>
      <ext xmlns:x15="http://schemas.microsoft.com/office/spreadsheetml/2010/11/main" uri="{DE250136-89BD-433C-8126-D09CA5730AF9}">
        <x15:connection id="91f96c0c-dfac-4e4b-b0fb-b2a4058f3de7"/>
      </ext>
    </extLst>
  </connection>
  <connection id="6" xr16:uid="{72484E16-5453-4108-9CC8-883743947332}" name="Query - fact_table" description="Connection to the 'fact_table' query in the workbook." type="100" refreshedVersion="8" minRefreshableVersion="5">
    <extLst>
      <ext xmlns:x15="http://schemas.microsoft.com/office/spreadsheetml/2010/11/main" uri="{DE250136-89BD-433C-8126-D09CA5730AF9}">
        <x15:connection id="0dd34cad-7e05-4e8d-8be8-ab8612119436"/>
      </ext>
    </extLst>
  </connection>
  <connection id="7" xr16:uid="{5E095A96-1F6A-4F8E-AE67-027B800A0C62}"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caf43c94-483c-44a1-90f7-1129ef624c64"/>
      </ext>
    </extLst>
  </connection>
  <connection id="8" xr16:uid="{CDA5C25B-6518-4A3F-974B-E39AB66C68E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<sst xmlns="http://schemas.openxmlformats.org/spreadsheetml/2006/main" count="173" uniqueCount="119">
  <si>
    <t>Grand Total</t>
  </si>
  <si>
    <t>#Transactions</t>
  </si>
  <si>
    <t>Total Qty</t>
  </si>
  <si>
    <t>Qty Returned</t>
  </si>
  <si>
    <t>Profit</t>
  </si>
  <si>
    <t>#Products</t>
  </si>
  <si>
    <t>Total Target</t>
  </si>
  <si>
    <t>l</t>
  </si>
  <si>
    <t>Barron-Fleming</t>
  </si>
  <si>
    <t>Berg-Trujillo</t>
  </si>
  <si>
    <t>Lee-Myers</t>
  </si>
  <si>
    <t>Lopez</t>
  </si>
  <si>
    <t>Martinez</t>
  </si>
  <si>
    <t>Miller</t>
  </si>
  <si>
    <t>Myers-Lopez</t>
  </si>
  <si>
    <t>Novak PLC</t>
  </si>
  <si>
    <t>Thomas</t>
  </si>
  <si>
    <t>Valdez</t>
  </si>
  <si>
    <t>Store Name</t>
  </si>
  <si>
    <t>Variance%</t>
  </si>
  <si>
    <t>Variance</t>
  </si>
  <si>
    <t>Month Name</t>
  </si>
  <si>
    <t>Aug</t>
  </si>
  <si>
    <t>Jan</t>
  </si>
  <si>
    <t>Feb</t>
  </si>
  <si>
    <t>Mar</t>
  </si>
  <si>
    <t>Apr</t>
  </si>
  <si>
    <t>May</t>
  </si>
  <si>
    <t>Jun</t>
  </si>
  <si>
    <t>Jul</t>
  </si>
  <si>
    <t>Sep</t>
  </si>
  <si>
    <t>Oct</t>
  </si>
  <si>
    <t>Nov</t>
  </si>
  <si>
    <t>Dec</t>
  </si>
  <si>
    <t>Highlight</t>
  </si>
  <si>
    <t>=</t>
  </si>
  <si>
    <t>Top 2</t>
  </si>
  <si>
    <t>Total Revenue</t>
  </si>
  <si>
    <t>Row Labels</t>
  </si>
  <si>
    <t>Weekday</t>
  </si>
  <si>
    <t>Weekend</t>
  </si>
  <si>
    <t>Top Customer</t>
  </si>
  <si>
    <t>Bottom Customer</t>
  </si>
  <si>
    <t>Top Location</t>
  </si>
  <si>
    <t>Bottom Location</t>
  </si>
  <si>
    <t>Customer</t>
  </si>
  <si>
    <t>Location</t>
  </si>
  <si>
    <t>Top/Bottom</t>
  </si>
  <si>
    <t>Customer/Location</t>
  </si>
  <si>
    <t>Caption</t>
  </si>
  <si>
    <t>#Locations</t>
  </si>
  <si>
    <t>0-20</t>
  </si>
  <si>
    <t>21-30</t>
  </si>
  <si>
    <t>31-40</t>
  </si>
  <si>
    <t>41-50</t>
  </si>
  <si>
    <t>51 +</t>
  </si>
  <si>
    <t>Revenue</t>
  </si>
  <si>
    <t>COGS</t>
  </si>
  <si>
    <t>Profit Margin</t>
  </si>
  <si>
    <t>Average of Age</t>
  </si>
  <si>
    <t>Female</t>
  </si>
  <si>
    <t>Male</t>
  </si>
  <si>
    <t>◆</t>
  </si>
  <si>
    <t>■</t>
  </si>
  <si>
    <t>Profit2</t>
  </si>
  <si>
    <t>Sun</t>
  </si>
  <si>
    <t>Mon</t>
  </si>
  <si>
    <t>Tue</t>
  </si>
  <si>
    <t>Wed</t>
  </si>
  <si>
    <t>Thu</t>
  </si>
  <si>
    <t>Fri</t>
  </si>
  <si>
    <t>Sat</t>
  </si>
  <si>
    <t>ReturnRate</t>
  </si>
  <si>
    <t>RefundRate</t>
  </si>
  <si>
    <t>Label</t>
  </si>
  <si>
    <t>Serie</t>
  </si>
  <si>
    <t>Sorted</t>
  </si>
  <si>
    <t>#Customers</t>
  </si>
  <si>
    <t>Serie1</t>
  </si>
  <si>
    <t>Serie2</t>
  </si>
  <si>
    <t>Sports Drink</t>
  </si>
  <si>
    <t>Water</t>
  </si>
  <si>
    <t>Soft Drink</t>
  </si>
  <si>
    <t>Tea</t>
  </si>
  <si>
    <t>Alcoholic Beverage</t>
  </si>
  <si>
    <t>Coffee</t>
  </si>
  <si>
    <t>Energy Drink</t>
  </si>
  <si>
    <t>Juice</t>
  </si>
  <si>
    <t>Wisconsin</t>
  </si>
  <si>
    <t>Missouri</t>
  </si>
  <si>
    <t>New York</t>
  </si>
  <si>
    <t>Maryland</t>
  </si>
  <si>
    <t>Washington</t>
  </si>
  <si>
    <t>Target ↓</t>
  </si>
  <si>
    <t>revenue</t>
  </si>
  <si>
    <t>ΔPY</t>
  </si>
  <si>
    <t>ΔPY%</t>
  </si>
  <si>
    <t>Novak PLCMillerMartinezBerg-TrujilloValdezThomasMyers-LopezBarron-FlemingLopezLee-Myers</t>
  </si>
  <si>
    <t>711.3K646.1K601.3K600.5K504.6K485.7K446.0K422.0K419.4K418.2K536.2K547.5K536.5K526.2K558.2K537.0K565.2K546.6K545.1K548.4K</t>
  </si>
  <si>
    <t>Florida</t>
  </si>
  <si>
    <t>Begin Brew</t>
  </si>
  <si>
    <t>Onto Dew</t>
  </si>
  <si>
    <t>Attorney Mist</t>
  </si>
  <si>
    <t>Travis Ewing</t>
  </si>
  <si>
    <t>Lisa West</t>
  </si>
  <si>
    <t>Bobby Abbott</t>
  </si>
  <si>
    <t>Christine Hawkins</t>
  </si>
  <si>
    <t>Jeffery Powell</t>
  </si>
  <si>
    <t>Indiana</t>
  </si>
  <si>
    <t>John Brown</t>
  </si>
  <si>
    <t>Paul Noble</t>
  </si>
  <si>
    <t>Laura Gross</t>
  </si>
  <si>
    <t>Judith Simmons</t>
  </si>
  <si>
    <t>Kristine Barrett</t>
  </si>
  <si>
    <t>California</t>
  </si>
  <si>
    <t>Michigan</t>
  </si>
  <si>
    <t>Virginia</t>
  </si>
  <si>
    <t>Common Splash</t>
  </si>
  <si>
    <t>Eight Brew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</si>
</sst>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gt;999999]&quot;$&quot;0.0,,\ &quot;M&quot;;[&gt;999]&quot;$&quot;0.0,\ &quot;K&quot;;0"/>
    <numFmt numFmtId="165" formatCode="[&gt;999999]0.0,,\ &quot;M&quot;;[&gt;999]0.0,\ &quot;K&quot;;0"/>
    <numFmt numFmtId="166" formatCode="&quot;$&quot;#,##0.00"/>
    <numFmt numFmtId="167" formatCode="\+0.00%;\-0.00%;0"/>
    <numFmt numFmtId="168" formatCode="\+0.0%;\-0.0%;0"/>
    <numFmt numFmtId="169" formatCode="[&gt;999999]&quot;$&quot;0.0,,\ &quot;M&quot;;[&gt;999]&quot;$&quot;0.0,\ &quot;K&quot;;&quot;$&quot;0"/>
    <numFmt numFmtId="170" formatCode="0.0%"/>
    <numFmt numFmtId="171" formatCode="\+0.00%;\-0.00%;0%"/>
    <numFmt numFmtId="172" formatCode="\+0.0%;\-0.0%;0%"/>
  </numFmts>
  <fonts count="12" x14ac:knownFonts="1">
    <font>
      <sz val="11"/>
      <color theme="1"/>
      <name val="Aptos Narrow"/>
      <family val="2"/>
      <scheme val="minor"/>
    </font>
    <font>
      <sz val="11"/>
      <color theme="0" tint="-4.9989318521683403E-2"/>
      <name val="Aptos Narrow"/>
      <family val="2"/>
      <scheme val="minor"/>
    </font>
    <font>
      <sz val="11"/>
      <color rgb="FFFF0000"/>
      <name val="Aptos Narrow"/>
      <family val="2"/>
      <scheme val="minor"/>
    </font>
    <font>
      <b/>
      <sz val="11"/>
      <color theme="1"/>
      <name val="Aptos Narrow"/>
      <family val="2"/>
      <scheme val="minor"/>
    </font>
    <font>
      <sz val="11"/>
      <color theme="0"/>
      <name val="Aptos Narrow"/>
      <family val="2"/>
      <scheme val="minor"/>
    </font>
    <font>
      <sz val="11"/>
      <color theme="0" tint="-0.14999847407452621"/>
      <name val="Aptos Narrow"/>
      <family val="2"/>
      <scheme val="minor"/>
    </font>
    <font>
      <sz val="11"/>
      <color theme="2" tint="-0.499984740745262"/>
      <name val="Aptos Narrow"/>
      <family val="2"/>
      <scheme val="minor"/>
    </font>
    <font>
      <sz val="8"/>
      <color rgb="FF000000"/>
      <name val="Segoe UI"/>
      <family val="2"/>
    </font>
    <font>
      <sz val="11"/>
      <color theme="8" tint="0.39997558519241921"/>
      <name val="Aptos Narrow"/>
      <family val="2"/>
      <scheme val="minor"/>
    </font>
    <font>
      <sz val="10"/>
      <color theme="1"/>
      <name val="Calibri"/>
      <family val="2"/>
    </font>
    <font>
      <sz val="10"/>
      <color rgb="FF000000"/>
      <name val="Calibri"/>
      <family val="2"/>
    </font>
    <font>
      <i/>
      <sz val="10"/>
      <color rgb="FF000000"/>
      <name val="Calibri"/>
      <family val="2"/>
    </font>
  </fonts>
  <fills count="8">
    <fill>
      <patternFill patternType="none"/>
    </fill>
    <fill>
      <patternFill patternType="gray125"/>
    </fill>
    <fill>
      <patternFill patternType="solid">
        <fgColor theme="0" tint="-0.149998474074526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2"/>
        <bgColor indexed="64"/>
      </patternFill>
    </fill>
    <fill>
      <patternFill patternType="solid">
        <fgColor theme="0" tint="-4.9989318521683403E-2"/>
        <bgColor indexed="64"/>
      </patternFill>
    </fill>
    <fill>
      <patternFill patternType="solid">
        <fgColor rgb="FFFF0000"/>
        <bgColor indexed="64"/>
      </patternFill>
    </fill>
  </fills>
  <borders count="1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left>
      <right style="medium">
        <color theme="0"/>
      </right>
      <top style="medium">
        <color theme="0"/>
      </top>
      <bottom style="medium">
        <color theme="0"/>
      </bottom>
      <diagonal/>
    </border>
    <border>
      <left/>
      <right/>
      <top/>
      <bottom style="thin">
        <color indexed="64"/>
      </bottom>
      <diagonal/>
    </border>
  </borders>
  <cellStyleXfs count="1">
    <xf numFmtId="0" fontId="0" fillId="0" borderId="0"/>
  </cellStyleXfs>
  <cellXfs count="85">
    <xf numFmtId="0" fontId="0" fillId="0" borderId="0" xfId="0"/>
    <xf numFmtId="166" fontId="0" fillId="0" borderId="0" xfId="0" applyNumberFormat="1"/>
    <xf numFmtId="0" fontId="2" fillId="0" borderId="0" xfId="0" applyFont="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0" xfId="0" pivotButton="1"/>
    <xf numFmtId="0" fontId="0" fillId="0" borderId="10" xfId="0" applyBorder="1"/>
    <xf numFmtId="0" fontId="0" fillId="0" borderId="11" xfId="0" applyBorder="1"/>
    <xf numFmtId="0" fontId="0" fillId="0" borderId="12" xfId="0" applyBorder="1"/>
    <xf numFmtId="165" fontId="0" fillId="0" borderId="12" xfId="0" applyNumberFormat="1" applyBorder="1"/>
    <xf numFmtId="0" fontId="1" fillId="2" borderId="0" xfId="0" applyFont="1" applyFill="1"/>
    <xf numFmtId="0" fontId="1" fillId="3" borderId="0" xfId="0" applyFont="1" applyFill="1"/>
    <xf numFmtId="164" fontId="0" fillId="0" borderId="0" xfId="0" applyNumberFormat="1"/>
    <xf numFmtId="0" fontId="5" fillId="2" borderId="0" xfId="0" applyFont="1" applyFill="1"/>
    <xf numFmtId="0" fontId="0" fillId="2" borderId="0" xfId="0" applyFill="1"/>
    <xf numFmtId="14" fontId="0" fillId="0" borderId="0" xfId="0" applyNumberFormat="1"/>
    <xf numFmtId="167" fontId="0" fillId="0" borderId="0" xfId="0" applyNumberFormat="1"/>
    <xf numFmtId="0" fontId="0" fillId="0" borderId="1" xfId="0" pivotButton="1" applyBorder="1"/>
    <xf numFmtId="0" fontId="0" fillId="0" borderId="13" xfId="0" applyBorder="1"/>
    <xf numFmtId="0" fontId="0" fillId="0" borderId="14" xfId="0" applyBorder="1"/>
    <xf numFmtId="0" fontId="0" fillId="0" borderId="15" xfId="0" applyBorder="1"/>
    <xf numFmtId="0" fontId="0" fillId="0" borderId="1" xfId="0" applyBorder="1"/>
    <xf numFmtId="0" fontId="0" fillId="0" borderId="0" xfId="0" applyAlignment="1">
      <alignment horizontal="left"/>
    </xf>
    <xf numFmtId="0" fontId="6" fillId="4" borderId="16" xfId="0" applyFont="1" applyFill="1" applyBorder="1"/>
    <xf numFmtId="3" fontId="4" fillId="4" borderId="16" xfId="0" applyNumberFormat="1" applyFont="1" applyFill="1" applyBorder="1"/>
    <xf numFmtId="168" fontId="0" fillId="0" borderId="0" xfId="0" applyNumberFormat="1"/>
    <xf numFmtId="10" fontId="0" fillId="0" borderId="0" xfId="0" applyNumberFormat="1"/>
    <xf numFmtId="0" fontId="0" fillId="5" borderId="0" xfId="0" applyFill="1"/>
    <xf numFmtId="169" fontId="0" fillId="0" borderId="0" xfId="0" applyNumberFormat="1"/>
    <xf numFmtId="0" fontId="0" fillId="0" borderId="15" xfId="0" pivotButton="1" applyBorder="1"/>
    <xf numFmtId="0" fontId="0" fillId="0" borderId="14" xfId="0" applyBorder="1" applyAlignment="1">
      <alignment horizontal="left"/>
    </xf>
    <xf numFmtId="0" fontId="0" fillId="0" borderId="15" xfId="0" applyBorder="1" applyAlignment="1">
      <alignment horizontal="left"/>
    </xf>
    <xf numFmtId="0" fontId="3" fillId="0" borderId="0" xfId="0" applyFont="1"/>
    <xf numFmtId="165" fontId="0" fillId="0" borderId="10" xfId="0" applyNumberFormat="1" applyBorder="1"/>
    <xf numFmtId="0" fontId="0" fillId="0" borderId="2" xfId="0" pivotButton="1" applyBorder="1"/>
    <xf numFmtId="164" fontId="0" fillId="0" borderId="6" xfId="0" applyNumberFormat="1" applyBorder="1"/>
    <xf numFmtId="164" fontId="0" fillId="0" borderId="9" xfId="0" applyNumberFormat="1" applyBorder="1"/>
    <xf numFmtId="164" fontId="0" fillId="0" borderId="12" xfId="0" applyNumberFormat="1" applyBorder="1"/>
    <xf numFmtId="169" fontId="0" fillId="0" borderId="12" xfId="0" applyNumberFormat="1" applyBorder="1"/>
    <xf numFmtId="10" fontId="0" fillId="0" borderId="11" xfId="0" applyNumberFormat="1" applyBorder="1"/>
    <xf numFmtId="164" fontId="0" fillId="0" borderId="4" xfId="0" applyNumberFormat="1" applyBorder="1"/>
    <xf numFmtId="0" fontId="0" fillId="0" borderId="5" xfId="0" pivotButton="1" applyBorder="1"/>
    <xf numFmtId="0" fontId="0" fillId="0" borderId="5" xfId="0" applyBorder="1" applyAlignment="1">
      <alignment horizontal="left"/>
    </xf>
    <xf numFmtId="0" fontId="0" fillId="0" borderId="7" xfId="0" applyBorder="1" applyAlignment="1">
      <alignment horizontal="left"/>
    </xf>
    <xf numFmtId="10" fontId="0" fillId="0" borderId="14" xfId="0" applyNumberFormat="1" applyBorder="1"/>
    <xf numFmtId="10" fontId="0" fillId="0" borderId="15" xfId="0" applyNumberFormat="1" applyBorder="1"/>
    <xf numFmtId="9" fontId="8" fillId="6" borderId="17" xfId="0" applyNumberFormat="1" applyFont="1" applyFill="1" applyBorder="1" applyAlignment="1">
      <alignment horizontal="center" vertical="center"/>
    </xf>
    <xf numFmtId="171" fontId="0" fillId="0" borderId="0" xfId="0" applyNumberFormat="1"/>
    <xf numFmtId="0" fontId="0" fillId="0" borderId="13" xfId="0" applyBorder="1" applyAlignment="1">
      <alignment horizontal="left"/>
    </xf>
    <xf numFmtId="0" fontId="0" fillId="0" borderId="1" xfId="0" applyBorder="1" applyAlignment="1">
      <alignment horizontal="left"/>
    </xf>
    <xf numFmtId="169" fontId="0" fillId="0" borderId="2" xfId="0" applyNumberFormat="1" applyBorder="1"/>
    <xf numFmtId="169" fontId="0" fillId="0" borderId="5" xfId="0" applyNumberFormat="1" applyBorder="1"/>
    <xf numFmtId="169" fontId="0" fillId="0" borderId="7" xfId="0" applyNumberFormat="1" applyBorder="1"/>
    <xf numFmtId="169" fontId="0" fillId="0" borderId="13" xfId="0" applyNumberFormat="1" applyBorder="1"/>
    <xf numFmtId="169" fontId="0" fillId="0" borderId="14" xfId="0" applyNumberFormat="1" applyBorder="1"/>
    <xf numFmtId="169" fontId="0" fillId="0" borderId="15" xfId="0" applyNumberFormat="1" applyBorder="1"/>
    <xf numFmtId="1" fontId="0" fillId="0" borderId="15" xfId="0" applyNumberFormat="1" applyBorder="1"/>
    <xf numFmtId="10" fontId="0" fillId="0" borderId="1" xfId="0" applyNumberFormat="1" applyBorder="1"/>
    <xf numFmtId="0" fontId="2" fillId="7" borderId="0" xfId="0" applyFont="1" applyFill="1"/>
    <xf numFmtId="0" fontId="9" fillId="2" borderId="0" xfId="0" applyFont="1" applyFill="1" applyAlignment="1">
      <alignment horizontal="left" vertical="center" indent="2"/>
    </xf>
    <xf numFmtId="0" fontId="9" fillId="2" borderId="0" xfId="0" applyFont="1" applyFill="1" applyAlignment="1">
      <alignment vertical="center"/>
    </xf>
    <xf numFmtId="0" fontId="2" fillId="0" borderId="0" xfId="0" applyFont="1" applyAlignment="1">
      <alignment horizontal="center" vertical="center"/>
    </xf>
    <xf numFmtId="164" fontId="0" fillId="0" borderId="11" xfId="0" applyNumberFormat="1" applyBorder="1"/>
    <xf numFmtId="169" fontId="0" fillId="0" borderId="10" xfId="0" applyNumberFormat="1" applyBorder="1"/>
    <xf numFmtId="10" fontId="0" fillId="0" borderId="18" xfId="0" applyNumberFormat="1" applyBorder="1"/>
    <xf numFmtId="0" fontId="10" fillId="0" borderId="0" xfId="0" applyFont="1" applyAlignment="1">
      <alignment vertical="center"/>
    </xf>
    <xf numFmtId="0" fontId="10" fillId="0" borderId="0" xfId="0" applyFont="1" applyAlignment="1">
      <alignment horizontal="left" vertical="center" indent="14"/>
    </xf>
    <xf numFmtId="0" fontId="11" fillId="0" borderId="0" xfId="0" applyFont="1" applyAlignment="1">
      <alignment horizontal="left" vertical="center" indent="7"/>
    </xf>
    <xf numFmtId="172" fontId="0" fillId="0" borderId="4" xfId="0" applyNumberFormat="1" applyBorder="1"/>
    <xf numFmtId="172" fontId="0" fillId="0" borderId="6" xfId="0" applyNumberFormat="1" applyBorder="1"/>
    <xf numFmtId="172" fontId="0" fillId="0" borderId="9" xfId="0" applyNumberFormat="1" applyBorder="1"/>
    <xf numFmtId="0" fontId="0" fillId="0" borderId="6" xfId="0" applyNumberFormat="1" applyBorder="1"/>
    <xf numFmtId="0" fontId="0" fillId="0" borderId="9" xfId="0" applyNumberFormat="1" applyBorder="1"/>
    <xf numFmtId="0" fontId="0" fillId="0" borderId="2" xfId="0" applyNumberFormat="1" applyBorder="1"/>
    <xf numFmtId="0" fontId="0" fillId="0" borderId="4" xfId="0" applyNumberFormat="1" applyBorder="1"/>
    <xf numFmtId="0" fontId="0" fillId="0" borderId="5" xfId="0" applyNumberFormat="1" applyBorder="1"/>
    <xf numFmtId="0" fontId="0" fillId="0" borderId="7" xfId="0" applyNumberFormat="1" applyBorder="1"/>
    <xf numFmtId="0" fontId="0" fillId="0" borderId="14" xfId="0" applyNumberFormat="1" applyBorder="1"/>
    <xf numFmtId="0" fontId="0" fillId="0" borderId="15" xfId="0" applyNumberFormat="1" applyBorder="1"/>
  </cellXfs>
  <cellStyles count="1">
    <cellStyle name="Normal" xfId="0" builtinId="0"/>
  </cellStyles>
  <dxfs count="139">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4" formatCode="[&gt;999999]&quot;$&quot;0.0,,\ &quot;M&quot;;[&gt;999]&quot;$&quot;0.0,\ &quot;K&quot;;0"/>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4" formatCode="0.00%"/>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9" formatCode="[&gt;999999]&quot;$&quot;0.0,,\ &quot;M&quot;;[&gt;999]&quot;$&quot;0.0,\ &quot;K&quot;;&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2" formatCode="\+0.0%;\-0.0%;0%"/>
    </dxf>
    <dxf>
      <numFmt numFmtId="14" formatCode="0.00%"/>
    </dxf>
    <dxf>
      <numFmt numFmtId="171" formatCode="\+0.00%;\-0.00%;0%"/>
    </dxf>
    <dxf>
      <numFmt numFmtId="169" formatCode="[&gt;999999]&quot;$&quot;0.0,,\ &quot;M&quot;;[&gt;999]&quot;$&quot;0.0,\ &quot;K&quot;;&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0" formatCode="General"/>
    </dxf>
    <dxf>
      <numFmt numFmtId="169" formatCode="[&gt;999999]&quot;$&quot;0.0,,\ &quot;M&quot;;[&gt;999]&quot;$&quot;0.0,\ &quot;K&quot;;&quot;$&quot;0"/>
    </dxf>
    <dxf>
      <numFmt numFmtId="169" formatCode="[&gt;999999]&quot;$&quot;0.0,,\ &quot;M&quot;;[&gt;999]&quot;$&quot;0.0,\ &quot;K&quot;;&quot;$&quot;0"/>
    </dxf>
    <dxf>
      <numFmt numFmtId="169" formatCode="[&gt;999999]&quot;$&quot;0.0,,\ &quot;M&quot;;[&gt;999]&quot;$&quot;0.0,\ &quot;K&quot;;&quot;$&quot;0"/>
    </dxf>
    <dxf>
      <numFmt numFmtId="14" formatCode="0.00%"/>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9" formatCode="[&gt;999999]&quot;$&quot;0.0,,\ &quot;M&quot;;[&gt;999]&quot;$&quot;0.0,\ &quot;K&quot;;&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numFmt numFmtId="169" formatCode="[&gt;999999]&quot;$&quot;0.0,,\ &quot;M&quot;;[&gt;999]&quot;$&quot;0.0,\ &quot;K&quot;;&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4" formatCode="[&gt;999999]&quot;$&quot;0.0,,\ &quot;M&quot;;[&gt;999]&quot;$&quot;0.0,\ &quot;K&quot;;0"/>
    </dxf>
    <dxf>
      <numFmt numFmtId="169" formatCode="[&gt;999999]&quot;$&quot;0.0,,\ &quot;M&quot;;[&gt;999]&quot;$&quot;0.0,\ &quot;K&quot;;&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4" formatCode="0.00%"/>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9" formatCode="[&gt;999999]&quot;$&quot;0.0,,\ &quot;M&quot;;[&gt;999]&quot;$&quot;0.0,\ &quot;K&quot;;&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4" formatCode="0.00%"/>
    </dxf>
    <dxf>
      <numFmt numFmtId="169" formatCode="[&gt;999999]&quot;$&quot;0.0,,\ &quot;M&quot;;[&gt;999]&quot;$&quot;0.0,\ &quot;K&quot;;&quot;$&quot;0"/>
    </dxf>
    <dxf>
      <numFmt numFmtId="169" formatCode="[&gt;999999]&quot;$&quot;0.0,,\ &quot;M&quot;;[&gt;999]&quot;$&quot;0.0,\ &quot;K&quot;;&quot;$&quot;0"/>
    </dxf>
    <dxf>
      <numFmt numFmtId="169" formatCode="[&gt;999999]&quot;$&quot;0.0,,\ &quot;M&quot;;[&gt;999]&quot;$&quot;0.0,\ &quot;K&quot;;&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5" formatCode="[&gt;999999]0.0,,\ &quot;M&quot;;[&gt;999]0.0,\ &quot;K&quot;;0"/>
    </dxf>
    <dxf>
      <numFmt numFmtId="165" formatCode="[&gt;999999]0.0,,\ &quot;M&quot;;[&gt;999]0.0,\ &quot;K&quot;;0"/>
    </dxf>
    <dxf>
      <numFmt numFmtId="165" formatCode="[&gt;999999]0.0,,\ &quot;M&quot;;[&gt;999]0.0,\ &quot;K&quot;;0"/>
    </dxf>
    <dxf>
      <numFmt numFmtId="165" formatCode="[&gt;999999]0.0,,\ &quot;M&quot;;[&gt;999]0.0,\ &quot;K&quot;;0"/>
    </dxf>
    <dxf>
      <numFmt numFmtId="164" formatCode="[&gt;999999]&quot;$&quot;0.0,,\ &quot;M&quot;;[&gt;999]&quot;$&quot;0.0,\ &quot;K&quot;;0"/>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69" formatCode="[&gt;999999]&quot;$&quot;0.0,,\ &quot;M&quot;;[&gt;999]&quot;$&quot;0.0,\ &quot;K&quot;;&quot;$&quot;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 formatCode="0"/>
    </dxf>
    <dxf>
      <font>
        <color theme="9"/>
      </font>
    </dxf>
    <dxf>
      <font>
        <color theme="9"/>
      </font>
    </dxf>
    <dxf>
      <numFmt numFmtId="14" formatCode="0.00%"/>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ont>
        <color theme="3" tint="0.499984740745262"/>
      </font>
    </dxf>
    <dxf>
      <font>
        <color theme="3" tint="0.499984740745262"/>
      </font>
    </dxf>
    <dxf>
      <font>
        <color theme="0"/>
      </font>
      <fill>
        <patternFill>
          <bgColor theme="9"/>
        </patternFill>
      </fill>
    </dxf>
    <dxf>
      <font>
        <color theme="9"/>
      </font>
      <fill>
        <patternFill>
          <bgColor theme="9"/>
        </patternFill>
      </fill>
    </dxf>
  </dxfs>
  <tableStyles count="0" defaultTableStyle="TableStyleMedium2" defaultPivotStyle="PivotStyleLight16"/>
  <colors>
    <mruColors>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15.xml"/><Relationship Id="rId42" Type="http://schemas.openxmlformats.org/officeDocument/2006/relationships/customXml" Target="../customXml/item6.xml"/><Relationship Id="rId47" Type="http://schemas.openxmlformats.org/officeDocument/2006/relationships/customXml" Target="../customXml/item11.xml"/><Relationship Id="rId63" Type="http://schemas.openxmlformats.org/officeDocument/2006/relationships/customXml" Target="../customXml/item27.xml"/><Relationship Id="rId68" Type="http://schemas.openxmlformats.org/officeDocument/2006/relationships/customXml" Target="../customXml/item32.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theme" Target="theme/theme1.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sharedStrings" Target="sharedStrings.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8" Type="http://schemas.openxmlformats.org/officeDocument/2006/relationships/customXml" Target="../customXml/item22.xml"/><Relationship Id="rId66" Type="http://schemas.openxmlformats.org/officeDocument/2006/relationships/customXml" Target="../customXml/item30.xml"/><Relationship Id="rId5" Type="http://schemas.openxmlformats.org/officeDocument/2006/relationships/worksheet" Target="worksheets/sheet5.xml"/><Relationship Id="rId61" Type="http://schemas.openxmlformats.org/officeDocument/2006/relationships/customXml" Target="../customXml/item25.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2.xml"/><Relationship Id="rId30" Type="http://schemas.openxmlformats.org/officeDocument/2006/relationships/connections" Target="connections.xml"/><Relationship Id="rId35" Type="http://schemas.microsoft.com/office/2017/10/relationships/person" Target="persons/person.xml"/><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64" Type="http://schemas.openxmlformats.org/officeDocument/2006/relationships/customXml" Target="../customXml/item28.xml"/><Relationship Id="rId69" Type="http://schemas.openxmlformats.org/officeDocument/2006/relationships/customXml" Target="../customXml/item33.xml"/><Relationship Id="rId8" Type="http://schemas.openxmlformats.org/officeDocument/2006/relationships/pivotCacheDefinition" Target="pivotCache/pivotCacheDefinition2.xml"/><Relationship Id="rId51" Type="http://schemas.openxmlformats.org/officeDocument/2006/relationships/customXml" Target="../customXml/item15.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CacheDefinition" Target="pivotCache/pivotCacheDefinition19.xml"/><Relationship Id="rId33" Type="http://schemas.openxmlformats.org/officeDocument/2006/relationships/sheetMetadata" Target="metadata.xml"/><Relationship Id="rId38" Type="http://schemas.openxmlformats.org/officeDocument/2006/relationships/customXml" Target="../customXml/item2.xml"/><Relationship Id="rId46" Type="http://schemas.openxmlformats.org/officeDocument/2006/relationships/customXml" Target="../customXml/item10.xml"/><Relationship Id="rId59" Type="http://schemas.openxmlformats.org/officeDocument/2006/relationships/customXml" Target="../customXml/item23.xml"/><Relationship Id="rId67" Type="http://schemas.openxmlformats.org/officeDocument/2006/relationships/customXml" Target="../customXml/item31.xml"/><Relationship Id="rId20" Type="http://schemas.openxmlformats.org/officeDocument/2006/relationships/pivotCacheDefinition" Target="pivotCache/pivotCacheDefinition14.xml"/><Relationship Id="rId41" Type="http://schemas.openxmlformats.org/officeDocument/2006/relationships/customXml" Target="../customXml/item5.xml"/><Relationship Id="rId54" Type="http://schemas.openxmlformats.org/officeDocument/2006/relationships/customXml" Target="../customXml/item18.xml"/><Relationship Id="rId62" Type="http://schemas.openxmlformats.org/officeDocument/2006/relationships/customXml" Target="../customXml/item26.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microsoft.com/office/2007/relationships/slicerCache" Target="slicerCaches/slicerCache3.xml"/><Relationship Id="rId36" Type="http://schemas.openxmlformats.org/officeDocument/2006/relationships/calcChain" Target="calcChain.xml"/><Relationship Id="rId49" Type="http://schemas.openxmlformats.org/officeDocument/2006/relationships/customXml" Target="../customXml/item13.xml"/><Relationship Id="rId57" Type="http://schemas.openxmlformats.org/officeDocument/2006/relationships/customXml" Target="../customXml/item21.xml"/><Relationship Id="rId10" Type="http://schemas.openxmlformats.org/officeDocument/2006/relationships/pivotCacheDefinition" Target="pivotCache/pivotCacheDefinition4.xml"/><Relationship Id="rId31" Type="http://schemas.openxmlformats.org/officeDocument/2006/relationships/styles" Target="styles.xml"/><Relationship Id="rId44" Type="http://schemas.openxmlformats.org/officeDocument/2006/relationships/customXml" Target="../customXml/item8.xml"/><Relationship Id="rId52" Type="http://schemas.openxmlformats.org/officeDocument/2006/relationships/customXml" Target="../customXml/item16.xml"/><Relationship Id="rId60" Type="http://schemas.openxmlformats.org/officeDocument/2006/relationships/customXml" Target="../customXml/item24.xml"/><Relationship Id="rId65" Type="http://schemas.openxmlformats.org/officeDocument/2006/relationships/customXml" Target="../customXml/item29.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3.xml"/><Relationship Id="rId34" Type="http://schemas.openxmlformats.org/officeDocument/2006/relationships/powerPivotData" Target="model/item.data"/><Relationship Id="rId50" Type="http://schemas.openxmlformats.org/officeDocument/2006/relationships/customXml" Target="../customXml/item14.xml"/><Relationship Id="rId55"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03937007874016"/>
          <c:y val="0.14814814814814814"/>
          <c:w val="0.85340507436570434"/>
          <c:h val="0.76797098279381748"/>
        </c:manualLayout>
      </c:layout>
      <c:lineChart>
        <c:grouping val="standard"/>
        <c:varyColors val="0"/>
        <c:ser>
          <c:idx val="0"/>
          <c:order val="0"/>
          <c:tx>
            <c:strRef>
              <c:f>Analysis!$G$32</c:f>
              <c:strCache>
                <c:ptCount val="1"/>
                <c:pt idx="0">
                  <c:v>Revenue</c:v>
                </c:pt>
              </c:strCache>
            </c:strRef>
          </c:tx>
          <c:spPr>
            <a:ln w="28575" cap="rnd">
              <a:solidFill>
                <a:schemeClr val="accent1"/>
              </a:solidFill>
              <a:round/>
            </a:ln>
            <a:effectLst/>
          </c:spPr>
          <c:marker>
            <c:symbol val="none"/>
          </c:marker>
          <c:dLbls>
            <c:dLbl>
              <c:idx val="0"/>
              <c:tx>
                <c:rich>
                  <a:bodyPr/>
                  <a:lstStyle/>
                  <a:p>
                    <a:fld id="{CBC22BD7-434D-40EE-9F1D-06B00FCE4E9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6924-4784-AC11-DCC159BA54F9}"/>
                </c:ext>
              </c:extLst>
            </c:dLbl>
            <c:dLbl>
              <c:idx val="1"/>
              <c:tx>
                <c:rich>
                  <a:bodyPr/>
                  <a:lstStyle/>
                  <a:p>
                    <a:fld id="{4A5F10DF-2E92-47CA-A639-27E94B07684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924-4784-AC11-DCC159BA54F9}"/>
                </c:ext>
              </c:extLst>
            </c:dLbl>
            <c:dLbl>
              <c:idx val="2"/>
              <c:tx>
                <c:rich>
                  <a:bodyPr/>
                  <a:lstStyle/>
                  <a:p>
                    <a:fld id="{A8DA2C2C-317A-4060-9BD3-599A94DE5D9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924-4784-AC11-DCC159BA54F9}"/>
                </c:ext>
              </c:extLst>
            </c:dLbl>
            <c:dLbl>
              <c:idx val="3"/>
              <c:tx>
                <c:rich>
                  <a:bodyPr/>
                  <a:lstStyle/>
                  <a:p>
                    <a:fld id="{F0CC8A35-263C-4632-B7C9-24D5B6D6647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924-4784-AC11-DCC159BA54F9}"/>
                </c:ext>
              </c:extLst>
            </c:dLbl>
            <c:dLbl>
              <c:idx val="4"/>
              <c:tx>
                <c:rich>
                  <a:bodyPr/>
                  <a:lstStyle/>
                  <a:p>
                    <a:fld id="{BC065311-9052-43C6-AF36-32BD666ED09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924-4784-AC11-DCC159BA54F9}"/>
                </c:ext>
              </c:extLst>
            </c:dLbl>
            <c:dLbl>
              <c:idx val="5"/>
              <c:tx>
                <c:rich>
                  <a:bodyPr/>
                  <a:lstStyle/>
                  <a:p>
                    <a:fld id="{5EAD8B3F-FCEF-452B-AA8E-D423F382305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924-4784-AC11-DCC159BA54F9}"/>
                </c:ext>
              </c:extLst>
            </c:dLbl>
            <c:dLbl>
              <c:idx val="6"/>
              <c:tx>
                <c:rich>
                  <a:bodyPr/>
                  <a:lstStyle/>
                  <a:p>
                    <a:fld id="{9D76BDF3-A51C-4949-A52F-01F2996C3A2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924-4784-AC11-DCC159BA54F9}"/>
                </c:ext>
              </c:extLst>
            </c:dLbl>
            <c:dLbl>
              <c:idx val="7"/>
              <c:tx>
                <c:rich>
                  <a:bodyPr/>
                  <a:lstStyle/>
                  <a:p>
                    <a:fld id="{3A0D68D6-C95F-4D1E-A5A2-B66202D09E3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924-4784-AC11-DCC159BA54F9}"/>
                </c:ext>
              </c:extLst>
            </c:dLbl>
            <c:dLbl>
              <c:idx val="8"/>
              <c:tx>
                <c:rich>
                  <a:bodyPr/>
                  <a:lstStyle/>
                  <a:p>
                    <a:fld id="{63431C79-8CBF-4B0D-B363-89ED4424953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924-4784-AC11-DCC159BA54F9}"/>
                </c:ext>
              </c:extLst>
            </c:dLbl>
            <c:dLbl>
              <c:idx val="9"/>
              <c:tx>
                <c:rich>
                  <a:bodyPr/>
                  <a:lstStyle/>
                  <a:p>
                    <a:fld id="{0AFC0289-567B-4108-A52B-AA26D5EEA15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924-4784-AC11-DCC159BA54F9}"/>
                </c:ext>
              </c:extLst>
            </c:dLbl>
            <c:dLbl>
              <c:idx val="10"/>
              <c:tx>
                <c:rich>
                  <a:bodyPr/>
                  <a:lstStyle/>
                  <a:p>
                    <a:fld id="{834B834D-A311-49BE-AF89-3927DF6F1B1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924-4784-AC11-DCC159BA54F9}"/>
                </c:ext>
              </c:extLst>
            </c:dLbl>
            <c:dLbl>
              <c:idx val="11"/>
              <c:tx>
                <c:rich>
                  <a:bodyPr/>
                  <a:lstStyle/>
                  <a:p>
                    <a:fld id="{E3089B66-DA52-4E9D-8333-31E035D0D2D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924-4784-AC11-DCC159BA54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Analysis!$F$33:$F$44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Analysis!$G$33:$G$44</c:f>
              <c:numCache>
                <c:formatCode>[&gt;999999]"$"0.0,,\ "M";[&gt;999]"$"0.0,\ "K";0</c:formatCode>
                <c:ptCount val="12"/>
                <c:pt idx="0">
                  <c:v>40299.57999999998</c:v>
                </c:pt>
                <c:pt idx="1">
                  <c:v>44995.01</c:v>
                </c:pt>
                <c:pt idx="2">
                  <c:v>42429.639999999992</c:v>
                </c:pt>
                <c:pt idx="3">
                  <c:v>44533.37000000001</c:v>
                </c:pt>
                <c:pt idx="4">
                  <c:v>47986.959999999985</c:v>
                </c:pt>
                <c:pt idx="5">
                  <c:v>47623.309999999983</c:v>
                </c:pt>
                <c:pt idx="6">
                  <c:v>37578.869999999988</c:v>
                </c:pt>
                <c:pt idx="7">
                  <c:v>47345.999999999993</c:v>
                </c:pt>
                <c:pt idx="8">
                  <c:v>37484.260000000009</c:v>
                </c:pt>
                <c:pt idx="9">
                  <c:v>47193.959999999992</c:v>
                </c:pt>
                <c:pt idx="10">
                  <c:v>50601.920000000013</c:v>
                </c:pt>
                <c:pt idx="11">
                  <c:v>38114.119999999966</c:v>
                </c:pt>
              </c:numCache>
            </c:numRef>
          </c:val>
          <c:smooth val="0"/>
          <c:extLst>
            <c:ext xmlns:c15="http://schemas.microsoft.com/office/drawing/2012/chart" uri="{02D57815-91ED-43cb-92C2-25804820EDAC}">
              <c15:datalabelsRange>
                <c15:f>Analysis!$I$33:$I$44</c15:f>
                <c15:dlblRangeCache>
                  <c:ptCount val="12"/>
                  <c:pt idx="0">
                    <c:v>$58.9 K</c:v>
                  </c:pt>
                  <c:pt idx="9">
                    <c:v>$58.3 K</c:v>
                  </c:pt>
                </c15:dlblRangeCache>
              </c15:datalabelsRange>
            </c:ext>
            <c:ext xmlns:c16="http://schemas.microsoft.com/office/drawing/2014/chart" uri="{C3380CC4-5D6E-409C-BE32-E72D297353CC}">
              <c16:uniqueId val="{00000000-6924-4784-AC11-DCC159BA54F9}"/>
            </c:ext>
          </c:extLst>
        </c:ser>
        <c:ser>
          <c:idx val="1"/>
          <c:order val="1"/>
          <c:tx>
            <c:strRef>
              <c:f>Analysis!$H$32</c:f>
              <c:strCache>
                <c:ptCount val="1"/>
                <c:pt idx="0">
                  <c:v>Total Target</c:v>
                </c:pt>
              </c:strCache>
            </c:strRef>
          </c:tx>
          <c:spPr>
            <a:ln w="28575" cap="rnd">
              <a:solidFill>
                <a:schemeClr val="accent2"/>
              </a:solidFill>
              <a:round/>
            </a:ln>
            <a:effectLst/>
          </c:spPr>
          <c:marker>
            <c:symbol val="none"/>
          </c:marker>
          <c:dLbls>
            <c:delete val="1"/>
          </c:dLbls>
          <c:cat>
            <c:strRef>
              <c:f>Analysis!$F$33:$F$44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Analysis!$H$33:$H$44</c:f>
              <c:numCache>
                <c:formatCode>[&gt;999999]"$"0.0,,\ "M";[&gt;999]"$"0.0,\ "K";0</c:formatCode>
                <c:ptCount val="12"/>
                <c:pt idx="0">
                  <c:v>58884</c:v>
                </c:pt>
                <c:pt idx="1">
                  <c:v>48921</c:v>
                </c:pt>
                <c:pt idx="2">
                  <c:v>40240</c:v>
                </c:pt>
                <c:pt idx="3">
                  <c:v>51463</c:v>
                </c:pt>
                <c:pt idx="4">
                  <c:v>42829</c:v>
                </c:pt>
                <c:pt idx="5">
                  <c:v>41880</c:v>
                </c:pt>
                <c:pt idx="6">
                  <c:v>57096</c:v>
                </c:pt>
                <c:pt idx="7">
                  <c:v>49810</c:v>
                </c:pt>
                <c:pt idx="8">
                  <c:v>48154</c:v>
                </c:pt>
                <c:pt idx="9">
                  <c:v>58298</c:v>
                </c:pt>
                <c:pt idx="10">
                  <c:v>52960</c:v>
                </c:pt>
                <c:pt idx="11">
                  <c:v>49975</c:v>
                </c:pt>
              </c:numCache>
            </c:numRef>
          </c:val>
          <c:smooth val="0"/>
          <c:extLst>
            <c:ext xmlns:c16="http://schemas.microsoft.com/office/drawing/2014/chart" uri="{C3380CC4-5D6E-409C-BE32-E72D297353CC}">
              <c16:uniqueId val="{00000001-6924-4784-AC11-DCC159BA54F9}"/>
            </c:ext>
          </c:extLst>
        </c:ser>
        <c:dLbls>
          <c:dLblPos val="t"/>
          <c:showLegendKey val="0"/>
          <c:showVal val="1"/>
          <c:showCatName val="0"/>
          <c:showSerName val="0"/>
          <c:showPercent val="0"/>
          <c:showBubbleSize val="0"/>
        </c:dLbls>
        <c:smooth val="0"/>
        <c:axId val="397717903"/>
        <c:axId val="397719343"/>
      </c:lineChart>
      <c:catAx>
        <c:axId val="3977179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397719343"/>
        <c:crosses val="autoZero"/>
        <c:auto val="1"/>
        <c:lblAlgn val="ctr"/>
        <c:lblOffset val="100"/>
        <c:noMultiLvlLbl val="0"/>
      </c:catAx>
      <c:valAx>
        <c:axId val="397719343"/>
        <c:scaling>
          <c:orientation val="minMax"/>
        </c:scaling>
        <c:delete val="0"/>
        <c:axPos val="l"/>
        <c:numFmt formatCode="[&gt;999999]&quot;$&quot;0.0,,\ &quot;M&quot;;[&gt;999]&quot;$&quot;0.0,\ &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397717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261502640704779E-2"/>
          <c:y val="6.25E-2"/>
          <c:w val="0.93888888888888888"/>
          <c:h val="0.65972222222222221"/>
        </c:manualLayout>
      </c:layout>
      <c:barChart>
        <c:barDir val="col"/>
        <c:grouping val="clustered"/>
        <c:varyColors val="0"/>
        <c:ser>
          <c:idx val="0"/>
          <c:order val="0"/>
          <c:tx>
            <c:strRef>
              <c:f>Analysis!$J$32</c:f>
              <c:strCache>
                <c:ptCount val="1"/>
                <c:pt idx="0">
                  <c:v>Variance</c:v>
                </c:pt>
              </c:strCache>
            </c:strRef>
          </c:tx>
          <c:spPr>
            <a:solidFill>
              <a:srgbClr val="4EA72E"/>
            </a:solidFill>
            <a:ln>
              <a:noFill/>
            </a:ln>
            <a:effectLst/>
          </c:spPr>
          <c:invertIfNegative val="1"/>
          <c:dLbls>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Analysis!$F$33:$F$44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Analysis!$J$33:$J$44</c:f>
              <c:numCache>
                <c:formatCode>\+0.0%;\-0.0%;0</c:formatCode>
                <c:ptCount val="12"/>
                <c:pt idx="0">
                  <c:v>-0.31561069220841009</c:v>
                </c:pt>
                <c:pt idx="1">
                  <c:v>-8.0251630179268577E-2</c:v>
                </c:pt>
                <c:pt idx="2">
                  <c:v>5.4414512922465012E-2</c:v>
                </c:pt>
                <c:pt idx="3">
                  <c:v>-0.13465266307832793</c:v>
                </c:pt>
                <c:pt idx="4">
                  <c:v>0.12043148334072672</c:v>
                </c:pt>
                <c:pt idx="5">
                  <c:v>0.13713729703915911</c:v>
                </c:pt>
                <c:pt idx="6">
                  <c:v>-0.3418300756620431</c:v>
                </c:pt>
                <c:pt idx="7">
                  <c:v>-4.9467978317607054E-2</c:v>
                </c:pt>
                <c:pt idx="8">
                  <c:v>-0.22157536237903375</c:v>
                </c:pt>
                <c:pt idx="9">
                  <c:v>-0.1904703420357475</c:v>
                </c:pt>
                <c:pt idx="10">
                  <c:v>-4.4525679758307915E-2</c:v>
                </c:pt>
                <c:pt idx="11">
                  <c:v>-0.23733626813406772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AEB6-4B4D-94BB-A70D034E445E}"/>
            </c:ext>
          </c:extLst>
        </c:ser>
        <c:dLbls>
          <c:dLblPos val="outEnd"/>
          <c:showLegendKey val="0"/>
          <c:showVal val="1"/>
          <c:showCatName val="0"/>
          <c:showSerName val="0"/>
          <c:showPercent val="0"/>
          <c:showBubbleSize val="0"/>
        </c:dLbls>
        <c:gapWidth val="152"/>
        <c:overlap val="-27"/>
        <c:axId val="745092015"/>
        <c:axId val="739057807"/>
      </c:barChart>
      <c:catAx>
        <c:axId val="745092015"/>
        <c:scaling>
          <c:orientation val="minMax"/>
        </c:scaling>
        <c:delete val="1"/>
        <c:axPos val="b"/>
        <c:numFmt formatCode="General" sourceLinked="1"/>
        <c:majorTickMark val="out"/>
        <c:minorTickMark val="none"/>
        <c:tickLblPos val="nextTo"/>
        <c:crossAx val="739057807"/>
        <c:crosses val="autoZero"/>
        <c:auto val="1"/>
        <c:lblAlgn val="ctr"/>
        <c:lblOffset val="100"/>
        <c:noMultiLvlLbl val="0"/>
      </c:catAx>
      <c:valAx>
        <c:axId val="739057807"/>
        <c:scaling>
          <c:orientation val="minMax"/>
        </c:scaling>
        <c:delete val="1"/>
        <c:axPos val="l"/>
        <c:numFmt formatCode="\+0.0%;\-0.0%;0" sourceLinked="1"/>
        <c:majorTickMark val="out"/>
        <c:minorTickMark val="none"/>
        <c:tickLblPos val="nextTo"/>
        <c:crossAx val="74509201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plotArea>
      <c:layout/>
      <c:barChart>
        <c:barDir val="col"/>
        <c:grouping val="clustered"/>
        <c:varyColors val="0"/>
        <c:ser>
          <c:idx val="0"/>
          <c:order val="0"/>
          <c:spPr>
            <a:solidFill>
              <a:schemeClr val="accent1"/>
            </a:solidFill>
            <a:ln>
              <a:noFill/>
            </a:ln>
            <a:effectLst/>
          </c:spPr>
          <c:invertIfNegative val="0"/>
          <c:cat>
            <c:strRef>
              <c:f>Analysis!$I$76:$I$80</c:f>
              <c:strCache>
                <c:ptCount val="5"/>
                <c:pt idx="0">
                  <c:v>John Brown</c:v>
                </c:pt>
                <c:pt idx="1">
                  <c:v>Paul Noble</c:v>
                </c:pt>
                <c:pt idx="2">
                  <c:v>Laura Gross</c:v>
                </c:pt>
                <c:pt idx="3">
                  <c:v>Judith Simmons</c:v>
                </c:pt>
                <c:pt idx="4">
                  <c:v>Kristine Barrett</c:v>
                </c:pt>
              </c:strCache>
            </c:strRef>
          </c:cat>
          <c:val>
            <c:numRef>
              <c:f>Analysis!$J$76:$J$80</c:f>
              <c:numCache>
                <c:formatCode>[&gt;999999]"$"0.0,,\ "M";[&gt;999]"$"0.0,\ "K";"$"0</c:formatCode>
                <c:ptCount val="5"/>
                <c:pt idx="0">
                  <c:v>8477.4799999999977</c:v>
                </c:pt>
                <c:pt idx="1">
                  <c:v>7569.0199999999959</c:v>
                </c:pt>
                <c:pt idx="2">
                  <c:v>7236.9200000000019</c:v>
                </c:pt>
                <c:pt idx="3">
                  <c:v>7191.9699999999975</c:v>
                </c:pt>
                <c:pt idx="4">
                  <c:v>6966.5800000000008</c:v>
                </c:pt>
              </c:numCache>
            </c:numRef>
          </c:val>
          <c:extLst>
            <c:ext xmlns:c16="http://schemas.microsoft.com/office/drawing/2014/chart" uri="{C3380CC4-5D6E-409C-BE32-E72D297353CC}">
              <c16:uniqueId val="{00000000-8915-4A6E-B33F-12140B2C2725}"/>
            </c:ext>
          </c:extLst>
        </c:ser>
        <c:dLbls>
          <c:showLegendKey val="0"/>
          <c:showVal val="0"/>
          <c:showCatName val="0"/>
          <c:showSerName val="0"/>
          <c:showPercent val="0"/>
          <c:showBubbleSize val="0"/>
        </c:dLbls>
        <c:gapWidth val="219"/>
        <c:overlap val="-27"/>
        <c:axId val="2038776479"/>
        <c:axId val="2038767839"/>
      </c:barChart>
      <c:catAx>
        <c:axId val="2038776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2038767839"/>
        <c:crosses val="autoZero"/>
        <c:auto val="1"/>
        <c:lblAlgn val="ctr"/>
        <c:lblOffset val="100"/>
        <c:noMultiLvlLbl val="0"/>
      </c:catAx>
      <c:valAx>
        <c:axId val="2038767839"/>
        <c:scaling>
          <c:orientation val="minMax"/>
        </c:scaling>
        <c:delete val="0"/>
        <c:axPos val="l"/>
        <c:majorGridlines>
          <c:spPr>
            <a:ln w="9525" cap="flat" cmpd="sng" algn="ctr">
              <a:solidFill>
                <a:schemeClr val="tx1">
                  <a:lumMod val="15000"/>
                  <a:lumOff val="85000"/>
                </a:schemeClr>
              </a:solidFill>
              <a:round/>
            </a:ln>
            <a:effectLst/>
          </c:spPr>
        </c:majorGridlines>
        <c:numFmt formatCode="[&gt;999999]&quot;$&quot;0.0,,\ &quot;M&quot;;[&gt;999]&quot;$&quot;0.0,\ &quot;K&quot;;&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20387764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417036926335296E-2"/>
          <c:y val="8.1246012577138635E-2"/>
          <c:w val="0.90034465625861593"/>
          <c:h val="0.74800243563565261"/>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Analysis!$H$85:$H$89</c:f>
              <c:strCache>
                <c:ptCount val="5"/>
                <c:pt idx="0">
                  <c:v>0-20</c:v>
                </c:pt>
                <c:pt idx="1">
                  <c:v>21-30</c:v>
                </c:pt>
                <c:pt idx="2">
                  <c:v>31-40</c:v>
                </c:pt>
                <c:pt idx="3">
                  <c:v>41-50</c:v>
                </c:pt>
                <c:pt idx="4">
                  <c:v>51 +</c:v>
                </c:pt>
              </c:strCache>
            </c:strRef>
          </c:cat>
          <c:val>
            <c:numRef>
              <c:f>Analysis!$I$85:$I$89</c:f>
              <c:numCache>
                <c:formatCode>[&gt;999999]"$"0.0,,\ "M";[&gt;999]"$"0.0,\ "K";"$"0</c:formatCode>
                <c:ptCount val="5"/>
                <c:pt idx="0">
                  <c:v>64579.969999999928</c:v>
                </c:pt>
                <c:pt idx="1">
                  <c:v>368668.89999999973</c:v>
                </c:pt>
                <c:pt idx="2">
                  <c:v>430853.89999999874</c:v>
                </c:pt>
                <c:pt idx="3">
                  <c:v>497369.17000000109</c:v>
                </c:pt>
                <c:pt idx="4">
                  <c:v>936040.1199999915</c:v>
                </c:pt>
              </c:numCache>
            </c:numRef>
          </c:val>
          <c:extLst>
            <c:ext xmlns:c16="http://schemas.microsoft.com/office/drawing/2014/chart" uri="{C3380CC4-5D6E-409C-BE32-E72D297353CC}">
              <c16:uniqueId val="{00000000-14A7-482F-96BA-9B3FBEAC119B}"/>
            </c:ext>
          </c:extLst>
        </c:ser>
        <c:dLbls>
          <c:dLblPos val="outEnd"/>
          <c:showLegendKey val="0"/>
          <c:showVal val="1"/>
          <c:showCatName val="0"/>
          <c:showSerName val="0"/>
          <c:showPercent val="0"/>
          <c:showBubbleSize val="0"/>
        </c:dLbls>
        <c:gapWidth val="219"/>
        <c:overlap val="-27"/>
        <c:axId val="2001790047"/>
        <c:axId val="2001789567"/>
      </c:barChart>
      <c:catAx>
        <c:axId val="2001790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2001789567"/>
        <c:crosses val="autoZero"/>
        <c:auto val="1"/>
        <c:lblAlgn val="ctr"/>
        <c:lblOffset val="100"/>
        <c:noMultiLvlLbl val="0"/>
      </c:catAx>
      <c:valAx>
        <c:axId val="2001789567"/>
        <c:scaling>
          <c:orientation val="minMax"/>
        </c:scaling>
        <c:delete val="1"/>
        <c:axPos val="l"/>
        <c:numFmt formatCode="[&gt;999999]&quot;$&quot;0.0,,\ &quot;M&quot;;[&gt;999]&quot;$&quot;0.0,\ &quot;K&quot;;&quot;$&quot;0" sourceLinked="1"/>
        <c:majorTickMark val="none"/>
        <c:minorTickMark val="none"/>
        <c:tickLblPos val="nextTo"/>
        <c:crossAx val="2001790047"/>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Trend month and Grouth MoM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plotArea>
      <c:layout>
        <c:manualLayout>
          <c:layoutTarget val="inner"/>
          <c:xMode val="edge"/>
          <c:yMode val="edge"/>
          <c:x val="3.0555555555555555E-2"/>
          <c:y val="0.20370370370370369"/>
          <c:w val="0.93888888888888888"/>
          <c:h val="0.68926727909011376"/>
        </c:manualLayout>
      </c:layout>
      <c:barChart>
        <c:barDir val="col"/>
        <c:grouping val="clustered"/>
        <c:varyColors val="0"/>
        <c:ser>
          <c:idx val="0"/>
          <c:order val="0"/>
          <c:tx>
            <c:v>series1</c:v>
          </c:tx>
          <c:spPr>
            <a:solidFill>
              <a:schemeClr val="accent1"/>
            </a:solidFill>
            <a:ln>
              <a:noFill/>
            </a:ln>
            <a:effectLst/>
          </c:spPr>
          <c:invertIfNegative val="0"/>
          <c:dLbls>
            <c:dLbl>
              <c:idx val="0"/>
              <c:tx>
                <c:rich>
                  <a:bodyPr/>
                  <a:lstStyle/>
                  <a:p>
                    <a:fld id="{21BEAF48-3A67-46CB-969C-654ECBE9BD1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2CE2-4067-B9DB-3FEBF9BA8C57}"/>
                </c:ext>
              </c:extLst>
            </c:dLbl>
            <c:dLbl>
              <c:idx val="1"/>
              <c:tx>
                <c:rich>
                  <a:bodyPr/>
                  <a:lstStyle/>
                  <a:p>
                    <a:fld id="{54D1E24F-A4A8-4CA8-A1AB-8664C473EA0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CE2-4067-B9DB-3FEBF9BA8C57}"/>
                </c:ext>
              </c:extLst>
            </c:dLbl>
            <c:dLbl>
              <c:idx val="2"/>
              <c:tx>
                <c:rich>
                  <a:bodyPr/>
                  <a:lstStyle/>
                  <a:p>
                    <a:fld id="{A4C7F3F8-8E15-429D-BE34-81797EE38DA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CE2-4067-B9DB-3FEBF9BA8C57}"/>
                </c:ext>
              </c:extLst>
            </c:dLbl>
            <c:dLbl>
              <c:idx val="3"/>
              <c:tx>
                <c:rich>
                  <a:bodyPr/>
                  <a:lstStyle/>
                  <a:p>
                    <a:fld id="{F9D4D0BC-B1E3-49C7-9837-4341A2A44EB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CE2-4067-B9DB-3FEBF9BA8C57}"/>
                </c:ext>
              </c:extLst>
            </c:dLbl>
            <c:dLbl>
              <c:idx val="4"/>
              <c:tx>
                <c:rich>
                  <a:bodyPr/>
                  <a:lstStyle/>
                  <a:p>
                    <a:fld id="{815FF2C2-123F-41E0-96AD-C20E94C725F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CE2-4067-B9DB-3FEBF9BA8C57}"/>
                </c:ext>
              </c:extLst>
            </c:dLbl>
            <c:dLbl>
              <c:idx val="5"/>
              <c:tx>
                <c:rich>
                  <a:bodyPr/>
                  <a:lstStyle/>
                  <a:p>
                    <a:fld id="{729F77AE-F1CE-4E1F-B7F1-7EA11B543C6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CE2-4067-B9DB-3FEBF9BA8C57}"/>
                </c:ext>
              </c:extLst>
            </c:dLbl>
            <c:dLbl>
              <c:idx val="6"/>
              <c:tx>
                <c:rich>
                  <a:bodyPr/>
                  <a:lstStyle/>
                  <a:p>
                    <a:fld id="{939E6389-3DB1-420C-976B-6EF1A74E638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CE2-4067-B9DB-3FEBF9BA8C57}"/>
                </c:ext>
              </c:extLst>
            </c:dLbl>
            <c:dLbl>
              <c:idx val="7"/>
              <c:tx>
                <c:rich>
                  <a:bodyPr/>
                  <a:lstStyle/>
                  <a:p>
                    <a:fld id="{6CD088CD-D586-43FD-A490-4C05D4D3785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CE2-4067-B9DB-3FEBF9BA8C57}"/>
                </c:ext>
              </c:extLst>
            </c:dLbl>
            <c:dLbl>
              <c:idx val="8"/>
              <c:tx>
                <c:rich>
                  <a:bodyPr/>
                  <a:lstStyle/>
                  <a:p>
                    <a:fld id="{F03A4B00-9EE0-4095-94B0-D40F5972882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CE2-4067-B9DB-3FEBF9BA8C57}"/>
                </c:ext>
              </c:extLst>
            </c:dLbl>
            <c:dLbl>
              <c:idx val="9"/>
              <c:tx>
                <c:rich>
                  <a:bodyPr/>
                  <a:lstStyle/>
                  <a:p>
                    <a:fld id="{E92299A6-07EF-4487-9F4C-CDF9E8F9CA4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CE2-4067-B9DB-3FEBF9BA8C57}"/>
                </c:ext>
              </c:extLst>
            </c:dLbl>
            <c:dLbl>
              <c:idx val="10"/>
              <c:tx>
                <c:rich>
                  <a:bodyPr/>
                  <a:lstStyle/>
                  <a:p>
                    <a:fld id="{DF711CCE-CF1B-4BD1-BE09-384D820D802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CE2-4067-B9DB-3FEBF9BA8C57}"/>
                </c:ext>
              </c:extLst>
            </c:dLbl>
            <c:dLbl>
              <c:idx val="11"/>
              <c:tx>
                <c:rich>
                  <a:bodyPr/>
                  <a:lstStyle/>
                  <a:p>
                    <a:fld id="{6FDE593C-C0FD-4065-8CCE-0A83188078F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CE2-4067-B9DB-3FEBF9BA8C5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Analysis!$B$99:$B$110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Analysis!$C$99:$C$110</c:f>
              <c:numCache>
                <c:formatCode>[&gt;999999]"$"0.0,,\ "M";[&gt;999]"$"0.0,\ "K";"$"0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5="http://schemas.microsoft.com/office/drawing/2012/chart" uri="{02D57815-91ED-43cb-92C2-25804820EDAC}">
              <c15:datalabelsRange>
                <c15:f>Analysis!$D$99:$D$110</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0-2CE2-4067-B9DB-3FEBF9BA8C57}"/>
            </c:ext>
          </c:extLst>
        </c:ser>
        <c:dLbls>
          <c:showLegendKey val="0"/>
          <c:showVal val="0"/>
          <c:showCatName val="0"/>
          <c:showSerName val="0"/>
          <c:showPercent val="0"/>
          <c:showBubbleSize val="0"/>
        </c:dLbls>
        <c:gapWidth val="219"/>
        <c:overlap val="-27"/>
        <c:axId val="489815935"/>
        <c:axId val="489819775"/>
      </c:barChart>
      <c:catAx>
        <c:axId val="48981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489819775"/>
        <c:crosses val="autoZero"/>
        <c:auto val="1"/>
        <c:lblAlgn val="ctr"/>
        <c:lblOffset val="100"/>
        <c:noMultiLvlLbl val="0"/>
      </c:catAx>
      <c:valAx>
        <c:axId val="489819775"/>
        <c:scaling>
          <c:orientation val="minMax"/>
        </c:scaling>
        <c:delete val="1"/>
        <c:axPos val="l"/>
        <c:numFmt formatCode="[&gt;999999]&quot;$&quot;0.0,,\ &quot;M&quot;;[&gt;999]&quot;$&quot;0.0,\ &quot;K&quot;;&quot;$&quot;0" sourceLinked="1"/>
        <c:majorTickMark val="none"/>
        <c:minorTickMark val="none"/>
        <c:tickLblPos val="nextTo"/>
        <c:crossAx val="48981593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US"/>
              <a:t>Profit</a:t>
            </a:r>
            <a:r>
              <a:rPr lang="es-US" baseline="0"/>
              <a:t> By WeekDay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plotArea>
      <c:layout>
        <c:manualLayout>
          <c:layoutTarget val="inner"/>
          <c:xMode val="edge"/>
          <c:yMode val="edge"/>
          <c:x val="3.0555555555555555E-2"/>
          <c:y val="0.29166666666666669"/>
          <c:w val="0.93888888888888888"/>
          <c:h val="0.60130431612715074"/>
        </c:manualLayout>
      </c:layout>
      <c:barChart>
        <c:barDir val="col"/>
        <c:grouping val="clustered"/>
        <c:varyColors val="0"/>
        <c:ser>
          <c:idx val="0"/>
          <c:order val="0"/>
          <c:tx>
            <c:v>aa</c:v>
          </c:tx>
          <c:spPr>
            <a:solidFill>
              <a:schemeClr val="accent1"/>
            </a:solidFill>
            <a:ln>
              <a:noFill/>
            </a:ln>
            <a:effectLst/>
          </c:spPr>
          <c:invertIfNegative val="0"/>
          <c:cat>
            <c:strRef>
              <c:f>Analysis!$B$117:$B$123</c:f>
              <c:strCache>
                <c:ptCount val="7"/>
                <c:pt idx="0">
                  <c:v>Mon</c:v>
                </c:pt>
                <c:pt idx="1">
                  <c:v>Tue</c:v>
                </c:pt>
                <c:pt idx="2">
                  <c:v>Wed</c:v>
                </c:pt>
                <c:pt idx="3">
                  <c:v>Thu</c:v>
                </c:pt>
                <c:pt idx="4">
                  <c:v>Fri</c:v>
                </c:pt>
                <c:pt idx="5">
                  <c:v>Sat</c:v>
                </c:pt>
                <c:pt idx="6">
                  <c:v>Sun</c:v>
                </c:pt>
              </c:strCache>
            </c:strRef>
          </c:cat>
          <c:val>
            <c:numRef>
              <c:f>Analysis!$C$117:$C$123</c:f>
              <c:numCache>
                <c:formatCode>[&gt;999999]"$"0.0,,\ "M";[&gt;999]"$"0.0,\ "K";"$"0</c:formatCode>
                <c:ptCount val="7"/>
                <c:pt idx="0">
                  <c:v>342889.85000000324</c:v>
                </c:pt>
                <c:pt idx="1">
                  <c:v>324340.81999999884</c:v>
                </c:pt>
                <c:pt idx="2">
                  <c:v>324189.0599999979</c:v>
                </c:pt>
                <c:pt idx="3">
                  <c:v>340665.27999999869</c:v>
                </c:pt>
                <c:pt idx="4">
                  <c:v>319564.96000000124</c:v>
                </c:pt>
                <c:pt idx="5">
                  <c:v>332458.74000000069</c:v>
                </c:pt>
                <c:pt idx="6">
                  <c:v>313403.34999999951</c:v>
                </c:pt>
              </c:numCache>
            </c:numRef>
          </c:val>
          <c:extLst>
            <c:ext xmlns:c16="http://schemas.microsoft.com/office/drawing/2014/chart" uri="{C3380CC4-5D6E-409C-BE32-E72D297353CC}">
              <c16:uniqueId val="{00000001-353E-46BF-9F86-340E3E19C85C}"/>
            </c:ext>
          </c:extLst>
        </c:ser>
        <c:dLbls>
          <c:showLegendKey val="0"/>
          <c:showVal val="0"/>
          <c:showCatName val="0"/>
          <c:showSerName val="0"/>
          <c:showPercent val="0"/>
          <c:showBubbleSize val="0"/>
        </c:dLbls>
        <c:gapWidth val="219"/>
        <c:overlap val="-27"/>
        <c:axId val="647775231"/>
        <c:axId val="647770911"/>
      </c:barChart>
      <c:catAx>
        <c:axId val="64777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647770911"/>
        <c:crosses val="autoZero"/>
        <c:auto val="1"/>
        <c:lblAlgn val="ctr"/>
        <c:lblOffset val="100"/>
        <c:noMultiLvlLbl val="0"/>
      </c:catAx>
      <c:valAx>
        <c:axId val="647770911"/>
        <c:scaling>
          <c:orientation val="minMax"/>
        </c:scaling>
        <c:delete val="1"/>
        <c:axPos val="l"/>
        <c:numFmt formatCode="[&gt;999999]&quot;$&quot;0.0,,\ &quot;M&quot;;[&gt;999]&quot;$&quot;0.0,\ &quot;K&quot;;&quot;$&quot;0" sourceLinked="1"/>
        <c:majorTickMark val="none"/>
        <c:minorTickMark val="none"/>
        <c:tickLblPos val="nextTo"/>
        <c:crossAx val="6477752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plotArea>
      <c:layout/>
      <c:barChart>
        <c:barDir val="col"/>
        <c:grouping val="clustered"/>
        <c:varyColors val="0"/>
        <c:ser>
          <c:idx val="1"/>
          <c:order val="0"/>
          <c:spPr>
            <a:solidFill>
              <a:schemeClr val="accent2"/>
            </a:solidFill>
            <a:ln>
              <a:noFill/>
            </a:ln>
            <a:effectLst/>
          </c:spPr>
          <c:invertIfNegative val="0"/>
          <c:cat>
            <c:numRef>
              <c:f>Analysis!$I$143:$I$147</c:f>
              <c:numCache>
                <c:formatCode>General</c:formatCode>
                <c:ptCount val="5"/>
              </c:numCache>
            </c:numRef>
          </c:cat>
          <c:val>
            <c:numRef>
              <c:f>Analysis!$K$143:$K$147</c:f>
              <c:numCache>
                <c:formatCode>0.00%</c:formatCode>
                <c:ptCount val="5"/>
              </c:numCache>
            </c:numRef>
          </c:val>
          <c:extLst>
            <c:ext xmlns:c16="http://schemas.microsoft.com/office/drawing/2014/chart" uri="{C3380CC4-5D6E-409C-BE32-E72D297353CC}">
              <c16:uniqueId val="{00000001-6C01-4CF7-A496-7E946111EFB0}"/>
            </c:ext>
          </c:extLst>
        </c:ser>
        <c:ser>
          <c:idx val="0"/>
          <c:order val="1"/>
          <c:spPr>
            <a:solidFill>
              <a:schemeClr val="accent1"/>
            </a:solidFill>
            <a:ln>
              <a:noFill/>
            </a:ln>
            <a:effectLst/>
          </c:spPr>
          <c:invertIfNegative val="0"/>
          <c:cat>
            <c:numRef>
              <c:f>Analysis!$I$143:$I$147</c:f>
              <c:numCache>
                <c:formatCode>General</c:formatCode>
                <c:ptCount val="5"/>
              </c:numCache>
            </c:numRef>
          </c:cat>
          <c:val>
            <c:numRef>
              <c:f>Analysis!$J$143:$J$147</c:f>
              <c:numCache>
                <c:formatCode>0.00%</c:formatCode>
                <c:ptCount val="5"/>
              </c:numCache>
            </c:numRef>
          </c:val>
          <c:extLst>
            <c:ext xmlns:c16="http://schemas.microsoft.com/office/drawing/2014/chart" uri="{C3380CC4-5D6E-409C-BE32-E72D297353CC}">
              <c16:uniqueId val="{00000000-6C01-4CF7-A496-7E946111EFB0}"/>
            </c:ext>
          </c:extLst>
        </c:ser>
        <c:dLbls>
          <c:showLegendKey val="0"/>
          <c:showVal val="0"/>
          <c:showCatName val="0"/>
          <c:showSerName val="0"/>
          <c:showPercent val="0"/>
          <c:showBubbleSize val="0"/>
        </c:dLbls>
        <c:gapWidth val="219"/>
        <c:overlap val="100"/>
        <c:axId val="708618703"/>
        <c:axId val="708616783"/>
      </c:barChart>
      <c:catAx>
        <c:axId val="708618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708616783"/>
        <c:crosses val="autoZero"/>
        <c:auto val="1"/>
        <c:lblAlgn val="ctr"/>
        <c:lblOffset val="100"/>
        <c:noMultiLvlLbl val="0"/>
      </c:catAx>
      <c:valAx>
        <c:axId val="70861678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708618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plotArea>
      <c:layout>
        <c:manualLayout>
          <c:layoutTarget val="inner"/>
          <c:xMode val="edge"/>
          <c:yMode val="edge"/>
          <c:x val="0.25008638578554665"/>
          <c:y val="0.17171296296296296"/>
          <c:w val="0.58177576341865822"/>
          <c:h val="0.77736111111111106"/>
        </c:manualLayout>
      </c:layout>
      <c:barChart>
        <c:barDir val="bar"/>
        <c:grouping val="clustered"/>
        <c:varyColors val="0"/>
        <c:ser>
          <c:idx val="1"/>
          <c:order val="0"/>
          <c:spPr>
            <a:solidFill>
              <a:schemeClr val="tx2">
                <a:lumMod val="10000"/>
                <a:lumOff val="90000"/>
              </a:schemeClr>
            </a:solidFill>
            <a:ln>
              <a:noFill/>
            </a:ln>
            <a:effectLst/>
          </c:spPr>
          <c:invertIfNegative val="0"/>
          <c:dLbls>
            <c:dLbl>
              <c:idx val="0"/>
              <c:tx>
                <c:rich>
                  <a:bodyPr/>
                  <a:lstStyle/>
                  <a:p>
                    <a:fld id="{EB591B0B-627D-43B7-B0ED-A31E3F7EB59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D2A-4883-B610-074BA4F615E3}"/>
                </c:ext>
              </c:extLst>
            </c:dLbl>
            <c:dLbl>
              <c:idx val="1"/>
              <c:tx>
                <c:rich>
                  <a:bodyPr/>
                  <a:lstStyle/>
                  <a:p>
                    <a:fld id="{EC2BC8E6-E651-415C-A841-A30748285DE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D2A-4883-B610-074BA4F615E3}"/>
                </c:ext>
              </c:extLst>
            </c:dLbl>
            <c:dLbl>
              <c:idx val="2"/>
              <c:tx>
                <c:rich>
                  <a:bodyPr/>
                  <a:lstStyle/>
                  <a:p>
                    <a:fld id="{B9BDDDBD-3708-476C-9C3D-C2354C334EB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D2A-4883-B610-074BA4F615E3}"/>
                </c:ext>
              </c:extLst>
            </c:dLbl>
            <c:dLbl>
              <c:idx val="3"/>
              <c:tx>
                <c:rich>
                  <a:bodyPr/>
                  <a:lstStyle/>
                  <a:p>
                    <a:fld id="{BF964B91-AA76-45EA-9DFB-34B9E190D96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D2A-4883-B610-074BA4F615E3}"/>
                </c:ext>
              </c:extLst>
            </c:dLbl>
            <c:dLbl>
              <c:idx val="4"/>
              <c:tx>
                <c:rich>
                  <a:bodyPr/>
                  <a:lstStyle/>
                  <a:p>
                    <a:fld id="{1EFE43D6-ABA3-40F3-8A53-AE0A0CDA7A3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D2A-4883-B610-074BA4F615E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Analysis!$J$138:$J$142</c:f>
              <c:strCache>
                <c:ptCount val="5"/>
                <c:pt idx="0">
                  <c:v>Begin Brew</c:v>
                </c:pt>
                <c:pt idx="1">
                  <c:v>Common Splash</c:v>
                </c:pt>
                <c:pt idx="2">
                  <c:v>Onto Dew</c:v>
                </c:pt>
                <c:pt idx="3">
                  <c:v>Eight Brew</c:v>
                </c:pt>
                <c:pt idx="4">
                  <c:v>Attorney Mist</c:v>
                </c:pt>
              </c:strCache>
            </c:strRef>
          </c:cat>
          <c:val>
            <c:numRef>
              <c:f>Analysis!$L$138:$L$142</c:f>
              <c:numCache>
                <c:formatCode>General</c:formatCode>
                <c:ptCount val="5"/>
                <c:pt idx="0">
                  <c:v>95024.850000000035</c:v>
                </c:pt>
                <c:pt idx="1">
                  <c:v>95024.850000000035</c:v>
                </c:pt>
                <c:pt idx="2">
                  <c:v>95024.850000000035</c:v>
                </c:pt>
                <c:pt idx="3">
                  <c:v>95024.850000000035</c:v>
                </c:pt>
                <c:pt idx="4">
                  <c:v>95024.850000000035</c:v>
                </c:pt>
              </c:numCache>
            </c:numRef>
          </c:val>
          <c:extLst>
            <c:ext xmlns:c15="http://schemas.microsoft.com/office/drawing/2012/chart" uri="{02D57815-91ED-43cb-92C2-25804820EDAC}">
              <c15:datalabelsRange>
                <c15:f>Analysis!$M$138:$M$142</c15:f>
                <c15:dlblRangeCache>
                  <c:ptCount val="5"/>
                  <c:pt idx="0">
                    <c:v>$95.0 K</c:v>
                  </c:pt>
                  <c:pt idx="1">
                    <c:v>$84.5 K</c:v>
                  </c:pt>
                  <c:pt idx="2">
                    <c:v>$83.3 K</c:v>
                  </c:pt>
                  <c:pt idx="3">
                    <c:v>$83.0 K</c:v>
                  </c:pt>
                  <c:pt idx="4">
                    <c:v>$78.1 K</c:v>
                  </c:pt>
                </c15:dlblRangeCache>
              </c15:datalabelsRange>
            </c:ext>
            <c:ext xmlns:c16="http://schemas.microsoft.com/office/drawing/2014/chart" uri="{C3380CC4-5D6E-409C-BE32-E72D297353CC}">
              <c16:uniqueId val="{00000001-7D2A-4883-B610-074BA4F615E3}"/>
            </c:ext>
          </c:extLst>
        </c:ser>
        <c:ser>
          <c:idx val="0"/>
          <c:order val="1"/>
          <c:spPr>
            <a:solidFill>
              <a:schemeClr val="accent1"/>
            </a:solidFill>
            <a:ln>
              <a:noFill/>
            </a:ln>
            <a:effectLst/>
          </c:spPr>
          <c:invertIfNegative val="0"/>
          <c:dLbls>
            <c:delete val="1"/>
          </c:dLbls>
          <c:cat>
            <c:strRef>
              <c:f>Analysis!$J$138:$J$142</c:f>
              <c:strCache>
                <c:ptCount val="5"/>
                <c:pt idx="0">
                  <c:v>Begin Brew</c:v>
                </c:pt>
                <c:pt idx="1">
                  <c:v>Common Splash</c:v>
                </c:pt>
                <c:pt idx="2">
                  <c:v>Onto Dew</c:v>
                </c:pt>
                <c:pt idx="3">
                  <c:v>Eight Brew</c:v>
                </c:pt>
                <c:pt idx="4">
                  <c:v>Attorney Mist</c:v>
                </c:pt>
              </c:strCache>
            </c:strRef>
          </c:cat>
          <c:val>
            <c:numRef>
              <c:f>Analysis!$K$138:$K$142</c:f>
              <c:numCache>
                <c:formatCode>General</c:formatCode>
                <c:ptCount val="5"/>
                <c:pt idx="0">
                  <c:v>95024.850000000035</c:v>
                </c:pt>
                <c:pt idx="1">
                  <c:v>84506.489999999932</c:v>
                </c:pt>
                <c:pt idx="2">
                  <c:v>83284.599999999977</c:v>
                </c:pt>
                <c:pt idx="3">
                  <c:v>82987.239999999991</c:v>
                </c:pt>
                <c:pt idx="4">
                  <c:v>78081.849999999962</c:v>
                </c:pt>
              </c:numCache>
            </c:numRef>
          </c:val>
          <c:extLst>
            <c:ext xmlns:c16="http://schemas.microsoft.com/office/drawing/2014/chart" uri="{C3380CC4-5D6E-409C-BE32-E72D297353CC}">
              <c16:uniqueId val="{00000000-7D2A-4883-B610-074BA4F615E3}"/>
            </c:ext>
          </c:extLst>
        </c:ser>
        <c:dLbls>
          <c:dLblPos val="outEnd"/>
          <c:showLegendKey val="0"/>
          <c:showVal val="1"/>
          <c:showCatName val="0"/>
          <c:showSerName val="0"/>
          <c:showPercent val="0"/>
          <c:showBubbleSize val="0"/>
        </c:dLbls>
        <c:gapWidth val="103"/>
        <c:overlap val="100"/>
        <c:axId val="1360058895"/>
        <c:axId val="1360041615"/>
      </c:barChart>
      <c:catAx>
        <c:axId val="136005889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b"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0041615"/>
        <c:crosses val="autoZero"/>
        <c:auto val="1"/>
        <c:lblAlgn val="ctr"/>
        <c:lblOffset val="100"/>
        <c:noMultiLvlLbl val="0"/>
      </c:catAx>
      <c:valAx>
        <c:axId val="1360041615"/>
        <c:scaling>
          <c:orientation val="minMax"/>
        </c:scaling>
        <c:delete val="1"/>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36005889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plotArea>
      <c:layout/>
      <c:barChart>
        <c:barDir val="bar"/>
        <c:grouping val="clustered"/>
        <c:varyColors val="0"/>
        <c:ser>
          <c:idx val="1"/>
          <c:order val="0"/>
          <c:spPr>
            <a:solidFill>
              <a:schemeClr val="tx2">
                <a:lumMod val="10000"/>
                <a:lumOff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Analysis!$E$151:$E$158</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Analysis!$G$151:$G$158</c:f>
              <c:numCache>
                <c:formatCode>[&gt;999999]"$"0.0,,\ "M";[&gt;999]"$"0.0,\ "K";"$"0</c:formatCode>
                <c:ptCount val="8"/>
                <c:pt idx="0">
                  <c:v>718216.26999999932</c:v>
                </c:pt>
                <c:pt idx="1">
                  <c:v>718216.26999999932</c:v>
                </c:pt>
                <c:pt idx="2">
                  <c:v>718216.26999999932</c:v>
                </c:pt>
                <c:pt idx="3">
                  <c:v>718216.26999999932</c:v>
                </c:pt>
                <c:pt idx="4">
                  <c:v>718216.26999999932</c:v>
                </c:pt>
                <c:pt idx="5">
                  <c:v>718216.26999999932</c:v>
                </c:pt>
                <c:pt idx="6">
                  <c:v>718216.26999999932</c:v>
                </c:pt>
                <c:pt idx="7">
                  <c:v>718216.26999999932</c:v>
                </c:pt>
              </c:numCache>
            </c:numRef>
          </c:val>
          <c:extLst>
            <c:ext xmlns:c16="http://schemas.microsoft.com/office/drawing/2014/chart" uri="{C3380CC4-5D6E-409C-BE32-E72D297353CC}">
              <c16:uniqueId val="{00000001-26C6-4568-AB8E-6CFCACEB636C}"/>
            </c:ext>
          </c:extLst>
        </c:ser>
        <c:ser>
          <c:idx val="0"/>
          <c:order val="1"/>
          <c:spPr>
            <a:solidFill>
              <a:schemeClr val="accent1"/>
            </a:solidFill>
            <a:ln>
              <a:noFill/>
            </a:ln>
            <a:effectLst/>
          </c:spPr>
          <c:invertIfNegative val="0"/>
          <c:dLbls>
            <c:delete val="1"/>
          </c:dLbls>
          <c:cat>
            <c:strRef>
              <c:f>Analysis!$E$151:$E$158</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Analysis!$F$151:$F$158</c:f>
              <c:numCache>
                <c:formatCode>[&gt;999999]"$"0.0,,\ "M";[&gt;999]"$"0.0,\ "K";"$"0</c:formatCode>
                <c:ptCount val="8"/>
                <c:pt idx="0">
                  <c:v>52455.239999999467</c:v>
                </c:pt>
                <c:pt idx="1">
                  <c:v>86449.160000000033</c:v>
                </c:pt>
                <c:pt idx="2">
                  <c:v>142236.05999999901</c:v>
                </c:pt>
                <c:pt idx="3">
                  <c:v>174072.76000000042</c:v>
                </c:pt>
                <c:pt idx="4">
                  <c:v>339210.4900000029</c:v>
                </c:pt>
                <c:pt idx="5">
                  <c:v>367414.25000000041</c:v>
                </c:pt>
                <c:pt idx="6">
                  <c:v>417457.830000002</c:v>
                </c:pt>
                <c:pt idx="7">
                  <c:v>718216.26999999932</c:v>
                </c:pt>
              </c:numCache>
            </c:numRef>
          </c:val>
          <c:extLst>
            <c:ext xmlns:c16="http://schemas.microsoft.com/office/drawing/2014/chart" uri="{C3380CC4-5D6E-409C-BE32-E72D297353CC}">
              <c16:uniqueId val="{00000000-26C6-4568-AB8E-6CFCACEB636C}"/>
            </c:ext>
          </c:extLst>
        </c:ser>
        <c:dLbls>
          <c:dLblPos val="outEnd"/>
          <c:showLegendKey val="0"/>
          <c:showVal val="1"/>
          <c:showCatName val="0"/>
          <c:showSerName val="0"/>
          <c:showPercent val="0"/>
          <c:showBubbleSize val="0"/>
        </c:dLbls>
        <c:gapWidth val="182"/>
        <c:overlap val="100"/>
        <c:axId val="1369774223"/>
        <c:axId val="1369767023"/>
      </c:barChart>
      <c:catAx>
        <c:axId val="1369774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9767023"/>
        <c:crosses val="autoZero"/>
        <c:auto val="1"/>
        <c:lblAlgn val="ctr"/>
        <c:lblOffset val="100"/>
        <c:noMultiLvlLbl val="0"/>
      </c:catAx>
      <c:valAx>
        <c:axId val="1369767023"/>
        <c:scaling>
          <c:orientation val="minMax"/>
        </c:scaling>
        <c:delete val="1"/>
        <c:axPos val="b"/>
        <c:numFmt formatCode="[&gt;999999]&quot;$&quot;0.0,,\ &quot;M&quot;;[&gt;999]&quot;$&quot;0.0,\ &quot;K&quot;;&quot;$&quot;0" sourceLinked="1"/>
        <c:majorTickMark val="none"/>
        <c:minorTickMark val="none"/>
        <c:tickLblPos val="nextTo"/>
        <c:crossAx val="13697742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27697195745268682"/>
          <c:w val="0.93888888888888888"/>
          <c:h val="0.61599923491344954"/>
        </c:manualLayout>
      </c:layout>
      <c:barChart>
        <c:barDir val="col"/>
        <c:grouping val="clustered"/>
        <c:varyColors val="0"/>
        <c:ser>
          <c:idx val="0"/>
          <c:order val="0"/>
          <c:spPr>
            <a:solidFill>
              <a:srgbClr val="156082"/>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Analysis!$I$76:$I$80</c:f>
              <c:strCache>
                <c:ptCount val="5"/>
                <c:pt idx="0">
                  <c:v>John Brown</c:v>
                </c:pt>
                <c:pt idx="1">
                  <c:v>Paul Noble</c:v>
                </c:pt>
                <c:pt idx="2">
                  <c:v>Laura Gross</c:v>
                </c:pt>
                <c:pt idx="3">
                  <c:v>Judith Simmons</c:v>
                </c:pt>
                <c:pt idx="4">
                  <c:v>Kristine Barrett</c:v>
                </c:pt>
              </c:strCache>
            </c:strRef>
          </c:cat>
          <c:val>
            <c:numRef>
              <c:f>Analysis!$J$76:$J$80</c:f>
              <c:numCache>
                <c:formatCode>[&gt;999999]"$"0.0,,\ "M";[&gt;999]"$"0.0,\ "K";"$"0</c:formatCode>
                <c:ptCount val="5"/>
                <c:pt idx="0">
                  <c:v>8477.4799999999977</c:v>
                </c:pt>
                <c:pt idx="1">
                  <c:v>7569.0199999999959</c:v>
                </c:pt>
                <c:pt idx="2">
                  <c:v>7236.9200000000019</c:v>
                </c:pt>
                <c:pt idx="3">
                  <c:v>7191.9699999999975</c:v>
                </c:pt>
                <c:pt idx="4">
                  <c:v>6966.5800000000008</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5180-4C9B-86DD-4304314B0B4E}"/>
            </c:ext>
          </c:extLst>
        </c:ser>
        <c:dLbls>
          <c:showLegendKey val="0"/>
          <c:showVal val="0"/>
          <c:showCatName val="0"/>
          <c:showSerName val="0"/>
          <c:showPercent val="0"/>
          <c:showBubbleSize val="0"/>
        </c:dLbls>
        <c:gapWidth val="219"/>
        <c:overlap val="-27"/>
        <c:axId val="401622719"/>
        <c:axId val="401619359"/>
      </c:barChart>
      <c:catAx>
        <c:axId val="40162271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401619359"/>
        <c:crosses val="autoZero"/>
        <c:auto val="1"/>
        <c:lblAlgn val="ctr"/>
        <c:lblOffset val="100"/>
        <c:noMultiLvlLbl val="0"/>
      </c:catAx>
      <c:valAx>
        <c:axId val="401619359"/>
        <c:scaling>
          <c:orientation val="minMax"/>
        </c:scaling>
        <c:delete val="1"/>
        <c:axPos val="l"/>
        <c:numFmt formatCode="[&gt;999999]&quot;$&quot;0.0,,\ &quot;M&quot;;[&gt;999]&quot;$&quot;0.0,\ &quot;K&quot;;&quot;$&quot;0" sourceLinked="1"/>
        <c:majorTickMark val="none"/>
        <c:minorTickMark val="none"/>
        <c:tickLblPos val="nextTo"/>
        <c:crossAx val="401622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outEnd"/>
              <c:showLegendKey val="0"/>
              <c:showVal val="1"/>
              <c:showCatName val="0"/>
              <c:showSerName val="0"/>
              <c:showPercent val="0"/>
              <c:showBubbleSize val="0"/>
              <c:extLst>
                <c:ext xmlns:c15="http://schemas.microsoft.com/office/drawing/2012/chart" uri="{CE6537A1-D6FC-4f65-9D91-7224C49458BB}">
                  <c15:layout>
                    <c:manualLayout>
                      <c:w val="0.25395218002812942"/>
                      <c:h val="0.16888600965777478"/>
                    </c:manualLayout>
                  </c15:layout>
                </c:ext>
                <c:ext xmlns:c16="http://schemas.microsoft.com/office/drawing/2014/chart" uri="{C3380CC4-5D6E-409C-BE32-E72D297353CC}">
                  <c16:uniqueId val="{00000003-B4D9-41C4-9326-96DB69445D1A}"/>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3707454289732771"/>
                      <c:h val="0.1835909299588436"/>
                    </c:manualLayout>
                  </c15:layout>
                </c:ext>
                <c:ext xmlns:c16="http://schemas.microsoft.com/office/drawing/2014/chart" uri="{C3380CC4-5D6E-409C-BE32-E72D297353CC}">
                  <c16:uniqueId val="{00000002-B4D9-41C4-9326-96DB69445D1A}"/>
                </c:ext>
              </c:extLst>
            </c:dLbl>
            <c:dLbl>
              <c:idx val="3"/>
              <c:dLblPos val="outEnd"/>
              <c:showLegendKey val="0"/>
              <c:showVal val="1"/>
              <c:showCatName val="0"/>
              <c:showSerName val="0"/>
              <c:showPercent val="0"/>
              <c:showBubbleSize val="0"/>
              <c:extLst>
                <c:ext xmlns:c15="http://schemas.microsoft.com/office/drawing/2012/chart" uri="{CE6537A1-D6FC-4f65-9D91-7224C49458BB}">
                  <c15:layout>
                    <c:manualLayout>
                      <c:w val="0.24472751032703191"/>
                      <c:h val="0.1835909299588436"/>
                    </c:manualLayout>
                  </c15:layout>
                </c:ext>
                <c:ext xmlns:c16="http://schemas.microsoft.com/office/drawing/2014/chart" uri="{C3380CC4-5D6E-409C-BE32-E72D297353CC}">
                  <c16:uniqueId val="{00000000-B4D9-41C4-9326-96DB69445D1A}"/>
                </c:ext>
              </c:extLst>
            </c:dLbl>
            <c:dLbl>
              <c:idx val="4"/>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outEnd"/>
              <c:showLegendKey val="0"/>
              <c:showVal val="1"/>
              <c:showCatName val="0"/>
              <c:showSerName val="0"/>
              <c:showPercent val="0"/>
              <c:showBubbleSize val="0"/>
              <c:extLst>
                <c:ext xmlns:c15="http://schemas.microsoft.com/office/drawing/2012/chart" uri="{CE6537A1-D6FC-4f65-9D91-7224C49458BB}">
                  <c15:layout>
                    <c:manualLayout>
                      <c:w val="0.21457102672292547"/>
                      <c:h val="0.19094339010937797"/>
                    </c:manualLayout>
                  </c15:layout>
                </c:ext>
                <c:ext xmlns:c16="http://schemas.microsoft.com/office/drawing/2014/chart" uri="{C3380CC4-5D6E-409C-BE32-E72D297353CC}">
                  <c16:uniqueId val="{00000001-B4D9-41C4-9326-96DB69445D1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Analysis!$H$85:$H$89</c:f>
              <c:strCache>
                <c:ptCount val="5"/>
                <c:pt idx="0">
                  <c:v>0-20</c:v>
                </c:pt>
                <c:pt idx="1">
                  <c:v>21-30</c:v>
                </c:pt>
                <c:pt idx="2">
                  <c:v>31-40</c:v>
                </c:pt>
                <c:pt idx="3">
                  <c:v>41-50</c:v>
                </c:pt>
                <c:pt idx="4">
                  <c:v>51 +</c:v>
                </c:pt>
              </c:strCache>
            </c:strRef>
          </c:cat>
          <c:val>
            <c:numRef>
              <c:f>Analysis!$I$85:$I$89</c:f>
              <c:numCache>
                <c:formatCode>[&gt;999999]"$"0.0,,\ "M";[&gt;999]"$"0.0,\ "K";"$"0</c:formatCode>
                <c:ptCount val="5"/>
                <c:pt idx="0">
                  <c:v>64579.969999999928</c:v>
                </c:pt>
                <c:pt idx="1">
                  <c:v>368668.89999999973</c:v>
                </c:pt>
                <c:pt idx="2">
                  <c:v>430853.89999999874</c:v>
                </c:pt>
                <c:pt idx="3">
                  <c:v>497369.17000000109</c:v>
                </c:pt>
                <c:pt idx="4">
                  <c:v>936040.1199999915</c:v>
                </c:pt>
              </c:numCache>
            </c:numRef>
          </c:val>
          <c:extLst>
            <c:ext xmlns:c16="http://schemas.microsoft.com/office/drawing/2014/chart" uri="{C3380CC4-5D6E-409C-BE32-E72D297353CC}">
              <c16:uniqueId val="{00000000-4A40-4022-90F2-005C372C79CA}"/>
            </c:ext>
          </c:extLst>
        </c:ser>
        <c:dLbls>
          <c:dLblPos val="outEnd"/>
          <c:showLegendKey val="0"/>
          <c:showVal val="1"/>
          <c:showCatName val="0"/>
          <c:showSerName val="0"/>
          <c:showPercent val="0"/>
          <c:showBubbleSize val="0"/>
        </c:dLbls>
        <c:gapWidth val="100"/>
        <c:overlap val="-27"/>
        <c:axId val="2001790047"/>
        <c:axId val="2001789567"/>
      </c:barChart>
      <c:catAx>
        <c:axId val="2001790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2001789567"/>
        <c:crosses val="autoZero"/>
        <c:auto val="1"/>
        <c:lblAlgn val="ctr"/>
        <c:lblOffset val="100"/>
        <c:noMultiLvlLbl val="0"/>
      </c:catAx>
      <c:valAx>
        <c:axId val="2001789567"/>
        <c:scaling>
          <c:orientation val="minMax"/>
        </c:scaling>
        <c:delete val="1"/>
        <c:axPos val="l"/>
        <c:numFmt formatCode="[&gt;999999]&quot;$&quot;0.0,,\ &quot;M&quot;;[&gt;999]&quot;$&quot;0.0,\ &quot;K&quot;;&quot;$&quot;0" sourceLinked="1"/>
        <c:majorTickMark val="none"/>
        <c:minorTickMark val="none"/>
        <c:tickLblPos val="nextTo"/>
        <c:crossAx val="2001790047"/>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Trend month and Grouth MoM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plotArea>
      <c:layout>
        <c:manualLayout>
          <c:layoutTarget val="inner"/>
          <c:xMode val="edge"/>
          <c:yMode val="edge"/>
          <c:x val="3.0555555555555555E-2"/>
          <c:y val="0.20370370370370369"/>
          <c:w val="0.93888888888888888"/>
          <c:h val="0.68926727909011376"/>
        </c:manualLayout>
      </c:layout>
      <c:barChart>
        <c:barDir val="col"/>
        <c:grouping val="clustered"/>
        <c:varyColors val="0"/>
        <c:ser>
          <c:idx val="0"/>
          <c:order val="0"/>
          <c:tx>
            <c:v>series1</c:v>
          </c:tx>
          <c:spPr>
            <a:solidFill>
              <a:schemeClr val="accent1"/>
            </a:solidFill>
            <a:ln>
              <a:noFill/>
            </a:ln>
            <a:effectLst/>
          </c:spPr>
          <c:invertIfNegative val="0"/>
          <c:dLbls>
            <c:dLbl>
              <c:idx val="0"/>
              <c:tx>
                <c:rich>
                  <a:bodyPr/>
                  <a:lstStyle/>
                  <a:p>
                    <a:fld id="{78056567-E095-4728-96B3-D1FFD7102D2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5A14-47CA-8E39-CFCBBDE7ED07}"/>
                </c:ext>
              </c:extLst>
            </c:dLbl>
            <c:dLbl>
              <c:idx val="1"/>
              <c:tx>
                <c:rich>
                  <a:bodyPr/>
                  <a:lstStyle/>
                  <a:p>
                    <a:fld id="{2248C18E-BCE9-4405-BE0D-1BD3B3CF948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5A14-47CA-8E39-CFCBBDE7ED07}"/>
                </c:ext>
              </c:extLst>
            </c:dLbl>
            <c:dLbl>
              <c:idx val="2"/>
              <c:tx>
                <c:rich>
                  <a:bodyPr/>
                  <a:lstStyle/>
                  <a:p>
                    <a:fld id="{61543182-6D53-4BBC-B947-910A0C2901A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A14-47CA-8E39-CFCBBDE7ED07}"/>
                </c:ext>
              </c:extLst>
            </c:dLbl>
            <c:dLbl>
              <c:idx val="3"/>
              <c:tx>
                <c:rich>
                  <a:bodyPr/>
                  <a:lstStyle/>
                  <a:p>
                    <a:fld id="{A049E850-1E69-468C-B2BD-935F6545F7A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A14-47CA-8E39-CFCBBDE7ED07}"/>
                </c:ext>
              </c:extLst>
            </c:dLbl>
            <c:dLbl>
              <c:idx val="4"/>
              <c:tx>
                <c:rich>
                  <a:bodyPr/>
                  <a:lstStyle/>
                  <a:p>
                    <a:fld id="{DDB7C410-90EB-492B-A2D7-E834CB7E328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A14-47CA-8E39-CFCBBDE7ED07}"/>
                </c:ext>
              </c:extLst>
            </c:dLbl>
            <c:dLbl>
              <c:idx val="5"/>
              <c:tx>
                <c:rich>
                  <a:bodyPr/>
                  <a:lstStyle/>
                  <a:p>
                    <a:fld id="{CA61968D-28A5-4263-AF07-5AA8B272658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A14-47CA-8E39-CFCBBDE7ED07}"/>
                </c:ext>
              </c:extLst>
            </c:dLbl>
            <c:dLbl>
              <c:idx val="6"/>
              <c:tx>
                <c:rich>
                  <a:bodyPr/>
                  <a:lstStyle/>
                  <a:p>
                    <a:fld id="{5DDDBA1D-CBE1-461B-9B68-FD485716547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A14-47CA-8E39-CFCBBDE7ED07}"/>
                </c:ext>
              </c:extLst>
            </c:dLbl>
            <c:dLbl>
              <c:idx val="7"/>
              <c:tx>
                <c:rich>
                  <a:bodyPr/>
                  <a:lstStyle/>
                  <a:p>
                    <a:fld id="{C0887519-0368-47BB-B507-F18D4933CB0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A14-47CA-8E39-CFCBBDE7ED07}"/>
                </c:ext>
              </c:extLst>
            </c:dLbl>
            <c:dLbl>
              <c:idx val="8"/>
              <c:tx>
                <c:rich>
                  <a:bodyPr/>
                  <a:lstStyle/>
                  <a:p>
                    <a:fld id="{C860CD43-7A0A-4696-9C40-2F3FBFB7A21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A14-47CA-8E39-CFCBBDE7ED07}"/>
                </c:ext>
              </c:extLst>
            </c:dLbl>
            <c:dLbl>
              <c:idx val="9"/>
              <c:tx>
                <c:rich>
                  <a:bodyPr/>
                  <a:lstStyle/>
                  <a:p>
                    <a:fld id="{1D36AF9B-FC3E-4658-B227-832CA7E81B2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A14-47CA-8E39-CFCBBDE7ED07}"/>
                </c:ext>
              </c:extLst>
            </c:dLbl>
            <c:dLbl>
              <c:idx val="10"/>
              <c:tx>
                <c:rich>
                  <a:bodyPr/>
                  <a:lstStyle/>
                  <a:p>
                    <a:fld id="{B86E66AA-74D9-498D-BF1E-BF7E8EBF64B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A14-47CA-8E39-CFCBBDE7ED07}"/>
                </c:ext>
              </c:extLst>
            </c:dLbl>
            <c:dLbl>
              <c:idx val="11"/>
              <c:tx>
                <c:rich>
                  <a:bodyPr/>
                  <a:lstStyle/>
                  <a:p>
                    <a:fld id="{7CB641D8-2DD8-4EDF-ADD0-46FE139CDCD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A14-47CA-8E39-CFCBBDE7ED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Analysis!$B$99:$B$110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Analysis!$C$99:$C$110</c:f>
              <c:numCache>
                <c:formatCode>[&gt;999999]"$"0.0,,\ "M";[&gt;999]"$"0.0,\ "K";"$"0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5="http://schemas.microsoft.com/office/drawing/2012/chart" uri="{02D57815-91ED-43cb-92C2-25804820EDAC}">
              <c15:datalabelsRange>
                <c15:f>Analysis!$D$99:$D$110</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C-5A14-47CA-8E39-CFCBBDE7ED07}"/>
            </c:ext>
          </c:extLst>
        </c:ser>
        <c:dLbls>
          <c:showLegendKey val="0"/>
          <c:showVal val="0"/>
          <c:showCatName val="0"/>
          <c:showSerName val="0"/>
          <c:showPercent val="0"/>
          <c:showBubbleSize val="0"/>
        </c:dLbls>
        <c:gapWidth val="111"/>
        <c:overlap val="-27"/>
        <c:axId val="489815935"/>
        <c:axId val="489819775"/>
      </c:barChart>
      <c:catAx>
        <c:axId val="48981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489819775"/>
        <c:crosses val="autoZero"/>
        <c:auto val="1"/>
        <c:lblAlgn val="ctr"/>
        <c:lblOffset val="100"/>
        <c:noMultiLvlLbl val="0"/>
      </c:catAx>
      <c:valAx>
        <c:axId val="489819775"/>
        <c:scaling>
          <c:orientation val="minMax"/>
        </c:scaling>
        <c:delete val="1"/>
        <c:axPos val="l"/>
        <c:numFmt formatCode="[&gt;999999]&quot;$&quot;0.0,,\ &quot;M&quot;;[&gt;999]&quot;$&quot;0.0,\ &quot;K&quot;;&quot;$&quot;0" sourceLinked="1"/>
        <c:majorTickMark val="none"/>
        <c:minorTickMark val="none"/>
        <c:tickLblPos val="nextTo"/>
        <c:crossAx val="48981593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US"/>
              <a:t>Profit</a:t>
            </a:r>
            <a:r>
              <a:rPr lang="es-US" baseline="0"/>
              <a:t> By WeekDay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plotArea>
      <c:layout>
        <c:manualLayout>
          <c:layoutTarget val="inner"/>
          <c:xMode val="edge"/>
          <c:yMode val="edge"/>
          <c:x val="3.4045961140585598E-2"/>
          <c:y val="0.18247126436781611"/>
          <c:w val="0.93888888888888888"/>
          <c:h val="0.60771721131425083"/>
        </c:manualLayout>
      </c:layout>
      <c:barChart>
        <c:barDir val="col"/>
        <c:grouping val="clustered"/>
        <c:varyColors val="0"/>
        <c:ser>
          <c:idx val="0"/>
          <c:order val="0"/>
          <c:tx>
            <c:v>aa</c:v>
          </c:tx>
          <c:spPr>
            <a:solidFill>
              <a:srgbClr val="156082"/>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Analysis!$B$117:$B$123</c:f>
              <c:strCache>
                <c:ptCount val="7"/>
                <c:pt idx="0">
                  <c:v>Mon</c:v>
                </c:pt>
                <c:pt idx="1">
                  <c:v>Tue</c:v>
                </c:pt>
                <c:pt idx="2">
                  <c:v>Wed</c:v>
                </c:pt>
                <c:pt idx="3">
                  <c:v>Thu</c:v>
                </c:pt>
                <c:pt idx="4">
                  <c:v>Fri</c:v>
                </c:pt>
                <c:pt idx="5">
                  <c:v>Sat</c:v>
                </c:pt>
                <c:pt idx="6">
                  <c:v>Sun</c:v>
                </c:pt>
              </c:strCache>
            </c:strRef>
          </c:cat>
          <c:val>
            <c:numRef>
              <c:f>Analysis!$C$117:$C$123</c:f>
              <c:numCache>
                <c:formatCode>[&gt;999999]"$"0.0,,\ "M";[&gt;999]"$"0.0,\ "K";"$"0</c:formatCode>
                <c:ptCount val="7"/>
                <c:pt idx="0">
                  <c:v>342889.85000000324</c:v>
                </c:pt>
                <c:pt idx="1">
                  <c:v>324340.81999999884</c:v>
                </c:pt>
                <c:pt idx="2">
                  <c:v>324189.0599999979</c:v>
                </c:pt>
                <c:pt idx="3">
                  <c:v>340665.27999999869</c:v>
                </c:pt>
                <c:pt idx="4">
                  <c:v>319564.96000000124</c:v>
                </c:pt>
                <c:pt idx="5">
                  <c:v>332458.74000000069</c:v>
                </c:pt>
                <c:pt idx="6">
                  <c:v>313403.34999999951</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8455-4DF4-9FC0-4715F7FC4F07}"/>
            </c:ext>
          </c:extLst>
        </c:ser>
        <c:dLbls>
          <c:showLegendKey val="0"/>
          <c:showVal val="0"/>
          <c:showCatName val="0"/>
          <c:showSerName val="0"/>
          <c:showPercent val="0"/>
          <c:showBubbleSize val="0"/>
        </c:dLbls>
        <c:gapWidth val="219"/>
        <c:overlap val="-27"/>
        <c:axId val="647775231"/>
        <c:axId val="647770911"/>
      </c:barChart>
      <c:catAx>
        <c:axId val="647775231"/>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647770911"/>
        <c:crosses val="autoZero"/>
        <c:auto val="1"/>
        <c:lblAlgn val="ctr"/>
        <c:lblOffset val="100"/>
        <c:noMultiLvlLbl val="0"/>
      </c:catAx>
      <c:valAx>
        <c:axId val="647770911"/>
        <c:scaling>
          <c:orientation val="minMax"/>
        </c:scaling>
        <c:delete val="1"/>
        <c:axPos val="l"/>
        <c:numFmt formatCode="[&gt;999999]&quot;$&quot;0.0,,\ &quot;M&quot;;[&gt;999]&quot;$&quot;0.0,\ &quot;K&quot;;&quot;$&quot;0" sourceLinked="1"/>
        <c:majorTickMark val="none"/>
        <c:minorTickMark val="none"/>
        <c:tickLblPos val="nextTo"/>
        <c:crossAx val="6477752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80402449693785"/>
          <c:y val="5.0925925925925923E-2"/>
          <c:w val="0.61841819772528439"/>
          <c:h val="0.89814814814814814"/>
        </c:manualLayout>
      </c:layout>
      <c:barChart>
        <c:barDir val="bar"/>
        <c:grouping val="clustered"/>
        <c:varyColors val="0"/>
        <c:ser>
          <c:idx val="0"/>
          <c:order val="0"/>
          <c:spPr>
            <a:solidFill>
              <a:schemeClr val="accent1"/>
            </a:solidFill>
            <a:ln>
              <a:noFill/>
            </a:ln>
            <a:effectLst/>
          </c:spPr>
          <c:invertIfNegative val="0"/>
          <c:dLbls>
            <c:dLbl>
              <c:idx val="0"/>
              <c:tx>
                <c:rich>
                  <a:bodyPr/>
                  <a:lstStyle/>
                  <a:p>
                    <a:fld id="{7F0B7C20-867B-4F8D-AEFD-8B1252666F9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DEF-425A-B865-CFEBD92DBCBE}"/>
                </c:ext>
              </c:extLst>
            </c:dLbl>
            <c:dLbl>
              <c:idx val="1"/>
              <c:tx>
                <c:rich>
                  <a:bodyPr/>
                  <a:lstStyle/>
                  <a:p>
                    <a:fld id="{B9C8AB82-57DC-4463-9AB9-696D6E44637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DEF-425A-B865-CFEBD92DBCBE}"/>
                </c:ext>
              </c:extLst>
            </c:dLbl>
            <c:dLbl>
              <c:idx val="2"/>
              <c:tx>
                <c:rich>
                  <a:bodyPr/>
                  <a:lstStyle/>
                  <a:p>
                    <a:fld id="{4EA30386-CC76-477A-B027-87C078C5A63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DEF-425A-B865-CFEBD92DBCBE}"/>
                </c:ext>
              </c:extLst>
            </c:dLbl>
            <c:dLbl>
              <c:idx val="3"/>
              <c:tx>
                <c:rich>
                  <a:bodyPr/>
                  <a:lstStyle/>
                  <a:p>
                    <a:fld id="{C74CC437-74FA-4CD7-8BDA-95A5B58E13A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DEF-425A-B865-CFEBD92DBCBE}"/>
                </c:ext>
              </c:extLst>
            </c:dLbl>
            <c:dLbl>
              <c:idx val="4"/>
              <c:tx>
                <c:rich>
                  <a:bodyPr/>
                  <a:lstStyle/>
                  <a:p>
                    <a:fld id="{358A0DCF-0AFD-4F00-8481-57E315E17F4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DEF-425A-B865-CFEBD92DBCBE}"/>
                </c:ext>
              </c:extLst>
            </c:dLbl>
            <c:spPr>
              <a:noFill/>
              <a:ln>
                <a:noFill/>
              </a:ln>
              <a:effectLst/>
            </c:spPr>
            <c:txPr>
              <a:bodyPr rot="0" spcFirstLastPara="1" vertOverflow="ellipsis" horzOverflow="clip" vert="horz" wrap="square" lIns="3810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1"/>
                <c15:leaderLines>
                  <c:spPr>
                    <a:ln w="9525" cap="flat" cmpd="sng" algn="ctr">
                      <a:solidFill>
                        <a:schemeClr val="tx1">
                          <a:lumMod val="35000"/>
                          <a:lumOff val="65000"/>
                        </a:schemeClr>
                      </a:solidFill>
                      <a:round/>
                    </a:ln>
                    <a:effectLst/>
                  </c:spPr>
                </c15:leaderLines>
              </c:ext>
            </c:extLst>
          </c:dLbls>
          <c:cat>
            <c:strRef>
              <c:f>Analysis!$J$138:$J$142</c:f>
              <c:strCache>
                <c:ptCount val="5"/>
                <c:pt idx="0">
                  <c:v>Begin Brew</c:v>
                </c:pt>
                <c:pt idx="1">
                  <c:v>Common Splash</c:v>
                </c:pt>
                <c:pt idx="2">
                  <c:v>Onto Dew</c:v>
                </c:pt>
                <c:pt idx="3">
                  <c:v>Eight Brew</c:v>
                </c:pt>
                <c:pt idx="4">
                  <c:v>Attorney Mist</c:v>
                </c:pt>
              </c:strCache>
            </c:strRef>
          </c:cat>
          <c:val>
            <c:numRef>
              <c:f>Analysis!$K$138:$K$142</c:f>
              <c:numCache>
                <c:formatCode>General</c:formatCode>
                <c:ptCount val="5"/>
                <c:pt idx="0">
                  <c:v>95024.850000000035</c:v>
                </c:pt>
                <c:pt idx="1">
                  <c:v>84506.489999999932</c:v>
                </c:pt>
                <c:pt idx="2">
                  <c:v>83284.599999999977</c:v>
                </c:pt>
                <c:pt idx="3">
                  <c:v>82987.239999999991</c:v>
                </c:pt>
                <c:pt idx="4">
                  <c:v>78081.849999999962</c:v>
                </c:pt>
              </c:numCache>
            </c:numRef>
          </c:val>
          <c:extLst>
            <c:ext xmlns:c15="http://schemas.microsoft.com/office/drawing/2012/chart" uri="{02D57815-91ED-43cb-92C2-25804820EDAC}">
              <c15:datalabelsRange>
                <c15:f>Analysis!$M$138:$M$142</c15:f>
                <c15:dlblRangeCache>
                  <c:ptCount val="5"/>
                  <c:pt idx="0">
                    <c:v>$95.0 K</c:v>
                  </c:pt>
                  <c:pt idx="1">
                    <c:v>$84.5 K</c:v>
                  </c:pt>
                  <c:pt idx="2">
                    <c:v>$83.3 K</c:v>
                  </c:pt>
                  <c:pt idx="3">
                    <c:v>$83.0 K</c:v>
                  </c:pt>
                  <c:pt idx="4">
                    <c:v>$78.1 K</c:v>
                  </c:pt>
                </c15:dlblRangeCache>
              </c15:datalabelsRange>
            </c:ext>
            <c:ext xmlns:c16="http://schemas.microsoft.com/office/drawing/2014/chart" uri="{C3380CC4-5D6E-409C-BE32-E72D297353CC}">
              <c16:uniqueId val="{00000005-3DEF-425A-B865-CFEBD92DBCBE}"/>
            </c:ext>
          </c:extLst>
        </c:ser>
        <c:dLbls>
          <c:dLblPos val="outEnd"/>
          <c:showLegendKey val="0"/>
          <c:showVal val="1"/>
          <c:showCatName val="0"/>
          <c:showSerName val="0"/>
          <c:showPercent val="0"/>
          <c:showBubbleSize val="0"/>
        </c:dLbls>
        <c:gapWidth val="92"/>
        <c:overlap val="10"/>
        <c:axId val="1117871423"/>
        <c:axId val="1117889183"/>
      </c:barChart>
      <c:catAx>
        <c:axId val="11178714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117889183"/>
        <c:crosses val="autoZero"/>
        <c:auto val="1"/>
        <c:lblAlgn val="ctr"/>
        <c:lblOffset val="100"/>
        <c:noMultiLvlLbl val="0"/>
      </c:catAx>
      <c:valAx>
        <c:axId val="1117889183"/>
        <c:scaling>
          <c:orientation val="minMax"/>
        </c:scaling>
        <c:delete val="1"/>
        <c:axPos val="b"/>
        <c:numFmt formatCode="General" sourceLinked="1"/>
        <c:majorTickMark val="none"/>
        <c:minorTickMark val="none"/>
        <c:tickLblPos val="nextTo"/>
        <c:crossAx val="1117871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229071591276316"/>
          <c:y val="8.4291187739463605E-2"/>
          <c:w val="0.55960117597912873"/>
          <c:h val="0.83141762452107282"/>
        </c:manualLayout>
      </c:layout>
      <c:barChart>
        <c:barDir val="bar"/>
        <c:grouping val="clustered"/>
        <c:varyColors val="0"/>
        <c:ser>
          <c:idx val="1"/>
          <c:order val="0"/>
          <c:spPr>
            <a:solidFill>
              <a:schemeClr val="tx2">
                <a:lumMod val="10000"/>
                <a:lumOff val="90000"/>
              </a:schemeClr>
            </a:solidFill>
            <a:ln>
              <a:noFill/>
            </a:ln>
            <a:effectLst/>
          </c:spPr>
          <c:invertIfNegative val="0"/>
          <c:dLbls>
            <c:dLbl>
              <c:idx val="0"/>
              <c:tx>
                <c:rich>
                  <a:bodyPr/>
                  <a:lstStyle/>
                  <a:p>
                    <a:fld id="{B89E05DC-E898-4A40-B826-6E6E71C0733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F51-4BD3-A275-9568FB45058B}"/>
                </c:ext>
              </c:extLst>
            </c:dLbl>
            <c:dLbl>
              <c:idx val="1"/>
              <c:tx>
                <c:rich>
                  <a:bodyPr/>
                  <a:lstStyle/>
                  <a:p>
                    <a:fld id="{A9DB8777-0400-4270-AE92-59C265790D6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F51-4BD3-A275-9568FB45058B}"/>
                </c:ext>
              </c:extLst>
            </c:dLbl>
            <c:dLbl>
              <c:idx val="2"/>
              <c:tx>
                <c:rich>
                  <a:bodyPr/>
                  <a:lstStyle/>
                  <a:p>
                    <a:fld id="{F6F30826-D7E1-491E-A274-9B4C736DF1C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F51-4BD3-A275-9568FB45058B}"/>
                </c:ext>
              </c:extLst>
            </c:dLbl>
            <c:dLbl>
              <c:idx val="3"/>
              <c:tx>
                <c:rich>
                  <a:bodyPr/>
                  <a:lstStyle/>
                  <a:p>
                    <a:fld id="{DAFEF083-0032-4A28-B26E-6C857F09EFD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F51-4BD3-A275-9568FB45058B}"/>
                </c:ext>
              </c:extLst>
            </c:dLbl>
            <c:dLbl>
              <c:idx val="4"/>
              <c:tx>
                <c:rich>
                  <a:bodyPr/>
                  <a:lstStyle/>
                  <a:p>
                    <a:fld id="{E6E7C74B-FB84-453E-8889-DADE5C07D56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F51-4BD3-A275-9568FB45058B}"/>
                </c:ext>
              </c:extLst>
            </c:dLbl>
            <c:dLbl>
              <c:idx val="5"/>
              <c:tx>
                <c:rich>
                  <a:bodyPr/>
                  <a:lstStyle/>
                  <a:p>
                    <a:fld id="{584CDD63-332B-44FE-8461-799722BA89E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F51-4BD3-A275-9568FB45058B}"/>
                </c:ext>
              </c:extLst>
            </c:dLbl>
            <c:dLbl>
              <c:idx val="6"/>
              <c:tx>
                <c:rich>
                  <a:bodyPr/>
                  <a:lstStyle/>
                  <a:p>
                    <a:fld id="{C04A9095-6C29-412C-A4A2-1C89394E573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F51-4BD3-A275-9568FB45058B}"/>
                </c:ext>
              </c:extLst>
            </c:dLbl>
            <c:dLbl>
              <c:idx val="7"/>
              <c:tx>
                <c:rich>
                  <a:bodyPr/>
                  <a:lstStyle/>
                  <a:p>
                    <a:fld id="{EA9B141E-F862-47E9-9B76-8AD1E9345AA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F51-4BD3-A275-9568FB45058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Analysis!$E$151:$E$158</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Analysis!$G$151:$G$158</c:f>
              <c:numCache>
                <c:formatCode>[&gt;999999]"$"0.0,,\ "M";[&gt;999]"$"0.0,\ "K";"$"0</c:formatCode>
                <c:ptCount val="8"/>
                <c:pt idx="0">
                  <c:v>718216.26999999932</c:v>
                </c:pt>
                <c:pt idx="1">
                  <c:v>718216.26999999932</c:v>
                </c:pt>
                <c:pt idx="2">
                  <c:v>718216.26999999932</c:v>
                </c:pt>
                <c:pt idx="3">
                  <c:v>718216.26999999932</c:v>
                </c:pt>
                <c:pt idx="4">
                  <c:v>718216.26999999932</c:v>
                </c:pt>
                <c:pt idx="5">
                  <c:v>718216.26999999932</c:v>
                </c:pt>
                <c:pt idx="6">
                  <c:v>718216.26999999932</c:v>
                </c:pt>
                <c:pt idx="7">
                  <c:v>718216.26999999932</c:v>
                </c:pt>
              </c:numCache>
            </c:numRef>
          </c:val>
          <c:extLst>
            <c:ext xmlns:c15="http://schemas.microsoft.com/office/drawing/2012/chart" uri="{02D57815-91ED-43cb-92C2-25804820EDAC}">
              <c15:datalabelsRange>
                <c15:f>Analysis!$F$151:$F$158</c15:f>
                <c15:dlblRangeCache>
                  <c:ptCount val="8"/>
                  <c:pt idx="0">
                    <c:v>$52.5 K</c:v>
                  </c:pt>
                  <c:pt idx="1">
                    <c:v>$86.4 K</c:v>
                  </c:pt>
                  <c:pt idx="2">
                    <c:v>$142.2 K</c:v>
                  </c:pt>
                  <c:pt idx="3">
                    <c:v>$174.1 K</c:v>
                  </c:pt>
                  <c:pt idx="4">
                    <c:v>$339.2 K</c:v>
                  </c:pt>
                  <c:pt idx="5">
                    <c:v>$367.4 K</c:v>
                  </c:pt>
                  <c:pt idx="6">
                    <c:v>$417.5 K</c:v>
                  </c:pt>
                  <c:pt idx="7">
                    <c:v>$718.2 K</c:v>
                  </c:pt>
                </c15:dlblRangeCache>
              </c15:datalabelsRange>
            </c:ext>
            <c:ext xmlns:c16="http://schemas.microsoft.com/office/drawing/2014/chart" uri="{C3380CC4-5D6E-409C-BE32-E72D297353CC}">
              <c16:uniqueId val="{00000000-5F51-4BD3-A275-9568FB45058B}"/>
            </c:ext>
          </c:extLst>
        </c:ser>
        <c:ser>
          <c:idx val="0"/>
          <c:order val="1"/>
          <c:spPr>
            <a:solidFill>
              <a:schemeClr val="accent1"/>
            </a:solidFill>
            <a:ln>
              <a:noFill/>
            </a:ln>
            <a:effectLst/>
          </c:spPr>
          <c:invertIfNegative val="0"/>
          <c:dLbls>
            <c:delete val="1"/>
          </c:dLbls>
          <c:cat>
            <c:strRef>
              <c:f>Analysis!$E$151:$E$158</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Analysis!$F$151:$F$158</c:f>
              <c:numCache>
                <c:formatCode>[&gt;999999]"$"0.0,,\ "M";[&gt;999]"$"0.0,\ "K";"$"0</c:formatCode>
                <c:ptCount val="8"/>
                <c:pt idx="0">
                  <c:v>52455.239999999467</c:v>
                </c:pt>
                <c:pt idx="1">
                  <c:v>86449.160000000033</c:v>
                </c:pt>
                <c:pt idx="2">
                  <c:v>142236.05999999901</c:v>
                </c:pt>
                <c:pt idx="3">
                  <c:v>174072.76000000042</c:v>
                </c:pt>
                <c:pt idx="4">
                  <c:v>339210.4900000029</c:v>
                </c:pt>
                <c:pt idx="5">
                  <c:v>367414.25000000041</c:v>
                </c:pt>
                <c:pt idx="6">
                  <c:v>417457.830000002</c:v>
                </c:pt>
                <c:pt idx="7">
                  <c:v>718216.26999999932</c:v>
                </c:pt>
              </c:numCache>
            </c:numRef>
          </c:val>
          <c:extLst>
            <c:ext xmlns:c16="http://schemas.microsoft.com/office/drawing/2014/chart" uri="{C3380CC4-5D6E-409C-BE32-E72D297353CC}">
              <c16:uniqueId val="{00000001-5F51-4BD3-A275-9568FB45058B}"/>
            </c:ext>
          </c:extLst>
        </c:ser>
        <c:dLbls>
          <c:dLblPos val="outEnd"/>
          <c:showLegendKey val="0"/>
          <c:showVal val="1"/>
          <c:showCatName val="0"/>
          <c:showSerName val="0"/>
          <c:showPercent val="0"/>
          <c:showBubbleSize val="0"/>
        </c:dLbls>
        <c:gapWidth val="182"/>
        <c:overlap val="100"/>
        <c:axId val="1369774223"/>
        <c:axId val="1369767023"/>
      </c:barChart>
      <c:catAx>
        <c:axId val="1369774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9767023"/>
        <c:crosses val="autoZero"/>
        <c:auto val="1"/>
        <c:lblAlgn val="ctr"/>
        <c:lblOffset val="100"/>
        <c:noMultiLvlLbl val="0"/>
      </c:catAx>
      <c:valAx>
        <c:axId val="1369767023"/>
        <c:scaling>
          <c:orientation val="minMax"/>
        </c:scaling>
        <c:delete val="1"/>
        <c:axPos val="b"/>
        <c:numFmt formatCode="[&gt;999999]&quot;$&quot;0.0,,\ &quot;M&quot;;[&gt;999]&quot;$&quot;0.0,\ &quot;K&quot;;&quot;$&quot;0" sourceLinked="1"/>
        <c:majorTickMark val="none"/>
        <c:minorTickMark val="none"/>
        <c:tickLblPos val="nextTo"/>
        <c:crossAx val="13697742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03937007874016"/>
          <c:y val="0.14814814814814814"/>
          <c:w val="0.88031654379543234"/>
          <c:h val="0.76797098279381748"/>
        </c:manualLayout>
      </c:layout>
      <c:lineChart>
        <c:grouping val="standard"/>
        <c:varyColors val="0"/>
        <c:ser>
          <c:idx val="0"/>
          <c:order val="0"/>
          <c:tx>
            <c:strRef>
              <c:f>Analysis!$G$32</c:f>
              <c:strCache>
                <c:ptCount val="1"/>
                <c:pt idx="0">
                  <c:v>Revenue</c:v>
                </c:pt>
              </c:strCache>
            </c:strRef>
          </c:tx>
          <c:spPr>
            <a:ln w="28575" cap="rnd">
              <a:solidFill>
                <a:schemeClr val="accent1"/>
              </a:solidFill>
              <a:round/>
            </a:ln>
            <a:effectLst/>
          </c:spPr>
          <c:marker>
            <c:symbol val="none"/>
          </c:marker>
          <c:dLbls>
            <c:delete val="1"/>
          </c:dLbls>
          <c:cat>
            <c:strRef>
              <c:f>Analysis!$F$33:$F$44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Analysis!$G$33:$G$44</c:f>
              <c:numCache>
                <c:formatCode>[&gt;999999]"$"0.0,,\ "M";[&gt;999]"$"0.0,\ "K";0</c:formatCode>
                <c:ptCount val="12"/>
                <c:pt idx="0">
                  <c:v>40299.57999999998</c:v>
                </c:pt>
                <c:pt idx="1">
                  <c:v>44995.01</c:v>
                </c:pt>
                <c:pt idx="2">
                  <c:v>42429.639999999992</c:v>
                </c:pt>
                <c:pt idx="3">
                  <c:v>44533.37000000001</c:v>
                </c:pt>
                <c:pt idx="4">
                  <c:v>47986.959999999985</c:v>
                </c:pt>
                <c:pt idx="5">
                  <c:v>47623.309999999983</c:v>
                </c:pt>
                <c:pt idx="6">
                  <c:v>37578.869999999988</c:v>
                </c:pt>
                <c:pt idx="7">
                  <c:v>47345.999999999993</c:v>
                </c:pt>
                <c:pt idx="8">
                  <c:v>37484.260000000009</c:v>
                </c:pt>
                <c:pt idx="9">
                  <c:v>47193.959999999992</c:v>
                </c:pt>
                <c:pt idx="10">
                  <c:v>50601.920000000013</c:v>
                </c:pt>
                <c:pt idx="11">
                  <c:v>38114.119999999966</c:v>
                </c:pt>
              </c:numCache>
            </c:numRef>
          </c:val>
          <c:smooth val="0"/>
          <c:extLst>
            <c:ext xmlns:c16="http://schemas.microsoft.com/office/drawing/2014/chart" uri="{C3380CC4-5D6E-409C-BE32-E72D297353CC}">
              <c16:uniqueId val="{0000000C-8F2C-4A3E-B69D-4F2370B09556}"/>
            </c:ext>
          </c:extLst>
        </c:ser>
        <c:ser>
          <c:idx val="1"/>
          <c:order val="1"/>
          <c:tx>
            <c:strRef>
              <c:f>Analysis!$H$32</c:f>
              <c:strCache>
                <c:ptCount val="1"/>
                <c:pt idx="0">
                  <c:v>Total Target</c:v>
                </c:pt>
              </c:strCache>
            </c:strRef>
          </c:tx>
          <c:spPr>
            <a:ln w="28575" cap="rnd">
              <a:solidFill>
                <a:schemeClr val="accent2"/>
              </a:solidFill>
              <a:round/>
            </a:ln>
            <a:effectLst/>
          </c:spPr>
          <c:marker>
            <c:symbol val="none"/>
          </c:marker>
          <c:dLbls>
            <c:delete val="1"/>
          </c:dLbls>
          <c:cat>
            <c:strRef>
              <c:f>Analysis!$F$33:$F$44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Analysis!$H$33:$H$44</c:f>
              <c:numCache>
                <c:formatCode>[&gt;999999]"$"0.0,,\ "M";[&gt;999]"$"0.0,\ "K";0</c:formatCode>
                <c:ptCount val="12"/>
                <c:pt idx="0">
                  <c:v>58884</c:v>
                </c:pt>
                <c:pt idx="1">
                  <c:v>48921</c:v>
                </c:pt>
                <c:pt idx="2">
                  <c:v>40240</c:v>
                </c:pt>
                <c:pt idx="3">
                  <c:v>51463</c:v>
                </c:pt>
                <c:pt idx="4">
                  <c:v>42829</c:v>
                </c:pt>
                <c:pt idx="5">
                  <c:v>41880</c:v>
                </c:pt>
                <c:pt idx="6">
                  <c:v>57096</c:v>
                </c:pt>
                <c:pt idx="7">
                  <c:v>49810</c:v>
                </c:pt>
                <c:pt idx="8">
                  <c:v>48154</c:v>
                </c:pt>
                <c:pt idx="9">
                  <c:v>58298</c:v>
                </c:pt>
                <c:pt idx="10">
                  <c:v>52960</c:v>
                </c:pt>
                <c:pt idx="11">
                  <c:v>49975</c:v>
                </c:pt>
              </c:numCache>
            </c:numRef>
          </c:val>
          <c:smooth val="0"/>
          <c:extLst>
            <c:ext xmlns:c16="http://schemas.microsoft.com/office/drawing/2014/chart" uri="{C3380CC4-5D6E-409C-BE32-E72D297353CC}">
              <c16:uniqueId val="{0000000D-8F2C-4A3E-B69D-4F2370B09556}"/>
            </c:ext>
          </c:extLst>
        </c:ser>
        <c:dLbls>
          <c:dLblPos val="t"/>
          <c:showLegendKey val="0"/>
          <c:showVal val="1"/>
          <c:showCatName val="0"/>
          <c:showSerName val="0"/>
          <c:showPercent val="0"/>
          <c:showBubbleSize val="0"/>
        </c:dLbls>
        <c:smooth val="0"/>
        <c:axId val="397717903"/>
        <c:axId val="397719343"/>
      </c:lineChart>
      <c:catAx>
        <c:axId val="3977179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397719343"/>
        <c:crosses val="autoZero"/>
        <c:auto val="1"/>
        <c:lblAlgn val="ctr"/>
        <c:lblOffset val="100"/>
        <c:noMultiLvlLbl val="0"/>
      </c:catAx>
      <c:valAx>
        <c:axId val="397719343"/>
        <c:scaling>
          <c:orientation val="minMax"/>
        </c:scaling>
        <c:delete val="0"/>
        <c:axPos val="l"/>
        <c:numFmt formatCode="[&gt;999999]&quot;$&quot;0.0,,\ &quot;M&quot;;[&gt;999]&quot;$&quot;0.0,\ &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397717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8383277948351"/>
          <c:y val="0.28902734245597933"/>
          <c:w val="0.79787244639004495"/>
          <c:h val="0.60146981627296592"/>
        </c:manualLayout>
      </c:layout>
      <c:barChart>
        <c:barDir val="col"/>
        <c:grouping val="clustered"/>
        <c:varyColors val="0"/>
        <c:ser>
          <c:idx val="0"/>
          <c:order val="0"/>
          <c:tx>
            <c:strRef>
              <c:f>Analysis!$J$32</c:f>
              <c:strCache>
                <c:ptCount val="1"/>
                <c:pt idx="0">
                  <c:v>Variance</c:v>
                </c:pt>
              </c:strCache>
            </c:strRef>
          </c:tx>
          <c:spPr>
            <a:solidFill>
              <a:srgbClr val="4EA72E"/>
            </a:solidFill>
            <a:ln>
              <a:noFill/>
            </a:ln>
            <a:effectLst/>
          </c:spPr>
          <c:invertIfNegative val="1"/>
          <c:dLbls>
            <c:dLbl>
              <c:idx val="1"/>
              <c:layout>
                <c:manualLayout>
                  <c:x val="6.0895251297200716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D8E-4394-8414-4BA155DABE16}"/>
                </c:ext>
              </c:extLst>
            </c:dLbl>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Analysis!$F$33:$F$44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Analysis!$J$33:$J$44</c:f>
              <c:numCache>
                <c:formatCode>\+0.0%;\-0.0%;0</c:formatCode>
                <c:ptCount val="12"/>
                <c:pt idx="0">
                  <c:v>-0.31561069220841009</c:v>
                </c:pt>
                <c:pt idx="1">
                  <c:v>-8.0251630179268577E-2</c:v>
                </c:pt>
                <c:pt idx="2">
                  <c:v>5.4414512922465012E-2</c:v>
                </c:pt>
                <c:pt idx="3">
                  <c:v>-0.13465266307832793</c:v>
                </c:pt>
                <c:pt idx="4">
                  <c:v>0.12043148334072672</c:v>
                </c:pt>
                <c:pt idx="5">
                  <c:v>0.13713729703915911</c:v>
                </c:pt>
                <c:pt idx="6">
                  <c:v>-0.3418300756620431</c:v>
                </c:pt>
                <c:pt idx="7">
                  <c:v>-4.9467978317607054E-2</c:v>
                </c:pt>
                <c:pt idx="8">
                  <c:v>-0.22157536237903375</c:v>
                </c:pt>
                <c:pt idx="9">
                  <c:v>-0.1904703420357475</c:v>
                </c:pt>
                <c:pt idx="10">
                  <c:v>-4.4525679758307915E-2</c:v>
                </c:pt>
                <c:pt idx="11">
                  <c:v>-0.23733626813406772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DD8E-4394-8414-4BA155DABE16}"/>
            </c:ext>
          </c:extLst>
        </c:ser>
        <c:dLbls>
          <c:dLblPos val="outEnd"/>
          <c:showLegendKey val="0"/>
          <c:showVal val="1"/>
          <c:showCatName val="0"/>
          <c:showSerName val="0"/>
          <c:showPercent val="0"/>
          <c:showBubbleSize val="0"/>
        </c:dLbls>
        <c:gapWidth val="152"/>
        <c:overlap val="-27"/>
        <c:axId val="745092015"/>
        <c:axId val="739057807"/>
      </c:barChart>
      <c:catAx>
        <c:axId val="745092015"/>
        <c:scaling>
          <c:orientation val="minMax"/>
        </c:scaling>
        <c:delete val="1"/>
        <c:axPos val="b"/>
        <c:numFmt formatCode="General" sourceLinked="1"/>
        <c:majorTickMark val="out"/>
        <c:minorTickMark val="none"/>
        <c:tickLblPos val="nextTo"/>
        <c:crossAx val="739057807"/>
        <c:crosses val="autoZero"/>
        <c:auto val="1"/>
        <c:lblAlgn val="ctr"/>
        <c:lblOffset val="100"/>
        <c:noMultiLvlLbl val="0"/>
      </c:catAx>
      <c:valAx>
        <c:axId val="739057807"/>
        <c:scaling>
          <c:orientation val="minMax"/>
        </c:scaling>
        <c:delete val="1"/>
        <c:axPos val="l"/>
        <c:numFmt formatCode="\+0.0%;\-0.0%;0" sourceLinked="1"/>
        <c:majorTickMark val="out"/>
        <c:minorTickMark val="none"/>
        <c:tickLblPos val="nextTo"/>
        <c:crossAx val="74509201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E$68" lockText="1" noThreeD="1"/>
</file>

<file path=xl/ctrlProps/ctrlProp2.xml><?xml version="1.0" encoding="utf-8"?>
<formControlPr xmlns="http://schemas.microsoft.com/office/spreadsheetml/2009/9/main" objectType="Drop" dropStyle="combo" dx="22" fmlaLink="Analysis!$E$69" fmlaRange="Analysis!$D$70:$D$71" noThreeD="1" sel="1" val="0"/>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checked="Checked" firstButton="1" fmlaLink="$K$132"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fmlaLink="Analysis!$E$68" lockText="1" noThreeD="1"/>
</file>

<file path=xl/ctrlProps/ctrlProp8.xml><?xml version="1.0" encoding="utf-8"?>
<formControlPr xmlns="http://schemas.microsoft.com/office/spreadsheetml/2009/9/main" objectType="Drop" dropStyle="combo" dx="22" fmlaLink="Analysis!$E$69" fmlaRange="Analysis!$D$70:$D$71" noThreeD="1" sel="1" val="0"/>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Radio" checked="Checked" firstButton="1" fmlaLink="Analysis!$K$13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webextension" Target="../webextensions/webextension1.xml"/><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1.xml"/><Relationship Id="rId7" Type="http://schemas.openxmlformats.org/officeDocument/2006/relationships/chart" Target="../charts/chart14.xml"/><Relationship Id="rId2" Type="http://schemas.openxmlformats.org/officeDocument/2006/relationships/chart" Target="../charts/chart10.xml"/><Relationship Id="rId1" Type="http://schemas.openxmlformats.org/officeDocument/2006/relationships/image" Target="../media/image4.emf"/><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image" Target="../media/image5.emf"/></Relationships>
</file>

<file path=xl/drawings/_rels/drawing5.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18</xdr:col>
      <xdr:colOff>428625</xdr:colOff>
      <xdr:row>2</xdr:row>
      <xdr:rowOff>19050</xdr:rowOff>
    </xdr:from>
    <xdr:to>
      <xdr:col>21</xdr:col>
      <xdr:colOff>428625</xdr:colOff>
      <xdr:row>10</xdr:row>
      <xdr:rowOff>28575</xdr:rowOff>
    </xdr:to>
    <mc:AlternateContent xmlns:mc="http://schemas.openxmlformats.org/markup-compatibility/2006" xmlns:a14="http://schemas.microsoft.com/office/drawing/2010/main">
      <mc:Choice Requires="a14">
        <xdr:graphicFrame macro="">
          <xdr:nvGraphicFramePr>
            <xdr:cNvPr id="2" name="Month Name 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Month Name 2"/>
            </a:graphicData>
          </a:graphic>
        </xdr:graphicFrame>
      </mc:Choice>
      <mc:Fallback xmlns="">
        <xdr:sp macro="" textlink="">
          <xdr:nvSpPr>
            <xdr:cNvPr id="0" name=""/>
            <xdr:cNvSpPr>
              <a:spLocks noTextEdit="1"/>
            </xdr:cNvSpPr>
          </xdr:nvSpPr>
          <xdr:spPr>
            <a:xfrm>
              <a:off x="7391400" y="409575"/>
              <a:ext cx="1828800" cy="1533525"/>
            </a:xfrm>
            <a:prstGeom prst="rect">
              <a:avLst/>
            </a:prstGeom>
            <a:solidFill>
              <a:prstClr val="white"/>
            </a:solidFill>
            <a:ln w="1">
              <a:solidFill>
                <a:prstClr val="green"/>
              </a:solidFill>
            </a:ln>
          </xdr:spPr>
          <xdr:txBody>
            <a:bodyPr vertOverflow="clip" horzOverflow="clip"/>
            <a:lstStyle/>
            <a:p>
              <a:r>
                <a:rPr lang="es-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228600</xdr:colOff>
      <xdr:row>2</xdr:row>
      <xdr:rowOff>9525</xdr:rowOff>
    </xdr:from>
    <xdr:to>
      <xdr:col>18</xdr:col>
      <xdr:colOff>228599</xdr:colOff>
      <xdr:row>16</xdr:row>
      <xdr:rowOff>0</xdr:rowOff>
    </xdr:to>
    <mc:AlternateContent xmlns:mc="http://schemas.openxmlformats.org/markup-compatibility/2006" xmlns:a14="http://schemas.microsoft.com/office/drawing/2010/main">
      <mc:Choice Requires="a14">
        <xdr:graphicFrame macro="">
          <xdr:nvGraphicFramePr>
            <xdr:cNvPr id="3" name="Store Name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tore Name 2"/>
            </a:graphicData>
          </a:graphic>
        </xdr:graphicFrame>
      </mc:Choice>
      <mc:Fallback xmlns="">
        <xdr:sp macro="" textlink="">
          <xdr:nvSpPr>
            <xdr:cNvPr id="0" name=""/>
            <xdr:cNvSpPr>
              <a:spLocks noTextEdit="1"/>
            </xdr:cNvSpPr>
          </xdr:nvSpPr>
          <xdr:spPr>
            <a:xfrm>
              <a:off x="5362575" y="400050"/>
              <a:ext cx="1828800" cy="2667000"/>
            </a:xfrm>
            <a:prstGeom prst="rect">
              <a:avLst/>
            </a:prstGeom>
            <a:solidFill>
              <a:prstClr val="white"/>
            </a:solidFill>
            <a:ln w="1">
              <a:solidFill>
                <a:prstClr val="green"/>
              </a:solidFill>
            </a:ln>
          </xdr:spPr>
          <xdr:txBody>
            <a:bodyPr vertOverflow="clip" horzOverflow="clip"/>
            <a:lstStyle/>
            <a:p>
              <a:r>
                <a:rPr lang="es-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178527</xdr:colOff>
      <xdr:row>26</xdr:row>
      <xdr:rowOff>38098</xdr:rowOff>
    </xdr:from>
    <xdr:to>
      <xdr:col>17</xdr:col>
      <xdr:colOff>763246</xdr:colOff>
      <xdr:row>54</xdr:row>
      <xdr:rowOff>119062</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6550752" y="5105398"/>
          <a:ext cx="6252094" cy="5462589"/>
          <a:chOff x="11158008" y="5753098"/>
          <a:chExt cx="5484986" cy="5462589"/>
        </a:xfrm>
      </xdr:grpSpPr>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12070994" y="8472487"/>
          <a:ext cx="4572000" cy="27432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11158008" y="5753098"/>
          <a:ext cx="4171950" cy="182880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mc:AlternateContent xmlns:mc="http://schemas.openxmlformats.org/markup-compatibility/2006">
    <mc:Choice xmlns:a14="http://schemas.microsoft.com/office/drawing/2010/main" Requires="a14">
      <xdr:twoCellAnchor editAs="oneCell">
        <xdr:from>
          <xdr:col>3</xdr:col>
          <xdr:colOff>228600</xdr:colOff>
          <xdr:row>75</xdr:row>
          <xdr:rowOff>28575</xdr:rowOff>
        </xdr:from>
        <xdr:to>
          <xdr:col>4</xdr:col>
          <xdr:colOff>457200</xdr:colOff>
          <xdr:row>76</xdr:row>
          <xdr:rowOff>104775</xdr:rowOff>
        </xdr:to>
        <xdr:sp macro="" textlink="">
          <xdr:nvSpPr>
            <xdr:cNvPr id="1047" name="Option Button 23" hidden="1">
              <a:extLst>
                <a:ext uri="{63B3BB69-23CF-44E3-9099-C40C66FF867C}">
                  <a14:compatExt spid="_x0000_s1047"/>
                </a:ext>
                <a:ext uri="{FF2B5EF4-FFF2-40B4-BE49-F238E27FC236}">
                  <a16:creationId xmlns:a16="http://schemas.microsoft.com/office/drawing/2014/main" id="{00000000-0008-0000-05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Bottom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790575</xdr:colOff>
          <xdr:row>74</xdr:row>
          <xdr:rowOff>66675</xdr:rowOff>
        </xdr:from>
        <xdr:to>
          <xdr:col>7</xdr:col>
          <xdr:colOff>266700</xdr:colOff>
          <xdr:row>75</xdr:row>
          <xdr:rowOff>161925</xdr:rowOff>
        </xdr:to>
        <xdr:sp macro="" textlink="">
          <xdr:nvSpPr>
            <xdr:cNvPr id="1048" name="Drop Down 24" hidden="1">
              <a:extLst>
                <a:ext uri="{63B3BB69-23CF-44E3-9099-C40C66FF867C}">
                  <a14:compatExt spid="_x0000_s1048"/>
                </a:ext>
                <a:ext uri="{FF2B5EF4-FFF2-40B4-BE49-F238E27FC236}">
                  <a16:creationId xmlns:a16="http://schemas.microsoft.com/office/drawing/2014/main" id="{00000000-0008-0000-05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75</xdr:row>
          <xdr:rowOff>0</xdr:rowOff>
        </xdr:from>
        <xdr:to>
          <xdr:col>2</xdr:col>
          <xdr:colOff>323850</xdr:colOff>
          <xdr:row>76</xdr:row>
          <xdr:rowOff>76200</xdr:rowOff>
        </xdr:to>
        <xdr:sp macro="" textlink="">
          <xdr:nvSpPr>
            <xdr:cNvPr id="1049" name="Option Button 25" hidden="1">
              <a:extLst>
                <a:ext uri="{63B3BB69-23CF-44E3-9099-C40C66FF867C}">
                  <a14:compatExt spid="_x0000_s1049"/>
                </a:ext>
                <a:ext uri="{FF2B5EF4-FFF2-40B4-BE49-F238E27FC236}">
                  <a16:creationId xmlns:a16="http://schemas.microsoft.com/office/drawing/2014/main" id="{00000000-0008-0000-05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Top </a:t>
              </a:r>
            </a:p>
          </xdr:txBody>
        </xdr:sp>
        <xdr:clientData/>
      </xdr:twoCellAnchor>
    </mc:Choice>
    <mc:Fallback/>
  </mc:AlternateContent>
  <xdr:twoCellAnchor>
    <xdr:from>
      <xdr:col>12</xdr:col>
      <xdr:colOff>472109</xdr:colOff>
      <xdr:row>69</xdr:row>
      <xdr:rowOff>77855</xdr:rowOff>
    </xdr:from>
    <xdr:to>
      <xdr:col>19</xdr:col>
      <xdr:colOff>24849</xdr:colOff>
      <xdr:row>83</xdr:row>
      <xdr:rowOff>137490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186358</xdr:colOff>
      <xdr:row>84</xdr:row>
      <xdr:rowOff>82825</xdr:rowOff>
    </xdr:from>
    <xdr:to>
      <xdr:col>13</xdr:col>
      <xdr:colOff>190499</xdr:colOff>
      <xdr:row>93</xdr:row>
      <xdr:rowOff>87794</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190499</xdr:colOff>
      <xdr:row>97</xdr:row>
      <xdr:rowOff>28160</xdr:rowOff>
    </xdr:from>
    <xdr:to>
      <xdr:col>14</xdr:col>
      <xdr:colOff>298173</xdr:colOff>
      <xdr:row>111</xdr:row>
      <xdr:rowOff>79512</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438978</xdr:colOff>
      <xdr:row>114</xdr:row>
      <xdr:rowOff>77856</xdr:rowOff>
    </xdr:from>
    <xdr:to>
      <xdr:col>8</xdr:col>
      <xdr:colOff>289891</xdr:colOff>
      <xdr:row>124</xdr:row>
      <xdr:rowOff>33130</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381000</xdr:colOff>
          <xdr:row>131</xdr:row>
          <xdr:rowOff>9525</xdr:rowOff>
        </xdr:from>
        <xdr:to>
          <xdr:col>7</xdr:col>
          <xdr:colOff>133350</xdr:colOff>
          <xdr:row>132</xdr:row>
          <xdr:rowOff>76200</xdr:rowOff>
        </xdr:to>
        <xdr:sp macro="" textlink="">
          <xdr:nvSpPr>
            <xdr:cNvPr id="1054" name="Option Button 30" hidden="1">
              <a:extLst>
                <a:ext uri="{63B3BB69-23CF-44E3-9099-C40C66FF867C}">
                  <a14:compatExt spid="_x0000_s1054"/>
                </a:ext>
                <a:ext uri="{FF2B5EF4-FFF2-40B4-BE49-F238E27FC236}">
                  <a16:creationId xmlns:a16="http://schemas.microsoft.com/office/drawing/2014/main" id="{00000000-0008-0000-05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131</xdr:row>
          <xdr:rowOff>28575</xdr:rowOff>
        </xdr:from>
        <xdr:to>
          <xdr:col>9</xdr:col>
          <xdr:colOff>114300</xdr:colOff>
          <xdr:row>132</xdr:row>
          <xdr:rowOff>95250</xdr:rowOff>
        </xdr:to>
        <xdr:sp macro="" textlink="">
          <xdr:nvSpPr>
            <xdr:cNvPr id="1055" name="Option Button 31" hidden="1">
              <a:extLst>
                <a:ext uri="{63B3BB69-23CF-44E3-9099-C40C66FF867C}">
                  <a14:compatExt spid="_x0000_s1055"/>
                </a:ext>
                <a:ext uri="{FF2B5EF4-FFF2-40B4-BE49-F238E27FC236}">
                  <a16:creationId xmlns:a16="http://schemas.microsoft.com/office/drawing/2014/main" id="{00000000-0008-0000-05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130</xdr:row>
          <xdr:rowOff>9525</xdr:rowOff>
        </xdr:from>
        <xdr:to>
          <xdr:col>9</xdr:col>
          <xdr:colOff>657225</xdr:colOff>
          <xdr:row>133</xdr:row>
          <xdr:rowOff>133350</xdr:rowOff>
        </xdr:to>
        <xdr:sp macro="" textlink="">
          <xdr:nvSpPr>
            <xdr:cNvPr id="1056" name="Group Box 32" hidden="1">
              <a:extLst>
                <a:ext uri="{63B3BB69-23CF-44E3-9099-C40C66FF867C}">
                  <a14:compatExt spid="_x0000_s1056"/>
                </a:ext>
                <a:ext uri="{FF2B5EF4-FFF2-40B4-BE49-F238E27FC236}">
                  <a16:creationId xmlns:a16="http://schemas.microsoft.com/office/drawing/2014/main" id="{00000000-0008-0000-0500-00002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43</a:t>
              </a:r>
            </a:p>
          </xdr:txBody>
        </xdr:sp>
        <xdr:clientData/>
      </xdr:twoCellAnchor>
    </mc:Choice>
    <mc:Fallback/>
  </mc:AlternateContent>
  <xdr:twoCellAnchor>
    <xdr:from>
      <xdr:col>13</xdr:col>
      <xdr:colOff>290512</xdr:colOff>
      <xdr:row>128</xdr:row>
      <xdr:rowOff>128587</xdr:rowOff>
    </xdr:from>
    <xdr:to>
      <xdr:col>19</xdr:col>
      <xdr:colOff>461962</xdr:colOff>
      <xdr:row>142</xdr:row>
      <xdr:rowOff>147637</xdr:rowOff>
    </xdr:to>
    <xdr:graphicFrame macro="">
      <xdr:nvGraphicFramePr>
        <xdr:cNvPr id="18" name="Chart 17">
          <a:extLst>
            <a:ext uri="{FF2B5EF4-FFF2-40B4-BE49-F238E27FC236}">
              <a16:creationId xmlns:a16="http://schemas.microsoft.com/office/drawing/2014/main" id="{B90AA775-AB19-C095-47F3-08D9A9CDDD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574172</xdr:colOff>
      <xdr:row>148</xdr:row>
      <xdr:rowOff>87085</xdr:rowOff>
    </xdr:from>
    <xdr:to>
      <xdr:col>20</xdr:col>
      <xdr:colOff>121102</xdr:colOff>
      <xdr:row>162</xdr:row>
      <xdr:rowOff>187181</xdr:rowOff>
    </xdr:to>
    <xdr:grpSp>
      <xdr:nvGrpSpPr>
        <xdr:cNvPr id="23" name="Group 22">
          <a:extLst>
            <a:ext uri="{FF2B5EF4-FFF2-40B4-BE49-F238E27FC236}">
              <a16:creationId xmlns:a16="http://schemas.microsoft.com/office/drawing/2014/main" id="{4DAF7516-46F1-4248-5748-65D1F4A98A0E}"/>
            </a:ext>
          </a:extLst>
        </xdr:cNvPr>
        <xdr:cNvGrpSpPr/>
      </xdr:nvGrpSpPr>
      <xdr:grpSpPr>
        <a:xfrm>
          <a:off x="10623047" y="28700185"/>
          <a:ext cx="3556955" cy="2805196"/>
          <a:chOff x="17594892" y="10877550"/>
          <a:chExt cx="3693483" cy="2701781"/>
        </a:xfrm>
      </xdr:grpSpPr>
      <mc:AlternateContent xmlns:mc="http://schemas.openxmlformats.org/markup-compatibility/2006" xmlns:a14="http://schemas.microsoft.com/office/drawing/2010/main">
        <mc:Choice Requires="a14">
          <xdr:graphicFrame macro="">
            <xdr:nvGraphicFramePr>
              <xdr:cNvPr id="8" name="Month Name">
                <a:extLst>
                  <a:ext uri="{FF2B5EF4-FFF2-40B4-BE49-F238E27FC236}">
                    <a16:creationId xmlns:a16="http://schemas.microsoft.com/office/drawing/2014/main" id="{00000000-0008-0000-0500-000008000000}"/>
                  </a:ext>
                </a:extLst>
              </xdr:cNvPr>
              <xdr:cNvGraphicFramePr/>
            </xdr:nvGraphicFramePr>
            <xdr:xfrm>
              <a:off x="17594892" y="10912878"/>
              <a:ext cx="1814267" cy="2666453"/>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0461122" y="28736865"/>
                <a:ext cx="1747203" cy="2768516"/>
              </a:xfrm>
              <a:prstGeom prst="rect">
                <a:avLst/>
              </a:prstGeom>
              <a:solidFill>
                <a:prstClr val="white"/>
              </a:solidFill>
              <a:ln w="1">
                <a:solidFill>
                  <a:prstClr val="green"/>
                </a:solidFill>
              </a:ln>
            </xdr:spPr>
            <xdr:txBody>
              <a:bodyPr vertOverflow="clip" horzOverflow="clip"/>
              <a:lstStyle/>
              <a:p>
                <a:r>
                  <a:rPr lang="es-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Category">
                <a:extLst>
                  <a:ext uri="{FF2B5EF4-FFF2-40B4-BE49-F238E27FC236}">
                    <a16:creationId xmlns:a16="http://schemas.microsoft.com/office/drawing/2014/main" id="{24C90D8A-71F5-4700-58AB-2CA28F84098C}"/>
                  </a:ext>
                </a:extLst>
              </xdr:cNvPr>
              <xdr:cNvGraphicFramePr/>
            </xdr:nvGraphicFramePr>
            <xdr:xfrm>
              <a:off x="19431000" y="10877550"/>
              <a:ext cx="1857375" cy="2638425"/>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229359" y="28700185"/>
                <a:ext cx="1788718" cy="2739415"/>
              </a:xfrm>
              <a:prstGeom prst="rect">
                <a:avLst/>
              </a:prstGeom>
              <a:solidFill>
                <a:prstClr val="white"/>
              </a:solidFill>
              <a:ln w="1">
                <a:solidFill>
                  <a:prstClr val="green"/>
                </a:solidFill>
              </a:ln>
            </xdr:spPr>
            <xdr:txBody>
              <a:bodyPr vertOverflow="clip" horzOverflow="clip"/>
              <a:lstStyle/>
              <a:p>
                <a:r>
                  <a:rPr lang="es-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13</xdr:col>
      <xdr:colOff>404812</xdr:colOff>
      <xdr:row>127</xdr:row>
      <xdr:rowOff>166687</xdr:rowOff>
    </xdr:from>
    <xdr:to>
      <xdr:col>18</xdr:col>
      <xdr:colOff>361950</xdr:colOff>
      <xdr:row>141</xdr:row>
      <xdr:rowOff>185737</xdr:rowOff>
    </xdr:to>
    <xdr:graphicFrame macro="">
      <xdr:nvGraphicFramePr>
        <xdr:cNvPr id="24" name="Chart 23">
          <a:extLst>
            <a:ext uri="{FF2B5EF4-FFF2-40B4-BE49-F238E27FC236}">
              <a16:creationId xmlns:a16="http://schemas.microsoft.com/office/drawing/2014/main" id="{E630B73E-C64E-926C-3A96-DC0E2E83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309561</xdr:colOff>
      <xdr:row>147</xdr:row>
      <xdr:rowOff>176212</xdr:rowOff>
    </xdr:from>
    <xdr:to>
      <xdr:col>13</xdr:col>
      <xdr:colOff>466724</xdr:colOff>
      <xdr:row>162</xdr:row>
      <xdr:rowOff>23812</xdr:rowOff>
    </xdr:to>
    <xdr:graphicFrame macro="">
      <xdr:nvGraphicFramePr>
        <xdr:cNvPr id="2" name="Chart 26">
          <a:extLst>
            <a:ext uri="{FF2B5EF4-FFF2-40B4-BE49-F238E27FC236}">
              <a16:creationId xmlns:a16="http://schemas.microsoft.com/office/drawing/2014/main" id="{C4398FE3-5F43-AFE5-C488-77C44CFC07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304800</xdr:colOff>
      <xdr:row>15</xdr:row>
      <xdr:rowOff>142875</xdr:rowOff>
    </xdr:from>
    <xdr:to>
      <xdr:col>8</xdr:col>
      <xdr:colOff>314325</xdr:colOff>
      <xdr:row>21</xdr:row>
      <xdr:rowOff>171450</xdr:rowOff>
    </xdr:to>
    <xdr:sp macro="" textlink="">
      <xdr:nvSpPr>
        <xdr:cNvPr id="2051" name="AutoShape 3">
          <a:extLst>
            <a:ext uri="{FF2B5EF4-FFF2-40B4-BE49-F238E27FC236}">
              <a16:creationId xmlns:a16="http://schemas.microsoft.com/office/drawing/2014/main" id="{00000000-0008-0000-0100-000003080000}"/>
            </a:ext>
          </a:extLst>
        </xdr:cNvPr>
        <xdr:cNvSpPr>
          <a:spLocks noChangeAspect="1" noChangeArrowheads="1"/>
        </xdr:cNvSpPr>
      </xdr:nvSpPr>
      <xdr:spPr bwMode="auto">
        <a:xfrm>
          <a:off x="1524000" y="3000375"/>
          <a:ext cx="3667125" cy="11715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247650</xdr:colOff>
      <xdr:row>2</xdr:row>
      <xdr:rowOff>182096</xdr:rowOff>
    </xdr:from>
    <xdr:to>
      <xdr:col>3</xdr:col>
      <xdr:colOff>528918</xdr:colOff>
      <xdr:row>25</xdr:row>
      <xdr:rowOff>105896</xdr:rowOff>
    </xdr:to>
    <xdr:grpSp>
      <xdr:nvGrpSpPr>
        <xdr:cNvPr id="2" name="Group 1">
          <a:extLst>
            <a:ext uri="{FF2B5EF4-FFF2-40B4-BE49-F238E27FC236}">
              <a16:creationId xmlns:a16="http://schemas.microsoft.com/office/drawing/2014/main" id="{0E39BC84-3CFF-CD52-7AC3-8EF69854148A}"/>
            </a:ext>
          </a:extLst>
        </xdr:cNvPr>
        <xdr:cNvGrpSpPr/>
      </xdr:nvGrpSpPr>
      <xdr:grpSpPr>
        <a:xfrm>
          <a:off x="247650" y="563096"/>
          <a:ext cx="2120007" cy="4305300"/>
          <a:chOff x="9020175" y="2771775"/>
          <a:chExt cx="2114550" cy="4305300"/>
        </a:xfrm>
      </xdr:grpSpPr>
      <mc:AlternateContent xmlns:mc="http://schemas.openxmlformats.org/markup-compatibility/2006" xmlns:a14="http://schemas.microsoft.com/office/drawing/2010/main">
        <mc:Choice Requires="a14">
          <xdr:graphicFrame macro="">
            <xdr:nvGraphicFramePr>
              <xdr:cNvPr id="3" name="Month Name 1">
                <a:extLst>
                  <a:ext uri="{FF2B5EF4-FFF2-40B4-BE49-F238E27FC236}">
                    <a16:creationId xmlns:a16="http://schemas.microsoft.com/office/drawing/2014/main" id="{00000000-0008-0000-0100-000003000000}"/>
                  </a:ext>
                </a:extLst>
              </xdr:cNvPr>
              <xdr:cNvGraphicFramePr/>
            </xdr:nvGraphicFramePr>
            <xdr:xfrm>
              <a:off x="9134475" y="2771775"/>
              <a:ext cx="1828800" cy="1533525"/>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362245" y="563096"/>
                <a:ext cx="1833520" cy="1533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9020175" y="4581525"/>
            <a:ext cx="2114550" cy="67627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s-US" sz="1400">
                <a:solidFill>
                  <a:sysClr val="windowText" lastClr="000000"/>
                </a:solidFill>
              </a:rPr>
              <a:t>Total Revenue</a:t>
            </a:r>
          </a:p>
        </xdr:txBody>
      </xdr:sp>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9020175" y="5476875"/>
            <a:ext cx="2114550" cy="704851"/>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s-US" sz="1400">
                <a:solidFill>
                  <a:sysClr val="windowText" lastClr="000000"/>
                </a:solidFill>
              </a:rPr>
              <a:t>Total Target</a:t>
            </a:r>
          </a:p>
          <a:p>
            <a:pPr algn="l"/>
            <a:endParaRPr lang="es-US" sz="1400">
              <a:solidFill>
                <a:sysClr val="windowText" lastClr="000000"/>
              </a:solidFill>
            </a:endParaRPr>
          </a:p>
        </xdr:txBody>
      </xdr:sp>
      <xdr:sp macro=""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9020175" y="6400800"/>
            <a:ext cx="2114550" cy="67627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s-US" sz="1400">
                <a:solidFill>
                  <a:sysClr val="windowText" lastClr="000000"/>
                </a:solidFill>
              </a:rPr>
              <a:t>Variance%</a:t>
            </a:r>
          </a:p>
        </xdr:txBody>
      </xdr:sp>
      <xdr:sp macro="" textlink="Analysis!B26">
        <xdr:nvSpPr>
          <xdr:cNvPr id="11" name="TextBox 10">
            <a:extLst>
              <a:ext uri="{FF2B5EF4-FFF2-40B4-BE49-F238E27FC236}">
                <a16:creationId xmlns:a16="http://schemas.microsoft.com/office/drawing/2014/main" id="{00000000-0008-0000-0100-00000B000000}"/>
              </a:ext>
            </a:extLst>
          </xdr:cNvPr>
          <xdr:cNvSpPr txBox="1"/>
        </xdr:nvSpPr>
        <xdr:spPr>
          <a:xfrm>
            <a:off x="10344150" y="4781550"/>
            <a:ext cx="71437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864AE7-E27E-47DB-83B6-1304CC906669}" type="TxLink">
              <a:rPr lang="en-US" sz="1100" b="0" i="0" u="none" strike="noStrike">
                <a:solidFill>
                  <a:srgbClr val="000000"/>
                </a:solidFill>
                <a:latin typeface="Aptos Narrow"/>
              </a:rPr>
              <a:pPr/>
              <a:t>$5.4 M</a:t>
            </a:fld>
            <a:endParaRPr lang="es-US" sz="1100"/>
          </a:p>
        </xdr:txBody>
      </xdr:sp>
      <xdr:sp macro="" textlink="Analysis!C26">
        <xdr:nvSpPr>
          <xdr:cNvPr id="12" name="TextBox 11">
            <a:extLst>
              <a:ext uri="{FF2B5EF4-FFF2-40B4-BE49-F238E27FC236}">
                <a16:creationId xmlns:a16="http://schemas.microsoft.com/office/drawing/2014/main" id="{00000000-0008-0000-0100-00000C000000}"/>
              </a:ext>
            </a:extLst>
          </xdr:cNvPr>
          <xdr:cNvSpPr txBox="1"/>
        </xdr:nvSpPr>
        <xdr:spPr>
          <a:xfrm>
            <a:off x="10315575" y="5629275"/>
            <a:ext cx="71437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65C9D7-57AA-4407-805D-4899A6A939A3}" type="TxLink">
              <a:rPr lang="en-US" sz="1100" b="0" i="0" u="none" strike="noStrike">
                <a:solidFill>
                  <a:srgbClr val="000000"/>
                </a:solidFill>
                <a:latin typeface="Aptos Narrow"/>
              </a:rPr>
              <a:pPr/>
              <a:t>$5.3 M</a:t>
            </a:fld>
            <a:endParaRPr lang="es-US"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459442</xdr:colOff>
          <xdr:row>23</xdr:row>
          <xdr:rowOff>5980</xdr:rowOff>
        </xdr:from>
        <xdr:to>
          <xdr:col>3</xdr:col>
          <xdr:colOff>566599</xdr:colOff>
          <xdr:row>24</xdr:row>
          <xdr:rowOff>73958</xdr:rowOff>
        </xdr:to>
        <xdr:pic>
          <xdr:nvPicPr>
            <xdr:cNvPr id="14" name="Picture 13">
              <a:extLst>
                <a:ext uri="{FF2B5EF4-FFF2-40B4-BE49-F238E27FC236}">
                  <a16:creationId xmlns:a16="http://schemas.microsoft.com/office/drawing/2014/main" id="{7294AEB2-BD7A-E0C2-07A0-F83C30DFAFCE}"/>
                </a:ext>
              </a:extLst>
            </xdr:cNvPr>
            <xdr:cNvPicPr>
              <a:picLocks noChangeAspect="1" noChangeArrowheads="1"/>
              <a:extLst>
                <a:ext uri="{84589F7E-364E-4C9E-8A38-B11213B215E9}">
                  <a14:cameraTool cellRange="Analysis!$J$49" spid="_x0000_s2413"/>
                </a:ext>
              </a:extLst>
            </xdr:cNvPicPr>
          </xdr:nvPicPr>
          <xdr:blipFill rotWithShape="1">
            <a:blip xmlns:r="http://schemas.openxmlformats.org/officeDocument/2006/relationships" r:embed="rId1"/>
            <a:srcRect l="7477" t="7843" r="5295" b="9804"/>
            <a:stretch>
              <a:fillRect/>
            </a:stretch>
          </xdr:blipFill>
          <xdr:spPr bwMode="auto">
            <a:xfrm>
              <a:off x="1064560" y="4387480"/>
              <a:ext cx="1317392" cy="258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5</xdr:col>
      <xdr:colOff>142374</xdr:colOff>
      <xdr:row>3</xdr:row>
      <xdr:rowOff>24884</xdr:rowOff>
    </xdr:from>
    <xdr:to>
      <xdr:col>20</xdr:col>
      <xdr:colOff>526687</xdr:colOff>
      <xdr:row>28</xdr:row>
      <xdr:rowOff>24884</xdr:rowOff>
    </xdr:to>
    <mc:AlternateContent xmlns:mc="http://schemas.openxmlformats.org/markup-compatibility/2006">
      <mc:Choice xmlns:we="http://schemas.microsoft.com/office/webextensions/webextension/2010/11" Requires="we">
        <xdr:graphicFrame macro="">
          <xdr:nvGraphicFramePr>
            <xdr:cNvPr id="4" name="Add-in 3">
              <a:extLst>
                <a:ext uri="{FF2B5EF4-FFF2-40B4-BE49-F238E27FC236}">
                  <a16:creationId xmlns:a16="http://schemas.microsoft.com/office/drawing/2014/main" id="{8065AA02-F84C-5023-2EBE-7D73325D6986}"/>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
            </a:graphicData>
          </a:graphic>
        </xdr:graphicFrame>
      </mc:Choice>
      <mc:Fallback>
        <xdr:pic>
          <xdr:nvPicPr>
            <xdr:cNvPr id="4" name="Add-in 3">
              <a:extLst>
                <a:ext uri="{FF2B5EF4-FFF2-40B4-BE49-F238E27FC236}">
                  <a16:creationId xmlns:a16="http://schemas.microsoft.com/office/drawing/2014/main" id="{8065AA02-F84C-5023-2EBE-7D73325D6986}"/>
                </a:ext>
              </a:extLst>
            </xdr:cNvPr>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390525</xdr:colOff>
          <xdr:row>11</xdr:row>
          <xdr:rowOff>76200</xdr:rowOff>
        </xdr:from>
        <xdr:to>
          <xdr:col>20</xdr:col>
          <xdr:colOff>542925</xdr:colOff>
          <xdr:row>15</xdr:row>
          <xdr:rowOff>38100</xdr:rowOff>
        </xdr:to>
        <xdr:sp macro="" textlink="">
          <xdr:nvSpPr>
            <xdr:cNvPr id="5163" name="Group Box 43" hidden="1">
              <a:extLst>
                <a:ext uri="{63B3BB69-23CF-44E3-9099-C40C66FF867C}">
                  <a14:compatExt spid="_x0000_s5163"/>
                </a:ext>
                <a:ext uri="{FF2B5EF4-FFF2-40B4-BE49-F238E27FC236}">
                  <a16:creationId xmlns:a16="http://schemas.microsoft.com/office/drawing/2014/main" id="{00000000-0008-0000-0200-00002B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43</a:t>
              </a:r>
            </a:p>
          </xdr:txBody>
        </xdr:sp>
        <xdr:clientData/>
      </xdr:twoCellAnchor>
    </mc:Choice>
    <mc:Fallback/>
  </mc:AlternateContent>
  <xdr:twoCellAnchor>
    <xdr:from>
      <xdr:col>16</xdr:col>
      <xdr:colOff>142875</xdr:colOff>
      <xdr:row>2</xdr:row>
      <xdr:rowOff>161925</xdr:rowOff>
    </xdr:from>
    <xdr:to>
      <xdr:col>22</xdr:col>
      <xdr:colOff>152400</xdr:colOff>
      <xdr:row>37</xdr:row>
      <xdr:rowOff>78441</xdr:rowOff>
    </xdr:to>
    <xdr:sp macro=""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9824757" y="542925"/>
          <a:ext cx="3640231" cy="6584016"/>
        </a:xfrm>
        <a:prstGeom prst="roundRect">
          <a:avLst>
            <a:gd name="adj" fmla="val 4979"/>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S" sz="1100"/>
        </a:p>
      </xdr:txBody>
    </xdr:sp>
    <xdr:clientData/>
  </xdr:twoCellAnchor>
  <xdr:twoCellAnchor editAs="oneCell">
    <xdr:from>
      <xdr:col>0</xdr:col>
      <xdr:colOff>0</xdr:colOff>
      <xdr:row>13</xdr:row>
      <xdr:rowOff>142875</xdr:rowOff>
    </xdr:from>
    <xdr:to>
      <xdr:col>6</xdr:col>
      <xdr:colOff>9524</xdr:colOff>
      <xdr:row>19</xdr:row>
      <xdr:rowOff>171450</xdr:rowOff>
    </xdr:to>
    <xdr:sp macro="" textlink="">
      <xdr:nvSpPr>
        <xdr:cNvPr id="4" name="AutoShape 3">
          <a:extLst>
            <a:ext uri="{FF2B5EF4-FFF2-40B4-BE49-F238E27FC236}">
              <a16:creationId xmlns:a16="http://schemas.microsoft.com/office/drawing/2014/main" id="{00000000-0008-0000-0200-000004000000}"/>
            </a:ext>
          </a:extLst>
        </xdr:cNvPr>
        <xdr:cNvSpPr>
          <a:spLocks noChangeAspect="1" noChangeArrowheads="1"/>
        </xdr:cNvSpPr>
      </xdr:nvSpPr>
      <xdr:spPr bwMode="auto">
        <a:xfrm>
          <a:off x="0" y="2619375"/>
          <a:ext cx="3683453" cy="11715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276225</xdr:colOff>
      <xdr:row>2</xdr:row>
      <xdr:rowOff>123825</xdr:rowOff>
    </xdr:from>
    <xdr:to>
      <xdr:col>3</xdr:col>
      <xdr:colOff>440872</xdr:colOff>
      <xdr:row>7</xdr:row>
      <xdr:rowOff>123825</xdr:rowOff>
    </xdr:to>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276225" y="504825"/>
          <a:ext cx="2001611"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US" sz="1400" b="1"/>
            <a:t>COGS</a:t>
          </a:r>
        </a:p>
      </xdr:txBody>
    </xdr:sp>
    <xdr:clientData/>
  </xdr:twoCellAnchor>
  <xdr:twoCellAnchor>
    <xdr:from>
      <xdr:col>4</xdr:col>
      <xdr:colOff>66675</xdr:colOff>
      <xdr:row>2</xdr:row>
      <xdr:rowOff>114300</xdr:rowOff>
    </xdr:from>
    <xdr:to>
      <xdr:col>7</xdr:col>
      <xdr:colOff>228600</xdr:colOff>
      <xdr:row>7</xdr:row>
      <xdr:rowOff>114300</xdr:rowOff>
    </xdr:to>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515961" y="495300"/>
          <a:ext cx="1998889"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US" sz="1400" b="1"/>
            <a:t>Total Revenue</a:t>
          </a:r>
        </a:p>
      </xdr:txBody>
    </xdr:sp>
    <xdr:clientData/>
  </xdr:twoCellAnchor>
  <xdr:twoCellAnchor>
    <xdr:from>
      <xdr:col>7</xdr:col>
      <xdr:colOff>526596</xdr:colOff>
      <xdr:row>2</xdr:row>
      <xdr:rowOff>104775</xdr:rowOff>
    </xdr:from>
    <xdr:to>
      <xdr:col>11</xdr:col>
      <xdr:colOff>76200</xdr:colOff>
      <xdr:row>7</xdr:row>
      <xdr:rowOff>104775</xdr:rowOff>
    </xdr:to>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4812846" y="485775"/>
          <a:ext cx="199889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US" sz="1400" b="1"/>
            <a:t>Profit Margin</a:t>
          </a:r>
        </a:p>
      </xdr:txBody>
    </xdr:sp>
    <xdr:clientData/>
  </xdr:twoCellAnchor>
  <xdr:twoCellAnchor>
    <xdr:from>
      <xdr:col>11</xdr:col>
      <xdr:colOff>440871</xdr:colOff>
      <xdr:row>2</xdr:row>
      <xdr:rowOff>95250</xdr:rowOff>
    </xdr:from>
    <xdr:to>
      <xdr:col>14</xdr:col>
      <xdr:colOff>602796</xdr:colOff>
      <xdr:row>7</xdr:row>
      <xdr:rowOff>95250</xdr:rowOff>
    </xdr:to>
    <xdr:sp macro=""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7176407" y="476250"/>
          <a:ext cx="1998889"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US" sz="1400" b="1"/>
            <a:t>%Profit</a:t>
          </a:r>
          <a:r>
            <a:rPr lang="es-US" sz="1400" b="1" baseline="0"/>
            <a:t> Margin</a:t>
          </a:r>
          <a:endParaRPr lang="es-US" sz="1400" b="1"/>
        </a:p>
      </xdr:txBody>
    </xdr:sp>
    <xdr:clientData/>
  </xdr:twoCellAnchor>
  <xdr:twoCellAnchor>
    <xdr:from>
      <xdr:col>1</xdr:col>
      <xdr:colOff>345622</xdr:colOff>
      <xdr:row>4</xdr:row>
      <xdr:rowOff>161925</xdr:rowOff>
    </xdr:from>
    <xdr:to>
      <xdr:col>2</xdr:col>
      <xdr:colOff>555171</xdr:colOff>
      <xdr:row>7</xdr:row>
      <xdr:rowOff>0</xdr:rowOff>
    </xdr:to>
    <xdr:sp macro="" textlink="Analysis!H3">
      <xdr:nvSpPr>
        <xdr:cNvPr id="18" name="TextBox 17">
          <a:extLst>
            <a:ext uri="{FF2B5EF4-FFF2-40B4-BE49-F238E27FC236}">
              <a16:creationId xmlns:a16="http://schemas.microsoft.com/office/drawing/2014/main" id="{00000000-0008-0000-0200-000012000000}"/>
            </a:ext>
          </a:extLst>
        </xdr:cNvPr>
        <xdr:cNvSpPr txBox="1"/>
      </xdr:nvSpPr>
      <xdr:spPr>
        <a:xfrm>
          <a:off x="957943" y="923925"/>
          <a:ext cx="821871"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3E4D3A-5CB9-4AB5-90EB-C16BF81FE631}" type="TxLink">
            <a:rPr lang="en-US" sz="1200" b="1" i="0" u="none" strike="noStrike">
              <a:solidFill>
                <a:schemeClr val="bg1"/>
              </a:solidFill>
              <a:latin typeface="Aptos Narrow"/>
            </a:rPr>
            <a:pPr/>
            <a:t>$3.1 M</a:t>
          </a:fld>
          <a:endParaRPr lang="es-US" sz="1400" b="1">
            <a:solidFill>
              <a:schemeClr val="bg1"/>
            </a:solidFill>
          </a:endParaRPr>
        </a:p>
      </xdr:txBody>
    </xdr:sp>
    <xdr:clientData/>
  </xdr:twoCellAnchor>
  <xdr:twoCellAnchor>
    <xdr:from>
      <xdr:col>5</xdr:col>
      <xdr:colOff>66675</xdr:colOff>
      <xdr:row>4</xdr:row>
      <xdr:rowOff>123825</xdr:rowOff>
    </xdr:from>
    <xdr:to>
      <xdr:col>6</xdr:col>
      <xdr:colOff>276224</xdr:colOff>
      <xdr:row>6</xdr:row>
      <xdr:rowOff>152400</xdr:rowOff>
    </xdr:to>
    <xdr:sp macro="" textlink="Analysis!$B$3">
      <xdr:nvSpPr>
        <xdr:cNvPr id="19" name="TextBox 18">
          <a:extLst>
            <a:ext uri="{FF2B5EF4-FFF2-40B4-BE49-F238E27FC236}">
              <a16:creationId xmlns:a16="http://schemas.microsoft.com/office/drawing/2014/main" id="{00000000-0008-0000-0200-000013000000}"/>
            </a:ext>
          </a:extLst>
        </xdr:cNvPr>
        <xdr:cNvSpPr txBox="1"/>
      </xdr:nvSpPr>
      <xdr:spPr>
        <a:xfrm>
          <a:off x="3128282" y="885825"/>
          <a:ext cx="821871"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891F6D7-FB97-4D28-BAAE-DE75EFD9586D}" type="TxLink">
            <a:rPr lang="en-US" sz="1200" b="1" i="0" u="none" strike="noStrike">
              <a:solidFill>
                <a:schemeClr val="bg1"/>
              </a:solidFill>
              <a:latin typeface="Aptos Narrow"/>
            </a:rPr>
            <a:pPr/>
            <a:t>20.0 K</a:t>
          </a:fld>
          <a:endParaRPr lang="es-US" sz="1200" b="1">
            <a:solidFill>
              <a:schemeClr val="bg1"/>
            </a:solidFill>
          </a:endParaRPr>
        </a:p>
      </xdr:txBody>
    </xdr:sp>
    <xdr:clientData/>
  </xdr:twoCellAnchor>
  <xdr:twoCellAnchor>
    <xdr:from>
      <xdr:col>8</xdr:col>
      <xdr:colOff>526597</xdr:colOff>
      <xdr:row>4</xdr:row>
      <xdr:rowOff>133350</xdr:rowOff>
    </xdr:from>
    <xdr:to>
      <xdr:col>10</xdr:col>
      <xdr:colOff>123825</xdr:colOff>
      <xdr:row>6</xdr:row>
      <xdr:rowOff>161925</xdr:rowOff>
    </xdr:to>
    <xdr:sp macro="" textlink="Analysis!$D$3">
      <xdr:nvSpPr>
        <xdr:cNvPr id="20" name="TextBox 19">
          <a:extLst>
            <a:ext uri="{FF2B5EF4-FFF2-40B4-BE49-F238E27FC236}">
              <a16:creationId xmlns:a16="http://schemas.microsoft.com/office/drawing/2014/main" id="{00000000-0008-0000-0200-000014000000}"/>
            </a:ext>
          </a:extLst>
        </xdr:cNvPr>
        <xdr:cNvSpPr txBox="1"/>
      </xdr:nvSpPr>
      <xdr:spPr>
        <a:xfrm>
          <a:off x="5425168" y="895350"/>
          <a:ext cx="821871"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9BF759E-3FBE-4B4E-B501-D2738D6D7DE0}" type="TxLink">
            <a:rPr lang="en-US" sz="1200" b="1" i="0" u="none" strike="noStrike">
              <a:solidFill>
                <a:schemeClr val="bg1"/>
              </a:solidFill>
              <a:latin typeface="Aptos Narrow"/>
            </a:rPr>
            <a:pPr/>
            <a:t>606.1 K</a:t>
          </a:fld>
          <a:endParaRPr lang="es-US" sz="1200" b="1">
            <a:solidFill>
              <a:schemeClr val="bg1"/>
            </a:solidFill>
          </a:endParaRPr>
        </a:p>
      </xdr:txBody>
    </xdr:sp>
    <xdr:clientData/>
  </xdr:twoCellAnchor>
  <xdr:twoCellAnchor>
    <xdr:from>
      <xdr:col>12</xdr:col>
      <xdr:colOff>469446</xdr:colOff>
      <xdr:row>4</xdr:row>
      <xdr:rowOff>85725</xdr:rowOff>
    </xdr:from>
    <xdr:to>
      <xdr:col>14</xdr:col>
      <xdr:colOff>66675</xdr:colOff>
      <xdr:row>6</xdr:row>
      <xdr:rowOff>114300</xdr:rowOff>
    </xdr:to>
    <xdr:sp macro="" textlink="Analysis!$E$3">
      <xdr:nvSpPr>
        <xdr:cNvPr id="21" name="TextBox 20">
          <a:extLst>
            <a:ext uri="{FF2B5EF4-FFF2-40B4-BE49-F238E27FC236}">
              <a16:creationId xmlns:a16="http://schemas.microsoft.com/office/drawing/2014/main" id="{00000000-0008-0000-0200-000015000000}"/>
            </a:ext>
          </a:extLst>
        </xdr:cNvPr>
        <xdr:cNvSpPr txBox="1"/>
      </xdr:nvSpPr>
      <xdr:spPr>
        <a:xfrm>
          <a:off x="7817303" y="847725"/>
          <a:ext cx="821872"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F17FA5-ECE6-4A64-9E26-8808786F7DA0}" type="TxLink">
            <a:rPr lang="en-US" sz="1200" b="1" i="0" u="none" strike="noStrike">
              <a:solidFill>
                <a:schemeClr val="bg1"/>
              </a:solidFill>
              <a:latin typeface="Aptos Narrow"/>
            </a:rPr>
            <a:pPr/>
            <a:t>48.7 K</a:t>
          </a:fld>
          <a:endParaRPr lang="es-US" sz="1200" b="1">
            <a:solidFill>
              <a:schemeClr val="bg1"/>
            </a:solidFill>
          </a:endParaRPr>
        </a:p>
      </xdr:txBody>
    </xdr:sp>
    <xdr:clientData/>
  </xdr:twoCellAnchor>
  <xdr:twoCellAnchor>
    <xdr:from>
      <xdr:col>8</xdr:col>
      <xdr:colOff>364672</xdr:colOff>
      <xdr:row>8</xdr:row>
      <xdr:rowOff>76200</xdr:rowOff>
    </xdr:from>
    <xdr:to>
      <xdr:col>15</xdr:col>
      <xdr:colOff>440872</xdr:colOff>
      <xdr:row>24</xdr:row>
      <xdr:rowOff>38100</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5263243" y="1600200"/>
          <a:ext cx="4362450" cy="3009900"/>
        </a:xfrm>
        <a:prstGeom prst="roundRect">
          <a:avLst>
            <a:gd name="adj" fmla="val 4979"/>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S" sz="1100"/>
        </a:p>
      </xdr:txBody>
    </xdr:sp>
    <xdr:clientData/>
  </xdr:twoCellAnchor>
  <xdr:twoCellAnchor>
    <xdr:from>
      <xdr:col>4</xdr:col>
      <xdr:colOff>421820</xdr:colOff>
      <xdr:row>8</xdr:row>
      <xdr:rowOff>114300</xdr:rowOff>
    </xdr:from>
    <xdr:to>
      <xdr:col>8</xdr:col>
      <xdr:colOff>295274</xdr:colOff>
      <xdr:row>24</xdr:row>
      <xdr:rowOff>76200</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2871106" y="1638300"/>
          <a:ext cx="2322739" cy="3009900"/>
        </a:xfrm>
        <a:prstGeom prst="roundRect">
          <a:avLst>
            <a:gd name="adj" fmla="val 4979"/>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S" sz="1100"/>
        </a:p>
      </xdr:txBody>
    </xdr:sp>
    <xdr:clientData/>
  </xdr:twoCellAnchor>
  <xdr:twoCellAnchor editAs="oneCell">
    <xdr:from>
      <xdr:col>4</xdr:col>
      <xdr:colOff>307521</xdr:colOff>
      <xdr:row>2</xdr:row>
      <xdr:rowOff>0</xdr:rowOff>
    </xdr:from>
    <xdr:to>
      <xdr:col>5</xdr:col>
      <xdr:colOff>317046</xdr:colOff>
      <xdr:row>3</xdr:row>
      <xdr:rowOff>9525</xdr:rowOff>
    </xdr:to>
    <xdr:pic>
      <xdr:nvPicPr>
        <xdr:cNvPr id="26" name="Picture 25">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56807" y="381000"/>
          <a:ext cx="621846"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326570</xdr:colOff>
      <xdr:row>8</xdr:row>
      <xdr:rowOff>123825</xdr:rowOff>
    </xdr:from>
    <xdr:to>
      <xdr:col>4</xdr:col>
      <xdr:colOff>200024</xdr:colOff>
      <xdr:row>24</xdr:row>
      <xdr:rowOff>85725</xdr:rowOff>
    </xdr:to>
    <xdr:sp macro=""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326570" y="1647825"/>
          <a:ext cx="2322740" cy="3009900"/>
        </a:xfrm>
        <a:prstGeom prst="roundRect">
          <a:avLst>
            <a:gd name="adj" fmla="val 4979"/>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S" sz="1100"/>
        </a:p>
      </xdr:txBody>
    </xdr:sp>
    <xdr:clientData/>
  </xdr:twoCellAnchor>
  <xdr:twoCellAnchor>
    <xdr:from>
      <xdr:col>0</xdr:col>
      <xdr:colOff>317045</xdr:colOff>
      <xdr:row>25</xdr:row>
      <xdr:rowOff>19049</xdr:rowOff>
    </xdr:from>
    <xdr:to>
      <xdr:col>9</xdr:col>
      <xdr:colOff>295275</xdr:colOff>
      <xdr:row>37</xdr:row>
      <xdr:rowOff>66674</xdr:rowOff>
    </xdr:to>
    <xdr:sp macro=""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317045" y="4781549"/>
          <a:ext cx="5489123" cy="2333625"/>
        </a:xfrm>
        <a:prstGeom prst="roundRect">
          <a:avLst>
            <a:gd name="adj" fmla="val 4979"/>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S" sz="1100"/>
        </a:p>
      </xdr:txBody>
    </xdr:sp>
    <xdr:clientData/>
  </xdr:twoCellAnchor>
  <xdr:twoCellAnchor>
    <xdr:from>
      <xdr:col>9</xdr:col>
      <xdr:colOff>412295</xdr:colOff>
      <xdr:row>25</xdr:row>
      <xdr:rowOff>28575</xdr:rowOff>
    </xdr:from>
    <xdr:to>
      <xdr:col>15</xdr:col>
      <xdr:colOff>545647</xdr:colOff>
      <xdr:row>37</xdr:row>
      <xdr:rowOff>95249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5923188" y="4791075"/>
          <a:ext cx="3807280" cy="2352674"/>
        </a:xfrm>
        <a:prstGeom prst="roundRect">
          <a:avLst>
            <a:gd name="adj" fmla="val 4979"/>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S" sz="1100"/>
        </a:p>
      </xdr:txBody>
    </xdr:sp>
    <xdr:clientData/>
  </xdr:twoCellAnchor>
  <xdr:twoCellAnchor>
    <xdr:from>
      <xdr:col>8</xdr:col>
      <xdr:colOff>459924</xdr:colOff>
      <xdr:row>11</xdr:row>
      <xdr:rowOff>134470</xdr:rowOff>
    </xdr:from>
    <xdr:to>
      <xdr:col>15</xdr:col>
      <xdr:colOff>313766</xdr:colOff>
      <xdr:row>23</xdr:row>
      <xdr:rowOff>169768</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5336724" y="2229970"/>
          <a:ext cx="4121042" cy="2321298"/>
          <a:chOff x="12693856" y="3160785"/>
          <a:chExt cx="4454307" cy="2706615"/>
        </a:xfrm>
      </xdr:grpSpPr>
      <xdr:graphicFrame macro="">
        <xdr:nvGraphicFramePr>
          <xdr:cNvPr id="12" name="Chart 11">
            <a:extLst>
              <a:ext uri="{FF2B5EF4-FFF2-40B4-BE49-F238E27FC236}">
                <a16:creationId xmlns:a16="http://schemas.microsoft.com/office/drawing/2014/main" id="{00000000-0008-0000-0200-00000C000000}"/>
              </a:ext>
            </a:extLst>
          </xdr:cNvPr>
          <xdr:cNvGraphicFramePr>
            <a:graphicFrameLocks/>
          </xdr:cNvGraphicFramePr>
        </xdr:nvGraphicFramePr>
        <xdr:xfrm>
          <a:off x="12693856" y="3160785"/>
          <a:ext cx="4454307" cy="270661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mc:Choice xmlns:a14="http://schemas.microsoft.com/office/drawing/2010/main" Requires="a14">
          <xdr:sp macro="" textlink="">
            <xdr:nvSpPr>
              <xdr:cNvPr id="5121" name="Option 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14068426" y="3343276"/>
                <a:ext cx="990601"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Bottom</a:t>
                </a:r>
              </a:p>
            </xdr:txBody>
          </xdr:sp>
        </mc:Choice>
        <mc:Fallback/>
      </mc:AlternateContent>
      <mc:AlternateContent xmlns:mc="http://schemas.openxmlformats.org/markup-compatibility/2006">
        <mc:Choice xmlns:a14="http://schemas.microsoft.com/office/drawing/2010/main" Requires="a14">
          <xdr:sp macro="" textlink="">
            <xdr:nvSpPr>
              <xdr:cNvPr id="5122" name="Drop Dow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15220952" y="3362326"/>
                <a:ext cx="1685925" cy="2857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3" name="Option 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12839700" y="3362326"/>
                <a:ext cx="990601"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Top </a:t>
                </a:r>
              </a:p>
            </xdr:txBody>
          </xdr:sp>
        </mc:Choice>
        <mc:Fallback/>
      </mc:AlternateContent>
    </xdr:grpSp>
    <xdr:clientData/>
  </xdr:twoCellAnchor>
  <xdr:twoCellAnchor>
    <xdr:from>
      <xdr:col>10</xdr:col>
      <xdr:colOff>364671</xdr:colOff>
      <xdr:row>8</xdr:row>
      <xdr:rowOff>104775</xdr:rowOff>
    </xdr:from>
    <xdr:to>
      <xdr:col>14</xdr:col>
      <xdr:colOff>85724</xdr:colOff>
      <xdr:row>10</xdr:row>
      <xdr:rowOff>133350</xdr:rowOff>
    </xdr:to>
    <xdr:sp macro="" textlink="Analysis!$D$78">
      <xdr:nvSpPr>
        <xdr:cNvPr id="30" name="TextBox 29">
          <a:extLst>
            <a:ext uri="{FF2B5EF4-FFF2-40B4-BE49-F238E27FC236}">
              <a16:creationId xmlns:a16="http://schemas.microsoft.com/office/drawing/2014/main" id="{00000000-0008-0000-0200-00001E000000}"/>
            </a:ext>
          </a:extLst>
        </xdr:cNvPr>
        <xdr:cNvSpPr txBox="1"/>
      </xdr:nvSpPr>
      <xdr:spPr>
        <a:xfrm>
          <a:off x="6487885" y="1628775"/>
          <a:ext cx="2170339"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ED09BB-3029-4E20-AE77-C2AFC10FDD59}" type="TxLink">
            <a:rPr lang="en-US" sz="1400" b="1" i="0" u="none" strike="noStrike">
              <a:solidFill>
                <a:schemeClr val="bg1"/>
              </a:solidFill>
              <a:latin typeface="Aptos Narrow"/>
            </a:rPr>
            <a:pPr/>
            <a:t>Top Profitable Customers</a:t>
          </a:fld>
          <a:endParaRPr lang="es-US" sz="1600" b="1">
            <a:solidFill>
              <a:schemeClr val="bg1"/>
            </a:solidFill>
          </a:endParaRPr>
        </a:p>
      </xdr:txBody>
    </xdr:sp>
    <xdr:clientData/>
  </xdr:twoCellAnchor>
  <xdr:twoCellAnchor>
    <xdr:from>
      <xdr:col>8</xdr:col>
      <xdr:colOff>526596</xdr:colOff>
      <xdr:row>9</xdr:row>
      <xdr:rowOff>133350</xdr:rowOff>
    </xdr:from>
    <xdr:to>
      <xdr:col>11</xdr:col>
      <xdr:colOff>336096</xdr:colOff>
      <xdr:row>11</xdr:row>
      <xdr:rowOff>161925</xdr:rowOff>
    </xdr:to>
    <xdr:sp macro="" textlink="Analysis!$D$79">
      <xdr:nvSpPr>
        <xdr:cNvPr id="31" name="TextBox 30">
          <a:extLst>
            <a:ext uri="{FF2B5EF4-FFF2-40B4-BE49-F238E27FC236}">
              <a16:creationId xmlns:a16="http://schemas.microsoft.com/office/drawing/2014/main" id="{00000000-0008-0000-0200-00001F000000}"/>
            </a:ext>
          </a:extLst>
        </xdr:cNvPr>
        <xdr:cNvSpPr txBox="1"/>
      </xdr:nvSpPr>
      <xdr:spPr>
        <a:xfrm>
          <a:off x="5425167" y="1847850"/>
          <a:ext cx="164646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9F190BF-D969-4BBB-B51C-5D4F64FDC7A2}" type="TxLink">
            <a:rPr lang="en-US" sz="1400" b="0" i="0" u="none" strike="noStrike">
              <a:solidFill>
                <a:schemeClr val="bg1"/>
              </a:solidFill>
              <a:latin typeface="Aptos Narrow"/>
            </a:rPr>
            <a:pPr/>
            <a:t>Customer over time</a:t>
          </a:fld>
          <a:endParaRPr lang="es-US" sz="2000" b="1">
            <a:solidFill>
              <a:schemeClr val="bg1"/>
            </a:solidFill>
          </a:endParaRPr>
        </a:p>
      </xdr:txBody>
    </xdr:sp>
    <xdr:clientData/>
  </xdr:twoCellAnchor>
  <xdr:twoCellAnchor>
    <xdr:from>
      <xdr:col>11</xdr:col>
      <xdr:colOff>304799</xdr:colOff>
      <xdr:row>9</xdr:row>
      <xdr:rowOff>114300</xdr:rowOff>
    </xdr:from>
    <xdr:to>
      <xdr:col>14</xdr:col>
      <xdr:colOff>114300</xdr:colOff>
      <xdr:row>11</xdr:row>
      <xdr:rowOff>142875</xdr:rowOff>
    </xdr:to>
    <xdr:sp macro="" textlink="Analysis!F79">
      <xdr:nvSpPr>
        <xdr:cNvPr id="32" name="TextBox 31">
          <a:extLst>
            <a:ext uri="{FF2B5EF4-FFF2-40B4-BE49-F238E27FC236}">
              <a16:creationId xmlns:a16="http://schemas.microsoft.com/office/drawing/2014/main" id="{00000000-0008-0000-0200-000020000000}"/>
            </a:ext>
          </a:extLst>
        </xdr:cNvPr>
        <xdr:cNvSpPr txBox="1"/>
      </xdr:nvSpPr>
      <xdr:spPr>
        <a:xfrm>
          <a:off x="7040335" y="1828800"/>
          <a:ext cx="164646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70354A8-3ED4-43AE-A36F-3A4B76A97728}" type="TxLink">
            <a:rPr lang="en-US" sz="1800" b="0" i="0" u="none" strike="noStrike">
              <a:solidFill>
                <a:schemeClr val="bg1"/>
              </a:solidFill>
              <a:latin typeface="Aptos Narrow"/>
            </a:rPr>
            <a:pPr/>
            <a:t>600</a:t>
          </a:fld>
          <a:endParaRPr lang="es-US" sz="3600" b="1">
            <a:solidFill>
              <a:schemeClr val="bg1"/>
            </a:solidFill>
          </a:endParaRPr>
        </a:p>
      </xdr:txBody>
    </xdr:sp>
    <xdr:clientData/>
  </xdr:twoCellAnchor>
  <xdr:twoCellAnchor>
    <xdr:from>
      <xdr:col>4</xdr:col>
      <xdr:colOff>447675</xdr:colOff>
      <xdr:row>14</xdr:row>
      <xdr:rowOff>179294</xdr:rowOff>
    </xdr:from>
    <xdr:to>
      <xdr:col>8</xdr:col>
      <xdr:colOff>266700</xdr:colOff>
      <xdr:row>24</xdr:row>
      <xdr:rowOff>1607</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459920</xdr:colOff>
      <xdr:row>12</xdr:row>
      <xdr:rowOff>9525</xdr:rowOff>
    </xdr:from>
    <xdr:to>
      <xdr:col>7</xdr:col>
      <xdr:colOff>266700</xdr:colOff>
      <xdr:row>13</xdr:row>
      <xdr:rowOff>171450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909206" y="2295525"/>
          <a:ext cx="1643744"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bg1"/>
              </a:solidFill>
              <a:latin typeface="Aptos Narrow"/>
            </a:rPr>
            <a:t>Average</a:t>
          </a:r>
          <a:r>
            <a:rPr lang="en-US" sz="1100" b="0" i="0" u="none" strike="noStrike" baseline="0">
              <a:solidFill>
                <a:schemeClr val="bg1"/>
              </a:solidFill>
              <a:latin typeface="Aptos Narrow"/>
            </a:rPr>
            <a:t> Customer Age</a:t>
          </a:r>
          <a:endParaRPr lang="en-US" sz="1100" b="0" i="0" u="none" strike="noStrike">
            <a:solidFill>
              <a:schemeClr val="bg1"/>
            </a:solidFill>
            <a:latin typeface="Aptos Narrow"/>
          </a:endParaRPr>
        </a:p>
      </xdr:txBody>
    </xdr:sp>
    <xdr:clientData/>
  </xdr:twoCellAnchor>
  <xdr:twoCellAnchor>
    <xdr:from>
      <xdr:col>4</xdr:col>
      <xdr:colOff>498020</xdr:colOff>
      <xdr:row>9</xdr:row>
      <xdr:rowOff>57150</xdr:rowOff>
    </xdr:from>
    <xdr:to>
      <xdr:col>7</xdr:col>
      <xdr:colOff>307521</xdr:colOff>
      <xdr:row>11</xdr:row>
      <xdr:rowOff>28575</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947306" y="1771650"/>
          <a:ext cx="164646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bg1"/>
              </a:solidFill>
              <a:latin typeface="Aptos Narrow"/>
            </a:rPr>
            <a:t>Profit</a:t>
          </a:r>
          <a:r>
            <a:rPr lang="en-US" sz="1100" b="0" i="0" u="none" strike="noStrike" baseline="0">
              <a:solidFill>
                <a:schemeClr val="bg1"/>
              </a:solidFill>
              <a:latin typeface="Aptos Narrow"/>
            </a:rPr>
            <a:t> by Customer Age</a:t>
          </a:r>
          <a:endParaRPr lang="en-US" sz="1100" b="0" i="0" u="none" strike="noStrike">
            <a:solidFill>
              <a:schemeClr val="bg1"/>
            </a:solidFill>
            <a:latin typeface="Aptos Narrow"/>
          </a:endParaRPr>
        </a:p>
      </xdr:txBody>
    </xdr:sp>
    <xdr:clientData/>
  </xdr:twoCellAnchor>
  <xdr:twoCellAnchor>
    <xdr:from>
      <xdr:col>7</xdr:col>
      <xdr:colOff>190500</xdr:colOff>
      <xdr:row>11</xdr:row>
      <xdr:rowOff>171450</xdr:rowOff>
    </xdr:from>
    <xdr:to>
      <xdr:col>8</xdr:col>
      <xdr:colOff>336098</xdr:colOff>
      <xdr:row>14</xdr:row>
      <xdr:rowOff>66675</xdr:rowOff>
    </xdr:to>
    <xdr:sp macro="" textlink="Analysis!$F$86">
      <xdr:nvSpPr>
        <xdr:cNvPr id="7" name="TextBox 6">
          <a:extLst>
            <a:ext uri="{FF2B5EF4-FFF2-40B4-BE49-F238E27FC236}">
              <a16:creationId xmlns:a16="http://schemas.microsoft.com/office/drawing/2014/main" id="{00000000-0008-0000-0200-000007000000}"/>
            </a:ext>
          </a:extLst>
        </xdr:cNvPr>
        <xdr:cNvSpPr txBox="1"/>
      </xdr:nvSpPr>
      <xdr:spPr>
        <a:xfrm>
          <a:off x="4476750" y="2266950"/>
          <a:ext cx="757919"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6A4C302-F3D1-4584-9B73-9F352E1CA9DE}" type="TxLink">
            <a:rPr lang="en-US" sz="1600" b="1" i="0" u="none" strike="noStrike">
              <a:solidFill>
                <a:schemeClr val="bg1"/>
              </a:solidFill>
              <a:latin typeface="Aptos Narrow"/>
            </a:rPr>
            <a:pPr/>
            <a:t>46</a:t>
          </a:fld>
          <a:endParaRPr lang="en-US" sz="1600" b="1" i="0" u="none" strike="noStrike">
            <a:solidFill>
              <a:schemeClr val="bg1"/>
            </a:solidFill>
            <a:latin typeface="Aptos Narrow"/>
          </a:endParaRPr>
        </a:p>
      </xdr:txBody>
    </xdr:sp>
    <xdr:clientData/>
  </xdr:twoCellAnchor>
  <mc:AlternateContent xmlns:mc="http://schemas.openxmlformats.org/markup-compatibility/2006">
    <mc:Choice xmlns:a14="http://schemas.microsoft.com/office/drawing/2010/main" Requires="a14">
      <xdr:twoCellAnchor editAs="oneCell">
        <xdr:from>
          <xdr:col>0</xdr:col>
          <xdr:colOff>440871</xdr:colOff>
          <xdr:row>11</xdr:row>
          <xdr:rowOff>57150</xdr:rowOff>
        </xdr:from>
        <xdr:to>
          <xdr:col>4</xdr:col>
          <xdr:colOff>114300</xdr:colOff>
          <xdr:row>20</xdr:row>
          <xdr:rowOff>38099</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a:extLst>
                <a:ext uri="{84589F7E-364E-4C9E-8A38-B11213B215E9}">
                  <a14:cameraTool cellRange="'Waffle Chart Gender'!$F$6:$O$15" spid="_x0000_s5357"/>
                </a:ext>
              </a:extLst>
            </xdr:cNvPicPr>
          </xdr:nvPicPr>
          <xdr:blipFill>
            <a:blip xmlns:r="http://schemas.openxmlformats.org/officeDocument/2006/relationships" r:embed="rId4"/>
            <a:srcRect/>
            <a:stretch>
              <a:fillRect/>
            </a:stretch>
          </xdr:blipFill>
          <xdr:spPr bwMode="auto">
            <a:xfrm>
              <a:off x="440871" y="2152650"/>
              <a:ext cx="2122715" cy="16954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593270</xdr:colOff>
      <xdr:row>9</xdr:row>
      <xdr:rowOff>85725</xdr:rowOff>
    </xdr:from>
    <xdr:to>
      <xdr:col>3</xdr:col>
      <xdr:colOff>402772</xdr:colOff>
      <xdr:row>11</xdr:row>
      <xdr:rowOff>57150</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593270" y="1800225"/>
          <a:ext cx="1646466"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0" u="none" strike="noStrike">
              <a:solidFill>
                <a:schemeClr val="bg1"/>
              </a:solidFill>
              <a:latin typeface="Aptos Narrow"/>
            </a:rPr>
            <a:t>Profit By Gender</a:t>
          </a:r>
        </a:p>
        <a:p>
          <a:endParaRPr lang="en-US" sz="1400" b="0" i="0" u="none" strike="noStrike">
            <a:solidFill>
              <a:schemeClr val="bg1"/>
            </a:solidFill>
            <a:latin typeface="Aptos Narrow"/>
          </a:endParaRPr>
        </a:p>
      </xdr:txBody>
    </xdr:sp>
    <xdr:clientData/>
  </xdr:twoCellAnchor>
  <xdr:twoCellAnchor>
    <xdr:from>
      <xdr:col>1</xdr:col>
      <xdr:colOff>19050</xdr:colOff>
      <xdr:row>20</xdr:row>
      <xdr:rowOff>104775</xdr:rowOff>
    </xdr:from>
    <xdr:to>
      <xdr:col>3</xdr:col>
      <xdr:colOff>536122</xdr:colOff>
      <xdr:row>24</xdr:row>
      <xdr:rowOff>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631371" y="3914775"/>
          <a:ext cx="174171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US" sz="1800" b="0" i="0" u="none" strike="noStrike">
              <a:solidFill>
                <a:schemeClr val="accent5">
                  <a:lumMod val="60000"/>
                  <a:lumOff val="40000"/>
                </a:schemeClr>
              </a:solidFill>
              <a:effectLst/>
              <a:latin typeface="+mn-lt"/>
              <a:ea typeface="+mn-ea"/>
              <a:cs typeface="+mn-cs"/>
            </a:rPr>
            <a:t>Female</a:t>
          </a:r>
          <a:r>
            <a:rPr lang="es-US" sz="1800">
              <a:solidFill>
                <a:schemeClr val="accent5">
                  <a:lumMod val="60000"/>
                  <a:lumOff val="40000"/>
                </a:schemeClr>
              </a:solidFill>
            </a:rPr>
            <a:t> </a:t>
          </a:r>
          <a:r>
            <a:rPr lang="es-US" sz="1800" b="0" i="0" u="none" strike="noStrike">
              <a:solidFill>
                <a:schemeClr val="accent5">
                  <a:lumMod val="60000"/>
                  <a:lumOff val="40000"/>
                </a:schemeClr>
              </a:solidFill>
              <a:effectLst/>
              <a:latin typeface="+mn-lt"/>
              <a:ea typeface="+mn-ea"/>
              <a:cs typeface="+mn-cs"/>
            </a:rPr>
            <a:t>◆</a:t>
          </a:r>
          <a:br>
            <a:rPr lang="es-US" sz="1200" b="0" i="0" u="none" strike="noStrike">
              <a:solidFill>
                <a:schemeClr val="dk1"/>
              </a:solidFill>
              <a:effectLst/>
              <a:latin typeface="+mn-lt"/>
              <a:ea typeface="+mn-ea"/>
              <a:cs typeface="+mn-cs"/>
            </a:rPr>
          </a:br>
          <a:r>
            <a:rPr lang="es-US" sz="1800" b="0" i="0" u="none" strike="noStrike">
              <a:solidFill>
                <a:schemeClr val="tx2">
                  <a:lumMod val="50000"/>
                  <a:lumOff val="50000"/>
                </a:schemeClr>
              </a:solidFill>
              <a:effectLst/>
              <a:latin typeface="+mn-lt"/>
              <a:ea typeface="+mn-ea"/>
              <a:cs typeface="+mn-cs"/>
            </a:rPr>
            <a:t>Male</a:t>
          </a:r>
          <a:r>
            <a:rPr lang="es-US" sz="1800">
              <a:solidFill>
                <a:schemeClr val="tx2">
                  <a:lumMod val="50000"/>
                  <a:lumOff val="50000"/>
                </a:schemeClr>
              </a:solidFill>
            </a:rPr>
            <a:t> </a:t>
          </a:r>
          <a:r>
            <a:rPr lang="es-US" sz="1800" b="0" i="0" u="none" strike="noStrike">
              <a:solidFill>
                <a:schemeClr val="tx2">
                  <a:lumMod val="50000"/>
                  <a:lumOff val="50000"/>
                </a:schemeClr>
              </a:solidFill>
              <a:effectLst/>
              <a:latin typeface="+mn-lt"/>
              <a:ea typeface="+mn-ea"/>
              <a:cs typeface="+mn-cs"/>
            </a:rPr>
            <a:t>■</a:t>
          </a:r>
          <a:r>
            <a:rPr lang="es-US" sz="1800">
              <a:solidFill>
                <a:schemeClr val="tx2">
                  <a:lumMod val="50000"/>
                  <a:lumOff val="50000"/>
                </a:schemeClr>
              </a:solidFill>
            </a:rPr>
            <a:t> </a:t>
          </a:r>
          <a:endParaRPr lang="es-US" sz="1200">
            <a:solidFill>
              <a:schemeClr val="tx2">
                <a:lumMod val="50000"/>
                <a:lumOff val="50000"/>
              </a:schemeClr>
            </a:solidFill>
          </a:endParaRPr>
        </a:p>
      </xdr:txBody>
    </xdr:sp>
    <xdr:clientData/>
  </xdr:twoCellAnchor>
  <xdr:twoCellAnchor>
    <xdr:from>
      <xdr:col>0</xdr:col>
      <xdr:colOff>336096</xdr:colOff>
      <xdr:row>25</xdr:row>
      <xdr:rowOff>66675</xdr:rowOff>
    </xdr:from>
    <xdr:to>
      <xdr:col>9</xdr:col>
      <xdr:colOff>257175</xdr:colOff>
      <xdr:row>37</xdr:row>
      <xdr:rowOff>58392</xdr:rowOff>
    </xdr:to>
    <xdr:graphicFrame macro="">
      <xdr:nvGraphicFramePr>
        <xdr:cNvPr id="37" name="Chart 36">
          <a:extLst>
            <a:ext uri="{FF2B5EF4-FFF2-40B4-BE49-F238E27FC236}">
              <a16:creationId xmlns:a16="http://schemas.microsoft.com/office/drawing/2014/main" id="{00000000-0008-0000-02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469445</xdr:colOff>
      <xdr:row>25</xdr:row>
      <xdr:rowOff>104775</xdr:rowOff>
    </xdr:from>
    <xdr:to>
      <xdr:col>15</xdr:col>
      <xdr:colOff>450397</xdr:colOff>
      <xdr:row>37</xdr:row>
      <xdr:rowOff>38100</xdr:rowOff>
    </xdr:to>
    <xdr:graphicFrame macro="">
      <xdr:nvGraphicFramePr>
        <xdr:cNvPr id="38" name="Chart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326570</xdr:colOff>
      <xdr:row>3</xdr:row>
      <xdr:rowOff>104775</xdr:rowOff>
    </xdr:from>
    <xdr:to>
      <xdr:col>19</xdr:col>
      <xdr:colOff>133350</xdr:colOff>
      <xdr:row>5</xdr:row>
      <xdr:rowOff>76200</xdr:rowOff>
    </xdr:to>
    <xdr:sp macro="" textlink="">
      <xdr:nvSpPr>
        <xdr:cNvPr id="39" name="TextBox 38">
          <a:extLst>
            <a:ext uri="{FF2B5EF4-FFF2-40B4-BE49-F238E27FC236}">
              <a16:creationId xmlns:a16="http://schemas.microsoft.com/office/drawing/2014/main" id="{00000000-0008-0000-0200-000027000000}"/>
            </a:ext>
          </a:extLst>
        </xdr:cNvPr>
        <xdr:cNvSpPr txBox="1"/>
      </xdr:nvSpPr>
      <xdr:spPr>
        <a:xfrm>
          <a:off x="10123713" y="676275"/>
          <a:ext cx="1643744"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bg1"/>
              </a:solidFill>
              <a:latin typeface="Aptos Narrow"/>
            </a:rPr>
            <a:t>Products</a:t>
          </a:r>
          <a:r>
            <a:rPr lang="en-US" sz="1100" b="0" i="0" u="none" strike="noStrike" baseline="0">
              <a:solidFill>
                <a:schemeClr val="bg1"/>
              </a:solidFill>
              <a:latin typeface="Aptos Narrow"/>
            </a:rPr>
            <a:t> Sold</a:t>
          </a:r>
          <a:endParaRPr lang="en-US" sz="1100" b="0" i="0" u="none" strike="noStrike">
            <a:solidFill>
              <a:schemeClr val="bg1"/>
            </a:solidFill>
            <a:latin typeface="Aptos Narrow"/>
          </a:endParaRPr>
        </a:p>
      </xdr:txBody>
    </xdr:sp>
    <xdr:clientData/>
  </xdr:twoCellAnchor>
  <xdr:twoCellAnchor>
    <xdr:from>
      <xdr:col>16</xdr:col>
      <xdr:colOff>336095</xdr:colOff>
      <xdr:row>5</xdr:row>
      <xdr:rowOff>133350</xdr:rowOff>
    </xdr:from>
    <xdr:to>
      <xdr:col>19</xdr:col>
      <xdr:colOff>142875</xdr:colOff>
      <xdr:row>7</xdr:row>
      <xdr:rowOff>104775</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10133238" y="1085850"/>
          <a:ext cx="1643744"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0" i="0" u="none" strike="noStrike">
            <a:solidFill>
              <a:schemeClr val="bg1"/>
            </a:solidFill>
            <a:latin typeface="Aptos Narrow"/>
          </a:endParaRPr>
        </a:p>
      </xdr:txBody>
    </xdr:sp>
    <xdr:clientData/>
  </xdr:twoCellAnchor>
  <xdr:twoCellAnchor>
    <xdr:from>
      <xdr:col>16</xdr:col>
      <xdr:colOff>345620</xdr:colOff>
      <xdr:row>6</xdr:row>
      <xdr:rowOff>57150</xdr:rowOff>
    </xdr:from>
    <xdr:to>
      <xdr:col>19</xdr:col>
      <xdr:colOff>152400</xdr:colOff>
      <xdr:row>8</xdr:row>
      <xdr:rowOff>28575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10142763" y="1200150"/>
          <a:ext cx="1643744"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bg1"/>
              </a:solidFill>
              <a:latin typeface="Aptos Narrow"/>
            </a:rPr>
            <a:t>Product Return Rate</a:t>
          </a:r>
        </a:p>
      </xdr:txBody>
    </xdr:sp>
    <xdr:clientData/>
  </xdr:twoCellAnchor>
  <xdr:twoCellAnchor>
    <xdr:from>
      <xdr:col>16</xdr:col>
      <xdr:colOff>345620</xdr:colOff>
      <xdr:row>8</xdr:row>
      <xdr:rowOff>171450</xdr:rowOff>
    </xdr:from>
    <xdr:to>
      <xdr:col>19</xdr:col>
      <xdr:colOff>152400</xdr:colOff>
      <xdr:row>10</xdr:row>
      <xdr:rowOff>142875</xdr:rowOff>
    </xdr:to>
    <xdr:sp macro="" textlink="">
      <xdr:nvSpPr>
        <xdr:cNvPr id="42" name="TextBox 41">
          <a:extLst>
            <a:ext uri="{FF2B5EF4-FFF2-40B4-BE49-F238E27FC236}">
              <a16:creationId xmlns:a16="http://schemas.microsoft.com/office/drawing/2014/main" id="{00000000-0008-0000-0200-00002A000000}"/>
            </a:ext>
          </a:extLst>
        </xdr:cNvPr>
        <xdr:cNvSpPr txBox="1"/>
      </xdr:nvSpPr>
      <xdr:spPr>
        <a:xfrm>
          <a:off x="10142763" y="1695450"/>
          <a:ext cx="1643744"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bg1"/>
              </a:solidFill>
              <a:latin typeface="Aptos Narrow"/>
            </a:rPr>
            <a:t>Product Refund</a:t>
          </a:r>
          <a:r>
            <a:rPr lang="en-US" sz="1100" b="0" i="0" u="none" strike="noStrike" baseline="0">
              <a:solidFill>
                <a:schemeClr val="bg1"/>
              </a:solidFill>
              <a:latin typeface="Aptos Narrow"/>
            </a:rPr>
            <a:t> Rate</a:t>
          </a:r>
          <a:endParaRPr lang="en-US" sz="1100" b="0" i="0" u="none" strike="noStrike">
            <a:solidFill>
              <a:schemeClr val="bg1"/>
            </a:solidFill>
            <a:latin typeface="Aptos Narrow"/>
          </a:endParaRPr>
        </a:p>
      </xdr:txBody>
    </xdr:sp>
    <xdr:clientData/>
  </xdr:twoCellAnchor>
  <xdr:twoCellAnchor>
    <xdr:from>
      <xdr:col>18</xdr:col>
      <xdr:colOff>574221</xdr:colOff>
      <xdr:row>3</xdr:row>
      <xdr:rowOff>123825</xdr:rowOff>
    </xdr:from>
    <xdr:to>
      <xdr:col>20</xdr:col>
      <xdr:colOff>171449</xdr:colOff>
      <xdr:row>5</xdr:row>
      <xdr:rowOff>152400</xdr:rowOff>
    </xdr:to>
    <xdr:sp macro="" textlink="Analysis!D132">
      <xdr:nvSpPr>
        <xdr:cNvPr id="43" name="TextBox 42">
          <a:extLst>
            <a:ext uri="{FF2B5EF4-FFF2-40B4-BE49-F238E27FC236}">
              <a16:creationId xmlns:a16="http://schemas.microsoft.com/office/drawing/2014/main" id="{00000000-0008-0000-0200-00002B000000}"/>
            </a:ext>
          </a:extLst>
        </xdr:cNvPr>
        <xdr:cNvSpPr txBox="1"/>
      </xdr:nvSpPr>
      <xdr:spPr>
        <a:xfrm>
          <a:off x="11596007" y="695325"/>
          <a:ext cx="821871"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6BFB008-9818-47B4-8C3C-A043438CB66C}" type="TxLink">
            <a:rPr lang="en-US" sz="1400" b="0" i="0" u="none" strike="noStrike">
              <a:solidFill>
                <a:schemeClr val="bg1"/>
              </a:solidFill>
              <a:latin typeface="Aptos Narrow"/>
            </a:rPr>
            <a:pPr/>
            <a:t> </a:t>
          </a:fld>
          <a:endParaRPr lang="es-US" sz="1600" b="1">
            <a:solidFill>
              <a:schemeClr val="bg1"/>
            </a:solidFill>
          </a:endParaRPr>
        </a:p>
      </xdr:txBody>
    </xdr:sp>
    <xdr:clientData/>
  </xdr:twoCellAnchor>
  <xdr:twoCellAnchor>
    <xdr:from>
      <xdr:col>18</xdr:col>
      <xdr:colOff>564696</xdr:colOff>
      <xdr:row>6</xdr:row>
      <xdr:rowOff>28575</xdr:rowOff>
    </xdr:from>
    <xdr:to>
      <xdr:col>20</xdr:col>
      <xdr:colOff>161924</xdr:colOff>
      <xdr:row>8</xdr:row>
      <xdr:rowOff>57150</xdr:rowOff>
    </xdr:to>
    <xdr:sp macro="" textlink="Analysis!B132">
      <xdr:nvSpPr>
        <xdr:cNvPr id="44" name="TextBox 43">
          <a:extLst>
            <a:ext uri="{FF2B5EF4-FFF2-40B4-BE49-F238E27FC236}">
              <a16:creationId xmlns:a16="http://schemas.microsoft.com/office/drawing/2014/main" id="{00000000-0008-0000-0200-00002C000000}"/>
            </a:ext>
          </a:extLst>
        </xdr:cNvPr>
        <xdr:cNvSpPr txBox="1"/>
      </xdr:nvSpPr>
      <xdr:spPr>
        <a:xfrm>
          <a:off x="11586482" y="1171575"/>
          <a:ext cx="821871"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9F118EA-5F25-4D48-B609-6963E00F9A45}" type="TxLink">
            <a:rPr lang="en-US" sz="1400" b="0" i="0" u="none" strike="noStrike">
              <a:solidFill>
                <a:schemeClr val="bg1"/>
              </a:solidFill>
              <a:latin typeface="Aptos Narrow"/>
            </a:rPr>
            <a:pPr/>
            <a:t>8.03%</a:t>
          </a:fld>
          <a:endParaRPr lang="es-US" sz="1600" b="1">
            <a:solidFill>
              <a:schemeClr val="bg1"/>
            </a:solidFill>
          </a:endParaRPr>
        </a:p>
      </xdr:txBody>
    </xdr:sp>
    <xdr:clientData/>
  </xdr:twoCellAnchor>
  <xdr:twoCellAnchor>
    <xdr:from>
      <xdr:col>18</xdr:col>
      <xdr:colOff>602796</xdr:colOff>
      <xdr:row>9</xdr:row>
      <xdr:rowOff>0</xdr:rowOff>
    </xdr:from>
    <xdr:to>
      <xdr:col>20</xdr:col>
      <xdr:colOff>200024</xdr:colOff>
      <xdr:row>11</xdr:row>
      <xdr:rowOff>28575</xdr:rowOff>
    </xdr:to>
    <xdr:sp macro="" textlink="Analysis!C132">
      <xdr:nvSpPr>
        <xdr:cNvPr id="45" name="TextBox 44">
          <a:extLst>
            <a:ext uri="{FF2B5EF4-FFF2-40B4-BE49-F238E27FC236}">
              <a16:creationId xmlns:a16="http://schemas.microsoft.com/office/drawing/2014/main" id="{00000000-0008-0000-0200-00002D000000}"/>
            </a:ext>
          </a:extLst>
        </xdr:cNvPr>
        <xdr:cNvSpPr txBox="1"/>
      </xdr:nvSpPr>
      <xdr:spPr>
        <a:xfrm>
          <a:off x="11624582" y="1714500"/>
          <a:ext cx="821871"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76913E2-FE96-4999-9A71-2759B0E520C6}" type="TxLink">
            <a:rPr lang="en-US" sz="1400" b="0" i="0" u="none" strike="noStrike">
              <a:solidFill>
                <a:schemeClr val="bg1"/>
              </a:solidFill>
              <a:latin typeface="Aptos Narrow"/>
            </a:rPr>
            <a:pPr/>
            <a:t>8.05%</a:t>
          </a:fld>
          <a:endParaRPr lang="es-US" sz="16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17</xdr:col>
          <xdr:colOff>314325</xdr:colOff>
          <xdr:row>12</xdr:row>
          <xdr:rowOff>123825</xdr:rowOff>
        </xdr:from>
        <xdr:to>
          <xdr:col>19</xdr:col>
          <xdr:colOff>171450</xdr:colOff>
          <xdr:row>14</xdr:row>
          <xdr:rowOff>19050</xdr:rowOff>
        </xdr:to>
        <xdr:sp macro="" textlink="">
          <xdr:nvSpPr>
            <xdr:cNvPr id="5160" name="Option Button 40" hidden="1">
              <a:extLst>
                <a:ext uri="{63B3BB69-23CF-44E3-9099-C40C66FF867C}">
                  <a14:compatExt spid="_x0000_s5160"/>
                </a:ext>
                <a:ext uri="{FF2B5EF4-FFF2-40B4-BE49-F238E27FC236}">
                  <a16:creationId xmlns:a16="http://schemas.microsoft.com/office/drawing/2014/main" id="{00000000-0008-0000-0200-00002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257175</xdr:colOff>
          <xdr:row>12</xdr:row>
          <xdr:rowOff>104775</xdr:rowOff>
        </xdr:from>
        <xdr:to>
          <xdr:col>20</xdr:col>
          <xdr:colOff>314325</xdr:colOff>
          <xdr:row>14</xdr:row>
          <xdr:rowOff>0</xdr:rowOff>
        </xdr:to>
        <xdr:sp macro="" textlink="">
          <xdr:nvSpPr>
            <xdr:cNvPr id="5162" name="Option Button 42" hidden="1">
              <a:extLst>
                <a:ext uri="{63B3BB69-23CF-44E3-9099-C40C66FF867C}">
                  <a14:compatExt spid="_x0000_s5162"/>
                </a:ext>
                <a:ext uri="{FF2B5EF4-FFF2-40B4-BE49-F238E27FC236}">
                  <a16:creationId xmlns:a16="http://schemas.microsoft.com/office/drawing/2014/main" id="{00000000-0008-0000-02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Quantity</a:t>
              </a:r>
            </a:p>
          </xdr:txBody>
        </xdr:sp>
        <xdr:clientData/>
      </xdr:twoCellAnchor>
    </mc:Choice>
    <mc:Fallback/>
  </mc:AlternateContent>
  <xdr:twoCellAnchor>
    <xdr:from>
      <xdr:col>16</xdr:col>
      <xdr:colOff>496421</xdr:colOff>
      <xdr:row>14</xdr:row>
      <xdr:rowOff>122705</xdr:rowOff>
    </xdr:from>
    <xdr:to>
      <xdr:col>21</xdr:col>
      <xdr:colOff>420221</xdr:colOff>
      <xdr:row>23</xdr:row>
      <xdr:rowOff>189380</xdr:rowOff>
    </xdr:to>
    <xdr:graphicFrame macro="">
      <xdr:nvGraphicFramePr>
        <xdr:cNvPr id="47" name="Chart 46">
          <a:extLst>
            <a:ext uri="{FF2B5EF4-FFF2-40B4-BE49-F238E27FC236}">
              <a16:creationId xmlns:a16="http://schemas.microsoft.com/office/drawing/2014/main" id="{00000000-0008-0000-02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286870</xdr:colOff>
      <xdr:row>24</xdr:row>
      <xdr:rowOff>66115</xdr:rowOff>
    </xdr:from>
    <xdr:to>
      <xdr:col>20</xdr:col>
      <xdr:colOff>305920</xdr:colOff>
      <xdr:row>26</xdr:row>
      <xdr:rowOff>37540</xdr:rowOff>
    </xdr:to>
    <xdr:sp macro="" textlink="">
      <xdr:nvSpPr>
        <xdr:cNvPr id="5" name="TextBox 4">
          <a:extLst>
            <a:ext uri="{FF2B5EF4-FFF2-40B4-BE49-F238E27FC236}">
              <a16:creationId xmlns:a16="http://schemas.microsoft.com/office/drawing/2014/main" id="{9CDCBD74-B9E9-4CF8-B078-DD4F911BF217}"/>
            </a:ext>
          </a:extLst>
        </xdr:cNvPr>
        <xdr:cNvSpPr txBox="1"/>
      </xdr:nvSpPr>
      <xdr:spPr>
        <a:xfrm>
          <a:off x="9968752" y="4638115"/>
          <a:ext cx="2439521"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0" u="none" strike="noStrike">
              <a:solidFill>
                <a:schemeClr val="bg1"/>
              </a:solidFill>
              <a:latin typeface="Aptos Narrow"/>
            </a:rPr>
            <a:t>Profit</a:t>
          </a:r>
          <a:r>
            <a:rPr lang="en-US" sz="1400" b="0" i="0" u="none" strike="noStrike" baseline="0">
              <a:solidFill>
                <a:schemeClr val="bg1"/>
              </a:solidFill>
              <a:latin typeface="Aptos Narrow"/>
            </a:rPr>
            <a:t> by Product Caregory</a:t>
          </a:r>
        </a:p>
        <a:p>
          <a:endParaRPr lang="en-US" sz="1400" b="0" i="0" u="none" strike="noStrike">
            <a:solidFill>
              <a:schemeClr val="bg1"/>
            </a:solidFill>
            <a:latin typeface="Aptos Narrow"/>
          </a:endParaRPr>
        </a:p>
      </xdr:txBody>
    </xdr:sp>
    <xdr:clientData/>
  </xdr:twoCellAnchor>
  <xdr:twoCellAnchor>
    <xdr:from>
      <xdr:col>16</xdr:col>
      <xdr:colOff>367552</xdr:colOff>
      <xdr:row>11</xdr:row>
      <xdr:rowOff>64434</xdr:rowOff>
    </xdr:from>
    <xdr:to>
      <xdr:col>19</xdr:col>
      <xdr:colOff>177053</xdr:colOff>
      <xdr:row>13</xdr:row>
      <xdr:rowOff>35859</xdr:rowOff>
    </xdr:to>
    <xdr:sp macro="" textlink="Analysis!K130">
      <xdr:nvSpPr>
        <xdr:cNvPr id="8" name="TextBox 7">
          <a:extLst>
            <a:ext uri="{FF2B5EF4-FFF2-40B4-BE49-F238E27FC236}">
              <a16:creationId xmlns:a16="http://schemas.microsoft.com/office/drawing/2014/main" id="{2DDAD02D-AFE4-4778-9325-D1C2DB7F79EE}"/>
            </a:ext>
          </a:extLst>
        </xdr:cNvPr>
        <xdr:cNvSpPr txBox="1"/>
      </xdr:nvSpPr>
      <xdr:spPr>
        <a:xfrm>
          <a:off x="10049434" y="2159934"/>
          <a:ext cx="1624854"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5BC4DC3-C238-4390-9484-61E24B7CE833}" type="TxLink">
            <a:rPr lang="en-US" sz="1400" b="1" i="0" u="none" strike="noStrike">
              <a:solidFill>
                <a:schemeClr val="bg1"/>
              </a:solidFill>
              <a:latin typeface="Aptos Narrow"/>
            </a:rPr>
            <a:pPr/>
            <a:t>Profit</a:t>
          </a:fld>
          <a:endParaRPr lang="en-US" sz="1400" b="1" i="0" u="none" strike="noStrike">
            <a:solidFill>
              <a:schemeClr val="bg1"/>
            </a:solidFill>
            <a:latin typeface="Aptos Narrow"/>
          </a:endParaRPr>
        </a:p>
      </xdr:txBody>
    </xdr:sp>
    <xdr:clientData/>
  </xdr:twoCellAnchor>
  <xdr:twoCellAnchor>
    <xdr:from>
      <xdr:col>16</xdr:col>
      <xdr:colOff>364671</xdr:colOff>
      <xdr:row>26</xdr:row>
      <xdr:rowOff>57150</xdr:rowOff>
    </xdr:from>
    <xdr:to>
      <xdr:col>21</xdr:col>
      <xdr:colOff>488496</xdr:colOff>
      <xdr:row>35</xdr:row>
      <xdr:rowOff>0</xdr:rowOff>
    </xdr:to>
    <xdr:graphicFrame macro="">
      <xdr:nvGraphicFramePr>
        <xdr:cNvPr id="10" name="Chart 9">
          <a:extLst>
            <a:ext uri="{FF2B5EF4-FFF2-40B4-BE49-F238E27FC236}">
              <a16:creationId xmlns:a16="http://schemas.microsoft.com/office/drawing/2014/main" id="{1C9E4AC2-3EF3-4244-B1C6-2AFCFC9EE4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200024</xdr:colOff>
      <xdr:row>3</xdr:row>
      <xdr:rowOff>114300</xdr:rowOff>
    </xdr:from>
    <xdr:to>
      <xdr:col>22</xdr:col>
      <xdr:colOff>9525</xdr:colOff>
      <xdr:row>5</xdr:row>
      <xdr:rowOff>85725</xdr:rowOff>
    </xdr:to>
    <xdr:sp macro="" textlink="Analysis!C3">
      <xdr:nvSpPr>
        <xdr:cNvPr id="13" name="TextBox 12">
          <a:extLst>
            <a:ext uri="{FF2B5EF4-FFF2-40B4-BE49-F238E27FC236}">
              <a16:creationId xmlns:a16="http://schemas.microsoft.com/office/drawing/2014/main" id="{7C1A49AE-AB12-4DB8-A51D-1911B0F94434}"/>
            </a:ext>
          </a:extLst>
        </xdr:cNvPr>
        <xdr:cNvSpPr txBox="1"/>
      </xdr:nvSpPr>
      <xdr:spPr>
        <a:xfrm>
          <a:off x="11834131" y="685800"/>
          <a:ext cx="164646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A8158E-572F-4C90-A810-89F5BB516335}" type="TxLink">
            <a:rPr lang="en-US" sz="1200" b="0" i="0" u="none" strike="noStrike">
              <a:solidFill>
                <a:schemeClr val="bg1"/>
              </a:solidFill>
              <a:latin typeface="Aptos Narrow"/>
            </a:rPr>
            <a:pPr/>
            <a:t>100</a:t>
          </a:fld>
          <a:endParaRPr lang="en-US" sz="1200" b="0" i="0" u="none" strike="noStrike">
            <a:solidFill>
              <a:schemeClr val="bg1"/>
            </a:solidFill>
            <a:latin typeface="Aptos Narrow"/>
          </a:endParaRPr>
        </a:p>
      </xdr:txBody>
    </xdr:sp>
    <xdr:clientData/>
  </xdr:twoCellAnchor>
  <xdr:twoCellAnchor>
    <xdr:from>
      <xdr:col>2</xdr:col>
      <xdr:colOff>459921</xdr:colOff>
      <xdr:row>20</xdr:row>
      <xdr:rowOff>133350</xdr:rowOff>
    </xdr:from>
    <xdr:to>
      <xdr:col>4</xdr:col>
      <xdr:colOff>57150</xdr:colOff>
      <xdr:row>22</xdr:row>
      <xdr:rowOff>161925</xdr:rowOff>
    </xdr:to>
    <xdr:sp macro="" textlink="'Waffle Chart Gender'!C4">
      <xdr:nvSpPr>
        <xdr:cNvPr id="46" name="TextBox 45">
          <a:extLst>
            <a:ext uri="{FF2B5EF4-FFF2-40B4-BE49-F238E27FC236}">
              <a16:creationId xmlns:a16="http://schemas.microsoft.com/office/drawing/2014/main" id="{7BBB3EA0-2A52-4077-A315-0A55A0CFDA89}"/>
            </a:ext>
          </a:extLst>
        </xdr:cNvPr>
        <xdr:cNvSpPr txBox="1"/>
      </xdr:nvSpPr>
      <xdr:spPr>
        <a:xfrm>
          <a:off x="1684564" y="3943350"/>
          <a:ext cx="821872"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730DA0E-5F49-4CAD-80FA-73C27F1BF8A7}" type="TxLink">
            <a:rPr lang="en-US" sz="1200" b="0" i="0" u="none" strike="noStrike">
              <a:solidFill>
                <a:schemeClr val="accent5">
                  <a:lumMod val="60000"/>
                  <a:lumOff val="40000"/>
                </a:schemeClr>
              </a:solidFill>
              <a:latin typeface="Aptos Narrow"/>
            </a:rPr>
            <a:pPr/>
            <a:t>48.53%</a:t>
          </a:fld>
          <a:endParaRPr lang="es-US" sz="1800" b="1">
            <a:solidFill>
              <a:schemeClr val="accent5">
                <a:lumMod val="60000"/>
                <a:lumOff val="40000"/>
              </a:schemeClr>
            </a:solidFill>
          </a:endParaRPr>
        </a:p>
      </xdr:txBody>
    </xdr:sp>
    <xdr:clientData/>
  </xdr:twoCellAnchor>
  <xdr:twoCellAnchor>
    <xdr:from>
      <xdr:col>2</xdr:col>
      <xdr:colOff>459921</xdr:colOff>
      <xdr:row>22</xdr:row>
      <xdr:rowOff>38100</xdr:rowOff>
    </xdr:from>
    <xdr:to>
      <xdr:col>4</xdr:col>
      <xdr:colOff>57150</xdr:colOff>
      <xdr:row>24</xdr:row>
      <xdr:rowOff>66675</xdr:rowOff>
    </xdr:to>
    <xdr:sp macro="" textlink="'Waffle Chart Gender'!C5">
      <xdr:nvSpPr>
        <xdr:cNvPr id="48" name="TextBox 47">
          <a:extLst>
            <a:ext uri="{FF2B5EF4-FFF2-40B4-BE49-F238E27FC236}">
              <a16:creationId xmlns:a16="http://schemas.microsoft.com/office/drawing/2014/main" id="{AA36C6EE-AC3F-48D7-96B8-5AC7FF789A0A}"/>
            </a:ext>
          </a:extLst>
        </xdr:cNvPr>
        <xdr:cNvSpPr txBox="1"/>
      </xdr:nvSpPr>
      <xdr:spPr>
        <a:xfrm>
          <a:off x="1684564" y="4229100"/>
          <a:ext cx="821872"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E2B1E1-01F6-4B3A-9553-DB4BF22EBAD6}" type="TxLink">
            <a:rPr lang="en-US" sz="1400" b="0" i="0" u="none" strike="noStrike">
              <a:solidFill>
                <a:schemeClr val="tx2">
                  <a:lumMod val="50000"/>
                  <a:lumOff val="50000"/>
                </a:schemeClr>
              </a:solidFill>
              <a:latin typeface="Aptos Narrow"/>
            </a:rPr>
            <a:pPr/>
            <a:t>51.47%</a:t>
          </a:fld>
          <a:endParaRPr lang="es-US" sz="2000" b="1">
            <a:solidFill>
              <a:schemeClr val="tx2">
                <a:lumMod val="50000"/>
                <a:lumOff val="50000"/>
              </a:schemeClr>
            </a:solidFill>
          </a:endParaRPr>
        </a:p>
      </xdr:txBody>
    </xdr:sp>
    <xdr:clientData/>
  </xdr:twoCellAnchor>
  <xdr:twoCellAnchor>
    <xdr:from>
      <xdr:col>23</xdr:col>
      <xdr:colOff>38101</xdr:colOff>
      <xdr:row>2</xdr:row>
      <xdr:rowOff>161925</xdr:rowOff>
    </xdr:from>
    <xdr:to>
      <xdr:col>24</xdr:col>
      <xdr:colOff>533401</xdr:colOff>
      <xdr:row>4</xdr:row>
      <xdr:rowOff>171450</xdr:rowOff>
    </xdr:to>
    <xdr:sp macro="[0]!ToggleGroup52" textlink="">
      <xdr:nvSpPr>
        <xdr:cNvPr id="50" name="Rectangle: Rounded Corners 49">
          <a:extLst>
            <a:ext uri="{FF2B5EF4-FFF2-40B4-BE49-F238E27FC236}">
              <a16:creationId xmlns:a16="http://schemas.microsoft.com/office/drawing/2014/main" id="{AC81FBA7-D3C0-4874-B608-A42C5E11EB58}"/>
            </a:ext>
          </a:extLst>
        </xdr:cNvPr>
        <xdr:cNvSpPr/>
      </xdr:nvSpPr>
      <xdr:spPr>
        <a:xfrm>
          <a:off x="14058901" y="542925"/>
          <a:ext cx="1104900" cy="390525"/>
        </a:xfrm>
        <a:prstGeom prst="round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US" sz="1400" b="1"/>
            <a:t>Open Filter</a:t>
          </a:r>
        </a:p>
      </xdr:txBody>
    </xdr:sp>
    <xdr:clientData/>
  </xdr:twoCellAnchor>
  <xdr:twoCellAnchor>
    <xdr:from>
      <xdr:col>22</xdr:col>
      <xdr:colOff>483054</xdr:colOff>
      <xdr:row>2</xdr:row>
      <xdr:rowOff>153440</xdr:rowOff>
    </xdr:from>
    <xdr:to>
      <xdr:col>26</xdr:col>
      <xdr:colOff>70879</xdr:colOff>
      <xdr:row>36</xdr:row>
      <xdr:rowOff>136071</xdr:rowOff>
    </xdr:to>
    <xdr:grpSp>
      <xdr:nvGrpSpPr>
        <xdr:cNvPr id="5170" name="Group 52">
          <a:extLst>
            <a:ext uri="{FF2B5EF4-FFF2-40B4-BE49-F238E27FC236}">
              <a16:creationId xmlns:a16="http://schemas.microsoft.com/office/drawing/2014/main" id="{F2F4004E-3A36-87DB-BFCB-3FCD3C2C1287}"/>
            </a:ext>
          </a:extLst>
        </xdr:cNvPr>
        <xdr:cNvGrpSpPr/>
      </xdr:nvGrpSpPr>
      <xdr:grpSpPr>
        <a:xfrm>
          <a:off x="13894254" y="534440"/>
          <a:ext cx="2026225" cy="6459631"/>
          <a:chOff x="11315700" y="379319"/>
          <a:chExt cx="2028825" cy="6459631"/>
        </a:xfrm>
      </xdr:grpSpPr>
      <xdr:sp macro="" textlink="">
        <xdr:nvSpPr>
          <xdr:cNvPr id="5171" name="Rectangle: Rounded Corners 48">
            <a:extLst>
              <a:ext uri="{FF2B5EF4-FFF2-40B4-BE49-F238E27FC236}">
                <a16:creationId xmlns:a16="http://schemas.microsoft.com/office/drawing/2014/main" id="{295D8266-9866-4A83-969F-76983ABECEC9}"/>
              </a:ext>
            </a:extLst>
          </xdr:cNvPr>
          <xdr:cNvSpPr/>
        </xdr:nvSpPr>
        <xdr:spPr>
          <a:xfrm>
            <a:off x="11315700" y="914400"/>
            <a:ext cx="2028825" cy="5924550"/>
          </a:xfrm>
          <a:prstGeom prst="roundRect">
            <a:avLst>
              <a:gd name="adj" fmla="val 4979"/>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S" sz="1100"/>
          </a:p>
        </xdr:txBody>
      </xdr:sp>
      <mc:AlternateContent xmlns:mc="http://schemas.openxmlformats.org/markup-compatibility/2006" xmlns:a14="http://schemas.microsoft.com/office/drawing/2010/main">
        <mc:Choice Requires="a14">
          <xdr:graphicFrame macro="">
            <xdr:nvGraphicFramePr>
              <xdr:cNvPr id="5172" name="Month Name 4">
                <a:extLst>
                  <a:ext uri="{FF2B5EF4-FFF2-40B4-BE49-F238E27FC236}">
                    <a16:creationId xmlns:a16="http://schemas.microsoft.com/office/drawing/2014/main" id="{4D6C286E-81A3-5639-F6B7-DF6484EC422E}"/>
                  </a:ext>
                </a:extLst>
              </xdr:cNvPr>
              <xdr:cNvGraphicFramePr/>
            </xdr:nvGraphicFramePr>
            <xdr:xfrm>
              <a:off x="11506200" y="1028701"/>
              <a:ext cx="1701751" cy="2286000"/>
            </xdr:xfrm>
            <a:graphic>
              <a:graphicData uri="http://schemas.microsoft.com/office/drawing/2010/slicer">
                <sle:slicer xmlns:sle="http://schemas.microsoft.com/office/drawing/2010/slicer" name="Month Name 4"/>
              </a:graphicData>
            </a:graphic>
          </xdr:graphicFrame>
        </mc:Choice>
        <mc:Fallback xmlns="">
          <xdr:sp macro="" textlink="">
            <xdr:nvSpPr>
              <xdr:cNvPr id="0" name=""/>
              <xdr:cNvSpPr>
                <a:spLocks noTextEdit="1"/>
              </xdr:cNvSpPr>
            </xdr:nvSpPr>
            <xdr:spPr>
              <a:xfrm>
                <a:off x="14145357" y="1183822"/>
                <a:ext cx="1708292"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173" name="Category 1">
                <a:extLst>
                  <a:ext uri="{FF2B5EF4-FFF2-40B4-BE49-F238E27FC236}">
                    <a16:creationId xmlns:a16="http://schemas.microsoft.com/office/drawing/2014/main" id="{DE5C8290-C85C-E3D8-2897-496B1D987978}"/>
                  </a:ext>
                </a:extLst>
              </xdr:cNvPr>
              <xdr:cNvGraphicFramePr/>
            </xdr:nvGraphicFramePr>
            <xdr:xfrm>
              <a:off x="11475841" y="3705225"/>
              <a:ext cx="1742186" cy="2739415"/>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4114882" y="3860346"/>
                <a:ext cx="1748882" cy="27394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ToggleGroup52" textlink="">
        <xdr:nvSpPr>
          <xdr:cNvPr id="5174" name="Rectangle: Rounded Corners 51">
            <a:extLst>
              <a:ext uri="{FF2B5EF4-FFF2-40B4-BE49-F238E27FC236}">
                <a16:creationId xmlns:a16="http://schemas.microsoft.com/office/drawing/2014/main" id="{510F764A-9C9A-4020-8747-4A65D800D48B}"/>
              </a:ext>
            </a:extLst>
          </xdr:cNvPr>
          <xdr:cNvSpPr/>
        </xdr:nvSpPr>
        <xdr:spPr>
          <a:xfrm>
            <a:off x="11486063" y="379319"/>
            <a:ext cx="1104900" cy="390525"/>
          </a:xfrm>
          <a:prstGeom prst="round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US" sz="1400" b="1"/>
              <a:t>Close Filter</a:t>
            </a:r>
          </a:p>
        </xdr:txBody>
      </xdr:sp>
    </xdr:grpSp>
    <xdr:clientData/>
  </xdr:twoCellAnchor>
  <xdr:twoCellAnchor>
    <xdr:from>
      <xdr:col>14</xdr:col>
      <xdr:colOff>22410</xdr:colOff>
      <xdr:row>0</xdr:row>
      <xdr:rowOff>48746</xdr:rowOff>
    </xdr:from>
    <xdr:to>
      <xdr:col>16</xdr:col>
      <xdr:colOff>50985</xdr:colOff>
      <xdr:row>2</xdr:row>
      <xdr:rowOff>58271</xdr:rowOff>
    </xdr:to>
    <xdr:sp macro="[0]!ClearAllSlicers" textlink="">
      <xdr:nvSpPr>
        <xdr:cNvPr id="58" name="Rectangle: Rounded Corners 57">
          <a:extLst>
            <a:ext uri="{FF2B5EF4-FFF2-40B4-BE49-F238E27FC236}">
              <a16:creationId xmlns:a16="http://schemas.microsoft.com/office/drawing/2014/main" id="{75BD299B-5A96-4DB9-99D4-7487D20D1DCF}"/>
            </a:ext>
          </a:extLst>
        </xdr:cNvPr>
        <xdr:cNvSpPr/>
      </xdr:nvSpPr>
      <xdr:spPr>
        <a:xfrm>
          <a:off x="8494057" y="48746"/>
          <a:ext cx="1238810" cy="390525"/>
        </a:xfrm>
        <a:prstGeom prst="round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US" sz="1400" b="1"/>
            <a:t>Clean Filters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598737</xdr:colOff>
      <xdr:row>0</xdr:row>
      <xdr:rowOff>176928</xdr:rowOff>
    </xdr:from>
    <xdr:to>
      <xdr:col>14</xdr:col>
      <xdr:colOff>598737</xdr:colOff>
      <xdr:row>17</xdr:row>
      <xdr:rowOff>157052</xdr:rowOff>
    </xdr:to>
    <mc:AlternateContent xmlns:mc="http://schemas.openxmlformats.org/markup-compatibility/2006" xmlns:a14="http://schemas.microsoft.com/office/drawing/2010/main">
      <mc:Choice Requires="a14">
        <xdr:graphicFrame macro="">
          <xdr:nvGraphicFramePr>
            <xdr:cNvPr id="14" name="Store Nam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Store Name 1"/>
            </a:graphicData>
          </a:graphic>
        </xdr:graphicFrame>
      </mc:Choice>
      <mc:Fallback xmlns="">
        <xdr:sp macro="" textlink="">
          <xdr:nvSpPr>
            <xdr:cNvPr id="0" name=""/>
            <xdr:cNvSpPr>
              <a:spLocks noTextEdit="1"/>
            </xdr:cNvSpPr>
          </xdr:nvSpPr>
          <xdr:spPr>
            <a:xfrm>
              <a:off x="7288218" y="176928"/>
              <a:ext cx="1824404" cy="3218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205123</xdr:colOff>
      <xdr:row>0</xdr:row>
      <xdr:rowOff>96173</xdr:rowOff>
    </xdr:from>
    <xdr:to>
      <xdr:col>11</xdr:col>
      <xdr:colOff>533718</xdr:colOff>
      <xdr:row>26</xdr:row>
      <xdr:rowOff>124748</xdr:rowOff>
    </xdr:to>
    <xdr:grpSp>
      <xdr:nvGrpSpPr>
        <xdr:cNvPr id="12" name="Group 11">
          <a:extLst>
            <a:ext uri="{FF2B5EF4-FFF2-40B4-BE49-F238E27FC236}">
              <a16:creationId xmlns:a16="http://schemas.microsoft.com/office/drawing/2014/main" id="{1694F778-835C-69F1-A16C-EECDA5446787}"/>
            </a:ext>
          </a:extLst>
        </xdr:cNvPr>
        <xdr:cNvGrpSpPr/>
      </xdr:nvGrpSpPr>
      <xdr:grpSpPr>
        <a:xfrm>
          <a:off x="2637661" y="96173"/>
          <a:ext cx="4585538" cy="4981575"/>
          <a:chOff x="3831949" y="1048991"/>
          <a:chExt cx="4623766" cy="4981575"/>
        </a:xfrm>
      </xdr:grpSpPr>
      <xdr:sp macro="" textlink="">
        <xdr:nvSpPr>
          <xdr:cNvPr id="15" name="Rectangle: Rounded Corners 14">
            <a:extLst>
              <a:ext uri="{FF2B5EF4-FFF2-40B4-BE49-F238E27FC236}">
                <a16:creationId xmlns:a16="http://schemas.microsoft.com/office/drawing/2014/main" id="{00000000-0008-0000-0000-00000F000000}"/>
              </a:ext>
            </a:extLst>
          </xdr:cNvPr>
          <xdr:cNvSpPr>
            <a:spLocks noChangeAspect="1"/>
          </xdr:cNvSpPr>
        </xdr:nvSpPr>
        <xdr:spPr>
          <a:xfrm>
            <a:off x="3831949" y="1048991"/>
            <a:ext cx="4623766" cy="4981575"/>
          </a:xfrm>
          <a:prstGeom prst="roundRect">
            <a:avLst>
              <a:gd name="adj" fmla="val 4452"/>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S" sz="1100"/>
          </a:p>
        </xdr:txBody>
      </xdr:sp>
      <xdr:grpSp>
        <xdr:nvGrpSpPr>
          <xdr:cNvPr id="2" name="Group 1">
            <a:extLst>
              <a:ext uri="{FF2B5EF4-FFF2-40B4-BE49-F238E27FC236}">
                <a16:creationId xmlns:a16="http://schemas.microsoft.com/office/drawing/2014/main" id="{00000000-0008-0000-0000-000002000000}"/>
              </a:ext>
            </a:extLst>
          </xdr:cNvPr>
          <xdr:cNvGrpSpPr/>
        </xdr:nvGrpSpPr>
        <xdr:grpSpPr>
          <a:xfrm>
            <a:off x="3867979" y="1534766"/>
            <a:ext cx="4555434" cy="4357688"/>
            <a:chOff x="8266324" y="5915023"/>
            <a:chExt cx="4530251" cy="4357688"/>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8401050" y="7839073"/>
            <a:ext cx="4162425" cy="2433638"/>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8266324" y="5915023"/>
            <a:ext cx="4530251" cy="1962150"/>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Analysis!$I$48">
        <xdr:nvSpPr>
          <xdr:cNvPr id="5" name="TextBox 4">
            <a:extLst>
              <a:ext uri="{FF2B5EF4-FFF2-40B4-BE49-F238E27FC236}">
                <a16:creationId xmlns:a16="http://schemas.microsoft.com/office/drawing/2014/main" id="{00000000-0008-0000-0000-000005000000}"/>
              </a:ext>
            </a:extLst>
          </xdr:cNvPr>
          <xdr:cNvSpPr txBox="1"/>
        </xdr:nvSpPr>
        <xdr:spPr>
          <a:xfrm>
            <a:off x="5943862" y="1676908"/>
            <a:ext cx="717688"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FCE4573-C11E-4C9C-B604-F2EA5E725796}" type="TxLink">
              <a:rPr lang="en-US" sz="1100" b="0" i="0" u="none" strike="noStrike">
                <a:solidFill>
                  <a:srgbClr val="000000"/>
                </a:solidFill>
                <a:latin typeface="Aptos Narrow"/>
              </a:rPr>
              <a:pPr/>
              <a:t>$600.5 K</a:t>
            </a:fld>
            <a:endParaRPr lang="es-US" sz="1100"/>
          </a:p>
        </xdr:txBody>
      </xdr:sp>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5829546" y="1479081"/>
            <a:ext cx="93055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mn-lt"/>
              </a:rPr>
              <a:t>Total Target</a:t>
            </a:r>
          </a:p>
        </xdr:txBody>
      </xdr:sp>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7408973" y="1499597"/>
            <a:ext cx="879613"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Aptos Narrow"/>
              </a:rPr>
              <a:t>Variance</a:t>
            </a:r>
            <a:r>
              <a:rPr lang="en-US" sz="1100" b="0" i="0" u="none" strike="noStrike" baseline="0">
                <a:solidFill>
                  <a:srgbClr val="000000"/>
                </a:solidFill>
                <a:latin typeface="Aptos Narrow"/>
              </a:rPr>
              <a:t> %</a:t>
            </a:r>
            <a:endParaRPr lang="en-US" sz="1100" b="0" i="0" u="none" strike="noStrike">
              <a:solidFill>
                <a:srgbClr val="000000"/>
              </a:solidFill>
              <a:latin typeface="Aptos Narrow"/>
            </a:endParaRPr>
          </a:p>
        </xdr:txBody>
      </xdr:sp>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4062686" y="1490072"/>
            <a:ext cx="978176"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Aptos Narrow"/>
              </a:rPr>
              <a:t>Total Revenue</a:t>
            </a:r>
          </a:p>
        </xdr:txBody>
      </xdr:sp>
      <xdr:sp macro="" textlink="Analysis!$H$48">
        <xdr:nvSpPr>
          <xdr:cNvPr id="9" name="TextBox 8">
            <a:extLst>
              <a:ext uri="{FF2B5EF4-FFF2-40B4-BE49-F238E27FC236}">
                <a16:creationId xmlns:a16="http://schemas.microsoft.com/office/drawing/2014/main" id="{00000000-0008-0000-0000-000009000000}"/>
              </a:ext>
            </a:extLst>
          </xdr:cNvPr>
          <xdr:cNvSpPr txBox="1"/>
        </xdr:nvSpPr>
        <xdr:spPr>
          <a:xfrm>
            <a:off x="4298490" y="1691562"/>
            <a:ext cx="72100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172ED3-06E3-436F-AE8A-87699E3E5110}" type="TxLink">
              <a:rPr lang="en-US" sz="1100" b="0" i="0" u="none" strike="noStrike">
                <a:solidFill>
                  <a:srgbClr val="000000"/>
                </a:solidFill>
                <a:latin typeface="Aptos Narrow"/>
              </a:rPr>
              <a:pPr/>
              <a:t>$526.2 K</a:t>
            </a:fld>
            <a:endParaRPr lang="es-US" sz="1100"/>
          </a:p>
        </xdr:txBody>
      </xdr:sp>
      <mc:AlternateContent xmlns:mc="http://schemas.openxmlformats.org/markup-compatibility/2006" xmlns:a14="http://schemas.microsoft.com/office/drawing/2010/main">
        <mc:Choice Requires="a14">
          <xdr:pic>
            <xdr:nvPicPr>
              <xdr:cNvPr id="13" name="Picture 12">
                <a:extLst>
                  <a:ext uri="{FF2B5EF4-FFF2-40B4-BE49-F238E27FC236}">
                    <a16:creationId xmlns:a16="http://schemas.microsoft.com/office/drawing/2014/main" id="{00000000-0008-0000-0000-00000D000000}"/>
                  </a:ext>
                </a:extLst>
              </xdr:cNvPr>
              <xdr:cNvPicPr>
                <a:picLocks noChangeAspect="1" noChangeArrowheads="1"/>
                <a:extLst>
                  <a:ext uri="{84589F7E-364E-4C9E-8A38-B11213B215E9}">
                    <a14:cameraTool cellRange="Analysis!$J$49" spid="_x0000_s3691"/>
                  </a:ext>
                </a:extLst>
              </xdr:cNvPicPr>
            </xdr:nvPicPr>
            <xdr:blipFill rotWithShape="1">
              <a:blip xmlns:r="http://schemas.openxmlformats.org/officeDocument/2006/relationships" r:embed="rId3"/>
              <a:srcRect l="3099" t="7093" r="2023" b="8511"/>
              <a:stretch>
                <a:fillRect/>
              </a:stretch>
            </xdr:blipFill>
            <xdr:spPr bwMode="auto">
              <a:xfrm>
                <a:off x="7305357" y="1710739"/>
                <a:ext cx="851038" cy="226273"/>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4174848" y="1258541"/>
            <a:ext cx="2499278"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Aptos Narrow"/>
              </a:rPr>
              <a:t>Total Revenue vs Total Target by Month</a:t>
            </a:r>
          </a:p>
          <a:p>
            <a:endParaRPr lang="en-US" sz="1100" b="0" i="0" u="none" strike="noStrike">
              <a:solidFill>
                <a:srgbClr val="000000"/>
              </a:solidFill>
              <a:latin typeface="Aptos Narrow"/>
            </a:endParaRPr>
          </a:p>
        </xdr:txBody>
      </xdr:sp>
    </xdr:grpSp>
    <xdr:clientData/>
  </xdr:twoCellAnchor>
  <xdr:twoCellAnchor>
    <xdr:from>
      <xdr:col>0</xdr:col>
      <xdr:colOff>93307</xdr:colOff>
      <xdr:row>0</xdr:row>
      <xdr:rowOff>75879</xdr:rowOff>
    </xdr:from>
    <xdr:to>
      <xdr:col>4</xdr:col>
      <xdr:colOff>121883</xdr:colOff>
      <xdr:row>17</xdr:row>
      <xdr:rowOff>37779</xdr:rowOff>
    </xdr:to>
    <xdr:sp macro="" textlink="">
      <xdr:nvSpPr>
        <xdr:cNvPr id="17" name="Rectangle: Rounded Corners 16">
          <a:extLst>
            <a:ext uri="{FF2B5EF4-FFF2-40B4-BE49-F238E27FC236}">
              <a16:creationId xmlns:a16="http://schemas.microsoft.com/office/drawing/2014/main" id="{00000000-0008-0000-0000-000011000000}"/>
            </a:ext>
          </a:extLst>
        </xdr:cNvPr>
        <xdr:cNvSpPr/>
      </xdr:nvSpPr>
      <xdr:spPr>
        <a:xfrm>
          <a:off x="93307" y="75879"/>
          <a:ext cx="2461114" cy="3200400"/>
        </a:xfrm>
        <a:prstGeom prst="roundRect">
          <a:avLst>
            <a:gd name="adj" fmla="val 9237"/>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US" sz="1100"/>
        </a:p>
      </xdr:txBody>
    </xdr:sp>
    <xdr:clientData/>
  </xdr:twoCellAnchor>
  <xdr:twoCellAnchor>
    <xdr:from>
      <xdr:col>0</xdr:col>
      <xdr:colOff>483448</xdr:colOff>
      <xdr:row>1</xdr:row>
      <xdr:rowOff>59857</xdr:rowOff>
    </xdr:from>
    <xdr:to>
      <xdr:col>3</xdr:col>
      <xdr:colOff>454875</xdr:colOff>
      <xdr:row>3</xdr:row>
      <xdr:rowOff>107482</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483448" y="250357"/>
          <a:ext cx="179583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0" u="none" strike="noStrike">
              <a:solidFill>
                <a:srgbClr val="000000"/>
              </a:solidFill>
              <a:latin typeface="Aptos Narrow"/>
            </a:rPr>
            <a:t>Revenue</a:t>
          </a:r>
          <a:r>
            <a:rPr lang="en-US" sz="1400" b="0" i="0" u="none" strike="noStrike" baseline="0">
              <a:solidFill>
                <a:srgbClr val="000000"/>
              </a:solidFill>
              <a:latin typeface="Aptos Narrow"/>
            </a:rPr>
            <a:t> by WeekType</a:t>
          </a:r>
          <a:endParaRPr lang="en-US" sz="1400" b="0" i="0" u="none" strike="noStrike">
            <a:solidFill>
              <a:srgbClr val="000000"/>
            </a:solidFill>
            <a:latin typeface="Aptos Narrow"/>
          </a:endParaRPr>
        </a:p>
        <a:p>
          <a:endParaRPr lang="en-US" sz="1400" b="0" i="0" u="none" strike="noStrike">
            <a:solidFill>
              <a:srgbClr val="000000"/>
            </a:solidFill>
            <a:latin typeface="Aptos Narrow"/>
          </a:endParaRPr>
        </a:p>
      </xdr:txBody>
    </xdr:sp>
    <xdr:clientData/>
  </xdr:twoCellAnchor>
  <mc:AlternateContent xmlns:mc="http://schemas.openxmlformats.org/markup-compatibility/2006">
    <mc:Choice xmlns:a14="http://schemas.microsoft.com/office/drawing/2010/main" Requires="a14">
      <xdr:twoCellAnchor editAs="oneCell">
        <xdr:from>
          <xdr:col>0</xdr:col>
          <xdr:colOff>438755</xdr:colOff>
          <xdr:row>6</xdr:row>
          <xdr:rowOff>23955</xdr:rowOff>
        </xdr:from>
        <xdr:to>
          <xdr:col>3</xdr:col>
          <xdr:colOff>409766</xdr:colOff>
          <xdr:row>16</xdr:row>
          <xdr:rowOff>23955</xdr:rowOff>
        </xdr:to>
        <xdr:pic>
          <xdr:nvPicPr>
            <xdr:cNvPr id="20" name="Picture 19">
              <a:extLst>
                <a:ext uri="{FF2B5EF4-FFF2-40B4-BE49-F238E27FC236}">
                  <a16:creationId xmlns:a16="http://schemas.microsoft.com/office/drawing/2014/main" id="{00000000-0008-0000-0000-000014000000}"/>
                </a:ext>
              </a:extLst>
            </xdr:cNvPr>
            <xdr:cNvPicPr>
              <a:picLocks noChangeAspect="1" noChangeArrowheads="1"/>
              <a:extLst>
                <a:ext uri="{84589F7E-364E-4C9E-8A38-B11213B215E9}">
                  <a14:cameraTool cellRange="'waffle Chart WeekType'!$E$2:$N$11" spid="_x0000_s3692"/>
                </a:ext>
              </a:extLst>
            </xdr:cNvPicPr>
          </xdr:nvPicPr>
          <xdr:blipFill>
            <a:blip xmlns:r="http://schemas.openxmlformats.org/officeDocument/2006/relationships" r:embed="rId4"/>
            <a:srcRect/>
            <a:stretch>
              <a:fillRect/>
            </a:stretch>
          </xdr:blipFill>
          <xdr:spPr bwMode="auto">
            <a:xfrm>
              <a:off x="438755" y="1166955"/>
              <a:ext cx="1795415" cy="1905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597015</xdr:colOff>
      <xdr:row>4</xdr:row>
      <xdr:rowOff>146314</xdr:rowOff>
    </xdr:from>
    <xdr:to>
      <xdr:col>3</xdr:col>
      <xdr:colOff>265107</xdr:colOff>
      <xdr:row>6</xdr:row>
      <xdr:rowOff>79639</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597015" y="908314"/>
          <a:ext cx="1492496"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2">
                  <a:lumMod val="50000"/>
                </a:schemeClr>
              </a:solidFill>
              <a:latin typeface="Aptos Narrow"/>
            </a:rPr>
            <a:t>Weekend</a:t>
          </a:r>
          <a:r>
            <a:rPr lang="en-US" sz="1100" b="0" i="0" u="none" strike="noStrike" baseline="0">
              <a:solidFill>
                <a:srgbClr val="000000"/>
              </a:solidFill>
              <a:latin typeface="Aptos Narrow"/>
            </a:rPr>
            <a:t> </a:t>
          </a:r>
          <a:r>
            <a:rPr lang="en-US" sz="1100" b="1" i="0" u="none" strike="noStrike" baseline="0">
              <a:solidFill>
                <a:srgbClr val="000000"/>
              </a:solidFill>
              <a:latin typeface="Aptos Narrow"/>
            </a:rPr>
            <a:t>vs</a:t>
          </a:r>
          <a:r>
            <a:rPr lang="en-US" sz="1100" b="0" i="0" u="none" strike="noStrike" baseline="0">
              <a:solidFill>
                <a:srgbClr val="000000"/>
              </a:solidFill>
              <a:latin typeface="Aptos Narrow"/>
            </a:rPr>
            <a:t> </a:t>
          </a:r>
          <a:r>
            <a:rPr lang="en-US" sz="1100" b="1" i="0" u="none" strike="noStrike" baseline="0">
              <a:solidFill>
                <a:schemeClr val="accent6"/>
              </a:solidFill>
              <a:latin typeface="Aptos Narrow"/>
            </a:rPr>
            <a:t>Weekday</a:t>
          </a:r>
          <a:endParaRPr lang="en-US" sz="1100" b="1" i="0" u="none" strike="noStrike">
            <a:solidFill>
              <a:schemeClr val="accent6"/>
            </a:solidFill>
            <a:latin typeface="Aptos Narrow"/>
          </a:endParaRPr>
        </a:p>
        <a:p>
          <a:endParaRPr lang="en-US" sz="1100" b="0" i="0" u="none" strike="noStrike">
            <a:solidFill>
              <a:srgbClr val="000000"/>
            </a:solidFill>
            <a:latin typeface="Aptos Narrow"/>
          </a:endParaRPr>
        </a:p>
      </xdr:txBody>
    </xdr:sp>
    <xdr:clientData/>
  </xdr:twoCellAnchor>
  <xdr:twoCellAnchor>
    <xdr:from>
      <xdr:col>0</xdr:col>
      <xdr:colOff>366218</xdr:colOff>
      <xdr:row>3</xdr:row>
      <xdr:rowOff>11500</xdr:rowOff>
    </xdr:from>
    <xdr:to>
      <xdr:col>1</xdr:col>
      <xdr:colOff>600807</xdr:colOff>
      <xdr:row>5</xdr:row>
      <xdr:rowOff>59125</xdr:rowOff>
    </xdr:to>
    <xdr:sp macro="" textlink="'waffle Chart WeekType'!B4">
      <xdr:nvSpPr>
        <xdr:cNvPr id="22" name="TextBox 21">
          <a:extLst>
            <a:ext uri="{FF2B5EF4-FFF2-40B4-BE49-F238E27FC236}">
              <a16:creationId xmlns:a16="http://schemas.microsoft.com/office/drawing/2014/main" id="{00000000-0008-0000-0000-000016000000}"/>
            </a:ext>
          </a:extLst>
        </xdr:cNvPr>
        <xdr:cNvSpPr txBox="1"/>
      </xdr:nvSpPr>
      <xdr:spPr>
        <a:xfrm>
          <a:off x="366218" y="583000"/>
          <a:ext cx="842724"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4EB58E-38D1-4346-844A-11FD67ED0177}" type="TxLink">
            <a:rPr lang="en-US" sz="1400" b="1" i="0" u="none" strike="noStrike">
              <a:solidFill>
                <a:schemeClr val="bg2">
                  <a:lumMod val="50000"/>
                </a:schemeClr>
              </a:solidFill>
              <a:latin typeface="Aptos Narrow"/>
            </a:rPr>
            <a:pPr/>
            <a:t>25.62%</a:t>
          </a:fld>
          <a:endParaRPr lang="es-US" sz="1400" b="1">
            <a:solidFill>
              <a:schemeClr val="bg2">
                <a:lumMod val="50000"/>
              </a:schemeClr>
            </a:solidFill>
          </a:endParaRPr>
        </a:p>
      </xdr:txBody>
    </xdr:sp>
    <xdr:clientData/>
  </xdr:twoCellAnchor>
  <xdr:twoCellAnchor>
    <xdr:from>
      <xdr:col>2</xdr:col>
      <xdr:colOff>369150</xdr:colOff>
      <xdr:row>3</xdr:row>
      <xdr:rowOff>7103</xdr:rowOff>
    </xdr:from>
    <xdr:to>
      <xdr:col>4</xdr:col>
      <xdr:colOff>7327</xdr:colOff>
      <xdr:row>5</xdr:row>
      <xdr:rowOff>54728</xdr:rowOff>
    </xdr:to>
    <xdr:sp macro="" textlink="'waffle Chart WeekType'!B3">
      <xdr:nvSpPr>
        <xdr:cNvPr id="23" name="TextBox 22">
          <a:extLst>
            <a:ext uri="{FF2B5EF4-FFF2-40B4-BE49-F238E27FC236}">
              <a16:creationId xmlns:a16="http://schemas.microsoft.com/office/drawing/2014/main" id="{00000000-0008-0000-0000-000017000000}"/>
            </a:ext>
          </a:extLst>
        </xdr:cNvPr>
        <xdr:cNvSpPr txBox="1"/>
      </xdr:nvSpPr>
      <xdr:spPr>
        <a:xfrm>
          <a:off x="1585419" y="578603"/>
          <a:ext cx="854446"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52C2269-6A02-4EBC-8A06-8D0916B948D2}" type="TxLink">
            <a:rPr lang="en-US" sz="1400" b="1" i="0" u="none" strike="noStrike">
              <a:solidFill>
                <a:schemeClr val="accent6"/>
              </a:solidFill>
              <a:latin typeface="Aptos Narrow"/>
            </a:rPr>
            <a:pPr/>
            <a:t>74.38%</a:t>
          </a:fld>
          <a:endParaRPr lang="es-US" sz="1400" b="1">
            <a:solidFill>
              <a:schemeClr val="accent6"/>
            </a:solidFill>
          </a:endParaRPr>
        </a:p>
      </xdr:txBody>
    </xdr:sp>
    <xdr:clientData/>
  </xdr:twoCellAnchor>
  <xdr:twoCellAnchor editAs="oneCell">
    <xdr:from>
      <xdr:col>0</xdr:col>
      <xdr:colOff>368893</xdr:colOff>
      <xdr:row>18</xdr:row>
      <xdr:rowOff>57658</xdr:rowOff>
    </xdr:from>
    <xdr:to>
      <xdr:col>3</xdr:col>
      <xdr:colOff>368893</xdr:colOff>
      <xdr:row>26</xdr:row>
      <xdr:rowOff>67183</xdr:rowOff>
    </xdr:to>
    <mc:AlternateContent xmlns:mc="http://schemas.openxmlformats.org/markup-compatibility/2006" xmlns:a14="http://schemas.microsoft.com/office/drawing/2010/main">
      <mc:Choice Requires="a14">
        <xdr:graphicFrame macro="">
          <xdr:nvGraphicFramePr>
            <xdr:cNvPr id="24" name="Month Name 3">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Month Name 3"/>
            </a:graphicData>
          </a:graphic>
        </xdr:graphicFrame>
      </mc:Choice>
      <mc:Fallback xmlns="">
        <xdr:sp macro="" textlink="">
          <xdr:nvSpPr>
            <xdr:cNvPr id="0" name=""/>
            <xdr:cNvSpPr>
              <a:spLocks noTextEdit="1"/>
            </xdr:cNvSpPr>
          </xdr:nvSpPr>
          <xdr:spPr>
            <a:xfrm>
              <a:off x="368893" y="3486658"/>
              <a:ext cx="1824404" cy="1533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40625003" backgroundQuery="1" createdVersion="8" refreshedVersion="8" minRefreshableVersion="3" recordCount="0" supportSubquery="1" supportAdvancedDrill="1" xr:uid="{8DAD201A-F7AD-48F4-9BDE-A5D353A76D6B}">
  <cacheSource type="external" connectionId="8"/>
  <cacheFields count="11">
    <cacheField name="[Measures].[#Transactions]" caption="#Transactions" numFmtId="0" hierarchy="40" level="32767"/>
    <cacheField name="[Measures].[#Products]" caption="#Products" numFmtId="0" hierarchy="41" level="32767"/>
    <cacheField name="[Measures].[Total Qty]" caption="Total Qty" numFmtId="0" hierarchy="42" level="32767"/>
    <cacheField name="[Measures].[Qty Returned]" caption="Qty Returned" numFmtId="0" hierarchy="43" level="32767"/>
    <cacheField name="[Measures].[Total Target]" caption="Total Target" numFmtId="0" hierarchy="44" level="32767"/>
    <cacheField name="[Measures].[Revenue]" caption="Revenue" numFmtId="0" hierarchy="47" level="32767"/>
    <cacheField name="[Measures].[COGS]" caption="COGS" numFmtId="0" hierarchy="48" level="32767"/>
    <cacheField name="[Measures].[Profit]" caption="Profit" numFmtId="0" hierarchy="49" level="32767"/>
    <cacheField name="[Measures].[Profit Margin]" caption="Profit Margin" numFmtId="0" hierarchy="50"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10"/>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9"/>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oneField="1">
      <fieldsUsage count="1">
        <fieldUsage x="0"/>
      </fieldsUsage>
    </cacheHierarchy>
    <cacheHierarchy uniqueName="[Measures].[#Products]" caption="#Products" measure="1" displayFolder="" measureGroup="Calculations" count="0" oneField="1">
      <fieldsUsage count="1">
        <fieldUsage x="1"/>
      </fieldsUsage>
    </cacheHierarchy>
    <cacheHierarchy uniqueName="[Measures].[Total Qty]" caption="Total Qty" measure="1" displayFolder="" measureGroup="Calculations" count="0" oneField="1">
      <fieldsUsage count="1">
        <fieldUsage x="2"/>
      </fieldsUsage>
    </cacheHierarchy>
    <cacheHierarchy uniqueName="[Measures].[Qty Returned]" caption="Qty Returned" measure="1" displayFolder="" measureGroup="Calculations" count="0" oneField="1">
      <fieldsUsage count="1">
        <fieldUsage x="3"/>
      </fieldsUsage>
    </cacheHierarchy>
    <cacheHierarchy uniqueName="[Measures].[Total Target]" caption="Total Target" measure="1" displayFolder="" measureGroup="Calculations" count="0" oneField="1">
      <fieldsUsage count="1">
        <fieldUsage x="4"/>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oneField="1">
      <fieldsUsage count="1">
        <fieldUsage x="5"/>
      </fieldsUsage>
    </cacheHierarchy>
    <cacheHierarchy uniqueName="[Measures].[COGS]" caption="COGS" measure="1" displayFolder="" measureGroup="Calculations" count="0" oneField="1">
      <fieldsUsage count="1">
        <fieldUsage x="6"/>
      </fieldsUsage>
    </cacheHierarchy>
    <cacheHierarchy uniqueName="[Measures].[Profit]" caption="Profit" measure="1" displayFolder="" measureGroup="Calculations" count="0" oneField="1">
      <fieldsUsage count="1">
        <fieldUsage x="7"/>
      </fieldsUsage>
    </cacheHierarchy>
    <cacheHierarchy uniqueName="[Measures].[Profit Margin]" caption="Profit Margin" measure="1" displayFolder="" measureGroup="Calculations" count="0" oneField="1">
      <fieldsUsage count="1">
        <fieldUsage x="8"/>
      </fieldsUsage>
    </cacheHierarchy>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44444444" backgroundQuery="1" createdVersion="8" refreshedVersion="8" minRefreshableVersion="3" recordCount="0" supportSubquery="1" supportAdvancedDrill="1" xr:uid="{06EC3C6F-4A27-4C71-A874-1F7AFB0EDEFB}">
  <cacheSource type="external" connectionId="8"/>
  <cacheFields count="4">
    <cacheField name="[Measures].[Total Target]" caption="Total Target" numFmtId="0" hierarchy="44" level="32767"/>
    <cacheField name="[Measures].[Revenue]" caption="Revenue" numFmtId="0" hierarchy="47"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oneField="1">
      <fieldsUsage count="1">
        <fieldUsage x="0"/>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oneField="1">
      <fieldsUsage count="1">
        <fieldUsage x="1"/>
      </fieldsUsage>
    </cacheHierarchy>
    <cacheHierarchy uniqueName="[Measures].[COGS]" caption="COGS"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47453707" backgroundQuery="1" createdVersion="8" refreshedVersion="8" minRefreshableVersion="3" recordCount="0" supportSubquery="1" supportAdvancedDrill="1" xr:uid="{67FDBE10-6911-4569-84B9-1423F6BB6CF5}">
  <cacheSource type="external" connectionId="8"/>
  <cacheFields count="4">
    <cacheField name="[Measures].[#Locations]" caption="#Locations" numFmtId="0" hierarchy="46" level="32767"/>
    <cacheField name="[Measures].[#Customers]" caption="#Customers" numFmtId="0" hierarchy="45"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oneField="1">
      <fieldsUsage count="1">
        <fieldUsage x="1"/>
      </fieldsUsage>
    </cacheHierarchy>
    <cacheHierarchy uniqueName="[Measures].[#Locations]" caption="#Locations" measure="1" displayFolder="" measureGroup="Calculations" count="0" oneField="1">
      <fieldsUsage count="1">
        <fieldUsage x="0"/>
      </fieldsUsage>
    </cacheHierarchy>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5011574" backgroundQuery="1" createdVersion="8" refreshedVersion="8" minRefreshableVersion="3" recordCount="0" supportSubquery="1" supportAdvancedDrill="1" xr:uid="{5DE83747-EF2A-4292-820E-BA461E8B12CD}">
  <cacheSource type="external" connectionId="8"/>
  <cacheFields count="3">
    <cacheField name="[Measures].[Average of Age]" caption="Average of Age" numFmtId="0" hierarchy="37"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1"/>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oneField="1">
      <fieldsUsage count="1">
        <fieldUsage x="0"/>
      </fieldsUsage>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53125003" backgroundQuery="1" createdVersion="8" refreshedVersion="8" minRefreshableVersion="3" recordCount="0" supportSubquery="1" supportAdvancedDrill="1" xr:uid="{626A4426-2146-4D10-9571-6E1219AEFA35}">
  <cacheSource type="external" connectionId="8"/>
  <cacheFields count="4">
    <cacheField name="[Dim_Customer].[Customer Name].[Customer Name]" caption="Customer Name" numFmtId="0" hierarchy="10" level="1">
      <sharedItems count="5">
        <s v="Bobby Abbott"/>
        <s v="Christine Hawkins"/>
        <s v="Jeffery Powell"/>
        <s v="Lisa West"/>
        <s v="Travis Ewing"/>
      </sharedItems>
    </cacheField>
    <cacheField name="[Measures].[Profit]" caption="Profit" numFmtId="0" hierarchy="49"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56018521" backgroundQuery="1" createdVersion="8" refreshedVersion="8" minRefreshableVersion="3" recordCount="0" supportSubquery="1" supportAdvancedDrill="1" xr:uid="{99501F1A-EF93-4958-BBF6-BF3889912B03}">
  <cacheSource type="external" connectionId="8"/>
  <cacheFields count="4">
    <cacheField name="[Dim_Customer].[Location].[Location]" caption="Location" numFmtId="0" hierarchy="12" level="1">
      <sharedItems count="5">
        <s v="Florida"/>
        <s v="Indiana"/>
        <s v="Maryland"/>
        <s v="New York"/>
        <s v="Wisconsin"/>
      </sharedItems>
    </cacheField>
    <cacheField name="[Measures].[Profit]" caption="Profit" numFmtId="0" hierarchy="49"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0"/>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58796299" backgroundQuery="1" createdVersion="8" refreshedVersion="8" minRefreshableVersion="3" recordCount="0" supportSubquery="1" supportAdvancedDrill="1" xr:uid="{4812922E-ADCC-4CDC-9066-6C39B8E589EA}">
  <cacheSource type="external" connectionId="8"/>
  <cacheFields count="4">
    <cacheField name="[Dim_Customer].[Age Group].[Age Group]" caption="Age Group" numFmtId="0" hierarchy="15" level="1">
      <sharedItems count="5">
        <s v="0-20"/>
        <s v="21-30"/>
        <s v="31-40"/>
        <s v="41-50"/>
        <s v="51 +"/>
      </sharedItems>
    </cacheField>
    <cacheField name="[Measures].[Profit]" caption="Profit" numFmtId="0" hierarchy="49"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2" memberValueDatatype="130" unbalanced="0">
      <fieldsUsage count="2">
        <fieldUsage x="-1"/>
        <fieldUsage x="0"/>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61805555" backgroundQuery="1" createdVersion="8" refreshedVersion="8" minRefreshableVersion="3" recordCount="0" supportSubquery="1" supportAdvancedDrill="1" xr:uid="{2925461C-B2F6-4627-A71B-63F91E7C706F}">
  <cacheSource type="external" connectionId="8"/>
  <cacheFields count="4">
    <cacheField name="[Dim_Products].[Product Name].[Product Name]" caption="Product Name" numFmtId="0" hierarchy="17" level="1">
      <sharedItems count="5">
        <s v="Attorney Mist"/>
        <s v="Begin Brew"/>
        <s v="Common Splash"/>
        <s v="Eight Brew"/>
        <s v="Onto Dew"/>
      </sharedItems>
    </cacheField>
    <cacheField name="[Measures].[Profit]" caption="Profit" numFmtId="0" hierarchy="49" level="32767"/>
    <cacheField name="[Dim_Products].[Category].[Category]" caption="Category" numFmtId="0" hierarchy="18" level="1">
      <sharedItems count="8">
        <s v="Alcoholic Beverage"/>
        <s v="Coffee"/>
        <s v="Energy Drink"/>
        <s v="Juice"/>
        <s v="Soft Drink"/>
        <s v="Sports Drink"/>
        <s v="Tea"/>
        <s v="Water"/>
      </sharedItems>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64814811" backgroundQuery="1" createdVersion="8" refreshedVersion="8" minRefreshableVersion="3" recordCount="0" supportSubquery="1" supportAdvancedDrill="1" xr:uid="{4EDDAD1E-4F8F-4C86-B3F1-068BD5494E44}">
  <cacheSource type="external" connectionId="8"/>
  <cacheFields count="4">
    <cacheField name="[Measures].[Profit]" caption="Profit" numFmtId="0" hierarchy="49" level="32767"/>
    <cacheField name="[Date].[Day Name].[Day Name]" caption="Day Name" numFmtId="0" hierarchy="4" level="1">
      <sharedItems count="7">
        <s v="Sun"/>
        <s v="Mon"/>
        <s v="Tue"/>
        <s v="Wed"/>
        <s v="Thu"/>
        <s v="Fri"/>
        <s v="Sat"/>
      </sharedItems>
    </cacheField>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2" memberValueDatatype="130" unbalanced="0">
      <fieldsUsage count="2">
        <fieldUsage x="-1"/>
        <fieldUsage x="1"/>
      </fieldsUsage>
    </cacheHierarchy>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oneField="1">
      <fieldsUsage count="1">
        <fieldUsage x="0"/>
      </fieldsUsage>
    </cacheHierarchy>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67708336" backgroundQuery="1" createdVersion="8" refreshedVersion="8" minRefreshableVersion="3" recordCount="0" supportSubquery="1" supportAdvancedDrill="1" xr:uid="{177E6435-158C-45DB-8D4F-14C505D51E47}">
  <cacheSource type="external" connectionId="8"/>
  <cacheFields count="4">
    <cacheField name="[Measures].[ReturnRate]" caption="ReturnRate" numFmtId="0" hierarchy="51" level="32767"/>
    <cacheField name="[Measures].[RefundRate]" caption="RefundRate" numFmtId="0" hierarchy="53"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ReturnRate]" caption="ReturnRate" measure="1" displayFolder="" measureGroup="Calculations" count="0" oneField="1">
      <fieldsUsage count="1">
        <fieldUsage x="0"/>
      </fieldsUsage>
    </cacheHierarchy>
    <cacheHierarchy uniqueName="[Measures].[TotalRefund]" caption="TotalRefund" measure="1" displayFolder="" measureGroup="Calculations" count="0"/>
    <cacheHierarchy uniqueName="[Measures].[RefundRate]" caption="RefundRate" measure="1" displayFolder="" measureGroup="Calculations" count="0" oneField="1">
      <fieldsUsage count="1">
        <fieldUsage x="1"/>
      </fieldsUsage>
    </cacheHierarchy>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70601853" backgroundQuery="1" createdVersion="8" refreshedVersion="8" minRefreshableVersion="3" recordCount="0" supportSubquery="1" supportAdvancedDrill="1" xr:uid="{FBCF4BE7-1858-447E-9BF1-C2082DCAA861}">
  <cacheSource type="external" connectionId="8"/>
  <cacheFields count="4">
    <cacheField name="[Dim_Customer].[Customer Name].[Customer Name]" caption="Customer Name" numFmtId="0" hierarchy="10" level="1">
      <sharedItems count="5">
        <s v="John Brown"/>
        <s v="Judith Simmons"/>
        <s v="Kristine Barrett"/>
        <s v="Laura Gross"/>
        <s v="Paul Noble"/>
      </sharedItems>
    </cacheField>
    <cacheField name="[Measures].[Profit]" caption="Profit" numFmtId="0" hierarchy="49"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73495371" backgroundQuery="1" createdVersion="8" refreshedVersion="8" minRefreshableVersion="3" recordCount="0" supportSubquery="1" supportAdvancedDrill="1" xr:uid="{4BB14D3C-8C4A-404F-ACD7-C8882ADB1574}">
  <cacheSource type="external" connectionId="8"/>
  <cacheFields count="4">
    <cacheField name="[Dim_Customer].[Location].[Location]" caption="Location" numFmtId="0" hierarchy="12" level="1">
      <sharedItems count="5">
        <s v="California"/>
        <s v="Michigan"/>
        <s v="Missouri"/>
        <s v="Virginia"/>
        <s v="Washington"/>
      </sharedItems>
    </cacheField>
    <cacheField name="[Measures].[Profit]" caption="Profit" numFmtId="0" hierarchy="49"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0"/>
      </fieldsUsage>
    </cacheHierarchy>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76620373" backgroundQuery="1" createdVersion="8" refreshedVersion="8" minRefreshableVersion="3" recordCount="0" supportSubquery="1" supportAdvancedDrill="1" xr:uid="{AE8B2BC0-A916-4B01-BB8C-5A48FE1C047D}">
  <cacheSource type="external" connectionId="8"/>
  <cacheFields count="5">
    <cacheField name="[Measures].[Profit]" caption="Profit" numFmtId="0" hierarchy="49" level="32767"/>
    <cacheField name="[Dim_Products].[Product Name].[Product Name]" caption="Product Name" numFmtId="0" hierarchy="17" level="1">
      <sharedItems count="6">
        <s v="Attorney Mist"/>
        <s v="Begin Brew"/>
        <s v="Common Splash"/>
        <s v="Eight Brew"/>
        <s v="Onto Dew"/>
        <s v="A Splash" u="1"/>
      </sharedItems>
    </cacheField>
    <cacheField name="[Measures].[Total Qty]" caption="Total Qty" numFmtId="0" hierarchy="42"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4"/>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oneField="1">
      <fieldsUsage count="1">
        <fieldUsage x="2"/>
      </fieldsUsage>
    </cacheHierarchy>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oneField="1">
      <fieldsUsage count="1">
        <fieldUsage x="0"/>
      </fieldsUsage>
    </cacheHierarchy>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79629629" backgroundQuery="1" createdVersion="8" refreshedVersion="8" minRefreshableVersion="3" recordCount="0" supportSubquery="1" supportAdvancedDrill="1" xr:uid="{0B4D25BC-48E3-4DD8-B1A5-D43ABD4E7F21}">
  <cacheSource type="external" connectionId="8"/>
  <cacheFields count="4">
    <cacheField name="[Measures].[Profit]" caption="Profit" numFmtId="0" hierarchy="49" level="32767"/>
    <cacheField name="[Dim_Customer].[Gender].[Gender]" caption="Gender" numFmtId="0" hierarchy="11" level="1">
      <sharedItems count="2">
        <s v="Female"/>
        <s v="Male"/>
      </sharedItems>
    </cacheField>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1"/>
      </fieldsUsage>
    </cacheHierarchy>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oneField="1">
      <fieldsUsage count="1">
        <fieldUsage x="0"/>
      </fieldsUsage>
    </cacheHierarchy>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84837963" backgroundQuery="1" createdVersion="8" refreshedVersion="8" minRefreshableVersion="3" recordCount="0" supportSubquery="1" supportAdvancedDrill="1" xr:uid="{826524AC-D69C-4E60-B3DB-B9300C038291}">
  <cacheSource type="external" connectionId="8"/>
  <cacheFields count="4">
    <cacheField name="[Measures].[Profit]" caption="Profit" numFmtId="0" hierarchy="49" level="32767"/>
    <cacheField name="[Date].[Month Name].[Month Name]" caption="Month Name" numFmtId="0" hierarchy="3" level="1">
      <sharedItems count="12">
        <s v="Jan"/>
        <s v="Feb"/>
        <s v="Mar"/>
        <s v="Apr"/>
        <s v="May"/>
        <s v="Jun"/>
        <s v="Jul"/>
        <s v="Aug"/>
        <s v="Sep"/>
        <s v="Oct"/>
        <s v="Nov"/>
        <s v="Dec"/>
      </sharedItems>
    </cacheField>
    <cacheField name="[Dim_Products].[Category].[Category]" caption="Category" numFmtId="0" hierarchy="18" level="1">
      <sharedItems containsSemiMixedTypes="0" containsNonDate="0" containsString="0"/>
    </cacheField>
    <cacheField name="Unsupported0" numFmtId="0" hierarchy="62" level="32767">
      <extLst>
        <ext xmlns:x14="http://schemas.microsoft.com/office/spreadsheetml/2009/9/main" uri="{63CAB8AC-B538-458d-9737-405883B0398D}">
          <x14:cacheField ignore="1"/>
        </ext>
      </extLst>
    </cacheField>
  </cacheFields>
  <cacheHierarchies count="63">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1"/>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oneField="1">
      <fieldsUsage count="1">
        <fieldUsage x="0"/>
      </fieldsUsage>
    </cacheHierarchy>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Unsupported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90856482" backgroundQuery="1" createdVersion="8" refreshedVersion="8" minRefreshableVersion="3" recordCount="0" supportSubquery="1" supportAdvancedDrill="1" xr:uid="{AD0A3E1D-88E6-468F-9A85-65B9D4062932}">
  <cacheSource type="external" connectionId="8"/>
  <cacheFields count="5">
    <cacheField name="[Dim_SalesPerson].[Store Name].[Store Name]" caption="Store Name" numFmtId="0" hierarchy="23" level="1">
      <sharedItems count="10">
        <s v="Barron-Fleming"/>
        <s v="Berg-Trujillo"/>
        <s v="Lee-Myers"/>
        <s v="Lopez"/>
        <s v="Martinez"/>
        <s v="Miller"/>
        <s v="Myers-Lopez"/>
        <s v="Novak PLC"/>
        <s v="Thomas"/>
        <s v="Valdez"/>
      </sharedItems>
    </cacheField>
    <cacheField name="[Measures].[Revenue]" caption="Revenue" numFmtId="0" hierarchy="47" level="32767"/>
    <cacheField name="[Measures].[Total Target]" caption="Total Target" numFmtId="0" hierarchy="44"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4"/>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0"/>
      </fieldsUsage>
    </cacheHierarchy>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oneField="1">
      <fieldsUsage count="1">
        <fieldUsage x="1"/>
      </fieldsUsage>
    </cacheHierarchy>
    <cacheHierarchy uniqueName="[Measures].[COGS]" caption="COGS"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5591550924" backgroundQuery="1" createdVersion="8" refreshedVersion="8" minRefreshableVersion="3" recordCount="0" supportSubquery="1" supportAdvancedDrill="1" xr:uid="{A8DCE322-BC9E-49AD-A1CC-7EAFCA90534D}">
  <cacheSource type="external" connectionId="8"/>
  <cacheFields count="4">
    <cacheField name="[Measures].[Total Target]" caption="Total Target" numFmtId="0" hierarchy="44" level="32767"/>
    <cacheField name="[Date].[Month Name].[Month Name]" caption="Month Name" numFmtId="0" hierarchy="3" level="1">
      <sharedItems count="12">
        <s v="Jan"/>
        <s v="Feb"/>
        <s v="Mar"/>
        <s v="Apr"/>
        <s v="May"/>
        <s v="Jun"/>
        <s v="Jul"/>
        <s v="Aug"/>
        <s v="Sep"/>
        <s v="Oct"/>
        <s v="Nov"/>
        <s v="Dec"/>
      </sharedItems>
    </cacheField>
    <cacheField name="[Measures].[Revenue]" caption="Revenue" numFmtId="0" hierarchy="47" level="32767"/>
    <cacheField name="[Dim_SalesPerson].[Store Name].[Store Name]" caption="Store Name" numFmtId="0" hierarchy="2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1"/>
      </fieldsUsage>
    </cacheHierarchy>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3"/>
      </fieldsUsage>
    </cacheHierarchy>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oneField="1">
      <fieldsUsage count="1">
        <fieldUsage x="0"/>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oneField="1">
      <fieldsUsage count="1">
        <fieldUsage x="2"/>
      </fieldsUsage>
    </cacheHierarchy>
    <cacheHierarchy uniqueName="[Measures].[COGS]" caption="COGS"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5593750002" backgroundQuery="1" createdVersion="8" refreshedVersion="8" minRefreshableVersion="3" recordCount="0" supportSubquery="1" supportAdvancedDrill="1" xr:uid="{8AF40B42-150F-436A-8246-D43C634C6091}">
  <cacheSource type="external" connectionId="8"/>
  <cacheFields count="3">
    <cacheField name="[Date].[WeekType].[WeekType]" caption="WeekType" numFmtId="0" hierarchy="7" level="1">
      <sharedItems count="2">
        <s v="Weekday"/>
        <s v="Weekend"/>
      </sharedItems>
    </cacheField>
    <cacheField name="[Measures].[Profit]" caption="Profit" numFmtId="0" hierarchy="49" level="32767"/>
    <cacheField name="[Dim_SalesPerson].[Store Name].[Store Name]" caption="Store Name" numFmtId="0" hierarchy="23" level="1">
      <sharedItems containsSemiMixedTypes="0" containsNonDate="0" containsString="0"/>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0"/>
      </fieldsUsage>
    </cacheHierarchy>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aro López" refreshedDate="46036.441035416668" backgroundQuery="1" createdVersion="3" refreshedVersion="8" minRefreshableVersion="3" recordCount="0" supportSubquery="1" supportAdvancedDrill="1" xr:uid="{5474124B-9890-4327-981C-F9C1C8B3DF3C}">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Month]" caption="Month" attribute="1" defaultMemberUniqueName="[Date].[Month].[All]" allUniqueName="[Date].[Month].[All]" dimensionUniqueName="[Date]" displayFolder="" count="0" memberValueDatatype="20" unbalanced="0"/>
    <cacheHierarchy uniqueName="[Date].[Day of Week]" caption="Day of Week" attribute="1" defaultMemberUniqueName="[Date].[Day of Week].[All]" allUniqueName="[Date].[Day of Week].[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Date of Birth]" caption="Date of Birth" attribute="1" time="1" defaultMemberUniqueName="[Dim_Customer].[Date of Birth].[All]" allUniqueName="[Dim_Customer].[Date of Birth].[All]" dimensionUniqueName="[Dim_Customer]" displayFolder="" count="0" memberValueDatatype="7" unbalanced="0"/>
    <cacheHierarchy uniqueName="[Dim_Customer].[Age]" caption="Age" attribute="1" defaultMemberUniqueName="[Dim_Customer].[Age].[All]" allUniqueName="[Dim_Customer].[Age].[All]" dimensionUniqueName="[Dim_Customer]" displayFolder="" count="0" memberValueDatatype="20" unbalanced="0"/>
    <cacheHierarchy uniqueName="[Dim_Customer].[Age Group]" caption="Age Group" attribute="1" defaultMemberUniqueName="[Dim_Customer].[Age Group].[All]" allUniqueName="[Dim_Customer].[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Customer Name]" caption="Customer Name" attribute="1" defaultMemberUniqueName="[Dim_SalesPerson].[Customer Name].[All]" allUniqueName="[Dim_SalesPerson].[Customer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Age]" caption="Age" attribute="1" defaultMemberUniqueName="[Dim_SalesPerson].[Age].[All]" allUniqueName="[Dim_SalesPerson].[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Day of Week]" caption="Sum of Day of Week" measure="1" displayFolder="" measureGroup="Date" count="0">
      <extLst>
        <ext xmlns:x15="http://schemas.microsoft.com/office/spreadsheetml/2010/11/main" uri="{B97F6D7D-B522-45F9-BDA1-12C45D357490}">
          <x15:cacheHierarchy aggregatedColumn="6"/>
        </ext>
      </extLst>
    </cacheHierarchy>
    <cacheHierarchy uniqueName="[Measures].[Sum of Age]" caption="Sum of Age" measure="1" displayFolder="" measureGroup="Dim_Customer" count="0">
      <extLst>
        <ext xmlns:x15="http://schemas.microsoft.com/office/spreadsheetml/2010/11/main" uri="{B97F6D7D-B522-45F9-BDA1-12C45D357490}">
          <x15:cacheHierarchy aggregatedColumn="14"/>
        </ext>
      </extLst>
    </cacheHierarchy>
    <cacheHierarchy uniqueName="[Measures].[Average of Age]" caption="Average of Age" measure="1" displayFolder="" measureGroup="Dim_Customer" count="0">
      <extLst>
        <ext xmlns:x15="http://schemas.microsoft.com/office/spreadsheetml/2010/11/main" uri="{B97F6D7D-B522-45F9-BDA1-12C45D357490}">
          <x15:cacheHierarchy aggregatedColumn="14"/>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5"/>
        </ext>
      </extLst>
    </cacheHierarchy>
    <cacheHierarchy uniqueName="[Measures].[Sum of Quantity Returned]" caption="Sum of Quantity Returned" measure="1" displayFolder="" measureGroup="fact_table" count="0">
      <extLst>
        <ext xmlns:x15="http://schemas.microsoft.com/office/spreadsheetml/2010/11/main" uri="{B97F6D7D-B522-45F9-BDA1-12C45D357490}">
          <x15:cacheHierarchy aggregatedColumn="30"/>
        </ext>
      </extLst>
    </cacheHierarchy>
    <cacheHierarchy uniqueName="[Measures].[#Transactions]" caption="#Transactions" measure="1" displayFolder="" measureGroup="Calculations" count="0"/>
    <cacheHierarchy uniqueName="[Measures].[#Products]" caption="#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Revenue]" caption="Revenue" measure="1" displayFolder="" measureGroup="Calculations" count="0"/>
    <cacheHierarchy uniqueName="[Measures].[COGS]" caption="COGS"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ReturnRate]" caption="ReturnRate" measure="1" displayFolder="" measureGroup="Calculations" count="0"/>
    <cacheHierarchy uniqueName="[Measures].[TotalRefund]" caption="TotalRefund" measure="1" displayFolder="" measureGroup="Calculations" count="0"/>
    <cacheHierarchy uniqueName="[Measures].[RefundRate]" caption="RefundRate" measure="1" displayFolder="" measureGroup="Calculations" count="0"/>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 caption="__XL_Count Dim_Customer" measure="1" displayFolder="" measureGroup="Dim_Customer"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6726945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93B5C5-5CF3-401D-A61C-B080EE0CC1E8}" name="ProfitByGender" cacheId="484" applyNumberFormats="0" applyBorderFormats="0" applyFontFormats="0" applyPatternFormats="0" applyAlignmentFormats="0" applyWidthHeightFormats="1" dataCaption="Values" tag="93695c8c-f098-4512-92db-367b56dca485" updatedVersion="8" minRefreshableVersion="3" useAutoFormatting="1" subtotalHiddenItems="1" rowGrandTotals="0" colGrandTotals="0" itemPrintTitles="1" createdVersion="8" indent="0" outline="1" outlineData="1" multipleFieldFilters="0">
  <location ref="B3:C5" firstHeaderRow="1" firstDataRow="1" firstDataCol="1"/>
  <pivotFields count="4">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x v="1"/>
    </i>
  </rowItems>
  <colItems count="1">
    <i/>
  </colItems>
  <dataFields count="1">
    <dataField fld="0" subtotal="count" showDataAs="percentOfTotal" baseField="0" baseItem="0" numFmtId="10"/>
  </dataFields>
  <formats count="5">
    <format dxfId="134">
      <pivotArea type="all" dataOnly="0" outline="0" fieldPosition="0"/>
    </format>
    <format dxfId="133">
      <pivotArea outline="0" collapsedLevelsAreSubtotals="1" fieldPosition="0"/>
    </format>
    <format dxfId="132">
      <pivotArea dataOnly="0" labelOnly="1" grandRow="1" outline="0" fieldPosition="0"/>
    </format>
    <format dxfId="131">
      <pivotArea dataOnly="0" labelOnly="1" outline="0" axis="axisValues" fieldPosition="0"/>
    </format>
    <format dxfId="130">
      <pivotArea outline="0" fieldPosition="0">
        <references count="1">
          <reference field="4294967294" count="1">
            <x v="0"/>
          </reference>
        </references>
      </pivotArea>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18D21E-F75B-4315-ACD1-D708647AB97C}" name="PivotTable7" cacheId="50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2:B5"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showDataAs="percentOfTotal" baseField="0" baseItem="0" numFmtId="10"/>
  </dataField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Dim_SalesPerson].[Store Name].&amp;[Berg-Trujill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846960C-5B79-4291-B27F-1498BECF8ACF}" name="TopLocation" cacheId="478"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location ref="J61:K66" firstHeaderRow="1" firstDataRow="1" firstDataCol="1"/>
  <pivotFields count="4">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v="4"/>
    </i>
    <i>
      <x/>
    </i>
    <i>
      <x v="1"/>
    </i>
    <i>
      <x v="3"/>
    </i>
    <i>
      <x v="2"/>
    </i>
  </rowItems>
  <colItems count="1">
    <i/>
  </colItems>
  <dataFields count="1">
    <dataField fld="1" subtotal="count" baseField="0" baseItem="0"/>
  </dataFields>
  <formats count="5">
    <format dxfId="4">
      <pivotArea type="all" dataOnly="0" outline="0" fieldPosition="0"/>
    </format>
    <format dxfId="3">
      <pivotArea outline="0" collapsedLevelsAreSubtotals="1" fieldPosition="0"/>
    </format>
    <format dxfId="2">
      <pivotArea field="0" type="button" dataOnly="0" labelOnly="1" outline="0" axis="axisRow" fieldPosition="0"/>
    </format>
    <format dxfId="1">
      <pivotArea dataOnly="0" labelOnly="1" fieldPosition="0">
        <references count="1">
          <reference field="0" count="0"/>
        </references>
      </pivotArea>
    </format>
    <format dxfId="0">
      <pivotArea dataOnly="0" labelOnly="1" outline="0" axis="axisValues" fieldPosition="0"/>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49">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E95E7C-75DA-42A0-B93F-44BA7A09A390}" name="RevenueVsTargetByMonth" cacheId="505" applyNumberFormats="0" applyBorderFormats="0" applyFontFormats="0" applyPatternFormats="0" applyAlignmentFormats="0" applyWidthHeightFormats="1" dataCaption="Values" tag="dc16c798-0bbe-4818-947a-0f7474cb21ff" updatedVersion="8" minRefreshableVersion="3" useAutoFormatting="1" subtotalHiddenItems="1" itemPrintTitles="1" createdVersion="8" indent="0" compact="0" compactData="0" multipleFieldFilters="0">
  <location ref="B32:D45" firstHeaderRow="0" firstDataRow="1" firstDataCol="1"/>
  <pivotFields count="4">
    <pivotField dataField="1" compact="0" outline="0" subtotalTop="0" showAll="0" defaultSubtotal="0"/>
    <pivotField axis="axisRow" compact="0" allDrilled="1" outline="0" subtotalTop="0" showAll="0"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fld="2" subtotal="count" baseField="0" baseItem="0"/>
    <dataField fld="0" subtotal="count" baseField="0" baseItem="0" numFmtId="164"/>
  </dataFields>
  <formats count="7">
    <format dxfId="11">
      <pivotArea outline="0" collapsedLevelsAreSubtotals="1" fieldPosition="0">
        <references count="1">
          <reference field="4294967294" count="1" selected="0">
            <x v="1"/>
          </reference>
        </references>
      </pivotArea>
    </format>
    <format dxfId="10">
      <pivotArea type="all" dataOnly="0" outline="0" fieldPosition="0"/>
    </format>
    <format dxfId="9">
      <pivotArea outline="0" collapsedLevelsAreSubtotals="1" fieldPosition="0"/>
    </format>
    <format dxfId="8">
      <pivotArea field="1" type="button" dataOnly="0" labelOnly="1" outline="0" axis="axisRow" fieldPosition="0"/>
    </format>
    <format dxfId="7">
      <pivotArea dataOnly="0" labelOnly="1" outline="0" fieldPosition="0">
        <references count="1">
          <reference field="1" count="0"/>
        </references>
      </pivotArea>
    </format>
    <format dxfId="6">
      <pivotArea dataOnly="0" labelOnly="1" grandRow="1" outline="0" fieldPosition="0"/>
    </format>
    <format dxfId="5">
      <pivotArea dataOnly="0" labelOnly="1" outline="0" fieldPosition="0">
        <references count="1">
          <reference field="4294967294" count="1">
            <x v="1"/>
          </reference>
        </references>
      </pivotArea>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Dim_SalesPerson].[Store Name].&amp;[Berg-Trujill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SalesPerson]"/>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7FCB373-71CC-45B8-87B1-B552D56149C5}" name="TopCustomers1" cacheId="475" applyNumberFormats="0" applyBorderFormats="0" applyFontFormats="0" applyPatternFormats="0" applyAlignmentFormats="0" applyWidthHeightFormats="1" dataCaption="Values" tag="ba59e35c-335c-4a46-984c-8ce0e6374afb" updatedVersion="8" minRefreshableVersion="3" useAutoFormatting="1" subtotalHiddenItems="1" rowGrandTotals="0" colGrandTotals="0" itemPrintTitles="1" createdVersion="8" indent="0" outline="1" outlineData="1" multipleFieldFilters="0">
  <location ref="B61:C66" firstHeaderRow="1" firstDataRow="1" firstDataCol="1"/>
  <pivotFields count="4">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dataFields>
  <formats count="5">
    <format dxfId="16">
      <pivotArea type="all" dataOnly="0" outline="0" fieldPosition="0"/>
    </format>
    <format dxfId="15">
      <pivotArea outline="0" collapsedLevelsAreSubtotals="1" fieldPosition="0"/>
    </format>
    <format dxfId="14">
      <pivotArea field="0" type="button" dataOnly="0" labelOnly="1" outline="0" axis="axisRow" fieldPosition="0"/>
    </format>
    <format dxfId="13">
      <pivotArea dataOnly="0" labelOnly="1" fieldPosition="0">
        <references count="1">
          <reference field="0" count="0"/>
        </references>
      </pivotArea>
    </format>
    <format dxfId="12">
      <pivotArea dataOnly="0" labelOnly="1" outline="0" axis="axisValues" fieldPosition="0"/>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9">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98D158C-663B-4F14-BD82-520C1BC3202F}" name="Return&amp;RefundRate" cacheId="472" applyNumberFormats="0" applyBorderFormats="0" applyFontFormats="0" applyPatternFormats="0" applyAlignmentFormats="0" applyWidthHeightFormats="1" dataCaption="Values" tag="67427f68-a665-4f06-bc37-32ccaff6c1c1" updatedVersion="8" minRefreshableVersion="3" useAutoFormatting="1" subtotalHiddenItems="1" rowGrandTotals="0" colGrandTotals="0" itemPrintTitles="1" createdVersion="8" indent="0" outline="1" outlineData="1" multipleFieldFilters="0" chartFormat="2">
  <location ref="B131:C132" firstHeaderRow="0" firstDataRow="1" firstDataCol="0"/>
  <pivotFields count="4">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numFmtId="170"/>
    <dataField fld="1" subtotal="count" baseField="0" baseItem="0"/>
  </dataFields>
  <formats count="13">
    <format dxfId="29">
      <pivotArea type="all" dataOnly="0" outline="0" fieldPosition="0"/>
    </format>
    <format dxfId="28">
      <pivotArea type="all" dataOnly="0" outline="0" fieldPosition="0"/>
    </format>
    <format dxfId="27">
      <pivotArea outline="0" collapsedLevelsAreSubtotals="1" fieldPosition="0"/>
    </format>
    <format dxfId="26">
      <pivotArea dataOnly="0" labelOnly="1" grandRow="1" outline="0" fieldPosition="0"/>
    </format>
    <format dxfId="25">
      <pivotArea dataOnly="0" labelOnly="1" outline="0" axis="axisValues" fieldPosition="0"/>
    </format>
    <format dxfId="24">
      <pivotArea outline="0" collapsedLevelsAreSubtotals="1" fieldPosition="0"/>
    </format>
    <format dxfId="23">
      <pivotArea type="all" dataOnly="0" outline="0" fieldPosition="0"/>
    </format>
    <format dxfId="22">
      <pivotArea outline="0" collapsedLevelsAreSubtotals="1" fieldPosition="0"/>
    </format>
    <format dxfId="21">
      <pivotArea dataOnly="0" labelOnly="1" outline="0" axis="axisValues" fieldPosition="0"/>
    </format>
    <format dxfId="20">
      <pivotArea outline="0" collapsedLevelsAreSubtotals="1" fieldPosition="0"/>
    </format>
    <format dxfId="19">
      <pivotArea type="all" dataOnly="0" outline="0" fieldPosition="0"/>
    </format>
    <format dxfId="18">
      <pivotArea outline="0" collapsedLevelsAreSubtotals="1" fieldPosition="0"/>
    </format>
    <format dxfId="17">
      <pivotArea dataOnly="0" labelOnly="1" outline="0" fieldPosition="0">
        <references count="1">
          <reference field="4294967294" count="2">
            <x v="0"/>
            <x v="1"/>
          </reference>
        </references>
      </pivotArea>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A80857B-B124-4CC8-B5D2-8505D626E610}" name="revenueVsTargerByStore" cacheId="496" applyNumberFormats="0" applyBorderFormats="0" applyFontFormats="0" applyPatternFormats="0" applyAlignmentFormats="0" applyWidthHeightFormats="1" dataCaption="Values" tag="ff2261b2-22e5-4440-8090-06755d979242" updatedVersion="8" minRefreshableVersion="3" useAutoFormatting="1" subtotalHiddenItems="1" itemPrintTitles="1" createdVersion="8" indent="0" compact="0" compactData="0" multipleFieldFilters="0">
  <location ref="B9:D20" firstHeaderRow="0" firstDataRow="1" firstDataCol="1"/>
  <pivotFields count="5">
    <pivotField axis="axisRow" compact="0" allDrilled="1" outline="0" subtotalTop="0" showAll="0" dataSourceSort="1" defaultSubtotal="0" defaultAttributeDrillState="1">
      <items count="10">
        <item x="0"/>
        <item x="1"/>
        <item x="2"/>
        <item x="3"/>
        <item x="4"/>
        <item x="5"/>
        <item x="6"/>
        <item x="7"/>
        <item x="8"/>
        <item x="9"/>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fld="1" subtotal="count" baseField="0" baseItem="0"/>
    <dataField fld="2" subtotal="count" baseField="0" baseItem="0"/>
  </dataFields>
  <formats count="3">
    <format dxfId="32">
      <pivotArea type="all" dataOnly="0" outline="0" fieldPosition="0"/>
    </format>
    <format dxfId="31">
      <pivotArea outline="0" collapsedLevelsAreSubtotals="1" fieldPosition="0"/>
    </format>
    <format dxfId="30">
      <pivotArea dataOnly="0" labelOnly="1" grandRow="1" outline="0" fieldPosition="0"/>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SalesPerson]"/>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BFEEB4C-EB02-49CE-83E2-1E0AAB3B9E4E}" name="ProfitByMonth" cacheId="490" applyNumberFormats="0" applyBorderFormats="0" applyFontFormats="0" applyPatternFormats="0" applyAlignmentFormats="0" applyWidthHeightFormats="1" dataCaption="Values" tag="4c9fbd9d-b9fb-44ff-9454-05fbf750c9fd" updatedVersion="8" minRefreshableVersion="3" useAutoFormatting="1" subtotalHiddenItems="1" rowGrandTotals="0" colGrandTotals="0" itemPrintTitles="1" createdVersion="8" indent="0" outline="1" outlineData="1" multipleFieldFilters="0" chartFormat="2">
  <location ref="B98:D110" firstHeaderRow="0" firstDataRow="1" firstDataCol="1"/>
  <pivotFields count="4">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2">
    <i>
      <x/>
    </i>
    <i>
      <x v="1"/>
    </i>
    <i>
      <x v="2"/>
    </i>
    <i>
      <x v="3"/>
    </i>
    <i>
      <x v="4"/>
    </i>
    <i>
      <x v="5"/>
    </i>
    <i>
      <x v="6"/>
    </i>
    <i>
      <x v="7"/>
    </i>
    <i>
      <x v="8"/>
    </i>
    <i>
      <x v="9"/>
    </i>
    <i>
      <x v="10"/>
    </i>
    <i>
      <x v="11"/>
    </i>
  </rowItems>
  <colFields count="1">
    <field x="-2"/>
  </colFields>
  <colItems count="2">
    <i>
      <x/>
    </i>
    <i i="1">
      <x v="1"/>
    </i>
  </colItems>
  <dataFields count="2">
    <dataField name="Profit2" fld="0" subtotal="count" baseField="0" baseItem="0">
      <extLst>
        <ext xmlns:x14="http://schemas.microsoft.com/office/spreadsheetml/2009/9/main" uri="{E15A36E0-9728-4e99-A89B-3F7291B0FE68}">
          <x14:dataField sourceField="0" uniqueName="[__Xl2].[Measures].[Profit]"/>
        </ext>
      </extLst>
    </dataField>
    <dataField fld="3" subtotal="count" showDataAs="percentDiff" baseField="1" baseItem="1048828" numFmtId="172">
      <extLst>
        <ext xmlns:x14="http://schemas.microsoft.com/office/spreadsheetml/2009/9/main" uri="{E15A36E0-9728-4e99-A89B-3F7291B0FE68}">
          <x14:dataField sourceField="0"/>
        </ext>
      </extLst>
    </dataField>
  </dataFields>
  <formats count="11">
    <format dxfId="43">
      <pivotArea type="all" dataOnly="0" outline="0" fieldPosition="0"/>
    </format>
    <format dxfId="42">
      <pivotArea type="all" dataOnly="0" outline="0" fieldPosition="0"/>
    </format>
    <format dxfId="41">
      <pivotArea outline="0" collapsedLevelsAreSubtotals="1" fieldPosition="0"/>
    </format>
    <format dxfId="40">
      <pivotArea field="1" type="button" dataOnly="0" labelOnly="1" outline="0" axis="axisRow" fieldPosition="0"/>
    </format>
    <format dxfId="39">
      <pivotArea dataOnly="0" labelOnly="1" fieldPosition="0">
        <references count="1">
          <reference field="1" count="0"/>
        </references>
      </pivotArea>
    </format>
    <format dxfId="38">
      <pivotArea dataOnly="0" labelOnly="1" grandRow="1" outline="0" fieldPosition="0"/>
    </format>
    <format dxfId="37">
      <pivotArea dataOnly="0" labelOnly="1" outline="0" axis="axisValues" fieldPosition="0"/>
    </format>
    <format dxfId="36">
      <pivotArea collapsedLevelsAreSubtotals="1" fieldPosition="0">
        <references count="2">
          <reference field="4294967294" count="1" selected="0">
            <x v="0"/>
          </reference>
          <reference field="1" count="0"/>
        </references>
      </pivotArea>
    </format>
    <format dxfId="35">
      <pivotArea collapsedLevelsAreSubtotals="1" fieldPosition="0">
        <references count="2">
          <reference field="4294967294" count="1" selected="0">
            <x v="1"/>
          </reference>
          <reference field="1" count="0"/>
        </references>
      </pivotArea>
    </format>
    <format dxfId="34">
      <pivotArea outline="0" fieldPosition="0">
        <references count="1">
          <reference field="4294967294" count="1">
            <x v="1"/>
          </reference>
        </references>
      </pivotArea>
    </format>
    <format dxfId="33">
      <pivotArea outline="0" collapsedLevelsAreSubtotals="1" fieldPosition="0">
        <references count="1">
          <reference field="4294967294" count="1" selected="0">
            <x v="1"/>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64F9FE6-50BD-4D81-9A39-BA9AC7AA56C8}" name="ProfitByAgeGroups" cacheId="46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85:C91" firstHeaderRow="1"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formats count="6">
    <format dxfId="49">
      <pivotArea type="all" dataOnly="0" outline="0" fieldPosition="0"/>
    </format>
    <format dxfId="48">
      <pivotArea outline="0" collapsedLevelsAreSubtotals="1" fieldPosition="0"/>
    </format>
    <format dxfId="47">
      <pivotArea field="0" type="button" dataOnly="0" labelOnly="1" outline="0" axis="axisRow" fieldPosition="0"/>
    </format>
    <format dxfId="46">
      <pivotArea dataOnly="0" labelOnly="1" fieldPosition="0">
        <references count="1">
          <reference field="0" count="0"/>
        </references>
      </pivotArea>
    </format>
    <format dxfId="45">
      <pivotArea dataOnly="0" labelOnly="1" grandRow="1" outline="0" fieldPosition="0"/>
    </format>
    <format dxfId="44">
      <pivotArea dataOnly="0" labelOnly="1" outline="0" axis="axisValues" fieldPosition="0"/>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B580B75-25C8-49F3-BE70-A25D9F13BC08}" name="TopProduct&amp;Qty" cacheId="48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
  <location ref="B137:D143" firstHeaderRow="0" firstDataRow="1" firstDataCol="1"/>
  <pivotFields count="5">
    <pivotField dataField="1" subtotalTop="0" showAll="0" defaultSubtotal="0"/>
    <pivotField axis="axisRow" allDrilled="1" subtotalTop="0" showAll="0" measureFilter="1"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v="1"/>
    </i>
    <i>
      <x v="2"/>
    </i>
    <i>
      <x v="4"/>
    </i>
    <i>
      <x v="3"/>
    </i>
    <i>
      <x/>
    </i>
    <i t="grand">
      <x/>
    </i>
  </rowItems>
  <colFields count="1">
    <field x="-2"/>
  </colFields>
  <colItems count="2">
    <i>
      <x/>
    </i>
    <i i="1">
      <x v="1"/>
    </i>
  </colItems>
  <dataFields count="2">
    <dataField fld="0" subtotal="count" baseField="0" baseItem="0"/>
    <dataField fld="2" subtotal="count" baseField="0" baseItem="0"/>
  </dataFields>
  <formats count="19">
    <format dxfId="68">
      <pivotArea type="all" dataOnly="0" outline="0" fieldPosition="0"/>
    </format>
    <format dxfId="67">
      <pivotArea type="all" dataOnly="0" outline="0" fieldPosition="0"/>
    </format>
    <format dxfId="66">
      <pivotArea outline="0" collapsedLevelsAreSubtotals="1" fieldPosition="0"/>
    </format>
    <format dxfId="65">
      <pivotArea dataOnly="0" labelOnly="1" outline="0" axis="axisValues" fieldPosition="0"/>
    </format>
    <format dxfId="64">
      <pivotArea outline="0" collapsedLevelsAreSubtotals="1" fieldPosition="0"/>
    </format>
    <format dxfId="63">
      <pivotArea type="all" dataOnly="0" outline="0" fieldPosition="0"/>
    </format>
    <format dxfId="62">
      <pivotArea outline="0" collapsedLevelsAreSubtotals="1" fieldPosition="0"/>
    </format>
    <format dxfId="61">
      <pivotArea dataOnly="0" labelOnly="1" outline="0" axis="axisValues" fieldPosition="0"/>
    </format>
    <format dxfId="60">
      <pivotArea outline="0" collapsedLevelsAreSubtotals="1" fieldPosition="0"/>
    </format>
    <format dxfId="59">
      <pivotArea collapsedLevelsAreSubtotals="1" fieldPosition="0">
        <references count="2">
          <reference field="4294967294" count="1" selected="0">
            <x v="0"/>
          </reference>
          <reference field="1" count="1">
            <x v="5"/>
          </reference>
        </references>
      </pivotArea>
    </format>
    <format dxfId="58">
      <pivotArea field="1" grandRow="1" outline="0" collapsedLevelsAreSubtotals="1" axis="axisRow" fieldPosition="0">
        <references count="1">
          <reference field="4294967294" count="1" selected="0">
            <x v="0"/>
          </reference>
        </references>
      </pivotArea>
    </format>
    <format dxfId="57">
      <pivotArea collapsedLevelsAreSubtotals="1" fieldPosition="0">
        <references count="1">
          <reference field="1" count="5">
            <x v="0"/>
            <x v="1"/>
            <x v="2"/>
            <x v="3"/>
            <x v="4"/>
          </reference>
        </references>
      </pivotArea>
    </format>
    <format dxfId="56">
      <pivotArea outline="0" collapsedLevelsAreSubtotals="1" fieldPosition="0">
        <references count="1">
          <reference field="4294967294" count="1" selected="0">
            <x v="1"/>
          </reference>
        </references>
      </pivotArea>
    </format>
    <format dxfId="55">
      <pivotArea type="all" dataOnly="0" outline="0" fieldPosition="0"/>
    </format>
    <format dxfId="54">
      <pivotArea outline="0" collapsedLevelsAreSubtotals="1" fieldPosition="0"/>
    </format>
    <format dxfId="53">
      <pivotArea field="1" type="button" dataOnly="0" labelOnly="1" outline="0" axis="axisRow" fieldPosition="0"/>
    </format>
    <format dxfId="52">
      <pivotArea dataOnly="0" labelOnly="1" fieldPosition="0">
        <references count="1">
          <reference field="1" count="5">
            <x v="0"/>
            <x v="1"/>
            <x v="2"/>
            <x v="3"/>
            <x v="4"/>
          </reference>
        </references>
      </pivotArea>
    </format>
    <format dxfId="51">
      <pivotArea dataOnly="0" labelOnly="1" grandRow="1" outline="0" fieldPosition="0"/>
    </format>
    <format dxfId="50">
      <pivotArea dataOnly="0" labelOnly="1" outline="0" fieldPosition="0">
        <references count="1">
          <reference field="4294967294" count="2">
            <x v="0"/>
            <x v="1"/>
          </reference>
        </references>
      </pivotArea>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49">
      <autoFilter ref="A1">
        <filterColumn colId="0">
          <top10 val="5" filterVal="5"/>
        </filterColumn>
      </autoFilter>
    </filter>
  </filters>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1906E7C-CB73-4E6E-8DE3-A54737C6453C}" name="RevenueVSTargetByStoreVariance" cacheId="448" applyNumberFormats="0" applyBorderFormats="0" applyFontFormats="0" applyPatternFormats="0" applyAlignmentFormats="0" applyWidthHeightFormats="1" dataCaption="Values" tag="a59b6019-f6fe-42ad-b1ab-d43169e9ee10" updatedVersion="8" minRefreshableVersion="3" useAutoFormatting="1" subtotalHiddenItems="1" itemPrintTitles="1" createdVersion="8" indent="0" compact="0" compactData="0" multipleFieldFilters="0">
  <location ref="B25:C26" firstHeaderRow="0" firstDataRow="1" firstDataCol="0"/>
  <pivotFields count="4">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2">
    <i>
      <x/>
    </i>
    <i i="1">
      <x v="1"/>
    </i>
  </colItems>
  <dataFields count="2">
    <dataField fld="1" subtotal="count" baseField="0" baseItem="0" numFmtId="169"/>
    <dataField fld="0" subtotal="count" baseField="0" baseItem="0" numFmtId="164"/>
  </dataFields>
  <formats count="5">
    <format dxfId="73">
      <pivotArea outline="0" collapsedLevelsAreSubtotals="1" fieldPosition="0">
        <references count="1">
          <reference field="4294967294" count="1" selected="0">
            <x v="1"/>
          </reference>
        </references>
      </pivotArea>
    </format>
    <format dxfId="72">
      <pivotArea type="all" dataOnly="0" outline="0" fieldPosition="0"/>
    </format>
    <format dxfId="71">
      <pivotArea outline="0" collapsedLevelsAreSubtotals="1" fieldPosition="0"/>
    </format>
    <format dxfId="70">
      <pivotArea dataOnly="0" labelOnly="1" outline="0" fieldPosition="0">
        <references count="1">
          <reference field="4294967294" count="1">
            <x v="1"/>
          </reference>
        </references>
      </pivotArea>
    </format>
    <format dxfId="69">
      <pivotArea outline="0" fieldPosition="0">
        <references count="1">
          <reference field="4294967294" count="1" selected="0">
            <x v="0"/>
          </reference>
        </references>
      </pivotArea>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0D684D6-0B5D-4317-BFF4-B5B2CDC083AD}" name="ProfitByCategories" cacheId="466"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4">
  <location ref="B150:C158" firstHeaderRow="1" firstDataRow="1" firstDataCol="1"/>
  <pivotFields count="4">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8">
    <i>
      <x v="3"/>
    </i>
    <i>
      <x/>
    </i>
    <i>
      <x v="1"/>
    </i>
    <i>
      <x v="2"/>
    </i>
    <i>
      <x v="7"/>
    </i>
    <i>
      <x v="6"/>
    </i>
    <i>
      <x v="5"/>
    </i>
    <i>
      <x v="4"/>
    </i>
  </rowItems>
  <colItems count="1">
    <i/>
  </colItems>
  <dataFields count="1">
    <dataField fld="1" subtotal="count" baseField="0" baseItem="0" numFmtId="169"/>
  </dataFields>
  <formats count="14">
    <format dxfId="87">
      <pivotArea type="all" dataOnly="0" outline="0" fieldPosition="0"/>
    </format>
    <format dxfId="86">
      <pivotArea type="all" dataOnly="0" outline="0" fieldPosition="0"/>
    </format>
    <format dxfId="85">
      <pivotArea outline="0" collapsedLevelsAreSubtotals="1" fieldPosition="0"/>
    </format>
    <format dxfId="84">
      <pivotArea dataOnly="0" labelOnly="1" outline="0" axis="axisValues" fieldPosition="0"/>
    </format>
    <format dxfId="83">
      <pivotArea outline="0" collapsedLevelsAreSubtotals="1" fieldPosition="0"/>
    </format>
    <format dxfId="82">
      <pivotArea type="all" dataOnly="0" outline="0" fieldPosition="0"/>
    </format>
    <format dxfId="81">
      <pivotArea outline="0" collapsedLevelsAreSubtotals="1" fieldPosition="0"/>
    </format>
    <format dxfId="80">
      <pivotArea dataOnly="0" labelOnly="1" outline="0" axis="axisValues" fieldPosition="0"/>
    </format>
    <format dxfId="79">
      <pivotArea outline="0" collapsedLevelsAreSubtotals="1" fieldPosition="0"/>
    </format>
    <format dxfId="78">
      <pivotArea type="all" dataOnly="0" outline="0" fieldPosition="0"/>
    </format>
    <format dxfId="77">
      <pivotArea outline="0" collapsedLevelsAreSubtotals="1" fieldPosition="0"/>
    </format>
    <format dxfId="76">
      <pivotArea field="0" type="button" dataOnly="0" labelOnly="1" outline="0"/>
    </format>
    <format dxfId="75">
      <pivotArea dataOnly="0" labelOnly="1" grandRow="1" outline="0" fieldPosition="0"/>
    </format>
    <format dxfId="74">
      <pivotArea outline="0" collapsedLevelsAreSubtotals="1" fieldPosition="0"/>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9">
      <autoFilter ref="A1">
        <filterColumn colId="0">
          <top10 val="5" filterVal="5"/>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F31F1EB-1699-4A3E-BFD4-DB5069619082}" name="BottCustomer" cacheId="457"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location ref="F61:G66" firstHeaderRow="1" firstDataRow="1" firstDataCol="1"/>
  <pivotFields count="4">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dataFields>
  <formats count="5">
    <format dxfId="92">
      <pivotArea type="all" dataOnly="0" outline="0" fieldPosition="0"/>
    </format>
    <format dxfId="91">
      <pivotArea outline="0" collapsedLevelsAreSubtotals="1" fieldPosition="0"/>
    </format>
    <format dxfId="90">
      <pivotArea field="0" type="button" dataOnly="0" labelOnly="1" outline="0" axis="axisRow" fieldPosition="0"/>
    </format>
    <format dxfId="89">
      <pivotArea dataOnly="0" labelOnly="1" fieldPosition="0">
        <references count="1">
          <reference field="0" count="0"/>
        </references>
      </pivotArea>
    </format>
    <format dxfId="88">
      <pivotArea dataOnly="0" labelOnly="1" outline="0" axis="axisValues" fieldPosition="0"/>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9">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A157A6D-DC86-4666-87AD-7195B7622551}" name="BottLocation" cacheId="460" applyNumberFormats="0" applyBorderFormats="0" applyFontFormats="0" applyPatternFormats="0" applyAlignmentFormats="0" applyWidthHeightFormats="1" dataCaption="Values" tag="b3d9f279-1f0e-41aa-91bd-ba46f4c2b5dd" updatedVersion="8" minRefreshableVersion="3" useAutoFormatting="1" subtotalHiddenItems="1" rowGrandTotals="0" colGrandTotals="0" itemPrintTitles="1" createdVersion="8" indent="0" outline="1" outlineData="1" multipleFieldFilters="0">
  <location ref="N61:O66" firstHeaderRow="1" firstDataRow="1" firstDataCol="1"/>
  <pivotFields count="4">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v="3"/>
    </i>
    <i>
      <x v="2"/>
    </i>
    <i>
      <x v="4"/>
    </i>
    <i>
      <x v="1"/>
    </i>
    <i>
      <x/>
    </i>
  </rowItems>
  <colItems count="1">
    <i/>
  </colItems>
  <dataFields count="1">
    <dataField fld="1" subtotal="count" baseField="0" baseItem="0"/>
  </dataFields>
  <formats count="5">
    <format dxfId="97">
      <pivotArea type="all" dataOnly="0" outline="0" fieldPosition="0"/>
    </format>
    <format dxfId="96">
      <pivotArea outline="0" collapsedLevelsAreSubtotals="1" fieldPosition="0"/>
    </format>
    <format dxfId="95">
      <pivotArea field="0" type="button" dataOnly="0" labelOnly="1" outline="0" axis="axisRow" fieldPosition="0"/>
    </format>
    <format dxfId="94">
      <pivotArea dataOnly="0" labelOnly="1" fieldPosition="0">
        <references count="1">
          <reference field="0" count="0"/>
        </references>
      </pivotArea>
    </format>
    <format dxfId="93">
      <pivotArea dataOnly="0" labelOnly="1" outline="0" axis="axisValues" fieldPosition="0"/>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5" iMeasureHier="49">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1CFB554-F55B-4423-B0A6-EB902087894F}" name="#Location&amp;Customer" cacheId="451"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location ref="Q61:R62" firstHeaderRow="0" firstDataRow="1" firstDataCol="0"/>
  <pivotFields count="4">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3">
    <format dxfId="100">
      <pivotArea type="all" dataOnly="0" outline="0" fieldPosition="0"/>
    </format>
    <format dxfId="99">
      <pivotArea outline="0" collapsedLevelsAreSubtotals="1" fieldPosition="0"/>
    </format>
    <format dxfId="98">
      <pivotArea dataOnly="0" labelOnly="1" outline="0" axis="axisValues" fieldPosition="0"/>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83F4ECA-3377-4FEF-AD82-7705A653174E}" name="KPI´s" cacheId="445" applyNumberFormats="0" applyBorderFormats="0" applyFontFormats="0" applyPatternFormats="0" applyAlignmentFormats="0" applyWidthHeightFormats="1" dataCaption="Values" tag="7758f19d-0eb7-427d-9ed6-c2cfdabbd6b5" updatedVersion="8" minRefreshableVersion="3" useAutoFormatting="1" subtotalHiddenItems="1" itemPrintTitles="1" createdVersion="8" indent="0" outline="1" outlineData="1" multipleFieldFilters="0">
  <location ref="B2:J3"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fld="1" subtotal="count" baseField="0" baseItem="0" numFmtId="165"/>
    <dataField fld="2" subtotal="count" baseField="0" baseItem="0" numFmtId="165"/>
    <dataField fld="3" subtotal="count" baseField="0" baseItem="0" numFmtId="165"/>
    <dataField fld="4" subtotal="count" baseField="0" baseItem="0" numFmtId="164"/>
    <dataField fld="5" subtotal="count" baseField="0" baseItem="0" numFmtId="169"/>
    <dataField fld="6" subtotal="count" baseField="0" baseItem="0" numFmtId="169"/>
    <dataField fld="7" subtotal="count" baseField="0" baseItem="0" numFmtId="169"/>
    <dataField fld="8" subtotal="count" baseField="0" baseItem="0" numFmtId="10"/>
  </dataFields>
  <formats count="12">
    <format dxfId="112">
      <pivotArea outline="0" collapsedLevelsAreSubtotals="1" fieldPosition="0">
        <references count="1">
          <reference field="4294967294" count="1" selected="0">
            <x v="4"/>
          </reference>
        </references>
      </pivotArea>
    </format>
    <format dxfId="111">
      <pivotArea outline="0" collapsedLevelsAreSubtotals="1" fieldPosition="0">
        <references count="1">
          <reference field="4294967294" count="1" selected="0">
            <x v="0"/>
          </reference>
        </references>
      </pivotArea>
    </format>
    <format dxfId="110">
      <pivotArea outline="0" collapsedLevelsAreSubtotals="1" fieldPosition="0">
        <references count="1">
          <reference field="4294967294" count="1" selected="0">
            <x v="1"/>
          </reference>
        </references>
      </pivotArea>
    </format>
    <format dxfId="109">
      <pivotArea outline="0" collapsedLevelsAreSubtotals="1" fieldPosition="0">
        <references count="1">
          <reference field="4294967294" count="1" selected="0">
            <x v="2"/>
          </reference>
        </references>
      </pivotArea>
    </format>
    <format dxfId="108">
      <pivotArea outline="0" collapsedLevelsAreSubtotals="1" fieldPosition="0">
        <references count="1">
          <reference field="4294967294" count="1" selected="0">
            <x v="3"/>
          </reference>
        </references>
      </pivotArea>
    </format>
    <format dxfId="107">
      <pivotArea type="all" dataOnly="0" outline="0" fieldPosition="0"/>
    </format>
    <format dxfId="106">
      <pivotArea outline="0" collapsedLevelsAreSubtotals="1" fieldPosition="0"/>
    </format>
    <format dxfId="105">
      <pivotArea dataOnly="0" labelOnly="1" outline="0" fieldPosition="0">
        <references count="1">
          <reference field="4294967294" count="5">
            <x v="0"/>
            <x v="1"/>
            <x v="2"/>
            <x v="3"/>
            <x v="4"/>
          </reference>
        </references>
      </pivotArea>
    </format>
    <format dxfId="104">
      <pivotArea outline="0" collapsedLevelsAreSubtotals="1" fieldPosition="0">
        <references count="1">
          <reference field="4294967294" count="1" selected="0">
            <x v="7"/>
          </reference>
        </references>
      </pivotArea>
    </format>
    <format dxfId="103">
      <pivotArea outline="0" collapsedLevelsAreSubtotals="1" fieldPosition="0">
        <references count="1">
          <reference field="4294967294" count="1" selected="0">
            <x v="6"/>
          </reference>
        </references>
      </pivotArea>
    </format>
    <format dxfId="102">
      <pivotArea outline="0" collapsedLevelsAreSubtotals="1" fieldPosition="0">
        <references count="1">
          <reference field="4294967294" count="1" selected="0">
            <x v="5"/>
          </reference>
        </references>
      </pivotArea>
    </format>
    <format dxfId="101">
      <pivotArea outline="0" collapsedLevelsAreSubtotals="1" fieldPosition="0">
        <references count="1">
          <reference field="4294967294" count="1" selected="0">
            <x v="8"/>
          </reference>
        </references>
      </pivotArea>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8D5F794C-26BF-4DED-9703-899C6CF66343}" name="ProfitByWeekDay" cacheId="469"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2">
  <location ref="B116:C123" firstHeaderRow="1" firstDataRow="1" firstDataCol="1"/>
  <pivotFields count="4">
    <pivotField dataField="1" subtotalTop="0" showAll="0" defaultSubtotal="0"/>
    <pivotField axis="axisRow" allDrilled="1" subtotalTop="0" showAll="0" defaultSubtotal="0" defaultAttributeDrillState="1">
      <items count="7">
        <item x="1"/>
        <item x="2"/>
        <item x="3"/>
        <item x="4"/>
        <item x="5"/>
        <item x="6"/>
        <item x="0"/>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7">
    <i>
      <x/>
    </i>
    <i>
      <x v="1"/>
    </i>
    <i>
      <x v="2"/>
    </i>
    <i>
      <x v="3"/>
    </i>
    <i>
      <x v="4"/>
    </i>
    <i>
      <x v="5"/>
    </i>
    <i>
      <x v="6"/>
    </i>
  </rowItems>
  <colItems count="1">
    <i/>
  </colItems>
  <dataFields count="1">
    <dataField name="Profit2" fld="0" subtotal="count" baseField="0" baseItem="0" numFmtId="169"/>
  </dataFields>
  <formats count="11">
    <format dxfId="123">
      <pivotArea type="all" dataOnly="0" outline="0" fieldPosition="0"/>
    </format>
    <format dxfId="122">
      <pivotArea type="all" dataOnly="0" outline="0" fieldPosition="0"/>
    </format>
    <format dxfId="121">
      <pivotArea outline="0" collapsedLevelsAreSubtotals="1" fieldPosition="0"/>
    </format>
    <format dxfId="120">
      <pivotArea dataOnly="0" labelOnly="1" grandRow="1" outline="0" fieldPosition="0"/>
    </format>
    <format dxfId="119">
      <pivotArea dataOnly="0" labelOnly="1" outline="0" axis="axisValues" fieldPosition="0"/>
    </format>
    <format dxfId="118">
      <pivotArea outline="0" collapsedLevelsAreSubtotals="1" fieldPosition="0"/>
    </format>
    <format dxfId="117">
      <pivotArea type="all" dataOnly="0" outline="0" fieldPosition="0"/>
    </format>
    <format dxfId="116">
      <pivotArea outline="0" collapsedLevelsAreSubtotals="1" fieldPosition="0"/>
    </format>
    <format dxfId="115">
      <pivotArea field="1" type="button" dataOnly="0" labelOnly="1" outline="0" axis="axisRow" fieldPosition="0"/>
    </format>
    <format dxfId="114">
      <pivotArea dataOnly="0" labelOnly="1" fieldPosition="0">
        <references count="1">
          <reference field="1" count="0"/>
        </references>
      </pivotArea>
    </format>
    <format dxfId="11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400D60B8-721F-4FC7-938F-1D32DE7502F2}" name="AvgCustomer" cacheId="454" applyNumberFormats="0" applyBorderFormats="0" applyFontFormats="0" applyPatternFormats="0" applyAlignmentFormats="0" applyWidthHeightFormats="1" dataCaption="Values" tag="aee4809c-5e1f-4ab1-8b0e-e094224deb1f" updatedVersion="8" minRefreshableVersion="3" useAutoFormatting="1" subtotalHiddenItems="1" itemPrintTitles="1" createdVersion="8" indent="0" outline="1" outlineData="1" multipleFieldFilters="0">
  <location ref="F85:F86"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Age" fld="0" subtotal="average" baseField="0" baseItem="0" numFmtId="1"/>
  </dataFields>
  <formats count="4">
    <format dxfId="127">
      <pivotArea outline="0" collapsedLevelsAreSubtotals="1" fieldPosition="0"/>
    </format>
    <format dxfId="126">
      <pivotArea type="all" dataOnly="0" outline="0" fieldPosition="0"/>
    </format>
    <format dxfId="125">
      <pivotArea outline="0" collapsedLevelsAreSubtotals="1" fieldPosition="0"/>
    </format>
    <format dxfId="124">
      <pivotArea dataOnly="0" labelOnly="1" outline="0" axis="axisValues" fieldPosition="0"/>
    </format>
  </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Age"/>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C96063CC-18D3-45C5-AD1E-F2B0305929B3}" sourceName="[Date].[Month Name]">
  <pivotTables>
    <pivotTable tabId="1" name="revenueVsTargerByStore"/>
    <pivotTable tabId="1" name="KPI´s"/>
    <pivotTable tabId="1" name="RevenueVSTargetByStoreVariance"/>
    <pivotTable tabId="1" name="#Location&amp;Customer"/>
    <pivotTable tabId="1" name="AvgCustomer"/>
    <pivotTable tabId="1" name="BottCustomer"/>
    <pivotTable tabId="1" name="BottLocation"/>
    <pivotTable tabId="1" name="ProfitByAgeGroups"/>
    <pivotTable tabId="1" name="ProfitByCategories"/>
    <pivotTable tabId="1" name="ProfitByWeekDay"/>
    <pivotTable tabId="1" name="Return&amp;RefundRate"/>
    <pivotTable tabId="1" name="TopCustomers1"/>
    <pivotTable tabId="1" name="TopLocation"/>
    <pivotTable tabId="1" name="TopProduct&amp;Qty"/>
    <pivotTable tabId="8" name="ProfitByGender"/>
    <pivotTable tabId="6" name="PivotTable7"/>
  </pivotTables>
  <data>
    <olap pivotCacheId="2067269452">
      <levels count="2">
        <level uniqueName="[Date].[Month Name].[(All)]" sourceCaption="(All)" count="0"/>
        <level uniqueName="[Date].[Month Name].[Month Name]" sourceCaption="Month Name" count="12">
          <ranges>
            <range startItem="0">
              <i n="[Date].[Month Name].&amp;[Jan]" c="Jan"/>
              <i n="[Date].[Month Name].&amp;[Feb]" c="Feb"/>
              <i n="[Date].[Month Name].&amp;[Mar]" c="Mar"/>
              <i n="[Date].[Month Name].&amp;[Apr]" c="Apr"/>
              <i n="[Date].[Month Name].&amp;[May]" c="May"/>
              <i n="[Date].[Month Name].&amp;[Jun]" c="Jun"/>
              <i n="[Date].[Month Name].&amp;[Jul]" c="Jul"/>
              <i n="[Date].[Month Name].&amp;[Aug]" c="Aug"/>
              <i n="[Date].[Month Name].&amp;[Sep]" c="Sep"/>
              <i n="[Date].[Month Name].&amp;[Oct]" c="Oct"/>
              <i n="[Date].[Month Name].&amp;[Nov]" c="Nov"/>
              <i n="[Date].[Month Name].&amp;[Dec]" c="Dec"/>
            </range>
          </ranges>
        </level>
      </levels>
      <selections count="1">
        <selection n="[Date].[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6BDC7CBA-3952-4708-9C2B-00A282EC898B}" sourceName="[Dim_SalesPerson].[Store Name]">
  <pivotTables>
    <pivotTable tabId="1" name="RevenueVsTargetByMonth"/>
    <pivotTable tabId="6" name="PivotTable7"/>
  </pivotTables>
  <data>
    <olap pivotCacheId="2067269452">
      <levels count="2">
        <level uniqueName="[Dim_SalesPerson].[Store Name].[(All)]" sourceCaption="(All)" count="0"/>
        <level uniqueName="[Dim_SalesPerson].[Store Name].[Store Name]" sourceCaption="Store Name" count="10">
          <ranges>
            <range startItem="0">
              <i n="[Dim_SalesPerson].[Store Name].&amp;[Barron-Fleming]" c="Barron-Fleming"/>
              <i n="[Dim_SalesPerson].[Store Name].&amp;[Berg-Trujillo]" c="Berg-Trujillo"/>
              <i n="[Dim_SalesPerson].[Store Name].&amp;[Lee-Myers]" c="Lee-Myers"/>
              <i n="[Dim_SalesPerson].[Store Name].&amp;[Lopez]" c="Lopez"/>
              <i n="[Dim_SalesPerson].[Store Name].&amp;[Martinez]" c="Martinez"/>
              <i n="[Dim_SalesPerson].[Store Name].&amp;[Miller]" c="Miller"/>
              <i n="[Dim_SalesPerson].[Store Name].&amp;[Myers-Lopez]" c="Myers-Lopez"/>
              <i n="[Dim_SalesPerson].[Store Name].&amp;[Novak PLC]" c="Novak PLC"/>
              <i n="[Dim_SalesPerson].[Store Name].&amp;[Thomas]" c="Thomas"/>
              <i n="[Dim_SalesPerson].[Store Name].&amp;[Valdez]" c="Valdez"/>
            </range>
          </ranges>
        </level>
      </levels>
      <selections count="1">
        <selection n="[Dim_SalesPerson].[Store Name].&amp;[Berg-Trujillo]"/>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E4939A9-7DEE-4934-8C19-7BB66BC6A380}" sourceName="[Dim_Products].[Category]">
  <pivotTables>
    <pivotTable tabId="1" name="KPI´s"/>
    <pivotTable tabId="1" name="#Location&amp;Customer"/>
    <pivotTable tabId="1" name="AvgCustomer"/>
    <pivotTable tabId="1" name="BottCustomer"/>
    <pivotTable tabId="1" name="BottLocation"/>
    <pivotTable tabId="1" name="ProfitByAgeGroups"/>
    <pivotTable tabId="1" name="ProfitByMonth"/>
    <pivotTable tabId="1" name="ProfitByWeekDay"/>
    <pivotTable tabId="1" name="Return&amp;RefundRate"/>
    <pivotTable tabId="1" name="revenueVsTargerByStore"/>
    <pivotTable tabId="1" name="RevenueVsTargetByMonth"/>
    <pivotTable tabId="1" name="RevenueVSTargetByStoreVariance"/>
    <pivotTable tabId="1" name="TopCustomers1"/>
    <pivotTable tabId="1" name="TopLocation"/>
    <pivotTable tabId="1" name="TopProduct&amp;Qty"/>
    <pivotTable tabId="8" name="ProfitByGender"/>
    <pivotTable tabId="6" name="PivotTable7"/>
  </pivotTables>
  <data>
    <olap pivotCacheId="2067269452">
      <levels count="2">
        <level uniqueName="[Dim_Products].[Category].[(All)]" sourceCaption="(All)" count="0"/>
        <level uniqueName="[Dim_Products].[Category].[Category]" sourceCaption="Category" count="8">
          <ranges>
            <range startItem="0">
              <i n="[Dim_Products].[Category].&amp;[Alcoholic Beverage]" c="Alcoholic Beverage"/>
              <i n="[Dim_Products].[Category].&amp;[Coffee]" c="Coffee"/>
              <i n="[Dim_Products].[Category].&amp;[Energy Drink]" c="Energy Drink"/>
              <i n="[Dim_Products].[Category].&amp;[Juice]" c="Juice"/>
              <i n="[Dim_Products].[Category].&amp;[Soft Drink]" c="Soft Drink"/>
              <i n="[Dim_Products].[Category].&amp;[Sports Drink]" c="Sports Drink"/>
              <i n="[Dim_Products].[Category].&amp;[Tea]" c="Tea"/>
              <i n="[Dim_Products].[Category].&amp;[Water]" c="Water"/>
            </range>
          </ranges>
        </level>
      </levels>
      <selections count="1">
        <selection n="[Dim_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2" xr10:uid="{A176D721-C9D9-4585-93C9-7A0B0A69DD8B}" cache="Slicer_Month_Name" caption="Month Name" columnCount="3" level="1" rowHeight="257175"/>
  <slicer name="Store Name 2" xr10:uid="{BDB1F39B-FAF6-4C30-9323-2BE253B81D11}" cache="Slicer_Store_Name" caption="Store Name" level="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DC2A4EDD-11E0-48C4-A756-7FF8DB5C40DC}" cache="Slicer_Month_Name" caption="Month Name" columnCount="2" level="1" rowHeight="257175"/>
  <slicer name="Category" xr10:uid="{9BCDB32B-2BCD-4C6F-89BA-92F1728CAD2F}" cache="Slicer_Category" caption="Category" level="1"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5C70D910-62D1-4157-A775-1D58238B846F}" cache="Slicer_Month_Name" caption="Month Name" columnCount="3" level="1"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4" xr10:uid="{A59CA561-9020-4076-A9D0-7BB0EB7DBBFE}" cache="Slicer_Month_Name" caption="Month Name" columnCount="2" level="1" rowHeight="257175"/>
  <slicer name="Category 1" xr10:uid="{8160616F-F0F0-4479-9E38-0735D5A6DFF7}" cache="Slicer_Category" caption="Category" level="1" rowHeight="257175"/>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3" xr10:uid="{C27B8311-C16E-4E8C-9BE7-957FA637482C}" cache="Slicer_Month_Name" caption="Month Name" columnCount="3" level="1" rowHeight="257175"/>
  <slicer name="Store Name 1" xr10:uid="{69BF19EA-55D2-48E3-BC54-BEE3C9432B68}" cache="Slicer_Store_Name" caption="Store Name" level="1"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8065AA02-F84C-5023-2EBE-7D73325D6986}">
  <we:reference id="wa200004689" version="1.0.0.0" store="en-US" storeType="OMEX"/>
  <we:alternateReferences>
    <we:reference id="WA200004689" version="1.0.0.0" store="" storeType="OMEX"/>
  </we:alternateReferences>
  <we:properties>
    <we:property name="SourceData" value="{&quot;range&quot;:&quot;'Time Frame'!R11:T21&quot;,&quot;worksheetId&quot;:&quot;{30C3B95D-86A2-4720-B896-DCA71C091725}&quot;}"/>
    <we:property name="ZBILicenseSettings" value="{&quot;userInfo&quot;:{&quot;name&quot;:&quot;Oscar Alejandro Lopez Agostini&quot;,&quot;email&quot;:&quot;oscaragostini1335@gmail.com&quot;,&quot;userId&quot;:&quot;00000000-0000-0000-26f3-a625f0264a06&quot;,&quot;organizationId&quot;:&quot;9188040d-6c67-4c5b-b112-36a304b66dad&quot;,&quot;isViewer&quot;:false}}"/>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0,&quot;showGridlinesTable&quot;:true,&quot;gridlineDensityTable&quot;:1,&quot;fontSize&quot;:10,&quot;showTotals&quot;:0,&quot;showColumnTotals&quot;:false,&quot;columnTotalLabels&quot;:{},&quot;showRowGrandTotal&quot;:true,&quot;showColumnGrandTotal&quot;:false,&quot;freezeGrandTotal&quot;:true,&quot;grandTotalGap&quot;:false,&quot;rowGrandTotalLabel&quot;:&quot;Total&quot;,&quot;columnGrandTotalLabel&quot;:&quot;Total&quot;,&quot;absoluteChart&quot;:0,&quot;valueChart&quot;:0,&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revenue&quot;,&quot;forecast&quot;:null,&quot;plan&quot;:null,&quot;plan2&quot;:null,&quot;plan3&quot;:null,&quot;forecast2&quot;:null,&quot;forecast3&quot;:null,&quot;actual-previousYear&quot;:&quot;ΔPY&quot;,&quot;actual-previousYear-percent&quot;:&quot;ΔPY%&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2,&quot;titleFontColor&quot;:&quot;#000&quot;,&quot;titleText&quot;:&quot;&quot;,&quot;titleFontFamily&quot;:&quot;Calibri, helvetica, arial, sans-serif&quot;,&quot;titleFontWeight&quot;:&quot;normal&quot;,&quot;titleFontStyle&quot;:&quot;normal&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previousYear-percent&quot;,&quot;chartSort&quot;:0,&quot;categorySort&quot;:0,&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FCD46CB1-560B-452D-82BD-9C158CBCDB81}"/>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vmlDrawing" Target="../drawings/vmlDrawing1.vml"/><Relationship Id="rId3" Type="http://schemas.openxmlformats.org/officeDocument/2006/relationships/pivotTable" Target="../pivotTables/pivotTable5.xml"/><Relationship Id="rId21" Type="http://schemas.openxmlformats.org/officeDocument/2006/relationships/ctrlProp" Target="../ctrlProps/ctrlProp3.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drawing" Target="../drawings/drawing2.xml"/><Relationship Id="rId25" Type="http://schemas.microsoft.com/office/2007/relationships/slicer" Target="../slicers/slicer2.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ctrlProp" Target="../ctrlProps/ctrlProp2.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24" Type="http://schemas.openxmlformats.org/officeDocument/2006/relationships/ctrlProp" Target="../ctrlProps/ctrlProp6.xml"/><Relationship Id="rId5" Type="http://schemas.openxmlformats.org/officeDocument/2006/relationships/pivotTable" Target="../pivotTables/pivotTable7.xml"/><Relationship Id="rId15" Type="http://schemas.openxmlformats.org/officeDocument/2006/relationships/pivotTable" Target="../pivotTables/pivotTable17.xml"/><Relationship Id="rId23" Type="http://schemas.openxmlformats.org/officeDocument/2006/relationships/ctrlProp" Target="../ctrlProps/ctrlProp5.xml"/><Relationship Id="rId10" Type="http://schemas.openxmlformats.org/officeDocument/2006/relationships/pivotTable" Target="../pivotTables/pivotTable12.xml"/><Relationship Id="rId19" Type="http://schemas.openxmlformats.org/officeDocument/2006/relationships/ctrlProp" Target="../ctrlProps/ctrlProp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 Id="rId22"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openxmlformats.org/officeDocument/2006/relationships/ctrlProp" Target="../ctrlProps/ctrlProp9.xml"/><Relationship Id="rId5" Type="http://schemas.openxmlformats.org/officeDocument/2006/relationships/ctrlProp" Target="../ctrlProps/ctrlProp8.xml"/><Relationship Id="rId10" Type="http://schemas.microsoft.com/office/2007/relationships/slicer" Target="../slicers/slicer4.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0BEF0-1AFA-4CFA-942F-3E516078BB84}">
  <sheetPr codeName="Sheet5"/>
  <dimension ref="B3:Q15"/>
  <sheetViews>
    <sheetView workbookViewId="0">
      <selection activeCell="W11" sqref="W11"/>
    </sheetView>
  </sheetViews>
  <sheetFormatPr defaultRowHeight="15" x14ac:dyDescent="0.25"/>
  <cols>
    <col min="2" max="2" width="13.42578125" bestFit="1" customWidth="1"/>
    <col min="3" max="3" width="7.140625" bestFit="1" customWidth="1"/>
    <col min="6" max="6" width="3.5703125" bestFit="1" customWidth="1"/>
    <col min="7" max="15" width="2.85546875" bestFit="1" customWidth="1"/>
  </cols>
  <sheetData>
    <row r="3" spans="2:17" ht="15.75" thickBot="1" x14ac:dyDescent="0.3">
      <c r="B3" s="47" t="s">
        <v>38</v>
      </c>
      <c r="C3" s="26" t="s">
        <v>4</v>
      </c>
    </row>
    <row r="4" spans="2:17" x14ac:dyDescent="0.25">
      <c r="B4" s="48" t="s">
        <v>60</v>
      </c>
      <c r="C4" s="50">
        <v>0.48527656041986861</v>
      </c>
    </row>
    <row r="5" spans="2:17" ht="15.75" thickBot="1" x14ac:dyDescent="0.3">
      <c r="B5" s="49" t="s">
        <v>61</v>
      </c>
      <c r="C5" s="51">
        <v>0.51472343958010647</v>
      </c>
    </row>
    <row r="6" spans="2:17" ht="15.75" thickBot="1" x14ac:dyDescent="0.3">
      <c r="F6" s="52" t="str" cm="1">
        <f t="array" ref="F6:O15">IF(_xlfn._xlws.SORT(_xlfn.SEQUENCE(10,10,1),,-1)/100&lt;=C5,"■","◆")</f>
        <v>◆</v>
      </c>
      <c r="G6" s="52" t="str">
        <v>◆</v>
      </c>
      <c r="H6" s="52" t="str">
        <v>◆</v>
      </c>
      <c r="I6" s="52" t="str">
        <v>◆</v>
      </c>
      <c r="J6" s="52" t="str">
        <v>◆</v>
      </c>
      <c r="K6" s="52" t="str">
        <v>◆</v>
      </c>
      <c r="L6" s="52" t="str">
        <v>◆</v>
      </c>
      <c r="M6" s="52" t="str">
        <v>◆</v>
      </c>
      <c r="N6" s="52" t="str">
        <v>◆</v>
      </c>
      <c r="O6" s="52" t="str">
        <v>◆</v>
      </c>
      <c r="P6" t="s">
        <v>60</v>
      </c>
      <c r="Q6" t="s">
        <v>62</v>
      </c>
    </row>
    <row r="7" spans="2:17" ht="15.75" thickBot="1" x14ac:dyDescent="0.3">
      <c r="F7" s="52" t="str">
        <v>◆</v>
      </c>
      <c r="G7" s="52" t="str">
        <v>◆</v>
      </c>
      <c r="H7" s="52" t="str">
        <v>◆</v>
      </c>
      <c r="I7" s="52" t="str">
        <v>◆</v>
      </c>
      <c r="J7" s="52" t="str">
        <v>◆</v>
      </c>
      <c r="K7" s="52" t="str">
        <v>◆</v>
      </c>
      <c r="L7" s="52" t="str">
        <v>◆</v>
      </c>
      <c r="M7" s="52" t="str">
        <v>◆</v>
      </c>
      <c r="N7" s="52" t="str">
        <v>◆</v>
      </c>
      <c r="O7" s="52" t="str">
        <v>◆</v>
      </c>
      <c r="P7" t="s">
        <v>61</v>
      </c>
      <c r="Q7" t="s">
        <v>63</v>
      </c>
    </row>
    <row r="8" spans="2:17" ht="15.75" thickBot="1" x14ac:dyDescent="0.3">
      <c r="F8" s="52" t="str">
        <v>◆</v>
      </c>
      <c r="G8" s="52" t="str">
        <v>◆</v>
      </c>
      <c r="H8" s="52" t="str">
        <v>◆</v>
      </c>
      <c r="I8" s="52" t="str">
        <v>◆</v>
      </c>
      <c r="J8" s="52" t="str">
        <v>◆</v>
      </c>
      <c r="K8" s="52" t="str">
        <v>◆</v>
      </c>
      <c r="L8" s="52" t="str">
        <v>◆</v>
      </c>
      <c r="M8" s="52" t="str">
        <v>◆</v>
      </c>
      <c r="N8" s="52" t="str">
        <v>◆</v>
      </c>
      <c r="O8" s="52" t="str">
        <v>◆</v>
      </c>
    </row>
    <row r="9" spans="2:17" ht="15.75" thickBot="1" x14ac:dyDescent="0.3">
      <c r="F9" s="52" t="str">
        <v>◆</v>
      </c>
      <c r="G9" s="52" t="str">
        <v>◆</v>
      </c>
      <c r="H9" s="52" t="str">
        <v>◆</v>
      </c>
      <c r="I9" s="52" t="str">
        <v>◆</v>
      </c>
      <c r="J9" s="52" t="str">
        <v>◆</v>
      </c>
      <c r="K9" s="52" t="str">
        <v>◆</v>
      </c>
      <c r="L9" s="52" t="str">
        <v>◆</v>
      </c>
      <c r="M9" s="52" t="str">
        <v>◆</v>
      </c>
      <c r="N9" s="52" t="str">
        <v>◆</v>
      </c>
      <c r="O9" s="52" t="str">
        <v>◆</v>
      </c>
    </row>
    <row r="10" spans="2:17" ht="15.75" thickBot="1" x14ac:dyDescent="0.3">
      <c r="F10" s="52" t="str">
        <v>■</v>
      </c>
      <c r="G10" s="52" t="str">
        <v>◆</v>
      </c>
      <c r="H10" s="52" t="str">
        <v>◆</v>
      </c>
      <c r="I10" s="52" t="str">
        <v>◆</v>
      </c>
      <c r="J10" s="52" t="str">
        <v>◆</v>
      </c>
      <c r="K10" s="52" t="str">
        <v>◆</v>
      </c>
      <c r="L10" s="52" t="str">
        <v>◆</v>
      </c>
      <c r="M10" s="52" t="str">
        <v>◆</v>
      </c>
      <c r="N10" s="52" t="str">
        <v>◆</v>
      </c>
      <c r="O10" s="52" t="str">
        <v>◆</v>
      </c>
    </row>
    <row r="11" spans="2:17" ht="15.75" thickBot="1" x14ac:dyDescent="0.3">
      <c r="F11" s="52" t="str">
        <v>■</v>
      </c>
      <c r="G11" s="52" t="str">
        <v>■</v>
      </c>
      <c r="H11" s="52" t="str">
        <v>■</v>
      </c>
      <c r="I11" s="52" t="str">
        <v>■</v>
      </c>
      <c r="J11" s="52" t="str">
        <v>■</v>
      </c>
      <c r="K11" s="52" t="str">
        <v>■</v>
      </c>
      <c r="L11" s="52" t="str">
        <v>■</v>
      </c>
      <c r="M11" s="52" t="str">
        <v>■</v>
      </c>
      <c r="N11" s="52" t="str">
        <v>■</v>
      </c>
      <c r="O11" s="52" t="str">
        <v>■</v>
      </c>
    </row>
    <row r="12" spans="2:17" ht="15.75" thickBot="1" x14ac:dyDescent="0.3">
      <c r="F12" s="52" t="str">
        <v>■</v>
      </c>
      <c r="G12" s="52" t="str">
        <v>■</v>
      </c>
      <c r="H12" s="52" t="str">
        <v>■</v>
      </c>
      <c r="I12" s="52" t="str">
        <v>■</v>
      </c>
      <c r="J12" s="52" t="str">
        <v>■</v>
      </c>
      <c r="K12" s="52" t="str">
        <v>■</v>
      </c>
      <c r="L12" s="52" t="str">
        <v>■</v>
      </c>
      <c r="M12" s="52" t="str">
        <v>■</v>
      </c>
      <c r="N12" s="52" t="str">
        <v>■</v>
      </c>
      <c r="O12" s="52" t="str">
        <v>■</v>
      </c>
    </row>
    <row r="13" spans="2:17" ht="15.75" thickBot="1" x14ac:dyDescent="0.3">
      <c r="F13" s="52" t="str">
        <v>■</v>
      </c>
      <c r="G13" s="52" t="str">
        <v>■</v>
      </c>
      <c r="H13" s="52" t="str">
        <v>■</v>
      </c>
      <c r="I13" s="52" t="str">
        <v>■</v>
      </c>
      <c r="J13" s="52" t="str">
        <v>■</v>
      </c>
      <c r="K13" s="52" t="str">
        <v>■</v>
      </c>
      <c r="L13" s="52" t="str">
        <v>■</v>
      </c>
      <c r="M13" s="52" t="str">
        <v>■</v>
      </c>
      <c r="N13" s="52" t="str">
        <v>■</v>
      </c>
      <c r="O13" s="52" t="str">
        <v>■</v>
      </c>
    </row>
    <row r="14" spans="2:17" ht="15.75" thickBot="1" x14ac:dyDescent="0.3">
      <c r="F14" s="52" t="str">
        <v>■</v>
      </c>
      <c r="G14" s="52" t="str">
        <v>■</v>
      </c>
      <c r="H14" s="52" t="str">
        <v>■</v>
      </c>
      <c r="I14" s="52" t="str">
        <v>■</v>
      </c>
      <c r="J14" s="52" t="str">
        <v>■</v>
      </c>
      <c r="K14" s="52" t="str">
        <v>■</v>
      </c>
      <c r="L14" s="52" t="str">
        <v>■</v>
      </c>
      <c r="M14" s="52" t="str">
        <v>■</v>
      </c>
      <c r="N14" s="52" t="str">
        <v>■</v>
      </c>
      <c r="O14" s="52" t="str">
        <v>■</v>
      </c>
    </row>
    <row r="15" spans="2:17" ht="15.75" thickBot="1" x14ac:dyDescent="0.3">
      <c r="F15" s="52" t="str">
        <v>■</v>
      </c>
      <c r="G15" s="52" t="str">
        <v>■</v>
      </c>
      <c r="H15" s="52" t="str">
        <v>■</v>
      </c>
      <c r="I15" s="52" t="str">
        <v>■</v>
      </c>
      <c r="J15" s="52" t="str">
        <v>■</v>
      </c>
      <c r="K15" s="52" t="str">
        <v>■</v>
      </c>
      <c r="L15" s="52" t="str">
        <v>■</v>
      </c>
      <c r="M15" s="52" t="str">
        <v>■</v>
      </c>
      <c r="N15" s="52" t="str">
        <v>■</v>
      </c>
      <c r="O15" s="52" t="str">
        <v>■</v>
      </c>
    </row>
  </sheetData>
  <conditionalFormatting sqref="F6:O15">
    <cfRule type="cellIs" dxfId="136" priority="1" operator="notEqual">
      <formula>$Q$6</formula>
    </cfRule>
    <cfRule type="cellIs" dxfId="135" priority="2" operator="lessThanOrEqual">
      <formula>$C$5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E5F94-A6E1-4C44-83E9-68273DC067E5}">
  <sheetPr codeName="Sheet4"/>
  <dimension ref="A1:AD25"/>
  <sheetViews>
    <sheetView zoomScale="130" zoomScaleNormal="130" workbookViewId="0">
      <selection activeCell="F2" sqref="F2"/>
    </sheetView>
  </sheetViews>
  <sheetFormatPr defaultColWidth="9.140625" defaultRowHeight="15" x14ac:dyDescent="0.25"/>
  <cols>
    <col min="1" max="1" width="13.42578125" style="20" bestFit="1" customWidth="1"/>
    <col min="2" max="2" width="8.5703125" style="20" bestFit="1" customWidth="1"/>
    <col min="3" max="4" width="9.140625" style="20"/>
    <col min="5" max="14" width="2.7109375" style="20" customWidth="1"/>
    <col min="15" max="16384" width="9.140625" style="20"/>
  </cols>
  <sheetData>
    <row r="1" spans="1:30" ht="15.75" thickBot="1" x14ac:dyDescent="0.3"/>
    <row r="2" spans="1:30" ht="15" customHeight="1" thickBot="1" x14ac:dyDescent="0.3">
      <c r="A2" s="11" t="s">
        <v>38</v>
      </c>
      <c r="B2" t="s">
        <v>4</v>
      </c>
      <c r="C2"/>
      <c r="E2" s="29">
        <v>91</v>
      </c>
      <c r="F2" s="29">
        <v>92</v>
      </c>
      <c r="G2" s="29">
        <v>93</v>
      </c>
      <c r="H2" s="29">
        <v>94</v>
      </c>
      <c r="I2" s="29">
        <v>95</v>
      </c>
      <c r="J2" s="29">
        <v>96</v>
      </c>
      <c r="K2" s="29">
        <v>97</v>
      </c>
      <c r="L2" s="29">
        <v>98</v>
      </c>
      <c r="M2" s="29">
        <v>99</v>
      </c>
      <c r="N2" s="29">
        <v>100</v>
      </c>
    </row>
    <row r="3" spans="1:30" ht="15" customHeight="1" thickBot="1" x14ac:dyDescent="0.3">
      <c r="A3" s="28" t="s">
        <v>39</v>
      </c>
      <c r="B3" s="32">
        <v>0.74383057256813401</v>
      </c>
      <c r="C3"/>
      <c r="E3" s="29">
        <v>81</v>
      </c>
      <c r="F3" s="29">
        <v>82</v>
      </c>
      <c r="G3" s="29">
        <v>83</v>
      </c>
      <c r="H3" s="29">
        <v>84</v>
      </c>
      <c r="I3" s="29">
        <v>85</v>
      </c>
      <c r="J3" s="29">
        <v>86</v>
      </c>
      <c r="K3" s="29">
        <v>87</v>
      </c>
      <c r="L3" s="29">
        <v>88</v>
      </c>
      <c r="M3" s="29">
        <v>89</v>
      </c>
      <c r="N3" s="29">
        <v>90</v>
      </c>
    </row>
    <row r="4" spans="1:30" ht="15" customHeight="1" thickBot="1" x14ac:dyDescent="0.3">
      <c r="A4" s="28" t="s">
        <v>40</v>
      </c>
      <c r="B4" s="32">
        <v>0.25616942743186427</v>
      </c>
      <c r="C4"/>
      <c r="E4" s="29">
        <v>71</v>
      </c>
      <c r="F4" s="29">
        <v>72</v>
      </c>
      <c r="G4" s="29">
        <v>73</v>
      </c>
      <c r="H4" s="29">
        <v>74</v>
      </c>
      <c r="I4" s="29">
        <v>75</v>
      </c>
      <c r="J4" s="29">
        <v>76</v>
      </c>
      <c r="K4" s="29">
        <v>77</v>
      </c>
      <c r="L4" s="29">
        <v>78</v>
      </c>
      <c r="M4" s="29">
        <v>79</v>
      </c>
      <c r="N4" s="29">
        <v>80</v>
      </c>
    </row>
    <row r="5" spans="1:30" ht="15" customHeight="1" thickBot="1" x14ac:dyDescent="0.3">
      <c r="A5" s="28" t="s">
        <v>0</v>
      </c>
      <c r="B5" s="32">
        <v>1</v>
      </c>
      <c r="C5"/>
      <c r="E5" s="29">
        <v>61</v>
      </c>
      <c r="F5" s="29">
        <v>62</v>
      </c>
      <c r="G5" s="29">
        <v>63</v>
      </c>
      <c r="H5" s="29">
        <v>64</v>
      </c>
      <c r="I5" s="29">
        <v>65</v>
      </c>
      <c r="J5" s="29">
        <v>66</v>
      </c>
      <c r="K5" s="29">
        <v>67</v>
      </c>
      <c r="L5" s="29">
        <v>68</v>
      </c>
      <c r="M5" s="29">
        <v>69</v>
      </c>
      <c r="N5" s="29">
        <v>70</v>
      </c>
    </row>
    <row r="6" spans="1:30" ht="15" customHeight="1" thickBot="1" x14ac:dyDescent="0.3">
      <c r="A6"/>
      <c r="B6"/>
      <c r="C6"/>
      <c r="E6" s="29">
        <v>51</v>
      </c>
      <c r="F6" s="29">
        <v>52</v>
      </c>
      <c r="G6" s="29">
        <v>53</v>
      </c>
      <c r="H6" s="29">
        <v>54</v>
      </c>
      <c r="I6" s="29">
        <v>55</v>
      </c>
      <c r="J6" s="29">
        <v>56</v>
      </c>
      <c r="K6" s="29">
        <v>57</v>
      </c>
      <c r="L6" s="29">
        <v>58</v>
      </c>
      <c r="M6" s="29">
        <v>59</v>
      </c>
      <c r="N6" s="29">
        <v>60</v>
      </c>
    </row>
    <row r="7" spans="1:30" ht="15" customHeight="1" thickBot="1" x14ac:dyDescent="0.3">
      <c r="A7"/>
      <c r="B7"/>
      <c r="C7"/>
      <c r="E7" s="29">
        <v>41</v>
      </c>
      <c r="F7" s="29">
        <v>42</v>
      </c>
      <c r="G7" s="29">
        <v>43</v>
      </c>
      <c r="H7" s="29">
        <v>44</v>
      </c>
      <c r="I7" s="29">
        <v>45</v>
      </c>
      <c r="J7" s="29">
        <v>46</v>
      </c>
      <c r="K7" s="29">
        <v>47</v>
      </c>
      <c r="L7" s="29">
        <v>48</v>
      </c>
      <c r="M7" s="29">
        <v>49</v>
      </c>
      <c r="N7" s="29">
        <v>50</v>
      </c>
    </row>
    <row r="8" spans="1:30" ht="15" customHeight="1" thickBot="1" x14ac:dyDescent="0.3">
      <c r="A8"/>
      <c r="B8"/>
      <c r="C8"/>
      <c r="E8" s="29">
        <v>31</v>
      </c>
      <c r="F8" s="29">
        <v>32</v>
      </c>
      <c r="G8" s="29">
        <v>33</v>
      </c>
      <c r="H8" s="29">
        <v>34</v>
      </c>
      <c r="I8" s="29">
        <v>35</v>
      </c>
      <c r="J8" s="29">
        <v>36</v>
      </c>
      <c r="K8" s="29">
        <v>37</v>
      </c>
      <c r="L8" s="29">
        <v>38</v>
      </c>
      <c r="M8" s="29">
        <v>39</v>
      </c>
      <c r="N8" s="29">
        <v>40</v>
      </c>
    </row>
    <row r="9" spans="1:30" ht="15" customHeight="1" thickBot="1" x14ac:dyDescent="0.3">
      <c r="A9"/>
      <c r="B9"/>
      <c r="C9"/>
      <c r="E9" s="29">
        <v>21</v>
      </c>
      <c r="F9" s="29">
        <v>22</v>
      </c>
      <c r="G9" s="29">
        <v>23</v>
      </c>
      <c r="H9" s="29">
        <v>24</v>
      </c>
      <c r="I9" s="29">
        <v>25</v>
      </c>
      <c r="J9" s="29">
        <v>26</v>
      </c>
      <c r="K9" s="29">
        <v>27</v>
      </c>
      <c r="L9" s="29">
        <v>28</v>
      </c>
      <c r="M9" s="29">
        <v>29</v>
      </c>
      <c r="N9" s="29">
        <v>30</v>
      </c>
    </row>
    <row r="10" spans="1:30" ht="15" customHeight="1" thickBot="1" x14ac:dyDescent="0.3">
      <c r="A10"/>
      <c r="B10"/>
      <c r="C10"/>
      <c r="E10" s="29">
        <v>11</v>
      </c>
      <c r="F10" s="29">
        <v>12</v>
      </c>
      <c r="G10" s="29">
        <v>13</v>
      </c>
      <c r="H10" s="29">
        <v>14</v>
      </c>
      <c r="I10" s="29">
        <v>15</v>
      </c>
      <c r="J10" s="29">
        <v>16</v>
      </c>
      <c r="K10" s="29">
        <v>17</v>
      </c>
      <c r="L10" s="29">
        <v>18</v>
      </c>
      <c r="M10" s="29">
        <v>19</v>
      </c>
      <c r="N10" s="29">
        <v>20</v>
      </c>
    </row>
    <row r="11" spans="1:30" ht="15" customHeight="1" thickBot="1" x14ac:dyDescent="0.3">
      <c r="A11"/>
      <c r="B11"/>
      <c r="C11"/>
      <c r="E11" s="29">
        <v>1</v>
      </c>
      <c r="F11" s="29">
        <v>2</v>
      </c>
      <c r="G11" s="29">
        <v>3</v>
      </c>
      <c r="H11" s="29">
        <v>4</v>
      </c>
      <c r="I11" s="29">
        <v>5</v>
      </c>
      <c r="J11" s="29">
        <v>6</v>
      </c>
      <c r="K11" s="29">
        <v>7</v>
      </c>
      <c r="L11" s="29">
        <v>8</v>
      </c>
      <c r="M11" s="29">
        <v>9</v>
      </c>
      <c r="N11" s="29">
        <v>10</v>
      </c>
    </row>
    <row r="12" spans="1:30" x14ac:dyDescent="0.25">
      <c r="A12"/>
      <c r="B12"/>
      <c r="C12"/>
    </row>
    <row r="13" spans="1:30" x14ac:dyDescent="0.25">
      <c r="A13"/>
      <c r="B13"/>
      <c r="C13"/>
    </row>
    <row r="14" spans="1:30" x14ac:dyDescent="0.25">
      <c r="A14"/>
      <c r="B14"/>
      <c r="C14"/>
    </row>
    <row r="15" spans="1:30" ht="15.75" thickBot="1" x14ac:dyDescent="0.3">
      <c r="A15"/>
      <c r="B15"/>
      <c r="C15"/>
    </row>
    <row r="16" spans="1:30" ht="15.75" thickBot="1" x14ac:dyDescent="0.3">
      <c r="A16"/>
      <c r="B16"/>
      <c r="C16"/>
      <c r="U16" s="30">
        <v>91</v>
      </c>
      <c r="V16" s="30">
        <v>92</v>
      </c>
      <c r="W16" s="30">
        <v>93</v>
      </c>
      <c r="X16" s="30">
        <v>94</v>
      </c>
      <c r="Y16" s="30">
        <v>95</v>
      </c>
      <c r="Z16" s="30">
        <v>96</v>
      </c>
      <c r="AA16" s="30">
        <v>97</v>
      </c>
      <c r="AB16" s="30">
        <v>98</v>
      </c>
      <c r="AC16" s="30">
        <v>99</v>
      </c>
      <c r="AD16" s="30">
        <v>100</v>
      </c>
    </row>
    <row r="17" spans="1:30" ht="15.75" thickBot="1" x14ac:dyDescent="0.3">
      <c r="A17"/>
      <c r="B17"/>
      <c r="C17"/>
      <c r="U17" s="30">
        <v>81</v>
      </c>
      <c r="V17" s="30">
        <v>82</v>
      </c>
      <c r="W17" s="30">
        <v>83</v>
      </c>
      <c r="X17" s="30">
        <v>84</v>
      </c>
      <c r="Y17" s="30">
        <v>85</v>
      </c>
      <c r="Z17" s="30">
        <v>86</v>
      </c>
      <c r="AA17" s="30">
        <v>87</v>
      </c>
      <c r="AB17" s="30">
        <v>88</v>
      </c>
      <c r="AC17" s="30">
        <v>89</v>
      </c>
      <c r="AD17" s="30">
        <v>90</v>
      </c>
    </row>
    <row r="18" spans="1:30" ht="15.75" thickBot="1" x14ac:dyDescent="0.3">
      <c r="A18"/>
      <c r="B18"/>
      <c r="C18"/>
      <c r="U18" s="30">
        <v>71</v>
      </c>
      <c r="V18" s="30">
        <v>72</v>
      </c>
      <c r="W18" s="30">
        <v>73</v>
      </c>
      <c r="X18" s="30">
        <v>74</v>
      </c>
      <c r="Y18" s="30">
        <v>75</v>
      </c>
      <c r="Z18" s="30">
        <v>76</v>
      </c>
      <c r="AA18" s="30">
        <v>77</v>
      </c>
      <c r="AB18" s="30">
        <v>78</v>
      </c>
      <c r="AC18" s="30">
        <v>79</v>
      </c>
      <c r="AD18" s="30">
        <v>80</v>
      </c>
    </row>
    <row r="19" spans="1:30" ht="15.75" thickBot="1" x14ac:dyDescent="0.3">
      <c r="A19"/>
      <c r="B19"/>
      <c r="C19"/>
      <c r="U19" s="30">
        <v>61</v>
      </c>
      <c r="V19" s="30">
        <v>62</v>
      </c>
      <c r="W19" s="30">
        <v>63</v>
      </c>
      <c r="X19" s="30">
        <v>64</v>
      </c>
      <c r="Y19" s="30">
        <v>65</v>
      </c>
      <c r="Z19" s="30">
        <v>66</v>
      </c>
      <c r="AA19" s="30">
        <v>67</v>
      </c>
      <c r="AB19" s="30">
        <v>68</v>
      </c>
      <c r="AC19" s="30">
        <v>69</v>
      </c>
      <c r="AD19" s="30">
        <v>70</v>
      </c>
    </row>
    <row r="20" spans="1:30" ht="15.75" thickBot="1" x14ac:dyDescent="0.3">
      <c r="U20" s="30">
        <v>51</v>
      </c>
      <c r="V20" s="30">
        <v>52</v>
      </c>
      <c r="W20" s="30">
        <v>53</v>
      </c>
      <c r="X20" s="30">
        <v>54</v>
      </c>
      <c r="Y20" s="30">
        <v>55</v>
      </c>
      <c r="Z20" s="30">
        <v>56</v>
      </c>
      <c r="AA20" s="30">
        <v>57</v>
      </c>
      <c r="AB20" s="30">
        <v>58</v>
      </c>
      <c r="AC20" s="30">
        <v>59</v>
      </c>
      <c r="AD20" s="30">
        <v>60</v>
      </c>
    </row>
    <row r="21" spans="1:30" ht="15.75" thickBot="1" x14ac:dyDescent="0.3">
      <c r="U21" s="30">
        <v>41</v>
      </c>
      <c r="V21" s="30">
        <v>42</v>
      </c>
      <c r="W21" s="30">
        <v>43</v>
      </c>
      <c r="X21" s="30">
        <v>44</v>
      </c>
      <c r="Y21" s="30">
        <v>45</v>
      </c>
      <c r="Z21" s="30">
        <v>46</v>
      </c>
      <c r="AA21" s="30">
        <v>47</v>
      </c>
      <c r="AB21" s="30">
        <v>48</v>
      </c>
      <c r="AC21" s="30">
        <v>49</v>
      </c>
      <c r="AD21" s="30">
        <v>50</v>
      </c>
    </row>
    <row r="22" spans="1:30" ht="15.75" thickBot="1" x14ac:dyDescent="0.3">
      <c r="U22" s="30">
        <v>31</v>
      </c>
      <c r="V22" s="30">
        <v>32</v>
      </c>
      <c r="W22" s="30">
        <v>33</v>
      </c>
      <c r="X22" s="30">
        <v>34</v>
      </c>
      <c r="Y22" s="30">
        <v>35</v>
      </c>
      <c r="Z22" s="30">
        <v>36</v>
      </c>
      <c r="AA22" s="30">
        <v>37</v>
      </c>
      <c r="AB22" s="30">
        <v>38</v>
      </c>
      <c r="AC22" s="30">
        <v>39</v>
      </c>
      <c r="AD22" s="30">
        <v>40</v>
      </c>
    </row>
    <row r="23" spans="1:30" ht="15.75" thickBot="1" x14ac:dyDescent="0.3">
      <c r="U23" s="30">
        <v>21</v>
      </c>
      <c r="V23" s="30">
        <v>22</v>
      </c>
      <c r="W23" s="30">
        <v>23</v>
      </c>
      <c r="X23" s="30">
        <v>24</v>
      </c>
      <c r="Y23" s="30">
        <v>25</v>
      </c>
      <c r="Z23" s="30">
        <v>26</v>
      </c>
      <c r="AA23" s="30">
        <v>27</v>
      </c>
      <c r="AB23" s="30">
        <v>28</v>
      </c>
      <c r="AC23" s="30">
        <v>29</v>
      </c>
      <c r="AD23" s="30">
        <v>30</v>
      </c>
    </row>
    <row r="24" spans="1:30" ht="15.75" thickBot="1" x14ac:dyDescent="0.3">
      <c r="U24" s="30">
        <v>11</v>
      </c>
      <c r="V24" s="30">
        <v>12</v>
      </c>
      <c r="W24" s="30">
        <v>13</v>
      </c>
      <c r="X24" s="30">
        <v>14</v>
      </c>
      <c r="Y24" s="30">
        <v>15</v>
      </c>
      <c r="Z24" s="30">
        <v>16</v>
      </c>
      <c r="AA24" s="30">
        <v>17</v>
      </c>
      <c r="AB24" s="30">
        <v>18</v>
      </c>
      <c r="AC24" s="30">
        <v>19</v>
      </c>
      <c r="AD24" s="30">
        <v>20</v>
      </c>
    </row>
    <row r="25" spans="1:30" ht="15.75" thickBot="1" x14ac:dyDescent="0.3">
      <c r="U25" s="30">
        <v>1</v>
      </c>
      <c r="V25" s="30">
        <v>2</v>
      </c>
      <c r="W25" s="30">
        <v>3</v>
      </c>
      <c r="X25" s="30">
        <v>4</v>
      </c>
      <c r="Y25" s="30">
        <v>5</v>
      </c>
      <c r="Z25" s="30">
        <v>6</v>
      </c>
      <c r="AA25" s="30">
        <v>7</v>
      </c>
      <c r="AB25" s="30">
        <v>8</v>
      </c>
      <c r="AC25" s="30">
        <v>9</v>
      </c>
      <c r="AD25" s="30">
        <v>10</v>
      </c>
    </row>
  </sheetData>
  <conditionalFormatting sqref="E2:N11">
    <cfRule type="cellIs" dxfId="138" priority="2" operator="lessThanOrEqual">
      <formula>$B$3*100</formula>
    </cfRule>
  </conditionalFormatting>
  <conditionalFormatting sqref="U16:AD25">
    <cfRule type="cellIs" dxfId="137" priority="1" operator="lessThanOrEqual">
      <formula>$B$3*100</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B5E9F-7F32-4218-8976-07E752D82254}">
  <sheetPr codeName="Sheet6"/>
  <dimension ref="A1:V238"/>
  <sheetViews>
    <sheetView topLeftCell="A58" zoomScaleNormal="100" workbookViewId="0">
      <selection activeCell="D79" sqref="D79"/>
    </sheetView>
  </sheetViews>
  <sheetFormatPr defaultRowHeight="15" x14ac:dyDescent="0.25"/>
  <cols>
    <col min="2" max="2" width="14.7109375" bestFit="1" customWidth="1"/>
    <col min="3" max="3" width="9" bestFit="1" customWidth="1"/>
    <col min="4" max="4" width="11.42578125" bestFit="1" customWidth="1"/>
    <col min="5" max="5" width="13.140625" bestFit="1" customWidth="1"/>
    <col min="6" max="6" width="17" bestFit="1" customWidth="1"/>
    <col min="7" max="7" width="8" bestFit="1" customWidth="1"/>
    <col min="8" max="9" width="6.5703125" bestFit="1" customWidth="1"/>
    <col min="10" max="10" width="13.42578125" bestFit="1" customWidth="1"/>
    <col min="11" max="11" width="10" bestFit="1" customWidth="1"/>
    <col min="14" max="14" width="13.42578125" bestFit="1" customWidth="1"/>
    <col min="15" max="15" width="10" bestFit="1" customWidth="1"/>
    <col min="17" max="17" width="10.7109375" bestFit="1" customWidth="1"/>
    <col min="18" max="18" width="12" bestFit="1" customWidth="1"/>
  </cols>
  <sheetData>
    <row r="1" spans="1:17" ht="15.75" thickBot="1" x14ac:dyDescent="0.3">
      <c r="A1" s="3"/>
      <c r="B1" s="4"/>
      <c r="C1" s="4"/>
      <c r="D1" s="4"/>
      <c r="E1" s="4"/>
      <c r="F1" s="4"/>
      <c r="G1" s="4"/>
      <c r="H1" s="4"/>
      <c r="I1" s="4"/>
      <c r="J1" s="4"/>
      <c r="K1" s="5"/>
    </row>
    <row r="2" spans="1:17" ht="15.75" thickBot="1" x14ac:dyDescent="0.3">
      <c r="A2" s="6"/>
      <c r="B2" s="12" t="s">
        <v>1</v>
      </c>
      <c r="C2" s="14" t="s">
        <v>5</v>
      </c>
      <c r="D2" s="14" t="s">
        <v>2</v>
      </c>
      <c r="E2" s="14" t="s">
        <v>3</v>
      </c>
      <c r="F2" s="13" t="s">
        <v>6</v>
      </c>
      <c r="G2" s="4" t="s">
        <v>56</v>
      </c>
      <c r="H2" s="4" t="s">
        <v>57</v>
      </c>
      <c r="I2" s="4" t="s">
        <v>4</v>
      </c>
      <c r="J2" s="5" t="s">
        <v>58</v>
      </c>
      <c r="K2" s="7"/>
    </row>
    <row r="3" spans="1:17" ht="15.75" thickBot="1" x14ac:dyDescent="0.3">
      <c r="A3" s="6"/>
      <c r="B3" s="39">
        <v>20000</v>
      </c>
      <c r="C3" s="15">
        <v>100</v>
      </c>
      <c r="D3" s="15">
        <v>606148</v>
      </c>
      <c r="E3" s="15">
        <v>48662</v>
      </c>
      <c r="F3" s="43">
        <v>5254990</v>
      </c>
      <c r="G3" s="44">
        <v>5446809.4700000202</v>
      </c>
      <c r="H3" s="44">
        <v>3149297.4099999927</v>
      </c>
      <c r="I3" s="44">
        <v>2297512.0600000275</v>
      </c>
      <c r="J3" s="45">
        <v>0.42180878047126164</v>
      </c>
      <c r="K3" s="7"/>
    </row>
    <row r="4" spans="1:17" x14ac:dyDescent="0.25">
      <c r="A4" s="6"/>
      <c r="K4" s="7"/>
    </row>
    <row r="5" spans="1:17" ht="15.75" thickBot="1" x14ac:dyDescent="0.3">
      <c r="A5" s="8"/>
      <c r="B5" s="9"/>
      <c r="C5" s="9"/>
      <c r="D5" s="9"/>
      <c r="E5" s="9"/>
      <c r="F5" s="9"/>
      <c r="G5" s="9"/>
      <c r="H5" s="9"/>
      <c r="I5" s="9"/>
      <c r="J5" s="9"/>
      <c r="K5" s="10"/>
    </row>
    <row r="6" spans="1:17" ht="15.75" thickBot="1" x14ac:dyDescent="0.3">
      <c r="J6" s="1"/>
    </row>
    <row r="7" spans="1:17" x14ac:dyDescent="0.25">
      <c r="A7" s="3"/>
      <c r="B7" s="4"/>
      <c r="C7" s="4"/>
      <c r="D7" s="4"/>
      <c r="E7" s="4"/>
      <c r="F7" s="4"/>
      <c r="G7" s="4"/>
      <c r="H7" s="4"/>
      <c r="I7" s="4"/>
      <c r="J7" s="4"/>
      <c r="K7" s="4"/>
      <c r="L7" s="4"/>
      <c r="M7" s="4"/>
      <c r="N7" s="4"/>
      <c r="O7" s="4"/>
      <c r="P7" s="5"/>
    </row>
    <row r="8" spans="1:17" ht="15.75" thickBot="1" x14ac:dyDescent="0.3">
      <c r="A8" s="6"/>
      <c r="P8" s="7"/>
    </row>
    <row r="9" spans="1:17" ht="15.75" thickBot="1" x14ac:dyDescent="0.3">
      <c r="A9" s="6"/>
      <c r="B9" s="40" t="s">
        <v>18</v>
      </c>
      <c r="C9" s="4" t="s">
        <v>56</v>
      </c>
      <c r="D9" s="5" t="s">
        <v>6</v>
      </c>
      <c r="F9" t="str" cm="1">
        <f t="array" ref="F9:H19">B9:D19</f>
        <v>Store Name</v>
      </c>
      <c r="G9" t="str">
        <v>Revenue</v>
      </c>
      <c r="H9" t="str">
        <v>Total Target</v>
      </c>
      <c r="N9" s="21"/>
      <c r="P9" s="7"/>
    </row>
    <row r="10" spans="1:17" x14ac:dyDescent="0.25">
      <c r="A10" s="6"/>
      <c r="B10" s="6" t="s">
        <v>8</v>
      </c>
      <c r="C10" s="79">
        <v>546574.63</v>
      </c>
      <c r="D10" s="80">
        <v>422011</v>
      </c>
      <c r="F10" t="str">
        <v>Barron-Fleming</v>
      </c>
      <c r="G10" s="18">
        <v>546574.63</v>
      </c>
      <c r="H10" s="18">
        <v>422011</v>
      </c>
      <c r="P10" s="7"/>
    </row>
    <row r="11" spans="1:17" x14ac:dyDescent="0.25">
      <c r="A11" s="6"/>
      <c r="B11" s="6" t="s">
        <v>9</v>
      </c>
      <c r="C11" s="81">
        <v>526187</v>
      </c>
      <c r="D11" s="77">
        <v>600510</v>
      </c>
      <c r="F11" t="str">
        <v>Berg-Trujillo</v>
      </c>
      <c r="G11" s="18">
        <v>526187</v>
      </c>
      <c r="H11" s="18">
        <v>600510</v>
      </c>
      <c r="P11" s="7"/>
    </row>
    <row r="12" spans="1:17" x14ac:dyDescent="0.25">
      <c r="A12" s="6"/>
      <c r="B12" s="6" t="s">
        <v>10</v>
      </c>
      <c r="C12" s="81">
        <v>548423.81999999995</v>
      </c>
      <c r="D12" s="77">
        <v>418186</v>
      </c>
      <c r="F12" t="str">
        <v>Lee-Myers</v>
      </c>
      <c r="G12" s="18">
        <v>548423.81999999995</v>
      </c>
      <c r="H12" s="18">
        <v>418186</v>
      </c>
      <c r="P12" s="7"/>
    </row>
    <row r="13" spans="1:17" x14ac:dyDescent="0.25">
      <c r="A13" s="6"/>
      <c r="B13" s="6" t="s">
        <v>11</v>
      </c>
      <c r="C13" s="81">
        <v>545095.25999999989</v>
      </c>
      <c r="D13" s="77">
        <v>419431</v>
      </c>
      <c r="F13" t="str">
        <v>Lopez</v>
      </c>
      <c r="G13" s="18">
        <v>545095.25999999989</v>
      </c>
      <c r="H13" s="18">
        <v>419431</v>
      </c>
      <c r="P13" s="7"/>
      <c r="Q13" s="2"/>
    </row>
    <row r="14" spans="1:17" x14ac:dyDescent="0.25">
      <c r="A14" s="6"/>
      <c r="B14" s="6" t="s">
        <v>12</v>
      </c>
      <c r="C14" s="81">
        <v>536475.9</v>
      </c>
      <c r="D14" s="77">
        <v>601307</v>
      </c>
      <c r="F14" t="str">
        <v>Martinez</v>
      </c>
      <c r="G14" s="18">
        <v>536475.9</v>
      </c>
      <c r="H14" s="18">
        <v>601307</v>
      </c>
      <c r="P14" s="7"/>
    </row>
    <row r="15" spans="1:17" x14ac:dyDescent="0.25">
      <c r="A15" s="6"/>
      <c r="B15" s="6" t="s">
        <v>13</v>
      </c>
      <c r="C15" s="81">
        <v>547475.30000000005</v>
      </c>
      <c r="D15" s="77">
        <v>646080</v>
      </c>
      <c r="F15" t="str">
        <v>Miller</v>
      </c>
      <c r="G15" s="18">
        <v>547475.30000000005</v>
      </c>
      <c r="H15" s="18">
        <v>646080</v>
      </c>
      <c r="P15" s="7"/>
    </row>
    <row r="16" spans="1:17" x14ac:dyDescent="0.25">
      <c r="A16" s="6"/>
      <c r="B16" s="6" t="s">
        <v>14</v>
      </c>
      <c r="C16" s="81">
        <v>565168.15000000014</v>
      </c>
      <c r="D16" s="77">
        <v>445958</v>
      </c>
      <c r="F16" t="str">
        <v>Myers-Lopez</v>
      </c>
      <c r="G16" s="18">
        <v>565168.15000000014</v>
      </c>
      <c r="H16" s="18">
        <v>445958</v>
      </c>
      <c r="P16" s="7"/>
    </row>
    <row r="17" spans="1:19" x14ac:dyDescent="0.25">
      <c r="A17" s="6"/>
      <c r="B17" s="6" t="s">
        <v>15</v>
      </c>
      <c r="C17" s="81">
        <v>536180.92999999993</v>
      </c>
      <c r="D17" s="77">
        <v>711271</v>
      </c>
      <c r="F17" t="str">
        <v>Novak PLC</v>
      </c>
      <c r="G17" s="18">
        <v>536180.92999999993</v>
      </c>
      <c r="H17" s="18">
        <v>711271</v>
      </c>
      <c r="P17" s="7"/>
    </row>
    <row r="18" spans="1:19" x14ac:dyDescent="0.25">
      <c r="A18" s="6"/>
      <c r="B18" s="6" t="s">
        <v>16</v>
      </c>
      <c r="C18" s="81">
        <v>537047.05999999982</v>
      </c>
      <c r="D18" s="77">
        <v>485684</v>
      </c>
      <c r="F18" t="str">
        <v>Thomas</v>
      </c>
      <c r="G18" s="18">
        <v>537047.05999999982</v>
      </c>
      <c r="H18" s="18">
        <v>485684</v>
      </c>
      <c r="P18" s="7"/>
    </row>
    <row r="19" spans="1:19" ht="15.75" thickBot="1" x14ac:dyDescent="0.3">
      <c r="A19" s="6"/>
      <c r="B19" s="6" t="s">
        <v>17</v>
      </c>
      <c r="C19" s="81">
        <v>558181.42000000004</v>
      </c>
      <c r="D19" s="77">
        <v>504552</v>
      </c>
      <c r="F19" t="str">
        <v>Valdez</v>
      </c>
      <c r="G19" s="18">
        <v>558181.42000000004</v>
      </c>
      <c r="H19" s="18">
        <v>504552</v>
      </c>
      <c r="P19" s="7"/>
    </row>
    <row r="20" spans="1:19" ht="15.75" thickBot="1" x14ac:dyDescent="0.3">
      <c r="A20" s="6"/>
      <c r="B20" s="27" t="s">
        <v>0</v>
      </c>
      <c r="C20" s="82">
        <v>5446809.4700000202</v>
      </c>
      <c r="D20" s="78">
        <v>5254990</v>
      </c>
      <c r="P20" s="7"/>
    </row>
    <row r="21" spans="1:19" x14ac:dyDescent="0.25">
      <c r="A21" s="6"/>
      <c r="J21" s="22"/>
      <c r="P21" s="7"/>
    </row>
    <row r="22" spans="1:19" x14ac:dyDescent="0.25">
      <c r="A22" s="6"/>
      <c r="P22" s="7"/>
    </row>
    <row r="23" spans="1:19" x14ac:dyDescent="0.25">
      <c r="A23" s="6"/>
      <c r="P23" s="7"/>
    </row>
    <row r="24" spans="1:19" ht="15.75" thickBot="1" x14ac:dyDescent="0.3">
      <c r="A24" s="6"/>
      <c r="P24" s="7"/>
    </row>
    <row r="25" spans="1:19" ht="15.75" thickBot="1" x14ac:dyDescent="0.3">
      <c r="A25" s="6"/>
      <c r="B25" s="3" t="s">
        <v>56</v>
      </c>
      <c r="C25" s="27" t="s">
        <v>6</v>
      </c>
      <c r="E25" t="s">
        <v>20</v>
      </c>
      <c r="P25" s="7"/>
    </row>
    <row r="26" spans="1:19" ht="15.75" thickBot="1" x14ac:dyDescent="0.3">
      <c r="A26" s="6"/>
      <c r="B26" s="69">
        <v>5446809.4700000202</v>
      </c>
      <c r="C26" s="68">
        <v>5254990</v>
      </c>
      <c r="E26" s="22">
        <f>(B26-C26)/C26</f>
        <v>3.6502347292767488E-2</v>
      </c>
      <c r="F26" s="2" t="str">
        <f>IF(E26&gt;0,"▲"&amp;TEXT(E26,"+0.00%;-0.00%;0"),"▼"&amp;TEXT(E26,"+0.00%;-0.00%;0"))</f>
        <v>▲+3.65%</v>
      </c>
      <c r="P26" s="7"/>
    </row>
    <row r="27" spans="1:19" x14ac:dyDescent="0.25">
      <c r="A27" s="6"/>
      <c r="I27" s="2"/>
      <c r="P27" s="7"/>
    </row>
    <row r="28" spans="1:19" x14ac:dyDescent="0.25">
      <c r="A28" s="6"/>
      <c r="P28" s="7"/>
    </row>
    <row r="29" spans="1:19" x14ac:dyDescent="0.25">
      <c r="A29" s="6"/>
      <c r="P29" s="7"/>
    </row>
    <row r="30" spans="1:19" ht="15.75" thickBot="1" x14ac:dyDescent="0.3">
      <c r="A30" s="6"/>
      <c r="P30" s="7"/>
    </row>
    <row r="31" spans="1:19" ht="15.75" thickBot="1" x14ac:dyDescent="0.3">
      <c r="A31" s="3"/>
      <c r="B31" s="4"/>
      <c r="C31" s="4"/>
      <c r="D31" s="4"/>
      <c r="E31" s="4"/>
      <c r="F31" s="4"/>
      <c r="G31" s="4"/>
      <c r="H31" s="4"/>
      <c r="I31" s="4"/>
      <c r="J31" s="4"/>
      <c r="K31" s="4"/>
      <c r="L31" s="4"/>
      <c r="M31" s="4"/>
      <c r="N31" s="4"/>
      <c r="O31" s="4"/>
      <c r="P31" s="4"/>
      <c r="Q31" s="4"/>
      <c r="R31" s="4"/>
      <c r="S31" s="5"/>
    </row>
    <row r="32" spans="1:19" ht="15.75" thickBot="1" x14ac:dyDescent="0.3">
      <c r="A32" s="6"/>
      <c r="B32" s="23" t="s">
        <v>21</v>
      </c>
      <c r="C32" s="4" t="s">
        <v>56</v>
      </c>
      <c r="D32" s="27" t="s">
        <v>6</v>
      </c>
      <c r="F32" t="str" cm="1">
        <f t="array" ref="F32:H44">B32:D44</f>
        <v>Month Name</v>
      </c>
      <c r="G32" t="str">
        <v>Revenue</v>
      </c>
      <c r="H32" t="str">
        <v>Total Target</v>
      </c>
      <c r="I32" t="s">
        <v>34</v>
      </c>
      <c r="J32" t="s">
        <v>20</v>
      </c>
      <c r="S32" s="7"/>
    </row>
    <row r="33" spans="1:19" x14ac:dyDescent="0.25">
      <c r="A33" s="6"/>
      <c r="B33" s="24" t="s">
        <v>23</v>
      </c>
      <c r="C33" s="79">
        <v>40299.57999999998</v>
      </c>
      <c r="D33" s="46">
        <v>58884</v>
      </c>
      <c r="F33" t="str">
        <v>Jan</v>
      </c>
      <c r="G33" s="18">
        <v>40299.57999999998</v>
      </c>
      <c r="H33" s="18">
        <v>58884</v>
      </c>
      <c r="I33" s="18">
        <f>_xlfn.XLOOKUP(F33,$E$48:$E$49,$F$48:$F$49,"")</f>
        <v>58884</v>
      </c>
      <c r="J33" s="31">
        <f t="shared" ref="J33:J44" si="0">(G33-H33)/H33</f>
        <v>-0.31561069220841009</v>
      </c>
      <c r="S33" s="7"/>
    </row>
    <row r="34" spans="1:19" x14ac:dyDescent="0.25">
      <c r="A34" s="6"/>
      <c r="B34" s="25" t="s">
        <v>24</v>
      </c>
      <c r="C34" s="81">
        <v>44995.01</v>
      </c>
      <c r="D34" s="41">
        <v>48921</v>
      </c>
      <c r="F34" t="str">
        <v>Feb</v>
      </c>
      <c r="G34" s="18">
        <v>44995.01</v>
      </c>
      <c r="H34" s="18">
        <v>48921</v>
      </c>
      <c r="I34" s="18" t="str">
        <f t="shared" ref="I34:I44" si="1">_xlfn.XLOOKUP(F34,$E$48:$E$49,$F$48:$F$49,"")</f>
        <v/>
      </c>
      <c r="J34" s="31">
        <f t="shared" si="0"/>
        <v>-8.0251630179268577E-2</v>
      </c>
      <c r="S34" s="7"/>
    </row>
    <row r="35" spans="1:19" x14ac:dyDescent="0.25">
      <c r="A35" s="6"/>
      <c r="B35" s="25" t="s">
        <v>25</v>
      </c>
      <c r="C35" s="81">
        <v>42429.639999999992</v>
      </c>
      <c r="D35" s="41">
        <v>40240</v>
      </c>
      <c r="F35" t="str">
        <v>Mar</v>
      </c>
      <c r="G35" s="18">
        <v>42429.639999999992</v>
      </c>
      <c r="H35" s="18">
        <v>40240</v>
      </c>
      <c r="I35" s="18" t="str">
        <f t="shared" si="1"/>
        <v/>
      </c>
      <c r="J35" s="31">
        <f t="shared" si="0"/>
        <v>5.4414512922465012E-2</v>
      </c>
      <c r="S35" s="7"/>
    </row>
    <row r="36" spans="1:19" x14ac:dyDescent="0.25">
      <c r="A36" s="6"/>
      <c r="B36" s="25" t="s">
        <v>26</v>
      </c>
      <c r="C36" s="81">
        <v>44533.37000000001</v>
      </c>
      <c r="D36" s="41">
        <v>51463</v>
      </c>
      <c r="F36" t="str">
        <v>Apr</v>
      </c>
      <c r="G36" s="18">
        <v>44533.37000000001</v>
      </c>
      <c r="H36" s="18">
        <v>51463</v>
      </c>
      <c r="I36" s="18" t="str">
        <f t="shared" si="1"/>
        <v/>
      </c>
      <c r="J36" s="31">
        <f t="shared" si="0"/>
        <v>-0.13465266307832793</v>
      </c>
      <c r="S36" s="7"/>
    </row>
    <row r="37" spans="1:19" x14ac:dyDescent="0.25">
      <c r="A37" s="6"/>
      <c r="B37" s="25" t="s">
        <v>27</v>
      </c>
      <c r="C37" s="81">
        <v>47986.959999999985</v>
      </c>
      <c r="D37" s="41">
        <v>42829</v>
      </c>
      <c r="F37" t="str">
        <v>May</v>
      </c>
      <c r="G37" s="18">
        <v>47986.959999999985</v>
      </c>
      <c r="H37" s="18">
        <v>42829</v>
      </c>
      <c r="I37" s="18" t="str">
        <f t="shared" si="1"/>
        <v/>
      </c>
      <c r="J37" s="31">
        <f t="shared" si="0"/>
        <v>0.12043148334072672</v>
      </c>
      <c r="S37" s="7"/>
    </row>
    <row r="38" spans="1:19" x14ac:dyDescent="0.25">
      <c r="A38" s="6"/>
      <c r="B38" s="25" t="s">
        <v>28</v>
      </c>
      <c r="C38" s="81">
        <v>47623.309999999983</v>
      </c>
      <c r="D38" s="41">
        <v>41880</v>
      </c>
      <c r="F38" t="str">
        <v>Jun</v>
      </c>
      <c r="G38" s="18">
        <v>47623.309999999983</v>
      </c>
      <c r="H38" s="18">
        <v>41880</v>
      </c>
      <c r="I38" s="18" t="str">
        <f t="shared" si="1"/>
        <v/>
      </c>
      <c r="J38" s="31">
        <f t="shared" si="0"/>
        <v>0.13713729703915911</v>
      </c>
      <c r="S38" s="7"/>
    </row>
    <row r="39" spans="1:19" x14ac:dyDescent="0.25">
      <c r="A39" s="6"/>
      <c r="B39" s="25" t="s">
        <v>29</v>
      </c>
      <c r="C39" s="81">
        <v>37578.869999999988</v>
      </c>
      <c r="D39" s="41">
        <v>57096</v>
      </c>
      <c r="F39" t="str">
        <v>Jul</v>
      </c>
      <c r="G39" s="18">
        <v>37578.869999999988</v>
      </c>
      <c r="H39" s="18">
        <v>57096</v>
      </c>
      <c r="I39" s="18" t="str">
        <f t="shared" si="1"/>
        <v/>
      </c>
      <c r="J39" s="31">
        <f t="shared" si="0"/>
        <v>-0.3418300756620431</v>
      </c>
      <c r="S39" s="7"/>
    </row>
    <row r="40" spans="1:19" x14ac:dyDescent="0.25">
      <c r="A40" s="6"/>
      <c r="B40" s="25" t="s">
        <v>22</v>
      </c>
      <c r="C40" s="81">
        <v>47345.999999999993</v>
      </c>
      <c r="D40" s="41">
        <v>49810</v>
      </c>
      <c r="F40" t="str">
        <v>Aug</v>
      </c>
      <c r="G40" s="18">
        <v>47345.999999999993</v>
      </c>
      <c r="H40" s="18">
        <v>49810</v>
      </c>
      <c r="I40" s="18" t="str">
        <f t="shared" si="1"/>
        <v/>
      </c>
      <c r="J40" s="31">
        <f t="shared" si="0"/>
        <v>-4.9467978317607054E-2</v>
      </c>
      <c r="S40" s="7"/>
    </row>
    <row r="41" spans="1:19" x14ac:dyDescent="0.25">
      <c r="A41" s="6"/>
      <c r="B41" s="25" t="s">
        <v>30</v>
      </c>
      <c r="C41" s="81">
        <v>37484.260000000009</v>
      </c>
      <c r="D41" s="41">
        <v>48154</v>
      </c>
      <c r="F41" t="str">
        <v>Sep</v>
      </c>
      <c r="G41" s="18">
        <v>37484.260000000009</v>
      </c>
      <c r="H41" s="18">
        <v>48154</v>
      </c>
      <c r="I41" s="18" t="str">
        <f t="shared" si="1"/>
        <v/>
      </c>
      <c r="J41" s="31">
        <f t="shared" si="0"/>
        <v>-0.22157536237903375</v>
      </c>
      <c r="S41" s="7"/>
    </row>
    <row r="42" spans="1:19" x14ac:dyDescent="0.25">
      <c r="A42" s="6"/>
      <c r="B42" s="25" t="s">
        <v>31</v>
      </c>
      <c r="C42" s="81">
        <v>47193.959999999992</v>
      </c>
      <c r="D42" s="41">
        <v>58298</v>
      </c>
      <c r="F42" t="str">
        <v>Oct</v>
      </c>
      <c r="G42" s="18">
        <v>47193.959999999992</v>
      </c>
      <c r="H42" s="18">
        <v>58298</v>
      </c>
      <c r="I42" s="18">
        <f t="shared" si="1"/>
        <v>58298</v>
      </c>
      <c r="J42" s="31">
        <f t="shared" si="0"/>
        <v>-0.1904703420357475</v>
      </c>
      <c r="S42" s="7"/>
    </row>
    <row r="43" spans="1:19" x14ac:dyDescent="0.25">
      <c r="A43" s="6"/>
      <c r="B43" s="25" t="s">
        <v>32</v>
      </c>
      <c r="C43" s="81">
        <v>50601.920000000013</v>
      </c>
      <c r="D43" s="41">
        <v>52960</v>
      </c>
      <c r="F43" t="str">
        <v>Nov</v>
      </c>
      <c r="G43" s="18">
        <v>50601.920000000013</v>
      </c>
      <c r="H43" s="18">
        <v>52960</v>
      </c>
      <c r="I43" s="18" t="str">
        <f t="shared" si="1"/>
        <v/>
      </c>
      <c r="J43" s="31">
        <f t="shared" si="0"/>
        <v>-4.4525679758307915E-2</v>
      </c>
      <c r="S43" s="7"/>
    </row>
    <row r="44" spans="1:19" ht="15.75" thickBot="1" x14ac:dyDescent="0.3">
      <c r="A44" s="6"/>
      <c r="B44" s="26" t="s">
        <v>33</v>
      </c>
      <c r="C44" s="81">
        <v>38114.119999999966</v>
      </c>
      <c r="D44" s="41">
        <v>49975</v>
      </c>
      <c r="F44" t="str">
        <v>Dec</v>
      </c>
      <c r="G44" s="18">
        <v>38114.119999999966</v>
      </c>
      <c r="H44" s="18">
        <v>49975</v>
      </c>
      <c r="I44" s="18" t="str">
        <f t="shared" si="1"/>
        <v/>
      </c>
      <c r="J44" s="31">
        <f t="shared" si="0"/>
        <v>-0.23733626813406772</v>
      </c>
      <c r="S44" s="7"/>
    </row>
    <row r="45" spans="1:19" ht="15.75" thickBot="1" x14ac:dyDescent="0.3">
      <c r="A45" s="6"/>
      <c r="B45" s="27" t="s">
        <v>0</v>
      </c>
      <c r="C45" s="82">
        <v>526187</v>
      </c>
      <c r="D45" s="42">
        <v>600510</v>
      </c>
      <c r="S45" s="7"/>
    </row>
    <row r="46" spans="1:19" x14ac:dyDescent="0.25">
      <c r="A46" s="6"/>
      <c r="S46" s="7"/>
    </row>
    <row r="47" spans="1:19" x14ac:dyDescent="0.25">
      <c r="A47" s="6"/>
      <c r="E47" t="s">
        <v>36</v>
      </c>
      <c r="H47" t="s">
        <v>37</v>
      </c>
      <c r="I47" t="s">
        <v>6</v>
      </c>
      <c r="J47" t="s">
        <v>20</v>
      </c>
      <c r="S47" s="7"/>
    </row>
    <row r="48" spans="1:19" x14ac:dyDescent="0.25">
      <c r="A48" s="6"/>
      <c r="B48" t="s">
        <v>35</v>
      </c>
      <c r="E48" t="str">
        <f>_xlfn.XLOOKUP(F48,D33:D44,B33:B44,_xlfn.XLOOKUP(F48,C33:C44,B33:B44))</f>
        <v>Jan</v>
      </c>
      <c r="F48">
        <f>LARGE(C33:D44,1)</f>
        <v>58884</v>
      </c>
      <c r="H48" s="18" cm="1">
        <f t="array" ref="H48:I48">C45:D45</f>
        <v>526187</v>
      </c>
      <c r="I48" s="18">
        <v>600510</v>
      </c>
      <c r="J48" s="32">
        <f>(H48-I48)/I48</f>
        <v>-0.12376646517127109</v>
      </c>
      <c r="S48" s="7"/>
    </row>
    <row r="49" spans="1:19" x14ac:dyDescent="0.25">
      <c r="A49" s="6"/>
      <c r="E49" t="str">
        <f>_xlfn.XLOOKUP(F49,D34:D45,B34:B45,_xlfn.XLOOKUP(F49,C34:C45,B34:B45))</f>
        <v>Oct</v>
      </c>
      <c r="F49">
        <f>LARGE(C33:D44,2)</f>
        <v>58298</v>
      </c>
      <c r="J49" s="67" t="str">
        <f>IF(J48&gt;0,"▲"&amp;TEXT(J48,"+0.00%;-0.00%;0"),"▼"&amp;TEXT(J48,"+0.00%;-0.00%;0"))</f>
        <v>▼-12.38%</v>
      </c>
      <c r="S49" s="7"/>
    </row>
    <row r="50" spans="1:19" x14ac:dyDescent="0.25">
      <c r="A50" s="6"/>
      <c r="S50" s="7"/>
    </row>
    <row r="51" spans="1:19" x14ac:dyDescent="0.25">
      <c r="A51" s="6"/>
      <c r="S51" s="7"/>
    </row>
    <row r="52" spans="1:19" x14ac:dyDescent="0.25">
      <c r="A52" s="6"/>
      <c r="S52" s="7"/>
    </row>
    <row r="53" spans="1:19" x14ac:dyDescent="0.25">
      <c r="A53" s="6"/>
      <c r="S53" s="7"/>
    </row>
    <row r="54" spans="1:19" x14ac:dyDescent="0.25">
      <c r="A54" s="6"/>
      <c r="S54" s="7"/>
    </row>
    <row r="55" spans="1:19" x14ac:dyDescent="0.25">
      <c r="A55" s="6"/>
      <c r="S55" s="7"/>
    </row>
    <row r="56" spans="1:19" x14ac:dyDescent="0.25">
      <c r="A56" s="6"/>
      <c r="S56" s="7"/>
    </row>
    <row r="57" spans="1:19" x14ac:dyDescent="0.25">
      <c r="A57" s="6"/>
      <c r="S57" s="7"/>
    </row>
    <row r="58" spans="1:19" x14ac:dyDescent="0.25">
      <c r="A58" s="6"/>
      <c r="S58" s="7"/>
    </row>
    <row r="59" spans="1:19" ht="15.75" thickBot="1" x14ac:dyDescent="0.3">
      <c r="A59" s="8"/>
      <c r="B59" s="9"/>
      <c r="C59" s="9"/>
      <c r="D59" s="9"/>
      <c r="E59" s="9"/>
      <c r="F59" s="9"/>
      <c r="G59" s="9"/>
      <c r="H59" s="9"/>
      <c r="I59" s="9"/>
      <c r="J59" s="9"/>
      <c r="K59" s="9"/>
      <c r="L59" s="9"/>
      <c r="M59" s="9"/>
      <c r="N59" s="9"/>
      <c r="O59" s="9"/>
      <c r="P59" s="9"/>
      <c r="Q59" s="9"/>
      <c r="R59" s="9"/>
      <c r="S59" s="10"/>
    </row>
    <row r="60" spans="1:19" x14ac:dyDescent="0.25">
      <c r="A60" s="3"/>
      <c r="B60" s="4" t="s">
        <v>41</v>
      </c>
      <c r="C60" s="4"/>
      <c r="D60" s="4"/>
      <c r="E60" s="4"/>
      <c r="F60" s="4" t="s">
        <v>42</v>
      </c>
      <c r="G60" s="4"/>
      <c r="H60" s="4"/>
      <c r="I60" s="4"/>
      <c r="J60" s="4" t="s">
        <v>43</v>
      </c>
      <c r="K60" s="4"/>
      <c r="L60" s="4"/>
      <c r="M60" s="4"/>
      <c r="N60" s="4" t="s">
        <v>44</v>
      </c>
      <c r="O60" s="4"/>
      <c r="P60" s="4"/>
      <c r="Q60" s="4"/>
      <c r="R60" s="4"/>
      <c r="S60" s="5"/>
    </row>
    <row r="61" spans="1:19" ht="15.75" thickBot="1" x14ac:dyDescent="0.3">
      <c r="A61" s="6"/>
      <c r="B61" s="35" t="s">
        <v>38</v>
      </c>
      <c r="C61" s="26" t="s">
        <v>4</v>
      </c>
      <c r="F61" s="35" t="s">
        <v>38</v>
      </c>
      <c r="G61" s="26" t="s">
        <v>4</v>
      </c>
      <c r="J61" s="35" t="s">
        <v>38</v>
      </c>
      <c r="K61" s="26" t="s">
        <v>4</v>
      </c>
      <c r="N61" s="35" t="s">
        <v>38</v>
      </c>
      <c r="O61" s="26" t="s">
        <v>4</v>
      </c>
      <c r="Q61" s="6" t="s">
        <v>50</v>
      </c>
      <c r="R61" s="7" t="s">
        <v>77</v>
      </c>
    </row>
    <row r="62" spans="1:19" ht="15.75" thickBot="1" x14ac:dyDescent="0.3">
      <c r="A62" s="6"/>
      <c r="B62" s="36" t="s">
        <v>109</v>
      </c>
      <c r="C62" s="83">
        <v>8477.4799999999977</v>
      </c>
      <c r="D62" s="32"/>
      <c r="F62" s="36" t="s">
        <v>103</v>
      </c>
      <c r="G62" s="83">
        <v>130.20000000000073</v>
      </c>
      <c r="H62" s="32"/>
      <c r="J62" s="36" t="s">
        <v>92</v>
      </c>
      <c r="K62" s="83">
        <v>134907.56</v>
      </c>
      <c r="L62" s="32"/>
      <c r="N62" s="36" t="s">
        <v>90</v>
      </c>
      <c r="O62" s="83">
        <v>86589.619999999952</v>
      </c>
      <c r="P62" s="32"/>
      <c r="Q62" s="82">
        <v>20</v>
      </c>
      <c r="R62" s="78">
        <v>600</v>
      </c>
    </row>
    <row r="63" spans="1:19" x14ac:dyDescent="0.25">
      <c r="A63" s="6"/>
      <c r="B63" s="36" t="s">
        <v>110</v>
      </c>
      <c r="C63" s="83">
        <v>7569.0199999999959</v>
      </c>
      <c r="D63" s="32"/>
      <c r="F63" s="36" t="s">
        <v>104</v>
      </c>
      <c r="G63" s="83">
        <v>912.82000000000062</v>
      </c>
      <c r="H63" s="32"/>
      <c r="J63" s="36" t="s">
        <v>114</v>
      </c>
      <c r="K63" s="83">
        <v>132555.79000000024</v>
      </c>
      <c r="L63" s="32"/>
      <c r="N63" s="36" t="s">
        <v>91</v>
      </c>
      <c r="O63" s="83">
        <v>91811.079999999856</v>
      </c>
      <c r="P63" s="32"/>
    </row>
    <row r="64" spans="1:19" x14ac:dyDescent="0.25">
      <c r="A64" s="6"/>
      <c r="B64" s="36" t="s">
        <v>111</v>
      </c>
      <c r="C64" s="83">
        <v>7236.9200000000019</v>
      </c>
      <c r="D64" s="32"/>
      <c r="F64" s="36" t="s">
        <v>105</v>
      </c>
      <c r="G64" s="83">
        <v>992.27999999999975</v>
      </c>
      <c r="H64" s="32"/>
      <c r="J64" s="36" t="s">
        <v>115</v>
      </c>
      <c r="K64" s="83">
        <v>132061.01999999973</v>
      </c>
      <c r="L64" s="32"/>
      <c r="N64" s="36" t="s">
        <v>88</v>
      </c>
      <c r="O64" s="83">
        <v>96221.15</v>
      </c>
      <c r="P64" s="32"/>
    </row>
    <row r="65" spans="1:19" x14ac:dyDescent="0.25">
      <c r="A65" s="6"/>
      <c r="B65" s="36" t="s">
        <v>112</v>
      </c>
      <c r="C65" s="83">
        <v>7191.9699999999975</v>
      </c>
      <c r="D65" s="32"/>
      <c r="F65" s="36" t="s">
        <v>106</v>
      </c>
      <c r="G65" s="83">
        <v>1362.7800000000007</v>
      </c>
      <c r="H65" s="32"/>
      <c r="J65" s="36" t="s">
        <v>116</v>
      </c>
      <c r="K65" s="83">
        <v>131335.97000000015</v>
      </c>
      <c r="L65" s="32"/>
      <c r="N65" s="36" t="s">
        <v>108</v>
      </c>
      <c r="O65" s="83">
        <v>101212.63000000015</v>
      </c>
      <c r="P65" s="32"/>
    </row>
    <row r="66" spans="1:19" ht="15.75" thickBot="1" x14ac:dyDescent="0.3">
      <c r="A66" s="6"/>
      <c r="B66" s="37" t="s">
        <v>113</v>
      </c>
      <c r="C66" s="84">
        <v>6966.5800000000008</v>
      </c>
      <c r="D66" s="32"/>
      <c r="F66" s="37" t="s">
        <v>107</v>
      </c>
      <c r="G66" s="84">
        <v>1387.2399999999998</v>
      </c>
      <c r="H66" s="32"/>
      <c r="J66" s="37" t="s">
        <v>89</v>
      </c>
      <c r="K66" s="84">
        <v>128176.22000000032</v>
      </c>
      <c r="L66" s="32"/>
      <c r="N66" s="37" t="s">
        <v>99</v>
      </c>
      <c r="O66" s="84">
        <v>104453.84999999986</v>
      </c>
      <c r="P66" s="32"/>
    </row>
    <row r="67" spans="1:19" x14ac:dyDescent="0.25">
      <c r="A67" s="6"/>
    </row>
    <row r="68" spans="1:19" x14ac:dyDescent="0.25">
      <c r="A68" s="6"/>
      <c r="D68" t="s">
        <v>47</v>
      </c>
      <c r="E68">
        <v>2</v>
      </c>
      <c r="G68" t="str" cm="1">
        <f t="array" ref="G68:H72">IF(E68=2,B62:C66,F62:G66)</f>
        <v>John Brown</v>
      </c>
      <c r="H68">
        <v>8477.4799999999977</v>
      </c>
      <c r="K68" t="str" cm="1">
        <f t="array" ref="K68:L72">IF(E68=2,J62:K66,N62:O66)</f>
        <v>Washington</v>
      </c>
      <c r="L68">
        <v>134907.56</v>
      </c>
    </row>
    <row r="69" spans="1:19" x14ac:dyDescent="0.25">
      <c r="A69" s="6"/>
      <c r="D69" t="s">
        <v>48</v>
      </c>
      <c r="E69">
        <v>1</v>
      </c>
      <c r="G69" t="str">
        <v>Paul Noble</v>
      </c>
      <c r="H69">
        <v>7569.0199999999959</v>
      </c>
      <c r="K69" t="str">
        <v>California</v>
      </c>
      <c r="L69">
        <v>132555.79000000024</v>
      </c>
    </row>
    <row r="70" spans="1:19" x14ac:dyDescent="0.25">
      <c r="A70" s="6"/>
      <c r="D70" t="s">
        <v>45</v>
      </c>
      <c r="G70" t="str">
        <v>Laura Gross</v>
      </c>
      <c r="H70">
        <v>7236.9200000000019</v>
      </c>
      <c r="K70" t="str">
        <v>Michigan</v>
      </c>
      <c r="L70">
        <v>132061.01999999973</v>
      </c>
    </row>
    <row r="71" spans="1:19" x14ac:dyDescent="0.25">
      <c r="A71" s="6"/>
      <c r="D71" t="s">
        <v>46</v>
      </c>
      <c r="G71" t="str">
        <v>Judith Simmons</v>
      </c>
      <c r="H71">
        <v>7191.9699999999975</v>
      </c>
      <c r="K71" t="str">
        <v>Virginia</v>
      </c>
      <c r="L71">
        <v>131335.97000000015</v>
      </c>
    </row>
    <row r="72" spans="1:19" x14ac:dyDescent="0.25">
      <c r="A72" s="6"/>
      <c r="G72" t="str">
        <v>Kristine Barrett</v>
      </c>
      <c r="H72">
        <v>6966.5800000000008</v>
      </c>
      <c r="K72" t="str">
        <v>Missouri</v>
      </c>
      <c r="L72">
        <v>128176.22000000032</v>
      </c>
    </row>
    <row r="73" spans="1:19" x14ac:dyDescent="0.25">
      <c r="A73" s="6"/>
    </row>
    <row r="74" spans="1:19" x14ac:dyDescent="0.25">
      <c r="A74" s="6"/>
    </row>
    <row r="75" spans="1:19" x14ac:dyDescent="0.25">
      <c r="A75" s="6"/>
    </row>
    <row r="76" spans="1:19" x14ac:dyDescent="0.25">
      <c r="A76" s="6"/>
      <c r="I76" t="str" cm="1">
        <f t="array" ref="I76:J80">IF(E69=2,_xlfn.ANCHORARRAY(K68),_xlfn.ANCHORARRAY(G68))</f>
        <v>John Brown</v>
      </c>
      <c r="J76" s="34">
        <v>8477.4799999999977</v>
      </c>
    </row>
    <row r="77" spans="1:19" x14ac:dyDescent="0.25">
      <c r="A77" s="6"/>
      <c r="I77" t="str">
        <v>Paul Noble</v>
      </c>
      <c r="J77" s="34">
        <v>7569.0199999999959</v>
      </c>
    </row>
    <row r="78" spans="1:19" x14ac:dyDescent="0.25">
      <c r="A78" s="6"/>
      <c r="C78" s="38" t="s">
        <v>49</v>
      </c>
      <c r="D78" t="str">
        <f>_xlfn.TEXTJOIN(" ",,IF(E68=1,"Less Profitable","Top Profitable"),IF(E69=2,"Locations", "Customers"))</f>
        <v>Top Profitable Customers</v>
      </c>
      <c r="I78" t="str">
        <v>Laura Gross</v>
      </c>
      <c r="J78" s="34">
        <v>7236.9200000000019</v>
      </c>
    </row>
    <row r="79" spans="1:19" x14ac:dyDescent="0.25">
      <c r="A79" s="6"/>
      <c r="D79" t="str">
        <f>IF(E69=2,"Total Sales Location","Customer over time")</f>
        <v>Customer over time</v>
      </c>
      <c r="F79">
        <f>IF(E69=2,Q62,R62)</f>
        <v>600</v>
      </c>
      <c r="I79" t="str">
        <v>Judith Simmons</v>
      </c>
      <c r="J79" s="34">
        <v>7191.9699999999975</v>
      </c>
      <c r="S79" s="7"/>
    </row>
    <row r="80" spans="1:19" x14ac:dyDescent="0.25">
      <c r="A80" s="6"/>
      <c r="I80" t="str">
        <v>Kristine Barrett</v>
      </c>
      <c r="J80" s="34">
        <v>6966.5800000000008</v>
      </c>
      <c r="S80" s="7"/>
    </row>
    <row r="81" spans="1:19" ht="15.75" thickBot="1" x14ac:dyDescent="0.3">
      <c r="A81" s="6"/>
      <c r="S81" s="7"/>
    </row>
    <row r="82" spans="1:19" x14ac:dyDescent="0.25">
      <c r="A82" s="6"/>
      <c r="S82" s="7"/>
    </row>
    <row r="83" spans="1:19" ht="15.75" thickBot="1" x14ac:dyDescent="0.3">
      <c r="A83" s="8"/>
      <c r="B83" s="9"/>
      <c r="C83" s="9"/>
      <c r="D83" s="9"/>
      <c r="E83" s="9"/>
      <c r="F83" s="9"/>
      <c r="G83" s="9"/>
      <c r="H83" s="9"/>
      <c r="I83" s="9"/>
      <c r="J83" s="9"/>
      <c r="K83" s="9"/>
      <c r="L83" s="9"/>
      <c r="M83" s="9"/>
      <c r="N83" s="9"/>
      <c r="O83" s="9"/>
      <c r="P83" s="9"/>
      <c r="Q83" s="9"/>
      <c r="R83" s="9"/>
      <c r="S83" s="10"/>
    </row>
    <row r="84" spans="1:19" x14ac:dyDescent="0.25">
      <c r="A84" s="3"/>
      <c r="B84" s="4"/>
      <c r="C84" s="4"/>
      <c r="D84" s="4"/>
      <c r="E84" s="4"/>
      <c r="F84" s="4"/>
      <c r="G84" s="4"/>
      <c r="H84" s="4"/>
      <c r="I84" s="4"/>
      <c r="J84" s="4"/>
      <c r="K84" s="4"/>
      <c r="L84" s="4"/>
      <c r="M84" s="4"/>
      <c r="N84" s="5"/>
    </row>
    <row r="85" spans="1:19" ht="15.75" thickBot="1" x14ac:dyDescent="0.3">
      <c r="A85" s="6"/>
      <c r="B85" s="35" t="s">
        <v>38</v>
      </c>
      <c r="C85" s="26" t="s">
        <v>4</v>
      </c>
      <c r="F85" s="26" t="s">
        <v>59</v>
      </c>
      <c r="H85" t="str" cm="1">
        <f t="array" ref="H85:I89">B86:C90</f>
        <v>0-20</v>
      </c>
      <c r="I85" s="34">
        <v>64579.969999999928</v>
      </c>
      <c r="N85" s="7"/>
    </row>
    <row r="86" spans="1:19" ht="15.75" thickBot="1" x14ac:dyDescent="0.3">
      <c r="A86" s="6"/>
      <c r="B86" s="36" t="s">
        <v>51</v>
      </c>
      <c r="C86" s="83">
        <v>64579.969999999928</v>
      </c>
      <c r="F86" s="62">
        <v>46.435000000000002</v>
      </c>
      <c r="H86" t="str">
        <v>21-30</v>
      </c>
      <c r="I86" s="34">
        <v>368668.89999999973</v>
      </c>
      <c r="N86" s="7"/>
    </row>
    <row r="87" spans="1:19" x14ac:dyDescent="0.25">
      <c r="A87" s="6"/>
      <c r="B87" s="36" t="s">
        <v>52</v>
      </c>
      <c r="C87" s="83">
        <v>368668.89999999973</v>
      </c>
      <c r="H87" t="str">
        <v>31-40</v>
      </c>
      <c r="I87" s="34">
        <v>430853.89999999874</v>
      </c>
      <c r="N87" s="7"/>
    </row>
    <row r="88" spans="1:19" x14ac:dyDescent="0.25">
      <c r="A88" s="6"/>
      <c r="B88" s="36" t="s">
        <v>53</v>
      </c>
      <c r="C88" s="83">
        <v>430853.89999999874</v>
      </c>
      <c r="H88" t="str">
        <v>41-50</v>
      </c>
      <c r="I88" s="34">
        <v>497369.17000000109</v>
      </c>
      <c r="N88" s="7"/>
    </row>
    <row r="89" spans="1:19" x14ac:dyDescent="0.25">
      <c r="A89" s="6"/>
      <c r="B89" s="36" t="s">
        <v>54</v>
      </c>
      <c r="C89" s="83">
        <v>497369.17000000109</v>
      </c>
      <c r="H89" t="str">
        <v>51 +</v>
      </c>
      <c r="I89" s="34">
        <v>936040.1199999915</v>
      </c>
      <c r="N89" s="7"/>
    </row>
    <row r="90" spans="1:19" ht="15.75" thickBot="1" x14ac:dyDescent="0.3">
      <c r="A90" s="6"/>
      <c r="B90" s="37" t="s">
        <v>55</v>
      </c>
      <c r="C90" s="83">
        <v>936040.1199999915</v>
      </c>
      <c r="N90" s="7"/>
    </row>
    <row r="91" spans="1:19" ht="15.75" thickBot="1" x14ac:dyDescent="0.3">
      <c r="A91" s="6"/>
      <c r="B91" s="37" t="s">
        <v>0</v>
      </c>
      <c r="C91" s="84">
        <v>2297512.0600000275</v>
      </c>
      <c r="N91" s="7"/>
    </row>
    <row r="92" spans="1:19" x14ac:dyDescent="0.25">
      <c r="A92" s="6"/>
      <c r="N92" s="7"/>
    </row>
    <row r="93" spans="1:19" x14ac:dyDescent="0.25">
      <c r="A93" s="6"/>
      <c r="N93" s="7"/>
    </row>
    <row r="94" spans="1:19" x14ac:dyDescent="0.25">
      <c r="A94" s="6"/>
      <c r="N94" s="7"/>
    </row>
    <row r="95" spans="1:19" x14ac:dyDescent="0.25">
      <c r="A95" s="6"/>
      <c r="N95" s="7"/>
    </row>
    <row r="96" spans="1:19" ht="15.75" thickBot="1" x14ac:dyDescent="0.3">
      <c r="A96" s="6"/>
      <c r="I96" t="s">
        <v>7</v>
      </c>
      <c r="N96" s="7"/>
    </row>
    <row r="97" spans="1:17" ht="15.75" thickBot="1" x14ac:dyDescent="0.3">
      <c r="A97" s="3"/>
      <c r="B97" s="4"/>
      <c r="C97" s="4"/>
      <c r="D97" s="4"/>
      <c r="E97" s="4"/>
      <c r="F97" s="4"/>
      <c r="G97" s="4"/>
      <c r="H97" s="4"/>
      <c r="I97" s="4"/>
      <c r="J97" s="4"/>
      <c r="K97" s="4"/>
      <c r="L97" s="4"/>
      <c r="M97" s="4"/>
      <c r="N97" s="4"/>
      <c r="O97" s="4"/>
      <c r="P97" s="4"/>
      <c r="Q97" s="5"/>
    </row>
    <row r="98" spans="1:17" ht="15.75" thickBot="1" x14ac:dyDescent="0.3">
      <c r="A98" s="6"/>
      <c r="B98" s="23" t="s">
        <v>38</v>
      </c>
      <c r="C98" s="4" t="s">
        <v>64</v>
      </c>
      <c r="D98" s="5" t="s">
        <v>4</v>
      </c>
      <c r="Q98" s="7"/>
    </row>
    <row r="99" spans="1:17" x14ac:dyDescent="0.25">
      <c r="A99" s="6"/>
      <c r="B99" s="54" t="s">
        <v>23</v>
      </c>
      <c r="C99" s="56">
        <v>177715.38000000006</v>
      </c>
      <c r="D99" s="74"/>
      <c r="E99" t="str">
        <f t="shared" ref="E99:E109" si="2">_xlfn.XLOOKUP(B99,$F$99:$F$101,$G$99:$G$101,"")</f>
        <v/>
      </c>
      <c r="F99" s="34" t="str" cm="1">
        <f t="array" ref="F99:G110">_xlfn._xlws.SORT(B99:C110,2,-1)</f>
        <v>Aug</v>
      </c>
      <c r="G99" s="34">
        <v>208599.36000000034</v>
      </c>
      <c r="J99" s="34"/>
      <c r="K99" s="53"/>
      <c r="Q99" s="7"/>
    </row>
    <row r="100" spans="1:17" x14ac:dyDescent="0.25">
      <c r="A100" s="6"/>
      <c r="B100" s="36" t="s">
        <v>24</v>
      </c>
      <c r="C100" s="57">
        <v>177756.57000000004</v>
      </c>
      <c r="D100" s="75">
        <v>2.3177510016281769E-4</v>
      </c>
      <c r="E100" t="str">
        <f t="shared" si="2"/>
        <v/>
      </c>
      <c r="F100" s="34" t="str">
        <v>May</v>
      </c>
      <c r="G100" s="34">
        <v>205642.85000000033</v>
      </c>
      <c r="J100" s="34"/>
      <c r="K100" s="22"/>
      <c r="Q100" s="7"/>
    </row>
    <row r="101" spans="1:17" x14ac:dyDescent="0.25">
      <c r="A101" s="6"/>
      <c r="B101" s="36" t="s">
        <v>25</v>
      </c>
      <c r="C101" s="57">
        <v>204515.86999999941</v>
      </c>
      <c r="D101" s="75">
        <v>0.1505390208643167</v>
      </c>
      <c r="E101">
        <f t="shared" si="2"/>
        <v>204515.86999999941</v>
      </c>
      <c r="F101" s="34" t="str">
        <v>Mar</v>
      </c>
      <c r="G101" s="34">
        <v>204515.86999999941</v>
      </c>
      <c r="J101" s="34"/>
      <c r="K101" s="22"/>
      <c r="Q101" s="7"/>
    </row>
    <row r="102" spans="1:17" x14ac:dyDescent="0.25">
      <c r="A102" s="6"/>
      <c r="B102" s="36" t="s">
        <v>26</v>
      </c>
      <c r="C102" s="57">
        <v>192977.04000000018</v>
      </c>
      <c r="D102" s="75">
        <v>-5.6420218147370485E-2</v>
      </c>
      <c r="E102" t="str">
        <f t="shared" si="2"/>
        <v/>
      </c>
      <c r="F102" s="34" t="str">
        <v>Jun</v>
      </c>
      <c r="G102" s="34">
        <v>195489.95000000042</v>
      </c>
      <c r="J102" s="34"/>
      <c r="K102" s="22"/>
      <c r="Q102" s="7"/>
    </row>
    <row r="103" spans="1:17" x14ac:dyDescent="0.25">
      <c r="A103" s="6"/>
      <c r="B103" s="36" t="s">
        <v>27</v>
      </c>
      <c r="C103" s="57">
        <v>205642.85000000033</v>
      </c>
      <c r="D103" s="75">
        <v>6.5633766586948014E-2</v>
      </c>
      <c r="E103">
        <f t="shared" si="2"/>
        <v>205642.85000000033</v>
      </c>
      <c r="F103" s="34" t="str">
        <v>Apr</v>
      </c>
      <c r="G103" s="34">
        <v>192977.04000000018</v>
      </c>
      <c r="J103" s="34"/>
      <c r="K103" s="22"/>
      <c r="Q103" s="7"/>
    </row>
    <row r="104" spans="1:17" x14ac:dyDescent="0.25">
      <c r="A104" s="6"/>
      <c r="B104" s="36" t="s">
        <v>28</v>
      </c>
      <c r="C104" s="57">
        <v>195489.95000000042</v>
      </c>
      <c r="D104" s="75">
        <v>-4.9371519603039399E-2</v>
      </c>
      <c r="E104" t="str">
        <f t="shared" si="2"/>
        <v/>
      </c>
      <c r="F104" s="34" t="str">
        <v>Nov</v>
      </c>
      <c r="G104" s="34">
        <v>192253.24999999942</v>
      </c>
      <c r="J104" s="34"/>
      <c r="K104" s="22"/>
      <c r="Q104" s="7"/>
    </row>
    <row r="105" spans="1:17" x14ac:dyDescent="0.25">
      <c r="A105" s="6"/>
      <c r="B105" s="36" t="s">
        <v>29</v>
      </c>
      <c r="C105" s="57">
        <v>182737.19000000047</v>
      </c>
      <c r="D105" s="75">
        <v>-6.5234862457123372E-2</v>
      </c>
      <c r="E105" t="str">
        <f t="shared" si="2"/>
        <v/>
      </c>
      <c r="F105" s="34" t="str">
        <v>Oct</v>
      </c>
      <c r="G105" s="34">
        <v>190384.21999999968</v>
      </c>
      <c r="J105" s="34"/>
      <c r="K105" s="22"/>
      <c r="Q105" s="7"/>
    </row>
    <row r="106" spans="1:17" x14ac:dyDescent="0.25">
      <c r="A106" s="6"/>
      <c r="B106" s="36" t="s">
        <v>22</v>
      </c>
      <c r="C106" s="57">
        <v>208599.36000000034</v>
      </c>
      <c r="D106" s="75">
        <v>0.14152658251995559</v>
      </c>
      <c r="E106">
        <f t="shared" si="2"/>
        <v>208599.36000000034</v>
      </c>
      <c r="F106" s="34" t="str">
        <v>Sep</v>
      </c>
      <c r="G106" s="34">
        <v>190084.82000000039</v>
      </c>
      <c r="J106" s="34"/>
      <c r="K106" s="22"/>
      <c r="Q106" s="7"/>
    </row>
    <row r="107" spans="1:17" x14ac:dyDescent="0.25">
      <c r="A107" s="6"/>
      <c r="B107" s="36" t="s">
        <v>30</v>
      </c>
      <c r="C107" s="57">
        <v>190084.82000000039</v>
      </c>
      <c r="D107" s="75">
        <v>-8.8756456395647235E-2</v>
      </c>
      <c r="E107" t="str">
        <f t="shared" si="2"/>
        <v/>
      </c>
      <c r="F107" s="34" t="str">
        <v>Jul</v>
      </c>
      <c r="G107" s="34">
        <v>182737.19000000047</v>
      </c>
      <c r="J107" s="34"/>
      <c r="K107" s="22"/>
      <c r="Q107" s="7"/>
    </row>
    <row r="108" spans="1:17" x14ac:dyDescent="0.25">
      <c r="A108" s="6"/>
      <c r="B108" s="36" t="s">
        <v>31</v>
      </c>
      <c r="C108" s="57">
        <v>190384.21999999968</v>
      </c>
      <c r="D108" s="75">
        <v>1.5750863219866535E-3</v>
      </c>
      <c r="E108" t="str">
        <f t="shared" si="2"/>
        <v/>
      </c>
      <c r="F108" s="34" t="str">
        <v>Dec</v>
      </c>
      <c r="G108" s="34">
        <v>179355.56000000011</v>
      </c>
      <c r="J108" s="34"/>
      <c r="K108" s="22"/>
      <c r="Q108" s="7"/>
    </row>
    <row r="109" spans="1:17" x14ac:dyDescent="0.25">
      <c r="A109" s="6"/>
      <c r="B109" s="36" t="s">
        <v>32</v>
      </c>
      <c r="C109" s="57">
        <v>192253.24999999942</v>
      </c>
      <c r="D109" s="75">
        <v>9.8171476606608472E-3</v>
      </c>
      <c r="E109" t="str">
        <f t="shared" si="2"/>
        <v/>
      </c>
      <c r="F109" s="34" t="str">
        <v>Feb</v>
      </c>
      <c r="G109" s="34">
        <v>177756.57000000004</v>
      </c>
      <c r="J109" s="34"/>
      <c r="K109" s="22"/>
      <c r="Q109" s="7"/>
    </row>
    <row r="110" spans="1:17" ht="15.75" thickBot="1" x14ac:dyDescent="0.3">
      <c r="A110" s="6"/>
      <c r="B110" s="37" t="s">
        <v>33</v>
      </c>
      <c r="C110" s="58">
        <v>179355.56000000011</v>
      </c>
      <c r="D110" s="76">
        <v>-6.7086980324126341E-2</v>
      </c>
      <c r="E110" t="str">
        <f>_xlfn.XLOOKUP(B110,$F$99:$F$101,$G$99:$G$101,"")</f>
        <v/>
      </c>
      <c r="F110" s="34" t="str">
        <v>Jan</v>
      </c>
      <c r="G110" s="34">
        <v>177715.38000000006</v>
      </c>
      <c r="J110" s="34"/>
      <c r="K110" s="22"/>
      <c r="Q110" s="7"/>
    </row>
    <row r="111" spans="1:17" x14ac:dyDescent="0.25">
      <c r="A111" s="6"/>
      <c r="Q111" s="7"/>
    </row>
    <row r="112" spans="1:17" x14ac:dyDescent="0.25">
      <c r="A112" s="6"/>
      <c r="Q112" s="7"/>
    </row>
    <row r="113" spans="1:17" x14ac:dyDescent="0.25">
      <c r="A113" s="6"/>
      <c r="Q113" s="7"/>
    </row>
    <row r="114" spans="1:17" ht="15.75" thickBot="1" x14ac:dyDescent="0.3">
      <c r="A114" s="8"/>
      <c r="B114" s="9"/>
      <c r="C114" s="9"/>
      <c r="D114" s="9"/>
      <c r="E114" s="9"/>
      <c r="F114" s="9"/>
      <c r="G114" s="9"/>
      <c r="H114" s="9"/>
      <c r="I114" s="9"/>
      <c r="J114" s="9"/>
      <c r="K114" s="9"/>
      <c r="L114" s="9"/>
      <c r="M114" s="9"/>
      <c r="N114" s="9"/>
      <c r="O114" s="9"/>
      <c r="P114" s="9"/>
      <c r="Q114" s="10"/>
    </row>
    <row r="115" spans="1:17" ht="15.75" thickBot="1" x14ac:dyDescent="0.3">
      <c r="A115" s="3"/>
      <c r="B115" s="4"/>
      <c r="C115" s="4"/>
      <c r="D115" s="4"/>
      <c r="E115" s="4"/>
      <c r="F115" s="4"/>
      <c r="G115" s="4"/>
      <c r="H115" s="4"/>
      <c r="I115" s="5"/>
    </row>
    <row r="116" spans="1:17" ht="15.75" thickBot="1" x14ac:dyDescent="0.3">
      <c r="A116" s="6"/>
      <c r="B116" s="23" t="s">
        <v>38</v>
      </c>
      <c r="C116" s="27" t="s">
        <v>64</v>
      </c>
      <c r="F116" s="34"/>
      <c r="I116" s="7"/>
    </row>
    <row r="117" spans="1:17" x14ac:dyDescent="0.25">
      <c r="A117" s="6"/>
      <c r="B117" s="36" t="s">
        <v>66</v>
      </c>
      <c r="C117" s="59">
        <v>342889.85000000324</v>
      </c>
      <c r="I117" s="7"/>
    </row>
    <row r="118" spans="1:17" x14ac:dyDescent="0.25">
      <c r="A118" s="6"/>
      <c r="B118" s="36" t="s">
        <v>67</v>
      </c>
      <c r="C118" s="60">
        <v>324340.81999999884</v>
      </c>
      <c r="I118" s="7"/>
    </row>
    <row r="119" spans="1:17" x14ac:dyDescent="0.25">
      <c r="A119" s="6"/>
      <c r="B119" s="36" t="s">
        <v>68</v>
      </c>
      <c r="C119" s="60">
        <v>324189.0599999979</v>
      </c>
      <c r="I119" s="7"/>
    </row>
    <row r="120" spans="1:17" x14ac:dyDescent="0.25">
      <c r="A120" s="6"/>
      <c r="B120" s="36" t="s">
        <v>69</v>
      </c>
      <c r="C120" s="60">
        <v>340665.27999999869</v>
      </c>
      <c r="I120" s="7"/>
    </row>
    <row r="121" spans="1:17" x14ac:dyDescent="0.25">
      <c r="A121" s="6"/>
      <c r="B121" s="36" t="s">
        <v>70</v>
      </c>
      <c r="C121" s="60">
        <v>319564.96000000124</v>
      </c>
      <c r="I121" s="7"/>
    </row>
    <row r="122" spans="1:17" x14ac:dyDescent="0.25">
      <c r="A122" s="6"/>
      <c r="B122" s="36" t="s">
        <v>71</v>
      </c>
      <c r="C122" s="60">
        <v>332458.74000000069</v>
      </c>
      <c r="I122" s="7"/>
    </row>
    <row r="123" spans="1:17" ht="15.75" thickBot="1" x14ac:dyDescent="0.3">
      <c r="A123" s="6"/>
      <c r="B123" s="37" t="s">
        <v>65</v>
      </c>
      <c r="C123" s="61">
        <v>313403.34999999951</v>
      </c>
      <c r="I123" s="7"/>
    </row>
    <row r="124" spans="1:17" x14ac:dyDescent="0.25">
      <c r="A124" s="6"/>
      <c r="I124" s="7"/>
    </row>
    <row r="125" spans="1:17" x14ac:dyDescent="0.25">
      <c r="A125" s="6"/>
      <c r="I125" s="7"/>
    </row>
    <row r="126" spans="1:17" x14ac:dyDescent="0.25">
      <c r="A126" s="6"/>
      <c r="I126" s="7"/>
    </row>
    <row r="127" spans="1:17" x14ac:dyDescent="0.25">
      <c r="A127" s="6"/>
      <c r="I127" s="7"/>
    </row>
    <row r="128" spans="1:17" ht="15.75" thickBot="1" x14ac:dyDescent="0.3">
      <c r="A128" s="6"/>
      <c r="I128" s="7"/>
    </row>
    <row r="129" spans="1:20" x14ac:dyDescent="0.25">
      <c r="A129" s="3"/>
      <c r="B129" s="4"/>
      <c r="C129" s="4"/>
      <c r="D129" s="4"/>
      <c r="E129" s="4"/>
      <c r="F129" s="4"/>
      <c r="G129" s="4"/>
      <c r="H129" s="4"/>
      <c r="I129" s="4"/>
      <c r="J129" s="4"/>
      <c r="K129" s="4"/>
      <c r="L129" s="4"/>
      <c r="M129" s="4"/>
      <c r="N129" s="4"/>
      <c r="O129" s="4"/>
      <c r="P129" s="4"/>
      <c r="Q129" s="4"/>
      <c r="R129" s="4"/>
      <c r="S129" s="4"/>
      <c r="T129" s="5"/>
    </row>
    <row r="130" spans="1:20" ht="15.75" thickBot="1" x14ac:dyDescent="0.3">
      <c r="A130" s="6"/>
      <c r="K130" t="str">
        <f>IF(K132=1, "Profit","Quantity")</f>
        <v>Profit</v>
      </c>
      <c r="T130" s="7"/>
    </row>
    <row r="131" spans="1:20" ht="15.75" thickBot="1" x14ac:dyDescent="0.3">
      <c r="A131" s="6"/>
      <c r="B131" s="12" t="s">
        <v>72</v>
      </c>
      <c r="C131" s="13" t="s">
        <v>73</v>
      </c>
      <c r="F131" t="s">
        <v>7</v>
      </c>
      <c r="T131" s="7"/>
    </row>
    <row r="132" spans="1:20" ht="15.75" thickBot="1" x14ac:dyDescent="0.3">
      <c r="A132" s="6"/>
      <c r="B132" s="63">
        <v>8.0280723519668459E-2</v>
      </c>
      <c r="C132" s="45">
        <v>8.0468669303389667E-2</v>
      </c>
      <c r="J132" s="64"/>
      <c r="K132">
        <v>1</v>
      </c>
      <c r="T132" s="7"/>
    </row>
    <row r="133" spans="1:20" x14ac:dyDescent="0.25">
      <c r="A133" s="6"/>
      <c r="T133" s="7"/>
    </row>
    <row r="134" spans="1:20" x14ac:dyDescent="0.25">
      <c r="A134" s="6"/>
      <c r="T134" s="7"/>
    </row>
    <row r="135" spans="1:20" x14ac:dyDescent="0.25">
      <c r="A135" s="6"/>
      <c r="T135" s="7"/>
    </row>
    <row r="136" spans="1:20" ht="15.75" thickBot="1" x14ac:dyDescent="0.3">
      <c r="A136" s="6"/>
      <c r="T136" s="7"/>
    </row>
    <row r="137" spans="1:20" ht="15.75" thickBot="1" x14ac:dyDescent="0.3">
      <c r="A137" s="6"/>
      <c r="B137" s="23" t="s">
        <v>38</v>
      </c>
      <c r="C137" s="12" t="s">
        <v>4</v>
      </c>
      <c r="D137" s="13" t="s">
        <v>2</v>
      </c>
      <c r="G137" t="s">
        <v>75</v>
      </c>
      <c r="J137" t="s">
        <v>76</v>
      </c>
      <c r="K137" t="s">
        <v>78</v>
      </c>
      <c r="L137" t="s">
        <v>79</v>
      </c>
      <c r="M137" t="s">
        <v>74</v>
      </c>
      <c r="T137" s="7"/>
    </row>
    <row r="138" spans="1:20" x14ac:dyDescent="0.25">
      <c r="A138" s="6"/>
      <c r="B138" s="54" t="s">
        <v>100</v>
      </c>
      <c r="C138" s="56">
        <v>95024.850000000035</v>
      </c>
      <c r="D138" s="80">
        <v>6861</v>
      </c>
      <c r="F138" t="str" cm="1">
        <f t="array" ref="F138:F142">B138:B142</f>
        <v>Begin Brew</v>
      </c>
      <c r="G138" cm="1">
        <f t="array" ref="G138:G142">IF(K132=1,C138:C142,D138:D142)</f>
        <v>95024.850000000035</v>
      </c>
      <c r="J138" t="str" cm="1">
        <f t="array" ref="J138:K142">_xlfn._xlws.SORT(F138:G142,2,-1)</f>
        <v>Begin Brew</v>
      </c>
      <c r="K138">
        <v>95024.850000000035</v>
      </c>
      <c r="L138">
        <f>$K$138</f>
        <v>95024.850000000035</v>
      </c>
      <c r="M138" t="str">
        <f>IF($K$132=1,TEXT(K138,IF(K138&gt;999,"$0.0, K","$0")),TEXT(K138,IF(K138&gt;999,"0.0, K","0")))</f>
        <v>$95.0 K</v>
      </c>
      <c r="T138" s="7"/>
    </row>
    <row r="139" spans="1:20" x14ac:dyDescent="0.25">
      <c r="A139" s="6"/>
      <c r="B139" s="36" t="s">
        <v>117</v>
      </c>
      <c r="C139" s="57">
        <v>84506.489999999932</v>
      </c>
      <c r="D139" s="77">
        <v>6137</v>
      </c>
      <c r="F139" t="str">
        <v>Common Splash</v>
      </c>
      <c r="G139">
        <v>84506.489999999932</v>
      </c>
      <c r="J139" t="str">
        <v>Common Splash</v>
      </c>
      <c r="K139">
        <v>84506.489999999932</v>
      </c>
      <c r="L139">
        <f t="shared" ref="L139:L142" si="3">$K$138</f>
        <v>95024.850000000035</v>
      </c>
      <c r="M139" t="str">
        <f>IF($K$132=1,TEXT(K139,IF(K139&gt;999,"$0.0, K","$0")),TEXT(K139,IF(K139&gt;999,"0.0, K","0")))</f>
        <v>$84.5 K</v>
      </c>
      <c r="T139" s="7"/>
    </row>
    <row r="140" spans="1:20" x14ac:dyDescent="0.25">
      <c r="A140" s="6"/>
      <c r="B140" s="36" t="s">
        <v>101</v>
      </c>
      <c r="C140" s="57">
        <v>83284.599999999977</v>
      </c>
      <c r="D140" s="77">
        <v>6262</v>
      </c>
      <c r="F140" t="str">
        <v>Onto Dew</v>
      </c>
      <c r="G140">
        <v>83284.599999999977</v>
      </c>
      <c r="J140" t="str">
        <v>Onto Dew</v>
      </c>
      <c r="K140">
        <v>83284.599999999977</v>
      </c>
      <c r="L140">
        <f t="shared" si="3"/>
        <v>95024.850000000035</v>
      </c>
      <c r="M140" t="str">
        <f>IF($K$132=1,TEXT(K140,IF(K140&gt;999,"$0.0, K","$0")),TEXT(K140,IF(K140&gt;999,"0.0, K","0")))</f>
        <v>$83.3 K</v>
      </c>
      <c r="T140" s="7"/>
    </row>
    <row r="141" spans="1:20" x14ac:dyDescent="0.25">
      <c r="A141" s="6"/>
      <c r="B141" s="36" t="s">
        <v>118</v>
      </c>
      <c r="C141" s="57">
        <v>82987.239999999991</v>
      </c>
      <c r="D141" s="77">
        <v>6671</v>
      </c>
      <c r="F141" t="str">
        <v>Eight Brew</v>
      </c>
      <c r="G141">
        <v>82987.239999999991</v>
      </c>
      <c r="J141" t="str">
        <v>Eight Brew</v>
      </c>
      <c r="K141">
        <v>82987.239999999991</v>
      </c>
      <c r="L141">
        <f t="shared" si="3"/>
        <v>95024.850000000035</v>
      </c>
      <c r="M141" t="str">
        <f>IF($K$132=1,TEXT(K141,IF(K141&gt;999,"$0.0, K","$0")),TEXT(K141,IF(K141&gt;999,"0.0, K","0")))</f>
        <v>$83.0 K</v>
      </c>
      <c r="T141" s="7"/>
    </row>
    <row r="142" spans="1:20" ht="15.75" thickBot="1" x14ac:dyDescent="0.3">
      <c r="A142" s="6"/>
      <c r="B142" s="37" t="s">
        <v>102</v>
      </c>
      <c r="C142" s="57">
        <v>78081.849999999962</v>
      </c>
      <c r="D142" s="77">
        <v>6545</v>
      </c>
      <c r="F142" t="str">
        <v>Attorney Mist</v>
      </c>
      <c r="G142">
        <v>78081.849999999962</v>
      </c>
      <c r="J142" t="str">
        <v>Attorney Mist</v>
      </c>
      <c r="K142">
        <v>78081.849999999962</v>
      </c>
      <c r="L142">
        <f t="shared" si="3"/>
        <v>95024.850000000035</v>
      </c>
      <c r="M142" t="str">
        <f>IF($K$132=1,TEXT(K142,IF(K142&gt;999,"$0.0, K","$0")),TEXT(K142,IF(K142&gt;999,"0.0, K","0")))</f>
        <v>$78.1 K</v>
      </c>
      <c r="T142" s="7"/>
    </row>
    <row r="143" spans="1:20" ht="15.75" thickBot="1" x14ac:dyDescent="0.3">
      <c r="A143" s="6"/>
      <c r="B143" s="55" t="s">
        <v>0</v>
      </c>
      <c r="C143" s="58">
        <v>423885.0299999995</v>
      </c>
      <c r="D143" s="78">
        <v>32476</v>
      </c>
      <c r="J143" s="32"/>
      <c r="K143" s="32"/>
      <c r="T143" s="7"/>
    </row>
    <row r="144" spans="1:20" x14ac:dyDescent="0.25">
      <c r="A144" s="6"/>
      <c r="J144" s="32"/>
      <c r="K144" s="32"/>
      <c r="T144" s="7"/>
    </row>
    <row r="145" spans="1:22" x14ac:dyDescent="0.25">
      <c r="A145" s="6"/>
      <c r="J145" s="32"/>
      <c r="K145" s="32"/>
      <c r="T145" s="7"/>
    </row>
    <row r="146" spans="1:22" x14ac:dyDescent="0.25">
      <c r="A146" s="6"/>
      <c r="J146" s="32"/>
      <c r="K146" s="32"/>
      <c r="T146" s="7"/>
    </row>
    <row r="147" spans="1:22" x14ac:dyDescent="0.25">
      <c r="A147" s="6"/>
      <c r="J147" s="32"/>
      <c r="K147" s="32"/>
      <c r="T147" s="7"/>
    </row>
    <row r="148" spans="1:22" ht="15.75" thickBot="1" x14ac:dyDescent="0.3">
      <c r="A148" s="8"/>
      <c r="B148" s="9"/>
      <c r="C148" s="9"/>
      <c r="D148" s="9"/>
      <c r="E148" s="9"/>
      <c r="F148" s="9"/>
      <c r="G148" s="9"/>
      <c r="H148" s="9"/>
      <c r="I148" s="9"/>
      <c r="J148" s="70"/>
      <c r="K148" s="9"/>
      <c r="L148" s="9"/>
      <c r="M148" s="9"/>
      <c r="N148" s="9"/>
      <c r="O148" s="9"/>
      <c r="P148" s="9"/>
      <c r="Q148" s="9"/>
      <c r="R148" s="9"/>
      <c r="S148" s="9"/>
      <c r="T148" s="10"/>
      <c r="V148">
        <v>0</v>
      </c>
    </row>
    <row r="149" spans="1:22" ht="15.75" thickBot="1" x14ac:dyDescent="0.3"/>
    <row r="150" spans="1:22" ht="15.75" thickBot="1" x14ac:dyDescent="0.3">
      <c r="B150" s="40" t="s">
        <v>38</v>
      </c>
      <c r="C150" s="27" t="s">
        <v>4</v>
      </c>
    </row>
    <row r="151" spans="1:22" x14ac:dyDescent="0.25">
      <c r="B151" s="48" t="s">
        <v>87</v>
      </c>
      <c r="C151" s="59">
        <v>52455.239999999467</v>
      </c>
      <c r="D151" s="34"/>
      <c r="E151" t="str" cm="1">
        <f t="array" ref="E151:F158">B151:C158</f>
        <v>Juice</v>
      </c>
      <c r="F151" s="34">
        <v>52455.239999999467</v>
      </c>
      <c r="G151" s="34">
        <f t="shared" ref="G151:G158" si="4">LARGE($F$151:$F$158,1)</f>
        <v>718216.26999999932</v>
      </c>
    </row>
    <row r="152" spans="1:22" x14ac:dyDescent="0.25">
      <c r="B152" s="48" t="s">
        <v>84</v>
      </c>
      <c r="C152" s="60">
        <v>86449.160000000033</v>
      </c>
      <c r="D152" s="34"/>
      <c r="E152" t="str">
        <v>Alcoholic Beverage</v>
      </c>
      <c r="F152" s="34">
        <v>86449.160000000033</v>
      </c>
      <c r="G152" s="34">
        <f t="shared" si="4"/>
        <v>718216.26999999932</v>
      </c>
    </row>
    <row r="153" spans="1:22" x14ac:dyDescent="0.25">
      <c r="B153" s="48" t="s">
        <v>85</v>
      </c>
      <c r="C153" s="60">
        <v>142236.05999999901</v>
      </c>
      <c r="D153" s="34"/>
      <c r="E153" t="str">
        <v>Coffee</v>
      </c>
      <c r="F153" s="34">
        <v>142236.05999999901</v>
      </c>
      <c r="G153" s="34">
        <f t="shared" si="4"/>
        <v>718216.26999999932</v>
      </c>
    </row>
    <row r="154" spans="1:22" x14ac:dyDescent="0.25">
      <c r="B154" s="48" t="s">
        <v>86</v>
      </c>
      <c r="C154" s="60">
        <v>174072.76000000042</v>
      </c>
      <c r="D154" s="34"/>
      <c r="E154" t="str">
        <v>Energy Drink</v>
      </c>
      <c r="F154" s="34">
        <v>174072.76000000042</v>
      </c>
      <c r="G154" s="34">
        <f t="shared" si="4"/>
        <v>718216.26999999932</v>
      </c>
    </row>
    <row r="155" spans="1:22" x14ac:dyDescent="0.25">
      <c r="B155" s="48" t="s">
        <v>81</v>
      </c>
      <c r="C155" s="60">
        <v>339210.4900000029</v>
      </c>
      <c r="D155" s="34"/>
      <c r="E155" t="str">
        <v>Water</v>
      </c>
      <c r="F155" s="34">
        <v>339210.4900000029</v>
      </c>
      <c r="G155" s="34">
        <f t="shared" si="4"/>
        <v>718216.26999999932</v>
      </c>
    </row>
    <row r="156" spans="1:22" x14ac:dyDescent="0.25">
      <c r="B156" s="48" t="s">
        <v>83</v>
      </c>
      <c r="C156" s="60">
        <v>367414.25000000041</v>
      </c>
      <c r="D156" s="34"/>
      <c r="E156" t="str">
        <v>Tea</v>
      </c>
      <c r="F156" s="34">
        <v>367414.25000000041</v>
      </c>
      <c r="G156" s="34">
        <f t="shared" si="4"/>
        <v>718216.26999999932</v>
      </c>
    </row>
    <row r="157" spans="1:22" x14ac:dyDescent="0.25">
      <c r="B157" s="48" t="s">
        <v>80</v>
      </c>
      <c r="C157" s="60">
        <v>417457.830000002</v>
      </c>
      <c r="D157" s="34"/>
      <c r="E157" t="str">
        <v>Sports Drink</v>
      </c>
      <c r="F157" s="34">
        <v>417457.830000002</v>
      </c>
      <c r="G157" s="34">
        <f t="shared" si="4"/>
        <v>718216.26999999932</v>
      </c>
    </row>
    <row r="158" spans="1:22" ht="15.75" thickBot="1" x14ac:dyDescent="0.3">
      <c r="B158" s="49" t="s">
        <v>82</v>
      </c>
      <c r="C158" s="61">
        <v>718216.26999999932</v>
      </c>
      <c r="D158" s="34"/>
      <c r="E158" t="str">
        <v>Soft Drink</v>
      </c>
      <c r="F158" s="34">
        <v>718216.26999999932</v>
      </c>
      <c r="G158" s="34">
        <f t="shared" si="4"/>
        <v>718216.26999999932</v>
      </c>
    </row>
    <row r="161" ht="15.75" thickBot="1" x14ac:dyDescent="0.3"/>
    <row r="237" ht="15.75" thickBot="1" x14ac:dyDescent="0.3"/>
    <row r="238" ht="15.75" thickBot="1" x14ac:dyDescent="0.3"/>
  </sheetData>
  <conditionalFormatting sqref="F26">
    <cfRule type="expression" dxfId="129" priority="2">
      <formula>$E$26&gt;0</formula>
    </cfRule>
  </conditionalFormatting>
  <conditionalFormatting sqref="J49">
    <cfRule type="expression" dxfId="128" priority="1">
      <formula>$J$48&gt;0</formula>
    </cfRule>
  </conditionalFormatting>
  <pageMargins left="0.7" right="0.7" top="0.75" bottom="0.75" header="0.3" footer="0.3"/>
  <drawing r:id="rId17"/>
  <legacyDrawing r:id="rId18"/>
  <mc:AlternateContent xmlns:mc="http://schemas.openxmlformats.org/markup-compatibility/2006">
    <mc:Choice Requires="x14">
      <controls>
        <mc:AlternateContent xmlns:mc="http://schemas.openxmlformats.org/markup-compatibility/2006">
          <mc:Choice Requires="x14">
            <control shapeId="1047" r:id="rId19" name="Option Button 23">
              <controlPr defaultSize="0" autoFill="0" autoLine="0" autoPict="0">
                <anchor moveWithCells="1">
                  <from>
                    <xdr:col>3</xdr:col>
                    <xdr:colOff>228600</xdr:colOff>
                    <xdr:row>75</xdr:row>
                    <xdr:rowOff>28575</xdr:rowOff>
                  </from>
                  <to>
                    <xdr:col>4</xdr:col>
                    <xdr:colOff>457200</xdr:colOff>
                    <xdr:row>76</xdr:row>
                    <xdr:rowOff>104775</xdr:rowOff>
                  </to>
                </anchor>
              </controlPr>
            </control>
          </mc:Choice>
        </mc:AlternateContent>
        <mc:AlternateContent xmlns:mc="http://schemas.openxmlformats.org/markup-compatibility/2006">
          <mc:Choice Requires="x14">
            <control shapeId="1048" r:id="rId20" name="Drop Down 24">
              <controlPr defaultSize="0" autoLine="0" autoPict="0">
                <anchor moveWithCells="1">
                  <from>
                    <xdr:col>4</xdr:col>
                    <xdr:colOff>790575</xdr:colOff>
                    <xdr:row>74</xdr:row>
                    <xdr:rowOff>66675</xdr:rowOff>
                  </from>
                  <to>
                    <xdr:col>7</xdr:col>
                    <xdr:colOff>266700</xdr:colOff>
                    <xdr:row>75</xdr:row>
                    <xdr:rowOff>161925</xdr:rowOff>
                  </to>
                </anchor>
              </controlPr>
            </control>
          </mc:Choice>
        </mc:AlternateContent>
        <mc:AlternateContent xmlns:mc="http://schemas.openxmlformats.org/markup-compatibility/2006">
          <mc:Choice Requires="x14">
            <control shapeId="1049" r:id="rId21" name="Option Button 25">
              <controlPr defaultSize="0" autoFill="0" autoLine="0" autoPict="0">
                <anchor moveWithCells="1">
                  <from>
                    <xdr:col>1</xdr:col>
                    <xdr:colOff>333375</xdr:colOff>
                    <xdr:row>75</xdr:row>
                    <xdr:rowOff>0</xdr:rowOff>
                  </from>
                  <to>
                    <xdr:col>2</xdr:col>
                    <xdr:colOff>323850</xdr:colOff>
                    <xdr:row>76</xdr:row>
                    <xdr:rowOff>76200</xdr:rowOff>
                  </to>
                </anchor>
              </controlPr>
            </control>
          </mc:Choice>
        </mc:AlternateContent>
        <mc:AlternateContent xmlns:mc="http://schemas.openxmlformats.org/markup-compatibility/2006">
          <mc:Choice Requires="x14">
            <control shapeId="1054" r:id="rId22" name="Option Button 30">
              <controlPr defaultSize="0" autoFill="0" autoLine="0" autoPict="0">
                <anchor moveWithCells="1">
                  <from>
                    <xdr:col>5</xdr:col>
                    <xdr:colOff>381000</xdr:colOff>
                    <xdr:row>131</xdr:row>
                    <xdr:rowOff>9525</xdr:rowOff>
                  </from>
                  <to>
                    <xdr:col>7</xdr:col>
                    <xdr:colOff>133350</xdr:colOff>
                    <xdr:row>132</xdr:row>
                    <xdr:rowOff>76200</xdr:rowOff>
                  </to>
                </anchor>
              </controlPr>
            </control>
          </mc:Choice>
        </mc:AlternateContent>
        <mc:AlternateContent xmlns:mc="http://schemas.openxmlformats.org/markup-compatibility/2006">
          <mc:Choice Requires="x14">
            <control shapeId="1055" r:id="rId23" name="Option Button 31">
              <controlPr defaultSize="0" autoFill="0" autoLine="0" autoPict="0">
                <anchor moveWithCells="1">
                  <from>
                    <xdr:col>7</xdr:col>
                    <xdr:colOff>57150</xdr:colOff>
                    <xdr:row>131</xdr:row>
                    <xdr:rowOff>28575</xdr:rowOff>
                  </from>
                  <to>
                    <xdr:col>9</xdr:col>
                    <xdr:colOff>114300</xdr:colOff>
                    <xdr:row>132</xdr:row>
                    <xdr:rowOff>95250</xdr:rowOff>
                  </to>
                </anchor>
              </controlPr>
            </control>
          </mc:Choice>
        </mc:AlternateContent>
        <mc:AlternateContent xmlns:mc="http://schemas.openxmlformats.org/markup-compatibility/2006">
          <mc:Choice Requires="x14">
            <control shapeId="1056" r:id="rId24" name="Group Box 32">
              <controlPr defaultSize="0" autoFill="0" autoPict="0">
                <anchor moveWithCells="1">
                  <from>
                    <xdr:col>5</xdr:col>
                    <xdr:colOff>0</xdr:colOff>
                    <xdr:row>130</xdr:row>
                    <xdr:rowOff>9525</xdr:rowOff>
                  </from>
                  <to>
                    <xdr:col>9</xdr:col>
                    <xdr:colOff>657225</xdr:colOff>
                    <xdr:row>133</xdr:row>
                    <xdr:rowOff>133350</xdr:rowOff>
                  </to>
                </anchor>
              </controlPr>
            </control>
          </mc:Choice>
        </mc:AlternateContent>
      </controls>
    </mc:Choice>
  </mc:AlternateContent>
  <extLst>
    <ext xmlns:x14="http://schemas.microsoft.com/office/spreadsheetml/2009/9/main" uri="{A8765BA9-456A-4dab-B4F3-ACF838C121DE}">
      <x14:slicerList>
        <x14:slicer r:id="rId25"/>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3B95D-86A2-4720-B896-DCA71C091725}">
  <sheetPr codeName="Sheet2"/>
  <dimension ref="H5:AF47"/>
  <sheetViews>
    <sheetView tabSelected="1" topLeftCell="A3" zoomScale="115" zoomScaleNormal="115" workbookViewId="0">
      <selection activeCell="U17" sqref="U17"/>
    </sheetView>
  </sheetViews>
  <sheetFormatPr defaultColWidth="9.140625" defaultRowHeight="15" x14ac:dyDescent="0.25"/>
  <cols>
    <col min="1" max="16384" width="9.140625" style="16"/>
  </cols>
  <sheetData>
    <row r="5" spans="9:32" x14ac:dyDescent="0.25">
      <c r="Q5" s="19"/>
      <c r="R5" s="19" t="s">
        <v>7</v>
      </c>
    </row>
    <row r="6" spans="9:32" x14ac:dyDescent="0.25">
      <c r="I6" s="17"/>
    </row>
    <row r="7" spans="9:32" x14ac:dyDescent="0.25">
      <c r="I7" s="17"/>
      <c r="U7" s="20"/>
      <c r="V7" s="20"/>
      <c r="W7" s="20"/>
      <c r="X7" s="20"/>
      <c r="Y7" s="20"/>
      <c r="Z7" s="20"/>
      <c r="AA7" s="20"/>
      <c r="AB7" s="20"/>
      <c r="AC7" s="20"/>
      <c r="AD7" s="20"/>
      <c r="AE7" s="20"/>
    </row>
    <row r="8" spans="9:32" x14ac:dyDescent="0.25">
      <c r="I8" s="17"/>
      <c r="S8" s="20"/>
      <c r="T8" s="20"/>
      <c r="U8" s="20"/>
      <c r="V8" s="20"/>
      <c r="W8" s="20"/>
      <c r="X8" s="20"/>
      <c r="Y8" s="20"/>
      <c r="Z8" s="20"/>
      <c r="AA8" s="20"/>
      <c r="AB8" s="20"/>
      <c r="AC8" s="20"/>
      <c r="AD8" s="20"/>
      <c r="AE8" s="20"/>
    </row>
    <row r="9" spans="9:32" x14ac:dyDescent="0.25">
      <c r="I9" s="17"/>
      <c r="N9" s="19"/>
      <c r="O9" s="19" t="s">
        <v>7</v>
      </c>
      <c r="Q9" s="19"/>
      <c r="R9" s="19"/>
      <c r="S9" s="19"/>
      <c r="T9" s="19"/>
      <c r="U9" s="20"/>
      <c r="V9" s="20"/>
      <c r="W9" s="20"/>
      <c r="X9" s="20"/>
      <c r="Y9" s="20"/>
      <c r="Z9" s="20"/>
      <c r="AA9" s="20"/>
      <c r="AB9" s="20"/>
      <c r="AC9" s="20"/>
      <c r="AD9" s="20"/>
      <c r="AE9" s="20"/>
    </row>
    <row r="10" spans="9:32" x14ac:dyDescent="0.25">
      <c r="I10" s="17"/>
      <c r="Q10" s="19"/>
      <c r="R10" s="19"/>
      <c r="S10" s="19"/>
      <c r="T10" s="19"/>
      <c r="U10" s="20"/>
      <c r="V10" s="20"/>
      <c r="W10" s="20"/>
      <c r="X10" s="20"/>
      <c r="Y10" s="20"/>
      <c r="Z10" s="20"/>
      <c r="AA10" s="20"/>
      <c r="AB10" s="20"/>
      <c r="AC10" s="20"/>
      <c r="AD10" s="20"/>
      <c r="AE10" s="20"/>
    </row>
    <row r="11" spans="9:32" x14ac:dyDescent="0.25">
      <c r="I11" s="17"/>
      <c r="K11" s="20"/>
      <c r="L11" s="20"/>
      <c r="M11" s="20"/>
      <c r="N11" s="20"/>
      <c r="O11" s="20"/>
      <c r="P11" s="20"/>
      <c r="Q11" s="20"/>
      <c r="R11" s="20" t="str" cm="1">
        <f t="array" ref="R11:T21">_xlfn.ANCHORARRAY(Analysis!F9)</f>
        <v>Store Name</v>
      </c>
      <c r="S11" s="20" t="str">
        <v>Revenue</v>
      </c>
      <c r="T11" s="20" t="str">
        <v>Total Target</v>
      </c>
      <c r="U11" s="20"/>
      <c r="V11" s="20"/>
      <c r="W11" s="20"/>
      <c r="X11" s="20"/>
      <c r="Y11" s="20"/>
      <c r="Z11" s="20"/>
      <c r="AA11" s="20"/>
      <c r="AB11" s="20"/>
      <c r="AC11" s="20"/>
      <c r="AD11" s="20"/>
      <c r="AE11" s="20"/>
      <c r="AF11" s="20"/>
    </row>
    <row r="12" spans="9:32" x14ac:dyDescent="0.25">
      <c r="I12" s="17"/>
      <c r="K12" s="20"/>
      <c r="L12" s="20"/>
      <c r="M12" s="20"/>
      <c r="N12" s="20"/>
      <c r="O12" s="20"/>
      <c r="P12" s="20"/>
      <c r="Q12" s="20"/>
      <c r="R12" s="20" t="str">
        <v>Barron-Fleming</v>
      </c>
      <c r="S12" s="20">
        <v>546574.63</v>
      </c>
      <c r="T12" s="20">
        <v>422011</v>
      </c>
      <c r="U12" s="20"/>
      <c r="V12" s="20"/>
      <c r="W12" s="20"/>
      <c r="X12" s="20"/>
      <c r="Y12" s="20"/>
      <c r="Z12" s="20"/>
      <c r="AA12" s="20"/>
      <c r="AB12" s="20"/>
      <c r="AC12" s="20"/>
      <c r="AD12" s="20"/>
      <c r="AE12" s="20"/>
      <c r="AF12" s="20"/>
    </row>
    <row r="13" spans="9:32" x14ac:dyDescent="0.25">
      <c r="K13" s="20"/>
      <c r="L13" s="20"/>
      <c r="M13" s="20"/>
      <c r="N13" s="20"/>
      <c r="O13" s="20"/>
      <c r="P13" s="20"/>
      <c r="Q13" s="20"/>
      <c r="R13" s="20" t="str">
        <v>Berg-Trujillo</v>
      </c>
      <c r="S13" s="20">
        <v>526187</v>
      </c>
      <c r="T13" s="20">
        <v>600510</v>
      </c>
      <c r="U13" s="20"/>
      <c r="V13" s="20"/>
      <c r="W13" s="20"/>
      <c r="X13" s="20"/>
      <c r="Y13" s="20"/>
      <c r="Z13" s="20"/>
      <c r="AA13" s="20"/>
      <c r="AB13" s="20"/>
      <c r="AC13" s="20"/>
      <c r="AD13" s="20"/>
      <c r="AE13" s="20"/>
      <c r="AF13" s="20"/>
    </row>
    <row r="14" spans="9:32" x14ac:dyDescent="0.25">
      <c r="K14" s="20"/>
      <c r="L14" s="20"/>
      <c r="M14" s="20"/>
      <c r="N14" s="20"/>
      <c r="O14" s="20"/>
      <c r="P14" s="20"/>
      <c r="Q14" s="20"/>
      <c r="R14" s="20" t="str">
        <v>Lee-Myers</v>
      </c>
      <c r="S14" s="20">
        <v>548423.81999999995</v>
      </c>
      <c r="T14" s="20">
        <v>418186</v>
      </c>
      <c r="U14" s="20"/>
      <c r="V14" s="20"/>
      <c r="W14" s="20"/>
      <c r="X14" s="20"/>
      <c r="Y14" s="20"/>
      <c r="Z14" s="20"/>
      <c r="AA14" s="20"/>
      <c r="AB14" s="20"/>
      <c r="AC14" s="20"/>
      <c r="AD14" s="20"/>
      <c r="AE14" s="20"/>
      <c r="AF14" s="20"/>
    </row>
    <row r="15" spans="9:32" x14ac:dyDescent="0.25">
      <c r="K15" s="20"/>
      <c r="L15" s="20"/>
      <c r="M15" s="20"/>
      <c r="N15" s="20"/>
      <c r="O15" s="20"/>
      <c r="P15" s="20"/>
      <c r="Q15" s="20"/>
      <c r="R15" s="65" t="str">
        <v>Lopez</v>
      </c>
      <c r="S15" s="20">
        <v>545095.25999999989</v>
      </c>
      <c r="T15" s="20">
        <v>419431</v>
      </c>
      <c r="U15" s="20"/>
      <c r="V15" s="20"/>
      <c r="W15" s="20"/>
      <c r="X15" s="20"/>
      <c r="Y15" s="20"/>
      <c r="Z15" s="20"/>
      <c r="AA15" s="20"/>
      <c r="AB15" s="20"/>
      <c r="AC15" s="20"/>
      <c r="AD15" s="20"/>
      <c r="AE15" s="20"/>
      <c r="AF15" s="20"/>
    </row>
    <row r="16" spans="9:32" x14ac:dyDescent="0.25">
      <c r="K16" s="20"/>
      <c r="L16" s="20"/>
      <c r="M16" s="20"/>
      <c r="N16" s="20"/>
      <c r="O16" s="20"/>
      <c r="P16" s="20"/>
      <c r="Q16" s="20"/>
      <c r="R16" s="66" t="str">
        <v>Martinez</v>
      </c>
      <c r="S16" s="20">
        <v>536475.9</v>
      </c>
      <c r="T16" s="20">
        <v>601307</v>
      </c>
      <c r="U16" s="20"/>
      <c r="V16" s="20"/>
      <c r="W16" s="20"/>
      <c r="X16" s="20"/>
      <c r="Y16" s="20"/>
      <c r="Z16" s="20"/>
      <c r="AA16" s="20"/>
      <c r="AB16" s="20"/>
      <c r="AC16" s="20"/>
      <c r="AD16" s="20"/>
      <c r="AE16" s="20"/>
      <c r="AF16" s="20"/>
    </row>
    <row r="17" spans="8:32" x14ac:dyDescent="0.25">
      <c r="K17" s="20"/>
      <c r="L17" s="20"/>
      <c r="M17" s="20"/>
      <c r="N17" s="20"/>
      <c r="O17" s="20"/>
      <c r="P17" s="20"/>
      <c r="Q17" s="20"/>
      <c r="R17" s="20" t="str">
        <v>Miller</v>
      </c>
      <c r="S17" s="20">
        <v>547475.30000000005</v>
      </c>
      <c r="T17" s="20">
        <v>646080</v>
      </c>
      <c r="U17" s="20"/>
      <c r="V17" s="20"/>
      <c r="W17" s="20"/>
      <c r="X17" s="20"/>
      <c r="Y17" s="20"/>
      <c r="Z17" s="20"/>
      <c r="AA17" s="20"/>
      <c r="AB17" s="20"/>
      <c r="AC17" s="20"/>
      <c r="AD17" s="20"/>
      <c r="AE17" s="20"/>
      <c r="AF17" s="20"/>
    </row>
    <row r="18" spans="8:32" x14ac:dyDescent="0.25">
      <c r="K18" s="20"/>
      <c r="L18" s="20"/>
      <c r="M18" s="20"/>
      <c r="N18" s="20"/>
      <c r="O18" s="20"/>
      <c r="P18" s="20"/>
      <c r="Q18" s="20"/>
      <c r="R18" s="20" t="str">
        <v>Myers-Lopez</v>
      </c>
      <c r="S18" s="20">
        <v>565168.15000000014</v>
      </c>
      <c r="T18" s="20">
        <v>445958</v>
      </c>
      <c r="U18" s="20"/>
      <c r="V18" s="20"/>
      <c r="W18" s="20"/>
      <c r="X18" s="20"/>
      <c r="Y18" s="20"/>
      <c r="Z18" s="20" t="s">
        <v>19</v>
      </c>
      <c r="AA18" s="20"/>
      <c r="AB18" s="20"/>
      <c r="AC18" s="20"/>
      <c r="AD18" s="20"/>
      <c r="AE18" s="20"/>
      <c r="AF18" s="20"/>
    </row>
    <row r="19" spans="8:32" x14ac:dyDescent="0.25">
      <c r="K19" s="20"/>
      <c r="L19" s="20"/>
      <c r="M19" s="20"/>
      <c r="N19" s="20"/>
      <c r="O19" s="20"/>
      <c r="P19" s="20"/>
      <c r="Q19" s="20"/>
      <c r="R19" s="20" t="str">
        <v>Novak PLC</v>
      </c>
      <c r="S19" s="20">
        <v>536180.92999999993</v>
      </c>
      <c r="T19" s="20">
        <v>711271</v>
      </c>
      <c r="U19" s="20"/>
      <c r="V19" s="20"/>
      <c r="W19" s="20"/>
      <c r="X19" s="20"/>
      <c r="Y19" s="20"/>
      <c r="Z19" s="20"/>
      <c r="AA19" s="20"/>
      <c r="AB19" s="20"/>
      <c r="AC19" s="20"/>
      <c r="AD19" s="20"/>
      <c r="AE19" s="20"/>
      <c r="AF19" s="20"/>
    </row>
    <row r="20" spans="8:32" x14ac:dyDescent="0.25">
      <c r="H20" s="16" t="s">
        <v>7</v>
      </c>
      <c r="K20" s="20"/>
      <c r="L20" s="20"/>
      <c r="M20" s="20"/>
      <c r="N20" s="20"/>
      <c r="O20" s="20"/>
      <c r="P20" s="20"/>
      <c r="Q20" s="20"/>
      <c r="R20" s="20" t="str">
        <v>Thomas</v>
      </c>
      <c r="S20" s="20">
        <v>537047.05999999982</v>
      </c>
      <c r="T20" s="20">
        <v>485684</v>
      </c>
      <c r="U20" s="20"/>
      <c r="V20" s="20"/>
      <c r="W20" s="20"/>
      <c r="X20" s="20"/>
      <c r="Y20" s="20"/>
      <c r="Z20" s="20"/>
      <c r="AA20" s="20"/>
      <c r="AB20" s="20"/>
      <c r="AC20" s="20"/>
      <c r="AD20" s="20"/>
      <c r="AE20" s="20"/>
      <c r="AF20" s="20"/>
    </row>
    <row r="21" spans="8:32" x14ac:dyDescent="0.25">
      <c r="K21" s="20"/>
      <c r="L21" s="20"/>
      <c r="M21" s="20"/>
      <c r="N21" s="20"/>
      <c r="O21" s="20"/>
      <c r="P21" s="20"/>
      <c r="Q21" s="20"/>
      <c r="R21" s="20" t="str">
        <v>Valdez</v>
      </c>
      <c r="S21" s="20">
        <v>558181.42000000004</v>
      </c>
      <c r="T21" s="20">
        <v>504552</v>
      </c>
      <c r="U21" s="20"/>
      <c r="V21" s="20"/>
      <c r="W21" s="20"/>
      <c r="X21" s="20"/>
      <c r="Y21" s="20"/>
      <c r="Z21" s="20"/>
      <c r="AA21" s="20"/>
      <c r="AB21" s="20"/>
      <c r="AC21" s="20"/>
      <c r="AD21" s="20"/>
      <c r="AE21" s="20"/>
      <c r="AF21" s="20"/>
    </row>
    <row r="22" spans="8:32" x14ac:dyDescent="0.25">
      <c r="K22" s="20"/>
      <c r="L22" s="20"/>
      <c r="M22" s="20"/>
      <c r="N22" s="20"/>
      <c r="O22" s="20"/>
      <c r="P22" s="20"/>
      <c r="Q22" s="20"/>
      <c r="R22" s="20"/>
      <c r="S22" s="20"/>
      <c r="T22" s="20"/>
      <c r="U22" s="20"/>
      <c r="V22" s="20"/>
      <c r="W22" s="20"/>
      <c r="X22" s="20"/>
      <c r="Y22" s="20"/>
      <c r="Z22" s="20"/>
      <c r="AA22" s="20"/>
      <c r="AB22"/>
      <c r="AC22" s="20"/>
      <c r="AD22" s="20"/>
      <c r="AE22" s="20"/>
      <c r="AF22" s="20"/>
    </row>
    <row r="23" spans="8:32" x14ac:dyDescent="0.25">
      <c r="K23" s="20"/>
      <c r="L23" s="20"/>
      <c r="M23" s="20"/>
      <c r="N23" s="20"/>
      <c r="O23" s="20"/>
      <c r="P23" s="20"/>
      <c r="Q23" s="20"/>
      <c r="R23" s="20"/>
      <c r="S23" s="20"/>
      <c r="T23" s="20"/>
      <c r="U23" s="20"/>
      <c r="V23" s="20"/>
      <c r="W23" s="20"/>
      <c r="X23" s="20"/>
      <c r="Y23" s="20"/>
      <c r="Z23" s="20"/>
      <c r="AA23" s="20"/>
      <c r="AB23" s="71" t="s">
        <v>93</v>
      </c>
      <c r="AC23" s="20"/>
      <c r="AD23" s="20"/>
      <c r="AE23" s="20"/>
      <c r="AF23" s="20"/>
    </row>
    <row r="24" spans="8:32" x14ac:dyDescent="0.25">
      <c r="K24" s="20"/>
      <c r="L24" s="20"/>
      <c r="M24" s="20"/>
      <c r="N24" s="20"/>
      <c r="O24" s="20"/>
      <c r="P24" s="20"/>
      <c r="Q24" s="20"/>
      <c r="R24" s="20"/>
      <c r="S24" s="20"/>
      <c r="T24" s="20"/>
      <c r="U24" s="20"/>
      <c r="V24" s="20"/>
      <c r="W24" s="20"/>
      <c r="X24" s="20"/>
      <c r="Y24" s="20"/>
      <c r="Z24" s="20"/>
      <c r="AA24" s="20"/>
      <c r="AB24" s="71" t="s">
        <v>94</v>
      </c>
      <c r="AC24" s="20"/>
      <c r="AD24" s="20"/>
      <c r="AE24" s="20"/>
      <c r="AF24" s="20"/>
    </row>
    <row r="25" spans="8:32" x14ac:dyDescent="0.25">
      <c r="K25" s="20"/>
      <c r="L25" s="20"/>
      <c r="M25" s="20"/>
      <c r="N25" s="20"/>
      <c r="O25" s="20"/>
      <c r="P25" s="20"/>
      <c r="Q25" s="20"/>
      <c r="R25" s="20"/>
      <c r="S25" s="20"/>
      <c r="T25" s="20"/>
      <c r="U25" s="20"/>
      <c r="V25" s="20"/>
      <c r="W25" s="20"/>
      <c r="X25" s="20"/>
      <c r="Y25" s="20"/>
      <c r="Z25" s="20"/>
      <c r="AA25" s="20"/>
      <c r="AB25" s="72" t="s">
        <v>95</v>
      </c>
      <c r="AC25" s="20"/>
      <c r="AD25" s="20"/>
      <c r="AE25" s="20"/>
      <c r="AF25" s="20"/>
    </row>
    <row r="26" spans="8:32" x14ac:dyDescent="0.25">
      <c r="K26" s="20"/>
      <c r="L26" s="20"/>
      <c r="M26" s="20"/>
      <c r="N26" s="20"/>
      <c r="O26" s="20"/>
      <c r="P26" s="20"/>
      <c r="Q26" s="20"/>
      <c r="R26" s="20"/>
      <c r="S26" s="20"/>
      <c r="T26" s="20"/>
      <c r="U26" s="20"/>
      <c r="V26" s="20"/>
      <c r="W26" s="20"/>
      <c r="X26" s="20"/>
      <c r="Y26" s="20"/>
      <c r="Z26" s="20"/>
      <c r="AA26" s="20"/>
      <c r="AB26" s="73" t="s">
        <v>96</v>
      </c>
      <c r="AC26" s="20"/>
      <c r="AD26" s="20"/>
      <c r="AE26" s="20"/>
      <c r="AF26" s="20"/>
    </row>
    <row r="27" spans="8:32" x14ac:dyDescent="0.25">
      <c r="K27" s="20"/>
      <c r="L27" s="20"/>
      <c r="M27" s="20"/>
      <c r="N27" s="20"/>
      <c r="O27" s="20"/>
      <c r="P27" s="20"/>
      <c r="Q27" s="20"/>
      <c r="R27" s="20"/>
      <c r="S27" s="20"/>
      <c r="T27" s="20"/>
      <c r="U27" s="20"/>
      <c r="V27" s="20"/>
      <c r="W27" s="20"/>
      <c r="X27" s="20"/>
      <c r="Y27" s="20"/>
      <c r="Z27" s="20"/>
      <c r="AA27" s="20"/>
      <c r="AB27" t="s">
        <v>97</v>
      </c>
      <c r="AC27" s="20"/>
      <c r="AD27" s="20"/>
      <c r="AE27" s="20"/>
      <c r="AF27" s="20"/>
    </row>
    <row r="28" spans="8:32" x14ac:dyDescent="0.25">
      <c r="K28" s="20"/>
      <c r="L28" s="20"/>
      <c r="M28" s="20"/>
      <c r="N28" s="20"/>
      <c r="O28" s="20"/>
      <c r="P28" s="20"/>
      <c r="Q28" s="20"/>
      <c r="R28" s="20"/>
      <c r="S28" s="20"/>
      <c r="T28" s="20"/>
      <c r="U28" s="20"/>
      <c r="V28" s="20"/>
      <c r="W28" s="20"/>
      <c r="X28" s="20"/>
      <c r="Y28" s="20"/>
      <c r="Z28" s="20"/>
      <c r="AA28" s="20"/>
      <c r="AB28" t="s">
        <v>98</v>
      </c>
      <c r="AC28" s="20"/>
      <c r="AD28" s="20"/>
      <c r="AE28" s="20"/>
      <c r="AF28" s="20"/>
    </row>
    <row r="29" spans="8:32" x14ac:dyDescent="0.25">
      <c r="K29" s="20"/>
      <c r="L29" s="20"/>
      <c r="M29" s="20"/>
      <c r="N29" s="20"/>
      <c r="O29" s="20"/>
      <c r="P29" s="20"/>
      <c r="Q29" s="20"/>
      <c r="R29" s="20"/>
      <c r="S29" s="20"/>
      <c r="T29" s="20"/>
      <c r="U29" s="20"/>
      <c r="V29" s="20"/>
      <c r="W29" s="20"/>
      <c r="X29" s="20"/>
      <c r="Y29" s="20"/>
      <c r="Z29" s="20"/>
      <c r="AA29" s="20"/>
      <c r="AB29" s="20"/>
      <c r="AC29" s="20"/>
      <c r="AD29" s="20"/>
      <c r="AE29" s="20"/>
      <c r="AF29" s="20"/>
    </row>
    <row r="30" spans="8:32" x14ac:dyDescent="0.25">
      <c r="K30" s="20"/>
      <c r="L30" s="20"/>
      <c r="M30" s="20"/>
      <c r="N30" s="20"/>
      <c r="O30" s="20"/>
      <c r="P30" s="20"/>
      <c r="Q30" s="20"/>
      <c r="R30" s="20"/>
      <c r="S30" s="20"/>
      <c r="T30" s="20"/>
      <c r="U30" s="20"/>
      <c r="V30" s="20"/>
      <c r="W30" s="20"/>
      <c r="X30" s="20"/>
      <c r="Y30" s="20"/>
      <c r="Z30" s="20"/>
      <c r="AA30" s="20"/>
      <c r="AB30" s="20"/>
      <c r="AC30" s="20"/>
      <c r="AD30" s="20"/>
      <c r="AE30" s="20"/>
      <c r="AF30" s="20"/>
    </row>
    <row r="31" spans="8:32" x14ac:dyDescent="0.25">
      <c r="K31" s="20"/>
      <c r="L31" s="20"/>
      <c r="M31" s="20"/>
      <c r="N31" s="20"/>
      <c r="O31" s="20"/>
      <c r="P31" s="20"/>
      <c r="Q31" s="20"/>
      <c r="R31" s="20"/>
      <c r="S31" s="20"/>
      <c r="T31" s="20"/>
      <c r="U31" s="20"/>
      <c r="V31" s="20"/>
      <c r="W31" s="20"/>
      <c r="X31" s="20"/>
      <c r="Y31" s="20"/>
      <c r="Z31" s="20"/>
      <c r="AA31" s="20"/>
      <c r="AB31" s="20"/>
      <c r="AC31" s="20"/>
      <c r="AD31" s="20"/>
      <c r="AE31" s="20"/>
      <c r="AF31" s="20"/>
    </row>
    <row r="32" spans="8:32" x14ac:dyDescent="0.25">
      <c r="K32" s="20"/>
      <c r="L32" s="20"/>
      <c r="M32" s="20"/>
      <c r="N32" s="20"/>
      <c r="O32" s="20"/>
      <c r="P32" s="20"/>
      <c r="Q32" s="20"/>
      <c r="R32" s="20"/>
      <c r="S32" s="20"/>
      <c r="T32" s="20"/>
      <c r="U32" s="20"/>
      <c r="V32" s="20"/>
      <c r="W32" s="20"/>
      <c r="X32" s="20"/>
      <c r="Y32" s="20"/>
      <c r="Z32" s="20"/>
      <c r="AA32" s="20"/>
      <c r="AB32" s="20"/>
      <c r="AC32" s="20"/>
      <c r="AD32" s="20"/>
      <c r="AE32" s="20"/>
      <c r="AF32" s="20"/>
    </row>
    <row r="33" spans="11:32" x14ac:dyDescent="0.25">
      <c r="K33" s="20"/>
      <c r="L33" s="20"/>
      <c r="M33" s="20"/>
      <c r="N33" s="20"/>
      <c r="O33" s="20"/>
      <c r="P33" s="20"/>
      <c r="Q33" s="20"/>
      <c r="R33" s="20"/>
      <c r="S33" s="20"/>
      <c r="T33" s="20"/>
      <c r="U33" s="20"/>
      <c r="V33" s="20"/>
      <c r="W33" s="20"/>
      <c r="X33" s="20"/>
      <c r="Y33" s="20"/>
      <c r="Z33" s="20"/>
      <c r="AA33" s="20"/>
      <c r="AB33" s="20"/>
      <c r="AC33" s="20"/>
      <c r="AD33" s="20"/>
      <c r="AE33" s="20"/>
      <c r="AF33" s="20"/>
    </row>
    <row r="34" spans="11:32" x14ac:dyDescent="0.25">
      <c r="K34" s="20"/>
      <c r="L34" s="20"/>
      <c r="M34" s="20"/>
      <c r="N34" s="20"/>
      <c r="O34" s="20"/>
      <c r="P34" s="20"/>
      <c r="Q34" s="20"/>
      <c r="R34" s="20"/>
      <c r="S34" s="20"/>
      <c r="T34" s="20"/>
      <c r="U34" s="20"/>
      <c r="V34" s="20"/>
      <c r="W34" s="20"/>
      <c r="X34" s="20"/>
      <c r="Y34" s="20"/>
      <c r="Z34" s="20"/>
      <c r="AA34" s="20"/>
      <c r="AB34" s="20"/>
      <c r="AC34" s="20"/>
      <c r="AD34" s="20"/>
      <c r="AE34" s="20"/>
      <c r="AF34" s="20"/>
    </row>
    <row r="35" spans="11:32" x14ac:dyDescent="0.25">
      <c r="K35" s="20"/>
      <c r="L35" s="20"/>
      <c r="M35" s="20"/>
      <c r="N35" s="20"/>
      <c r="O35" s="20"/>
      <c r="P35" s="20"/>
      <c r="Q35" s="20"/>
      <c r="R35" s="20"/>
      <c r="S35" s="20"/>
      <c r="T35" s="20"/>
      <c r="U35" s="20"/>
      <c r="V35" s="20"/>
      <c r="W35" s="20"/>
      <c r="X35" s="20"/>
      <c r="Y35" s="20"/>
      <c r="Z35" s="20"/>
      <c r="AA35" s="20"/>
      <c r="AB35" s="20"/>
      <c r="AC35" s="20"/>
      <c r="AD35" s="20"/>
      <c r="AE35" s="20"/>
      <c r="AF35" s="20"/>
    </row>
    <row r="36" spans="11:32" x14ac:dyDescent="0.25">
      <c r="K36" s="20"/>
      <c r="L36" s="20"/>
      <c r="M36" s="20"/>
      <c r="N36" s="20"/>
      <c r="O36" s="20"/>
      <c r="P36" s="20"/>
      <c r="Q36" s="20"/>
      <c r="R36" s="20"/>
      <c r="S36" s="20"/>
      <c r="T36" s="20"/>
      <c r="U36" s="20"/>
      <c r="V36" s="20"/>
      <c r="W36" s="20"/>
      <c r="X36" s="20"/>
      <c r="Y36" s="20"/>
      <c r="Z36" s="20"/>
      <c r="AA36" s="20"/>
      <c r="AB36" s="20"/>
      <c r="AC36" s="20"/>
      <c r="AD36" s="20"/>
      <c r="AE36" s="20"/>
      <c r="AF36" s="20"/>
    </row>
    <row r="37" spans="11:32" x14ac:dyDescent="0.25">
      <c r="K37" s="20"/>
      <c r="L37" s="20"/>
      <c r="M37" s="20"/>
      <c r="N37" s="20"/>
      <c r="O37" s="20"/>
      <c r="P37" s="20"/>
      <c r="Q37" s="20"/>
      <c r="R37" s="20"/>
      <c r="S37" s="20"/>
      <c r="T37" s="20"/>
      <c r="U37" s="20"/>
      <c r="V37" s="20"/>
      <c r="W37" s="20"/>
      <c r="X37" s="20"/>
      <c r="Y37" s="20"/>
      <c r="Z37" s="20"/>
      <c r="AA37" s="20"/>
      <c r="AB37" s="20"/>
      <c r="AC37" s="20"/>
      <c r="AD37" s="20"/>
      <c r="AE37" s="20"/>
      <c r="AF37" s="20"/>
    </row>
    <row r="38" spans="11:32" x14ac:dyDescent="0.25">
      <c r="K38" s="20"/>
      <c r="L38" s="20"/>
      <c r="M38" s="20"/>
      <c r="N38" s="20"/>
      <c r="O38" s="20"/>
      <c r="P38" s="20"/>
      <c r="Q38" s="20"/>
      <c r="R38" s="20"/>
      <c r="S38" s="20"/>
      <c r="T38" s="20"/>
      <c r="U38" s="20"/>
      <c r="V38" s="20"/>
      <c r="W38" s="20"/>
      <c r="X38" s="20"/>
      <c r="Y38" s="20"/>
      <c r="Z38" s="20"/>
      <c r="AA38" s="20"/>
      <c r="AB38" s="20"/>
      <c r="AC38" s="20"/>
      <c r="AD38" s="20"/>
      <c r="AE38" s="20"/>
      <c r="AF38" s="20"/>
    </row>
    <row r="39" spans="11:32" x14ac:dyDescent="0.25">
      <c r="K39" s="20"/>
      <c r="L39" s="20"/>
      <c r="M39" s="20"/>
      <c r="N39" s="20"/>
      <c r="O39" s="20"/>
      <c r="P39" s="20"/>
      <c r="Q39" s="20"/>
      <c r="R39" s="20"/>
      <c r="S39" s="20"/>
      <c r="T39" s="20"/>
      <c r="U39" s="20"/>
      <c r="V39" s="20"/>
      <c r="W39" s="20"/>
      <c r="X39" s="20"/>
      <c r="Y39" s="20"/>
      <c r="Z39" s="20"/>
      <c r="AA39" s="20"/>
      <c r="AB39" s="20"/>
      <c r="AC39" s="20"/>
      <c r="AD39" s="20"/>
      <c r="AE39" s="20"/>
      <c r="AF39" s="20"/>
    </row>
    <row r="40" spans="11:32" x14ac:dyDescent="0.25">
      <c r="K40" s="20"/>
      <c r="L40" s="20"/>
      <c r="M40" s="20"/>
      <c r="N40" s="20"/>
      <c r="O40" s="20"/>
      <c r="P40" s="20"/>
      <c r="Q40" s="20"/>
      <c r="R40" s="20"/>
      <c r="S40" s="20"/>
      <c r="T40" s="20"/>
      <c r="U40" s="20"/>
      <c r="V40" s="20"/>
      <c r="W40" s="20"/>
      <c r="X40" s="20"/>
      <c r="Y40" s="20"/>
      <c r="Z40" s="20"/>
      <c r="AA40" s="20"/>
      <c r="AB40" s="20"/>
      <c r="AC40" s="20"/>
      <c r="AD40" s="20"/>
      <c r="AE40" s="20"/>
      <c r="AF40" s="20"/>
    </row>
    <row r="41" spans="11:32" x14ac:dyDescent="0.25">
      <c r="K41" s="20"/>
      <c r="L41" s="20"/>
      <c r="M41" s="20"/>
      <c r="N41" s="20"/>
      <c r="O41" s="20"/>
      <c r="P41" s="20"/>
      <c r="Q41" s="20"/>
      <c r="R41" s="20"/>
      <c r="S41" s="20"/>
      <c r="T41" s="20"/>
      <c r="U41" s="20"/>
      <c r="V41" s="20"/>
      <c r="W41" s="20"/>
      <c r="X41" s="20"/>
      <c r="Y41" s="20"/>
      <c r="Z41" s="20"/>
      <c r="AA41" s="20"/>
      <c r="AB41" s="20"/>
      <c r="AC41" s="20"/>
      <c r="AD41" s="20"/>
      <c r="AE41" s="20"/>
      <c r="AF41" s="20"/>
    </row>
    <row r="42" spans="11:32" x14ac:dyDescent="0.25">
      <c r="K42" s="20"/>
      <c r="L42" s="20"/>
      <c r="M42" s="20"/>
      <c r="N42" s="20"/>
      <c r="O42" s="20"/>
      <c r="P42" s="20"/>
      <c r="Q42" s="20"/>
      <c r="R42" s="20"/>
      <c r="S42" s="20"/>
      <c r="T42" s="20"/>
      <c r="U42" s="20"/>
      <c r="V42" s="20"/>
      <c r="W42" s="20"/>
      <c r="X42" s="20"/>
      <c r="Y42" s="20"/>
      <c r="Z42" s="20"/>
      <c r="AA42" s="20"/>
      <c r="AB42" s="20"/>
      <c r="AC42" s="20"/>
      <c r="AD42" s="20"/>
      <c r="AE42" s="20"/>
      <c r="AF42" s="20"/>
    </row>
    <row r="43" spans="11:32" x14ac:dyDescent="0.25">
      <c r="K43" s="20"/>
      <c r="L43" s="20"/>
      <c r="M43" s="20"/>
      <c r="N43" s="20"/>
      <c r="O43" s="20"/>
      <c r="P43" s="20"/>
      <c r="Q43" s="20"/>
      <c r="R43" s="20"/>
      <c r="S43" s="20"/>
      <c r="T43" s="20"/>
      <c r="U43" s="20"/>
      <c r="V43" s="20"/>
      <c r="W43" s="20"/>
      <c r="X43" s="20"/>
      <c r="Y43" s="20"/>
      <c r="Z43" s="20"/>
      <c r="AA43" s="20"/>
      <c r="AB43" s="20"/>
      <c r="AC43" s="20"/>
      <c r="AD43" s="20"/>
      <c r="AE43" s="20"/>
      <c r="AF43" s="20"/>
    </row>
    <row r="44" spans="11:32" x14ac:dyDescent="0.25">
      <c r="K44" s="20"/>
      <c r="L44" s="20"/>
      <c r="M44" s="20"/>
      <c r="N44" s="20"/>
      <c r="O44" s="20"/>
      <c r="P44" s="20"/>
      <c r="Q44" s="20"/>
      <c r="R44" s="20"/>
      <c r="S44" s="20"/>
      <c r="T44" s="20"/>
      <c r="U44" s="20"/>
      <c r="V44" s="20"/>
      <c r="W44" s="20"/>
      <c r="X44" s="20"/>
      <c r="Y44" s="20"/>
      <c r="Z44" s="20"/>
      <c r="AA44" s="20"/>
      <c r="AB44" s="20"/>
      <c r="AC44" s="20"/>
      <c r="AD44" s="20"/>
      <c r="AE44" s="20"/>
      <c r="AF44" s="20"/>
    </row>
    <row r="45" spans="11:32" x14ac:dyDescent="0.25">
      <c r="K45" s="20"/>
      <c r="L45" s="20"/>
      <c r="M45" s="20"/>
      <c r="N45" s="20"/>
      <c r="O45" s="20"/>
      <c r="P45" s="20"/>
      <c r="Q45" s="20"/>
      <c r="R45" s="20"/>
      <c r="S45" s="20"/>
      <c r="T45" s="20"/>
      <c r="U45" s="20"/>
      <c r="V45" s="20"/>
      <c r="W45" s="20"/>
      <c r="X45" s="20"/>
      <c r="Y45" s="20"/>
      <c r="Z45" s="20"/>
      <c r="AA45" s="20"/>
      <c r="AB45" s="20"/>
      <c r="AC45" s="20"/>
      <c r="AD45" s="20"/>
      <c r="AE45" s="20"/>
      <c r="AF45" s="20"/>
    </row>
    <row r="46" spans="11:32" x14ac:dyDescent="0.25">
      <c r="K46" s="20"/>
      <c r="L46" s="20"/>
      <c r="M46" s="20"/>
      <c r="N46" s="20"/>
      <c r="O46" s="20"/>
      <c r="P46" s="20"/>
      <c r="Q46" s="20"/>
      <c r="R46" s="20"/>
      <c r="S46" s="20"/>
      <c r="T46" s="20"/>
      <c r="U46" s="20"/>
      <c r="V46" s="20"/>
      <c r="W46" s="20"/>
      <c r="X46" s="20"/>
      <c r="Y46" s="20"/>
      <c r="Z46" s="20"/>
      <c r="AA46" s="20"/>
      <c r="AB46" s="20"/>
      <c r="AC46" s="20"/>
      <c r="AD46" s="20"/>
      <c r="AE46" s="20"/>
      <c r="AF46" s="20"/>
    </row>
    <row r="47" spans="11:32" x14ac:dyDescent="0.25">
      <c r="K47" s="20"/>
      <c r="L47" s="20"/>
      <c r="M47" s="20"/>
      <c r="N47" s="20"/>
      <c r="O47" s="20"/>
      <c r="P47" s="20"/>
      <c r="Q47" s="20"/>
      <c r="R47" s="20"/>
      <c r="S47" s="20"/>
      <c r="T47" s="20"/>
      <c r="U47" s="20"/>
      <c r="V47" s="20"/>
      <c r="W47" s="20"/>
      <c r="X47" s="20"/>
      <c r="Y47" s="20"/>
      <c r="Z47" s="20"/>
      <c r="AA47" s="20"/>
      <c r="AB47" s="20"/>
      <c r="AC47" s="20"/>
      <c r="AD47" s="20"/>
      <c r="AE47" s="20"/>
      <c r="AF47" s="20"/>
    </row>
  </sheetData>
  <pageMargins left="0.7" right="0.7" top="0.75" bottom="0.75" header="0.3" footer="0.3"/>
  <drawing r:id="rId1"/>
  <legacyDrawing r:id="rId2"/>
  <extLst>
    <ext xmlns:x14="http://schemas.microsoft.com/office/spreadsheetml/2009/9/main" uri="{A8765BA9-456A-4dab-B4F3-ACF838C121DE}">
      <x14:slicerList>
        <x14:slicer r:id="rId3"/>
      </x14:slicerList>
    </ext>
    <ext xmlns:x15="http://schemas.microsoft.com/office/spreadsheetml/2010/11/main" uri="{F7C9EE02-42E1-4005-9D12-6889AFFD525C}">
      <x15:webExtensions xmlns:xm="http://schemas.microsoft.com/office/excel/2006/main">
        <x15:webExtension appRef="{FCD46CB1-560B-452D-82BD-9C158CBCDB81}">
          <xm:f>'Time Frame'!$R$11:$T$21</xm:f>
        </x15:webExtension>
      </x15:webExtens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E7371-43BC-4827-9793-AA91A779D51C}">
  <sheetPr codeName="Sheet3"/>
  <dimension ref="L41"/>
  <sheetViews>
    <sheetView topLeftCell="A7" zoomScaleNormal="100" workbookViewId="0">
      <selection activeCell="N40" sqref="N40"/>
    </sheetView>
  </sheetViews>
  <sheetFormatPr defaultColWidth="9.140625" defaultRowHeight="15" x14ac:dyDescent="0.25"/>
  <cols>
    <col min="1" max="16384" width="9.140625" style="33"/>
  </cols>
  <sheetData>
    <row r="41" spans="12:12" x14ac:dyDescent="0.25">
      <c r="L4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Option Button 1">
              <controlPr defaultSize="0" autoFill="0" autoLine="0" autoPict="0">
                <anchor moveWithCells="1">
                  <from>
                    <xdr:col>10</xdr:col>
                    <xdr:colOff>514350</xdr:colOff>
                    <xdr:row>12</xdr:row>
                    <xdr:rowOff>104775</xdr:rowOff>
                  </from>
                  <to>
                    <xdr:col>12</xdr:col>
                    <xdr:colOff>209550</xdr:colOff>
                    <xdr:row>13</xdr:row>
                    <xdr:rowOff>142875</xdr:rowOff>
                  </to>
                </anchor>
              </controlPr>
            </control>
          </mc:Choice>
        </mc:AlternateContent>
        <mc:AlternateContent xmlns:mc="http://schemas.openxmlformats.org/markup-compatibility/2006">
          <mc:Choice Requires="x14">
            <control shapeId="5122" r:id="rId5" name="Drop Down 2">
              <controlPr defaultSize="0" autoLine="0" autoPict="0">
                <anchor moveWithCells="1">
                  <from>
                    <xdr:col>12</xdr:col>
                    <xdr:colOff>361950</xdr:colOff>
                    <xdr:row>12</xdr:row>
                    <xdr:rowOff>114300</xdr:rowOff>
                  </from>
                  <to>
                    <xdr:col>15</xdr:col>
                    <xdr:colOff>95250</xdr:colOff>
                    <xdr:row>13</xdr:row>
                    <xdr:rowOff>171450</xdr:rowOff>
                  </to>
                </anchor>
              </controlPr>
            </control>
          </mc:Choice>
        </mc:AlternateContent>
        <mc:AlternateContent xmlns:mc="http://schemas.openxmlformats.org/markup-compatibility/2006">
          <mc:Choice Requires="x14">
            <control shapeId="5123" r:id="rId6" name="Option Button 3">
              <controlPr defaultSize="0" autoFill="0" autoLine="0" autoPict="0">
                <anchor moveWithCells="1">
                  <from>
                    <xdr:col>8</xdr:col>
                    <xdr:colOff>590550</xdr:colOff>
                    <xdr:row>12</xdr:row>
                    <xdr:rowOff>114300</xdr:rowOff>
                  </from>
                  <to>
                    <xdr:col>10</xdr:col>
                    <xdr:colOff>295275</xdr:colOff>
                    <xdr:row>13</xdr:row>
                    <xdr:rowOff>152400</xdr:rowOff>
                  </to>
                </anchor>
              </controlPr>
            </control>
          </mc:Choice>
        </mc:AlternateContent>
        <mc:AlternateContent xmlns:mc="http://schemas.openxmlformats.org/markup-compatibility/2006">
          <mc:Choice Requires="x14">
            <control shapeId="5160" r:id="rId7" name="Option Button 40">
              <controlPr defaultSize="0" autoFill="0" autoLine="0" autoPict="0">
                <anchor moveWithCells="1">
                  <from>
                    <xdr:col>17</xdr:col>
                    <xdr:colOff>314325</xdr:colOff>
                    <xdr:row>12</xdr:row>
                    <xdr:rowOff>123825</xdr:rowOff>
                  </from>
                  <to>
                    <xdr:col>19</xdr:col>
                    <xdr:colOff>171450</xdr:colOff>
                    <xdr:row>14</xdr:row>
                    <xdr:rowOff>19050</xdr:rowOff>
                  </to>
                </anchor>
              </controlPr>
            </control>
          </mc:Choice>
        </mc:AlternateContent>
        <mc:AlternateContent xmlns:mc="http://schemas.openxmlformats.org/markup-compatibility/2006">
          <mc:Choice Requires="x14">
            <control shapeId="5162" r:id="rId8" name="Option Button 42">
              <controlPr defaultSize="0" autoFill="0" autoLine="0" autoPict="0">
                <anchor moveWithCells="1">
                  <from>
                    <xdr:col>19</xdr:col>
                    <xdr:colOff>257175</xdr:colOff>
                    <xdr:row>12</xdr:row>
                    <xdr:rowOff>104775</xdr:rowOff>
                  </from>
                  <to>
                    <xdr:col>20</xdr:col>
                    <xdr:colOff>314325</xdr:colOff>
                    <xdr:row>14</xdr:row>
                    <xdr:rowOff>0</xdr:rowOff>
                  </to>
                </anchor>
              </controlPr>
            </control>
          </mc:Choice>
        </mc:AlternateContent>
        <mc:AlternateContent xmlns:mc="http://schemas.openxmlformats.org/markup-compatibility/2006">
          <mc:Choice Requires="x14">
            <control shapeId="5163" r:id="rId9" name="Group Box 43">
              <controlPr defaultSize="0" autoFill="0" autoPict="0">
                <anchor moveWithCells="1">
                  <from>
                    <xdr:col>16</xdr:col>
                    <xdr:colOff>390525</xdr:colOff>
                    <xdr:row>11</xdr:row>
                    <xdr:rowOff>76200</xdr:rowOff>
                  </from>
                  <to>
                    <xdr:col>20</xdr:col>
                    <xdr:colOff>542925</xdr:colOff>
                    <xdr:row>15</xdr:row>
                    <xdr:rowOff>38100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0CE76-3B08-4D89-8DAA-529D56454C33}">
  <sheetPr codeName="Sheet1"/>
  <dimension ref="D22"/>
  <sheetViews>
    <sheetView topLeftCell="A4" zoomScale="130" zoomScaleNormal="130" workbookViewId="0">
      <selection activeCell="O23" sqref="O23"/>
    </sheetView>
  </sheetViews>
  <sheetFormatPr defaultColWidth="9.140625" defaultRowHeight="15" x14ac:dyDescent="0.25"/>
  <cols>
    <col min="1" max="16384" width="9.140625" style="20"/>
  </cols>
  <sheetData>
    <row r="22" spans="4:4" x14ac:dyDescent="0.25">
      <c r="D22" s="20" t="s">
        <v>7</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Props1.xml><?xml version="1.0" encoding="utf-8"?>
<ds:datastoreItem xmlns:ds="http://schemas.openxmlformats.org/officeDocument/2006/customXml" ds:itemID="{4A5B4356-3B53-4346-859F-A65E29E736E9}">
  <ds:schemaRefs/>
</ds:datastoreItem>
</file>

<file path=customXml/itemProps2.xml><?xml version="1.0" encoding="utf-8"?>
<ds:datastoreItem xmlns:ds="http://schemas.openxmlformats.org/officeDocument/2006/customXml" ds:itemID="{42C478C2-54C7-4B28-AF9C-1B00C4FA53B4}">
  <ds:schemaRefs/>
</ds:datastoreItem>
</file>

<file path=customXml/itemProps3.xml><?xml version="1.0" encoding="utf-8"?>
<ds:datastoreItem xmlns:ds="http://schemas.openxmlformats.org/officeDocument/2006/customXml" ds:itemID="{662409AD-368E-454C-8005-FB48BC78DA6D}">
  <ds:schemaRefs/>
</ds:datastoreItem>
</file>

<file path=customXml/itemProps4.xml><?xml version="1.0" encoding="utf-8"?>
<ds:datastoreItem xmlns:ds="http://schemas.openxmlformats.org/officeDocument/2006/customXml" ds:itemID="{6CC4EECE-56F6-4C52-A09F-CE02D946FCEC}">
  <ds:schemaRefs/>
</ds:datastoreItem>
</file>

<file path=customXml/itemProps5.xml><?xml version="1.0" encoding="utf-8"?>
<ds:datastoreItem xmlns:ds="http://schemas.openxmlformats.org/officeDocument/2006/customXml" ds:itemID="{FE72175E-B9DE-4C20-A26D-1498C26B8B9D}">
  <ds:schemaRefs/>
</ds:datastoreItem>
</file>

<file path=customXml/itemProps6.xml><?xml version="1.0" encoding="utf-8"?>
<ds:datastoreItem xmlns:ds="http://schemas.openxmlformats.org/officeDocument/2006/customXml" ds:itemID="{B15269C2-9A98-4C51-9540-616FCF133D6F}">
  <ds:schemaRefs/>
</ds:datastoreItem>
</file>

<file path=customXml/itemProps7.xml><?xml version="1.0" encoding="utf-8"?>
<ds:datastoreItem xmlns:ds="http://schemas.openxmlformats.org/officeDocument/2006/customXml" ds:itemID="{E06CDC2B-D759-4FD3-9E17-ED3382C74A14}">
  <ds:schemaRefs/>
</ds:datastoreItem>
</file>

<file path=customXml/itemProps8.xml><?xml version="1.0" encoding="utf-8"?>
<ds:datastoreItem xmlns:ds="http://schemas.openxmlformats.org/officeDocument/2006/customXml" ds:itemID="{9CD6DB08-C126-4598-8182-B59258636873}">
  <ds:schemaRefs/>
</ds:datastoreItem>
</file>

<file path=customXml/itemProps9.xml><?xml version="1.0" encoding="utf-8"?>
<ds:datastoreItem xmlns:ds="http://schemas.openxmlformats.org/officeDocument/2006/customXml" ds:itemID="{F5930FCC-A4F8-4646-B1A0-BAA88F705C52}">
  <ds:schemaRefs/>
</ds:datastoreItem>
</file>

<file path=customXml/itemProps10.xml><?xml version="1.0" encoding="utf-8"?>
<ds:datastoreItem xmlns:ds="http://schemas.openxmlformats.org/officeDocument/2006/customXml" ds:itemID="{27D69DD4-EAAC-40CB-AB1E-3D61ECC5F444}">
  <ds:schemaRefs/>
</ds:datastoreItem>
</file>

<file path=customXml/itemProps11.xml><?xml version="1.0" encoding="utf-8"?>
<ds:datastoreItem xmlns:ds="http://schemas.openxmlformats.org/officeDocument/2006/customXml" ds:itemID="{CCAEF712-6136-43EB-8D4E-38ED3D4AFA5B}">
  <ds:schemaRefs/>
</ds:datastoreItem>
</file>

<file path=customXml/itemProps12.xml><?xml version="1.0" encoding="utf-8"?>
<ds:datastoreItem xmlns:ds="http://schemas.openxmlformats.org/officeDocument/2006/customXml" ds:itemID="{C5F23A7E-407C-494D-8591-C894D487BDE3}">
  <ds:schemaRefs/>
</ds:datastoreItem>
</file>

<file path=customXml/itemProps13.xml><?xml version="1.0" encoding="utf-8"?>
<ds:datastoreItem xmlns:ds="http://schemas.openxmlformats.org/officeDocument/2006/customXml" ds:itemID="{C2320F7E-BFB4-4A2D-BEE9-0A87CB037AB4}">
  <ds:schemaRefs/>
</ds:datastoreItem>
</file>

<file path=customXml/itemProps14.xml><?xml version="1.0" encoding="utf-8"?>
<ds:datastoreItem xmlns:ds="http://schemas.openxmlformats.org/officeDocument/2006/customXml" ds:itemID="{5F9785E0-47E4-4511-8DB2-76ACC2312D41}">
  <ds:schemaRefs/>
</ds:datastoreItem>
</file>

<file path=customXml/itemProps15.xml><?xml version="1.0" encoding="utf-8"?>
<ds:datastoreItem xmlns:ds="http://schemas.openxmlformats.org/officeDocument/2006/customXml" ds:itemID="{8B2F3DCC-DF9A-4037-B2BB-71B24F5F4E00}">
  <ds:schemaRefs/>
</ds:datastoreItem>
</file>

<file path=customXml/itemProps16.xml><?xml version="1.0" encoding="utf-8"?>
<ds:datastoreItem xmlns:ds="http://schemas.openxmlformats.org/officeDocument/2006/customXml" ds:itemID="{B95242CC-CA25-41E7-BA58-0161DEA1D544}">
  <ds:schemaRefs/>
</ds:datastoreItem>
</file>

<file path=customXml/itemProps17.xml><?xml version="1.0" encoding="utf-8"?>
<ds:datastoreItem xmlns:ds="http://schemas.openxmlformats.org/officeDocument/2006/customXml" ds:itemID="{A1F1BA66-A2EB-4C05-B42D-FCC4D77835B8}">
  <ds:schemaRefs/>
</ds:datastoreItem>
</file>

<file path=customXml/itemProps18.xml><?xml version="1.0" encoding="utf-8"?>
<ds:datastoreItem xmlns:ds="http://schemas.openxmlformats.org/officeDocument/2006/customXml" ds:itemID="{CED542D7-8DB3-4F11-B02D-7CFB1A546ABF}">
  <ds:schemaRefs/>
</ds:datastoreItem>
</file>

<file path=customXml/itemProps19.xml><?xml version="1.0" encoding="utf-8"?>
<ds:datastoreItem xmlns:ds="http://schemas.openxmlformats.org/officeDocument/2006/customXml" ds:itemID="{37AB4382-F4C2-49D7-AAD2-540E09685BE9}">
  <ds:schemaRefs/>
</ds:datastoreItem>
</file>

<file path=customXml/itemProps20.xml><?xml version="1.0" encoding="utf-8"?>
<ds:datastoreItem xmlns:ds="http://schemas.openxmlformats.org/officeDocument/2006/customXml" ds:itemID="{DADB5B91-1969-48B9-8907-9604F6FE1C86}">
  <ds:schemaRefs/>
</ds:datastoreItem>
</file>

<file path=customXml/itemProps21.xml><?xml version="1.0" encoding="utf-8"?>
<ds:datastoreItem xmlns:ds="http://schemas.openxmlformats.org/officeDocument/2006/customXml" ds:itemID="{15D9C0DB-4489-465D-971D-B154690D7C73}">
  <ds:schemaRefs/>
</ds:datastoreItem>
</file>

<file path=customXml/itemProps22.xml><?xml version="1.0" encoding="utf-8"?>
<ds:datastoreItem xmlns:ds="http://schemas.openxmlformats.org/officeDocument/2006/customXml" ds:itemID="{DE705FDE-AFCD-4E8E-A5AB-F3D72CF55478}">
  <ds:schemaRefs/>
</ds:datastoreItem>
</file>

<file path=customXml/itemProps23.xml><?xml version="1.0" encoding="utf-8"?>
<ds:datastoreItem xmlns:ds="http://schemas.openxmlformats.org/officeDocument/2006/customXml" ds:itemID="{4F3A20A2-5362-49C7-A006-2F0CC07F88DF}">
  <ds:schemaRefs/>
</ds:datastoreItem>
</file>

<file path=customXml/itemProps24.xml><?xml version="1.0" encoding="utf-8"?>
<ds:datastoreItem xmlns:ds="http://schemas.openxmlformats.org/officeDocument/2006/customXml" ds:itemID="{8A8AD49D-F421-4363-B929-4043ABF4B93B}">
  <ds:schemaRefs/>
</ds:datastoreItem>
</file>

<file path=customXml/itemProps25.xml><?xml version="1.0" encoding="utf-8"?>
<ds:datastoreItem xmlns:ds="http://schemas.openxmlformats.org/officeDocument/2006/customXml" ds:itemID="{8CBB6B72-826B-4E25-981C-746C9B4A6ECF}">
  <ds:schemaRefs/>
</ds:datastoreItem>
</file>

<file path=customXml/itemProps26.xml><?xml version="1.0" encoding="utf-8"?>
<ds:datastoreItem xmlns:ds="http://schemas.openxmlformats.org/officeDocument/2006/customXml" ds:itemID="{D59E7CC3-C1FE-4B07-86DB-9C6C0BCCD4DF}">
  <ds:schemaRefs/>
</ds:datastoreItem>
</file>

<file path=customXml/itemProps27.xml><?xml version="1.0" encoding="utf-8"?>
<ds:datastoreItem xmlns:ds="http://schemas.openxmlformats.org/officeDocument/2006/customXml" ds:itemID="{A666A7B5-14D6-4170-B8A9-F7DA7FD22FFF}">
  <ds:schemaRefs/>
</ds:datastoreItem>
</file>

<file path=customXml/itemProps28.xml><?xml version="1.0" encoding="utf-8"?>
<ds:datastoreItem xmlns:ds="http://schemas.openxmlformats.org/officeDocument/2006/customXml" ds:itemID="{E08DEA35-F158-4984-ACDB-85B163195889}">
  <ds:schemaRefs/>
</ds:datastoreItem>
</file>

<file path=customXml/itemProps29.xml><?xml version="1.0" encoding="utf-8"?>
<ds:datastoreItem xmlns:ds="http://schemas.openxmlformats.org/officeDocument/2006/customXml" ds:itemID="{EC811AD5-07E1-4248-8B53-7B2DEC03226D}">
  <ds:schemaRefs/>
</ds:datastoreItem>
</file>

<file path=customXml/itemProps30.xml><?xml version="1.0" encoding="utf-8"?>
<ds:datastoreItem xmlns:ds="http://schemas.openxmlformats.org/officeDocument/2006/customXml" ds:itemID="{1AA355C8-8E2A-43E8-93EC-24A00D5A34DF}">
  <ds:schemaRefs/>
</ds:datastoreItem>
</file>

<file path=customXml/itemProps31.xml><?xml version="1.0" encoding="utf-8"?>
<ds:datastoreItem xmlns:ds="http://schemas.openxmlformats.org/officeDocument/2006/customXml" ds:itemID="{69EBDC36-3AB5-4023-8FC2-62A090FCE2E4}">
  <ds:schemaRefs/>
</ds:datastoreItem>
</file>

<file path=customXml/itemProps32.xml><?xml version="1.0" encoding="utf-8"?>
<ds:datastoreItem xmlns:ds="http://schemas.openxmlformats.org/officeDocument/2006/customXml" ds:itemID="{3CD76ED7-CE07-4D65-9A56-785F5792F166}">
  <ds:schemaRefs/>
</ds:datastoreItem>
</file>

<file path=customXml/itemProps33.xml><?xml version="1.0" encoding="utf-8"?>
<ds:datastoreItem xmlns:ds="http://schemas.openxmlformats.org/officeDocument/2006/customXml" ds:itemID="{58D05924-35E0-4D06-9E13-D93BED4A86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Waffle Chart Gender</vt:lpstr>
      <vt:lpstr>waffle Chart WeekType</vt:lpstr>
      <vt:lpstr>Analysis</vt:lpstr>
      <vt:lpstr>Time Frame</vt:lpstr>
      <vt:lpstr>Dashboard</vt:lpstr>
      <vt:lpstr>Store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Lopez Agostini</dc:creator>
  <cp:lastModifiedBy>Oscar Alejandro Lopez Agostini</cp:lastModifiedBy>
  <dcterms:created xsi:type="dcterms:W3CDTF">2025-03-06T21:24:33Z</dcterms:created>
  <dcterms:modified xsi:type="dcterms:W3CDTF">2026-01-14T16:29:03Z</dcterms:modified>
</cp:coreProperties>
</file>