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2874fd01471e429/Documents/"/>
    </mc:Choice>
  </mc:AlternateContent>
  <xr:revisionPtr revIDLastSave="7" documentId="13_ncr:1_{E8D43E20-55D4-42C4-A21C-29CB0BA94BE6}" xr6:coauthVersionLast="46" xr6:coauthVersionMax="46" xr10:uidLastSave="{6C67EC28-15BD-42FA-A92B-4EDE53433214}"/>
  <bookViews>
    <workbookView minimized="1" xWindow="2685" yWindow="2685" windowWidth="13020" windowHeight="8580" tabRatio="885" activeTab="11" xr2:uid="{5C456004-7C3E-4879-B4FE-10DA62BE8604}"/>
  </bookViews>
  <sheets>
    <sheet name="BETA" sheetId="20" r:id="rId1"/>
    <sheet name="Funcionários" sheetId="15" r:id="rId2"/>
    <sheet name="Renda por região" sheetId="11" r:id="rId3"/>
    <sheet name="Renda por mercado" sheetId="12" r:id="rId4"/>
    <sheet name="Receita Financeira" sheetId="16" r:id="rId5"/>
    <sheet name="Declaração de Renda" sheetId="9" r:id="rId6"/>
    <sheet name="Margem industrial" sheetId="13" r:id="rId7"/>
    <sheet name="Custos Gerais" sheetId="14" r:id="rId8"/>
    <sheet name="BP" sheetId="1" r:id="rId9"/>
    <sheet name="DFC" sheetId="22" r:id="rId10"/>
    <sheet name="LIQUIDEZ E ENDIVIDAMENTO" sheetId="18" r:id="rId11"/>
    <sheet name="D.Bruta" sheetId="19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8" i="12" l="1"/>
  <c r="F38" i="12"/>
  <c r="G38" i="12"/>
  <c r="H38" i="12"/>
  <c r="I38" i="12"/>
  <c r="J38" i="12"/>
  <c r="K38" i="12"/>
  <c r="L38" i="12"/>
  <c r="M38" i="12"/>
  <c r="D38" i="12"/>
  <c r="C69" i="20" l="1"/>
  <c r="C66" i="20" s="1"/>
  <c r="C74" i="20"/>
  <c r="C72" i="20"/>
  <c r="C77" i="20"/>
  <c r="F85" i="20"/>
  <c r="G22" i="9" l="1"/>
  <c r="C24" i="19"/>
  <c r="D3" i="9"/>
  <c r="I13" i="9"/>
  <c r="J12" i="9"/>
  <c r="D13" i="9"/>
  <c r="E13" i="9"/>
  <c r="F13" i="9"/>
  <c r="G13" i="9"/>
  <c r="H13" i="9"/>
  <c r="J13" i="9"/>
  <c r="K13" i="9"/>
  <c r="M14" i="9"/>
  <c r="C13" i="9"/>
  <c r="E12" i="22"/>
  <c r="F12" i="22"/>
  <c r="G12" i="22"/>
  <c r="H12" i="22"/>
  <c r="I12" i="22"/>
  <c r="C12" i="22"/>
  <c r="D6" i="22"/>
  <c r="E6" i="22"/>
  <c r="F6" i="22"/>
  <c r="G6" i="22"/>
  <c r="H6" i="22"/>
  <c r="I6" i="22"/>
  <c r="C6" i="22"/>
  <c r="F11" i="1"/>
  <c r="E11" i="1"/>
  <c r="F39" i="1"/>
  <c r="F41" i="1" s="1"/>
  <c r="F20" i="1"/>
  <c r="F18" i="1"/>
  <c r="M8" i="15"/>
  <c r="L8" i="15"/>
  <c r="K8" i="15"/>
  <c r="J8" i="15"/>
  <c r="I8" i="15"/>
  <c r="H8" i="15"/>
  <c r="G8" i="15"/>
  <c r="F8" i="15"/>
  <c r="E8" i="15"/>
  <c r="D8" i="15"/>
  <c r="C8" i="15"/>
  <c r="D52" i="16"/>
  <c r="E52" i="16"/>
  <c r="F52" i="16"/>
  <c r="G52" i="16"/>
  <c r="H52" i="16"/>
  <c r="I52" i="16"/>
  <c r="J52" i="16"/>
  <c r="K52" i="16"/>
  <c r="D53" i="16"/>
  <c r="E53" i="16"/>
  <c r="F53" i="16"/>
  <c r="G53" i="16"/>
  <c r="H53" i="16"/>
  <c r="I53" i="16"/>
  <c r="J53" i="16"/>
  <c r="K53" i="16"/>
  <c r="D54" i="16"/>
  <c r="E54" i="16"/>
  <c r="F54" i="16"/>
  <c r="G54" i="16"/>
  <c r="H54" i="16"/>
  <c r="I54" i="16"/>
  <c r="J54" i="16"/>
  <c r="K54" i="16"/>
  <c r="D55" i="16"/>
  <c r="E55" i="16"/>
  <c r="F55" i="16"/>
  <c r="G55" i="16"/>
  <c r="H55" i="16"/>
  <c r="I55" i="16"/>
  <c r="J55" i="16"/>
  <c r="K55" i="16"/>
  <c r="D56" i="16"/>
  <c r="E56" i="16"/>
  <c r="F56" i="16"/>
  <c r="G56" i="16"/>
  <c r="H56" i="16"/>
  <c r="I56" i="16"/>
  <c r="J56" i="16"/>
  <c r="K56" i="16"/>
  <c r="C53" i="16"/>
  <c r="C54" i="16"/>
  <c r="C55" i="16"/>
  <c r="C56" i="16"/>
  <c r="C52" i="16"/>
  <c r="D51" i="16"/>
  <c r="E51" i="16"/>
  <c r="F51" i="16"/>
  <c r="G51" i="16"/>
  <c r="H51" i="16"/>
  <c r="I51" i="16"/>
  <c r="J51" i="16"/>
  <c r="K51" i="16"/>
  <c r="C51" i="16"/>
  <c r="B49" i="16" s="1"/>
  <c r="C5" i="16"/>
  <c r="C8" i="16" s="1"/>
  <c r="D8" i="16"/>
  <c r="J8" i="16"/>
  <c r="K8" i="16"/>
  <c r="D5" i="16"/>
  <c r="E5" i="16"/>
  <c r="E8" i="16" s="1"/>
  <c r="F5" i="16"/>
  <c r="F8" i="16" s="1"/>
  <c r="G5" i="16"/>
  <c r="G8" i="16" s="1"/>
  <c r="H5" i="16"/>
  <c r="H8" i="16" s="1"/>
  <c r="I5" i="16"/>
  <c r="I8" i="16" s="1"/>
  <c r="J5" i="16"/>
  <c r="K5" i="16"/>
  <c r="L10" i="9"/>
  <c r="L12" i="9" s="1"/>
  <c r="D5" i="9"/>
  <c r="E5" i="9"/>
  <c r="F5" i="9"/>
  <c r="G5" i="9"/>
  <c r="H5" i="9"/>
  <c r="I5" i="9"/>
  <c r="J5" i="9"/>
  <c r="K5" i="9"/>
  <c r="L5" i="9"/>
  <c r="M5" i="9"/>
  <c r="C5" i="9"/>
  <c r="C7" i="9" s="1"/>
  <c r="C12" i="9" s="1"/>
  <c r="F29" i="14"/>
  <c r="G29" i="14"/>
  <c r="H29" i="14"/>
  <c r="I29" i="14"/>
  <c r="J29" i="14"/>
  <c r="K29" i="14"/>
  <c r="D29" i="14"/>
  <c r="E29" i="14"/>
  <c r="L29" i="14"/>
  <c r="M29" i="14"/>
  <c r="C29" i="14"/>
  <c r="D18" i="14"/>
  <c r="E18" i="14"/>
  <c r="F18" i="14"/>
  <c r="G18" i="14"/>
  <c r="H18" i="14"/>
  <c r="I18" i="14"/>
  <c r="J18" i="14"/>
  <c r="K18" i="14"/>
  <c r="L18" i="14"/>
  <c r="M18" i="14"/>
  <c r="C18" i="14"/>
  <c r="D7" i="14"/>
  <c r="E7" i="14"/>
  <c r="F7" i="14"/>
  <c r="G7" i="14"/>
  <c r="H7" i="14"/>
  <c r="I7" i="14"/>
  <c r="J7" i="14"/>
  <c r="K7" i="14"/>
  <c r="L7" i="14"/>
  <c r="M7" i="14"/>
  <c r="C7" i="14"/>
  <c r="K3" i="9"/>
  <c r="J3" i="9"/>
  <c r="J7" i="9" s="1"/>
  <c r="I3" i="9"/>
  <c r="I7" i="9" s="1"/>
  <c r="I12" i="9" s="1"/>
  <c r="H3" i="9"/>
  <c r="H7" i="9" s="1"/>
  <c r="H12" i="9" s="1"/>
  <c r="H14" i="9" s="1"/>
  <c r="H17" i="9" s="1"/>
  <c r="G3" i="9"/>
  <c r="G7" i="9" s="1"/>
  <c r="G12" i="9" s="1"/>
  <c r="F3" i="9"/>
  <c r="F7" i="9" s="1"/>
  <c r="F12" i="9" s="1"/>
  <c r="E7" i="9"/>
  <c r="E12" i="9" s="1"/>
  <c r="C3" i="9"/>
  <c r="D4" i="9"/>
  <c r="E4" i="9"/>
  <c r="F4" i="9"/>
  <c r="G4" i="9"/>
  <c r="H4" i="9"/>
  <c r="I4" i="9"/>
  <c r="J4" i="9"/>
  <c r="K4" i="9"/>
  <c r="L4" i="9"/>
  <c r="L7" i="9" s="1"/>
  <c r="M4" i="9"/>
  <c r="M7" i="9" s="1"/>
  <c r="C4" i="9"/>
  <c r="D8" i="13"/>
  <c r="E8" i="13"/>
  <c r="F8" i="13"/>
  <c r="G8" i="13"/>
  <c r="H8" i="13"/>
  <c r="I8" i="13"/>
  <c r="J8" i="13"/>
  <c r="K8" i="13"/>
  <c r="L8" i="13"/>
  <c r="M8" i="13"/>
  <c r="C8" i="13"/>
  <c r="L33" i="12"/>
  <c r="L34" i="12"/>
  <c r="L35" i="12"/>
  <c r="L30" i="12"/>
  <c r="I9" i="12"/>
  <c r="D9" i="12"/>
  <c r="E9" i="12"/>
  <c r="H9" i="12"/>
  <c r="J9" i="12"/>
  <c r="K9" i="12"/>
  <c r="L9" i="12"/>
  <c r="L11" i="12" s="1"/>
  <c r="L37" i="12" s="1"/>
  <c r="M9" i="12"/>
  <c r="D5" i="12"/>
  <c r="E5" i="12"/>
  <c r="F5" i="12"/>
  <c r="G5" i="12"/>
  <c r="H5" i="12"/>
  <c r="I5" i="12"/>
  <c r="J5" i="12"/>
  <c r="K5" i="12"/>
  <c r="L5" i="12"/>
  <c r="L32" i="12" s="1"/>
  <c r="M5" i="12"/>
  <c r="C9" i="12"/>
  <c r="C5" i="12"/>
  <c r="L5" i="11"/>
  <c r="L4" i="11"/>
  <c r="L6" i="11"/>
  <c r="L7" i="11"/>
  <c r="L8" i="11"/>
  <c r="L11" i="11"/>
  <c r="L14" i="11"/>
  <c r="L17" i="11"/>
  <c r="J17" i="11"/>
  <c r="J14" i="11"/>
  <c r="J11" i="11"/>
  <c r="J8" i="11"/>
  <c r="J5" i="11"/>
  <c r="J6" i="11"/>
  <c r="J7" i="11"/>
  <c r="J4" i="11"/>
  <c r="H17" i="11"/>
  <c r="H14" i="11"/>
  <c r="H11" i="11"/>
  <c r="H8" i="11"/>
  <c r="H7" i="11"/>
  <c r="H5" i="11"/>
  <c r="H6" i="11"/>
  <c r="H4" i="11"/>
  <c r="F8" i="11"/>
  <c r="F5" i="11"/>
  <c r="F6" i="11"/>
  <c r="F7" i="11"/>
  <c r="F4" i="11"/>
  <c r="F11" i="11"/>
  <c r="F14" i="11"/>
  <c r="F17" i="11"/>
  <c r="D18" i="11"/>
  <c r="D17" i="11"/>
  <c r="D14" i="11"/>
  <c r="D8" i="11"/>
  <c r="D5" i="11"/>
  <c r="D6" i="11"/>
  <c r="D7" i="11"/>
  <c r="D11" i="11"/>
  <c r="D4" i="11"/>
  <c r="C18" i="11"/>
  <c r="K7" i="11"/>
  <c r="I7" i="11"/>
  <c r="G7" i="11"/>
  <c r="E7" i="11"/>
  <c r="C7" i="11"/>
  <c r="W18" i="11"/>
  <c r="S18" i="11"/>
  <c r="Q18" i="11"/>
  <c r="O18" i="11"/>
  <c r="M18" i="11"/>
  <c r="U7" i="11"/>
  <c r="U18" i="11" s="1"/>
  <c r="I18" i="11"/>
  <c r="G18" i="11"/>
  <c r="I14" i="9" l="1"/>
  <c r="I17" i="9" s="1"/>
  <c r="J14" i="9"/>
  <c r="J17" i="9" s="1"/>
  <c r="E14" i="9"/>
  <c r="E17" i="9" s="1"/>
  <c r="F14" i="9"/>
  <c r="F17" i="9" s="1"/>
  <c r="G14" i="9"/>
  <c r="G17" i="9" s="1"/>
  <c r="L14" i="9"/>
  <c r="C14" i="9"/>
  <c r="C17" i="9" s="1"/>
  <c r="K12" i="9"/>
  <c r="K14" i="9" s="1"/>
  <c r="K17" i="9" s="1"/>
  <c r="D12" i="22"/>
  <c r="F19" i="1"/>
  <c r="F40" i="1" s="1"/>
  <c r="D7" i="9"/>
  <c r="D12" i="9" s="1"/>
  <c r="D14" i="9" s="1"/>
  <c r="D17" i="9" s="1"/>
  <c r="M36" i="12"/>
  <c r="E32" i="12"/>
  <c r="K32" i="12"/>
  <c r="I36" i="12"/>
  <c r="J36" i="12"/>
  <c r="G32" i="12"/>
  <c r="L31" i="12"/>
  <c r="L36" i="12"/>
  <c r="J11" i="12"/>
  <c r="K11" i="12"/>
  <c r="K36" i="12" s="1"/>
  <c r="M11" i="12"/>
  <c r="I11" i="12"/>
  <c r="H11" i="12"/>
  <c r="F11" i="12"/>
  <c r="G11" i="12"/>
  <c r="E11" i="12"/>
  <c r="E36" i="12" s="1"/>
  <c r="D11" i="12"/>
  <c r="D36" i="12" s="1"/>
  <c r="C11" i="12"/>
  <c r="C36" i="12" s="1"/>
  <c r="J18" i="11"/>
  <c r="H18" i="11"/>
  <c r="F18" i="11"/>
  <c r="E18" i="11"/>
  <c r="C32" i="12" l="1"/>
  <c r="H31" i="12"/>
  <c r="H33" i="12"/>
  <c r="H34" i="12"/>
  <c r="H35" i="12"/>
  <c r="H37" i="12"/>
  <c r="H30" i="12"/>
  <c r="H36" i="12"/>
  <c r="E30" i="12"/>
  <c r="E34" i="12"/>
  <c r="E31" i="12"/>
  <c r="E33" i="12"/>
  <c r="E35" i="12"/>
  <c r="E37" i="12"/>
  <c r="H32" i="12"/>
  <c r="I31" i="12"/>
  <c r="I33" i="12"/>
  <c r="I34" i="12"/>
  <c r="I37" i="12"/>
  <c r="I35" i="12"/>
  <c r="I30" i="12"/>
  <c r="J34" i="12"/>
  <c r="J35" i="12"/>
  <c r="J37" i="12"/>
  <c r="J30" i="12"/>
  <c r="J31" i="12"/>
  <c r="J33" i="12"/>
  <c r="J32" i="12"/>
  <c r="C31" i="12"/>
  <c r="C33" i="12"/>
  <c r="C34" i="12"/>
  <c r="C35" i="12"/>
  <c r="C30" i="12"/>
  <c r="C37" i="12"/>
  <c r="D34" i="12"/>
  <c r="D35" i="12"/>
  <c r="D30" i="12"/>
  <c r="D32" i="12"/>
  <c r="D37" i="12"/>
  <c r="D31" i="12"/>
  <c r="D33" i="12"/>
  <c r="G30" i="12"/>
  <c r="G31" i="12"/>
  <c r="G37" i="12"/>
  <c r="G36" i="12"/>
  <c r="F36" i="12"/>
  <c r="F37" i="12"/>
  <c r="F30" i="12"/>
  <c r="F31" i="12"/>
  <c r="F32" i="12"/>
  <c r="M31" i="12"/>
  <c r="M33" i="12"/>
  <c r="M34" i="12"/>
  <c r="M35" i="12"/>
  <c r="M30" i="12"/>
  <c r="M37" i="12"/>
  <c r="I32" i="12"/>
  <c r="K31" i="12"/>
  <c r="K34" i="12"/>
  <c r="K33" i="12"/>
  <c r="K35" i="12"/>
  <c r="K30" i="12"/>
  <c r="K37" i="12"/>
  <c r="M32" i="12"/>
  <c r="C18" i="19" l="1"/>
  <c r="C19" i="19"/>
  <c r="C21" i="19"/>
  <c r="C22" i="19"/>
  <c r="C23" i="19"/>
  <c r="C17" i="19"/>
  <c r="D13" i="19"/>
  <c r="D24" i="19"/>
  <c r="C13" i="19"/>
  <c r="C9" i="19"/>
  <c r="C12" i="19"/>
  <c r="C10" i="19"/>
  <c r="C11" i="19"/>
  <c r="C16" i="19"/>
  <c r="D20" i="19"/>
  <c r="C20" i="19" s="1"/>
  <c r="E20" i="19"/>
  <c r="E24" i="19" s="1"/>
  <c r="D9" i="19"/>
  <c r="E9" i="19"/>
  <c r="E13" i="19" s="1"/>
  <c r="D39" i="1"/>
  <c r="D41" i="1" s="1"/>
  <c r="E18" i="1"/>
  <c r="E19" i="1" s="1"/>
  <c r="K18" i="11"/>
  <c r="C18" i="1"/>
  <c r="C19" i="1" s="1"/>
  <c r="E39" i="1"/>
  <c r="C39" i="1"/>
  <c r="C41" i="1" s="1"/>
  <c r="E20" i="1"/>
  <c r="D20" i="1"/>
  <c r="C20" i="1"/>
  <c r="D18" i="1"/>
  <c r="D19" i="1" s="1"/>
  <c r="C40" i="1" l="1"/>
  <c r="D40" i="1"/>
  <c r="E40" i="1"/>
  <c r="E41" i="1"/>
</calcChain>
</file>

<file path=xl/sharedStrings.xml><?xml version="1.0" encoding="utf-8"?>
<sst xmlns="http://schemas.openxmlformats.org/spreadsheetml/2006/main" count="496" uniqueCount="253">
  <si>
    <t>ATIVO CIRCULANTE</t>
  </si>
  <si>
    <t>Estoques</t>
  </si>
  <si>
    <t>Total do Ativo Circulante</t>
  </si>
  <si>
    <t>ATIVO NÃO CIRCULANTE</t>
  </si>
  <si>
    <t>TOTAL DO ATIVO</t>
  </si>
  <si>
    <t>PASSIVO E PATRIMÔNIO LÍQUIDO</t>
  </si>
  <si>
    <t>PASSIVO CIRCULANTE</t>
  </si>
  <si>
    <t>Total do Passivo Circulante</t>
  </si>
  <si>
    <t>PASSIVO NÃO CIRCULANTE</t>
  </si>
  <si>
    <t>TOTAL DO PASSIVO</t>
  </si>
  <si>
    <t>EBITDA</t>
  </si>
  <si>
    <t>Lucro Líquido</t>
  </si>
  <si>
    <t>Ativos Intangíveis líquidos</t>
  </si>
  <si>
    <t>Goodwill</t>
  </si>
  <si>
    <t>Propriedades, plantas e equipamentos líquidos</t>
  </si>
  <si>
    <t>Ativos biológicos</t>
  </si>
  <si>
    <t>Afiliados de Equidade</t>
  </si>
  <si>
    <t>Outros Ativos Não Circulantes</t>
  </si>
  <si>
    <t>Total do Ativo Não Circulante</t>
  </si>
  <si>
    <t>Trocas e outros recebíveis</t>
  </si>
  <si>
    <t>Derivados - Ativos</t>
  </si>
  <si>
    <t>Outros Ativos Circulantes</t>
  </si>
  <si>
    <t>Equidade - Group Share *</t>
  </si>
  <si>
    <t>Intereses não controlantes</t>
  </si>
  <si>
    <t>Equidade Total</t>
  </si>
  <si>
    <t>Empréstimos dos Acionistas</t>
  </si>
  <si>
    <t>Empréstimos bancários e outros (A)</t>
  </si>
  <si>
    <t>dívida de arrendamento (D)</t>
  </si>
  <si>
    <t>Compromissos de benefício do empregado</t>
  </si>
  <si>
    <t>Impostos diferidos</t>
  </si>
  <si>
    <t>Provisões e outros passivos de longo prazo</t>
  </si>
  <si>
    <t>Total do Passivo NÃO Circulante</t>
  </si>
  <si>
    <t>Dinheiro e equivalentes ©</t>
  </si>
  <si>
    <t>Provisões</t>
  </si>
  <si>
    <t>Cheque especial e outros empréstimos de curto prazo (B)</t>
  </si>
  <si>
    <t>Dívida de aluguel (E)</t>
  </si>
  <si>
    <t>Contas a pagar</t>
  </si>
  <si>
    <t>Derivativos - passivos</t>
  </si>
  <si>
    <t>Outros Passivos Circulantes</t>
  </si>
  <si>
    <t>Lucro líquido (prejuízo), Group Share</t>
  </si>
  <si>
    <t>Dívida líquida (A + B + C)</t>
  </si>
  <si>
    <t>Dívida de aluguel (D + E)</t>
  </si>
  <si>
    <t>Tributos a recuperar</t>
  </si>
  <si>
    <t>Declaração de renda (em milhões de euros)</t>
  </si>
  <si>
    <t>Renda</t>
  </si>
  <si>
    <t>H1 2020</t>
  </si>
  <si>
    <t>H1 2019</t>
  </si>
  <si>
    <t>Margem Industrial</t>
  </si>
  <si>
    <t>Outros</t>
  </si>
  <si>
    <t>Depreciação de ativos industriais</t>
  </si>
  <si>
    <t>Amortização e outras depreciações</t>
  </si>
  <si>
    <t>Imparidade de ativos</t>
  </si>
  <si>
    <t>Alienações de ativos, custos de reestruturação e itens não recorrentes</t>
  </si>
  <si>
    <t>Lucro das operações (prejuízos)</t>
  </si>
  <si>
    <t>Receita / (perda) financeira</t>
  </si>
  <si>
    <t>Lucro (prejuízo) antes dos impostos</t>
  </si>
  <si>
    <t>Imposto de Renda</t>
  </si>
  <si>
    <t>Participação no lucro líquido / (perda) de afiliadas de capital</t>
  </si>
  <si>
    <t>Atribuível a interesses não controladores</t>
  </si>
  <si>
    <t>Lucro líquido, participação do grupo</t>
  </si>
  <si>
    <t>TOTAL</t>
  </si>
  <si>
    <t>Renda por região</t>
  </si>
  <si>
    <t>França</t>
  </si>
  <si>
    <t>Alemanha</t>
  </si>
  <si>
    <t>TOTAL EUROPA</t>
  </si>
  <si>
    <t>NAFTA</t>
  </si>
  <si>
    <t>Brasil</t>
  </si>
  <si>
    <t>Outros países da União Europeia</t>
  </si>
  <si>
    <t>TOTAL AMÉRICA DO SUL</t>
  </si>
  <si>
    <t>China</t>
  </si>
  <si>
    <t>Outros países da Ásia e Oriente Médio</t>
  </si>
  <si>
    <t>TOTAL ÁSIA E ORIENTE MÉDIO</t>
  </si>
  <si>
    <t>CIS</t>
  </si>
  <si>
    <t>Resto do Mundo</t>
  </si>
  <si>
    <t>TOTAL RESTO DO MUNDO</t>
  </si>
  <si>
    <t>Total</t>
  </si>
  <si>
    <t>Outros países da América Central &amp; do Sul</t>
  </si>
  <si>
    <t>Petróleo &amp;  Gás</t>
  </si>
  <si>
    <t>Petroquímicos</t>
  </si>
  <si>
    <t>Petróleo, Gás &amp; Petroquímicos</t>
  </si>
  <si>
    <t>Mecânicos</t>
  </si>
  <si>
    <t>Automotivo</t>
  </si>
  <si>
    <t>Construçcão &amp; Outros</t>
  </si>
  <si>
    <t>Indústria e Outros</t>
  </si>
  <si>
    <t>Geração de Energia</t>
  </si>
  <si>
    <t>Custo Direto de Vendas</t>
  </si>
  <si>
    <t>Custo das matérias primas consumidas</t>
  </si>
  <si>
    <t>Custos de trabalho</t>
  </si>
  <si>
    <t>Outros custos de manufatura</t>
  </si>
  <si>
    <t>Mudança nos estoques não-primos</t>
  </si>
  <si>
    <t>Custos com R&amp;D</t>
  </si>
  <si>
    <t>Custos com marketing e Vendas</t>
  </si>
  <si>
    <t>CUSTOS ADMINISTRATIVOS/INVESTIMENTOS</t>
  </si>
  <si>
    <t>Salários</t>
  </si>
  <si>
    <t>Participação dos funcionários nos lucros e bônus</t>
  </si>
  <si>
    <t>Despesas relacionadas à subscrição e compra de ações, e ações de desempenho</t>
  </si>
  <si>
    <t>Custos Previdenciários</t>
  </si>
  <si>
    <t>CUSTOS COM PESSOAL</t>
  </si>
  <si>
    <t>Gerentes</t>
  </si>
  <si>
    <t>Equipe técnica e de supervisão</t>
  </si>
  <si>
    <t>Equipe de Produção</t>
  </si>
  <si>
    <t>Número de Funcionários</t>
  </si>
  <si>
    <t>Receitas financeiras</t>
  </si>
  <si>
    <t>Despesas de juros</t>
  </si>
  <si>
    <t>Outras receitas e despesas financeiras</t>
  </si>
  <si>
    <t>Outras despesas de desconto</t>
  </si>
  <si>
    <t>TOTAL DE DESPESAS DE CAPITAL INDUSTRIAL</t>
  </si>
  <si>
    <t>DESPESAS DE CAPITAL INDUSTRIAL</t>
  </si>
  <si>
    <t>Europa</t>
  </si>
  <si>
    <t>América do Norte</t>
  </si>
  <si>
    <t>América Central e do Sul</t>
  </si>
  <si>
    <t>Ásia</t>
  </si>
  <si>
    <t>Pagamentos de despesas de capital durante o ano fiscal</t>
  </si>
  <si>
    <t>-</t>
  </si>
  <si>
    <t>Fluxo de caixa das atividades operacionais (A)</t>
  </si>
  <si>
    <t>Mudança no WCR operacional [+ diminuição, (aumento)] (B)</t>
  </si>
  <si>
    <t>Despesa de capital bruto (C)</t>
  </si>
  <si>
    <t>Colocação privada - com vencimento em agosto de 2027</t>
  </si>
  <si>
    <t>Emissão de títulos com vencimento em setembro de 2024</t>
  </si>
  <si>
    <t>Emissão de títulos conversíveis - com vencimento em outubro de 2022</t>
  </si>
  <si>
    <t>Emissão de títulos não conversíveis - com vencimento em outubro de 2023</t>
  </si>
  <si>
    <t>Papel comercial</t>
  </si>
  <si>
    <t>Desenhos RCF</t>
  </si>
  <si>
    <t>ACC ACE</t>
  </si>
  <si>
    <t>ENDIVIDAMENTO FINANCEIRO BRUTO TOTAL</t>
  </si>
  <si>
    <t>30/06/2020</t>
  </si>
  <si>
    <t>Emissão de títulos não conversíveis - com vencimento em outubro de 2022</t>
  </si>
  <si>
    <t>ATIVO (em milhoões de euros)</t>
  </si>
  <si>
    <t>Emissão de títulos</t>
  </si>
  <si>
    <t>Empréstimos Bancários</t>
  </si>
  <si>
    <t>Outros passivos financeiros</t>
  </si>
  <si>
    <t>Descobertos bancários atuais</t>
  </si>
  <si>
    <t>Títulos de investimento</t>
  </si>
  <si>
    <t>Caixa e equivalentes de caixa</t>
  </si>
  <si>
    <t>Endividamento financeiro líquido</t>
  </si>
  <si>
    <t>Não Circulante</t>
  </si>
  <si>
    <t>Circulante</t>
  </si>
  <si>
    <t xml:space="preserve">Total </t>
  </si>
  <si>
    <t>FREE CASH FLOW (A)+(B)+(C)</t>
  </si>
  <si>
    <t>TOTAL EQUITIDADE E RESPONSÁBILIDADE</t>
  </si>
  <si>
    <t>+</t>
  </si>
  <si>
    <t>EQUITY</t>
  </si>
  <si>
    <t>DEBT</t>
  </si>
  <si>
    <t>H1 2018</t>
  </si>
  <si>
    <t>PREÇO DA AÇÃO NA DATA DE ALOCAÇÃO</t>
  </si>
  <si>
    <t>VOLATILIDADE</t>
  </si>
  <si>
    <t>TAXA SEM RISCO (FRANÇA)</t>
  </si>
  <si>
    <t>PREÇO EXERCÍCIO</t>
  </si>
  <si>
    <t>TAXA DE DIVIDENDOS</t>
  </si>
  <si>
    <t>PREÇO JUSTO DA OPÇÃO</t>
  </si>
  <si>
    <t>PLANO 2020</t>
  </si>
  <si>
    <t>PLANO 2019</t>
  </si>
  <si>
    <t>H1 2017</t>
  </si>
  <si>
    <t>H1 2016</t>
  </si>
  <si>
    <t>H1 2015</t>
  </si>
  <si>
    <t>H1 2014</t>
  </si>
  <si>
    <t>H1 2013</t>
  </si>
  <si>
    <t>H1 2012</t>
  </si>
  <si>
    <t>H1 2011</t>
  </si>
  <si>
    <t>H1 2010</t>
  </si>
  <si>
    <t>QUEDA DE 30% EM 2016, APÓS QUEDA NO PREÇO DO PETRÓLEO EM 2015</t>
  </si>
  <si>
    <t>QUEDA PRÓXIMA DA DE 2020</t>
  </si>
  <si>
    <t>% da Renda 2010</t>
  </si>
  <si>
    <t>% da Renda 2011</t>
  </si>
  <si>
    <t>% da Renda 2012</t>
  </si>
  <si>
    <t>% da Renda 2014</t>
  </si>
  <si>
    <t>% da Renda 2013</t>
  </si>
  <si>
    <t>% da Renda 2015</t>
  </si>
  <si>
    <t>% da Renda 2016</t>
  </si>
  <si>
    <t>% da Renda 2017</t>
  </si>
  <si>
    <t>% da Renda 2018</t>
  </si>
  <si>
    <t>% da Renda 2019</t>
  </si>
  <si>
    <t>% da Renda 2020</t>
  </si>
  <si>
    <t>Em Milhões de Euros</t>
  </si>
  <si>
    <t>País</t>
  </si>
  <si>
    <t>EM MILHÕES DE EUROS</t>
  </si>
  <si>
    <t>PORCENTAGEM DAS VENDAS</t>
  </si>
  <si>
    <t>ANO 11 = 2020</t>
  </si>
  <si>
    <t>ANO 1=2010,</t>
  </si>
  <si>
    <t>NOTA</t>
  </si>
  <si>
    <t>A margem industrial é definida como a diferença entre receita e custo de vendas (excluindo depreciação e amortização)</t>
  </si>
  <si>
    <t>Custos gerais e administrativos</t>
  </si>
  <si>
    <t>Biológico (América do Sul)</t>
  </si>
  <si>
    <t xml:space="preserve">Q4 2017 </t>
  </si>
  <si>
    <t>Q4 2013</t>
  </si>
  <si>
    <t>Custos gerais, de vendas, administrativos &amp; outros</t>
  </si>
  <si>
    <t>Renda Financeira Líquida (Despesa)</t>
  </si>
  <si>
    <t>Gasto com juros líquido</t>
  </si>
  <si>
    <t>Muito dependente de vendas para o setor petrolífero</t>
  </si>
  <si>
    <t>Geração de energia limpa não conseguiu compensar o fechamento de usinas termoelétricas de carvão</t>
  </si>
  <si>
    <t>Aplicações industriais continuam estáveis na última década</t>
  </si>
  <si>
    <t>As flutuações no preço do petróleo correspondem quase que perfeitamente com os períodos de BOOM</t>
  </si>
  <si>
    <t>E queda da Empresa</t>
  </si>
  <si>
    <t>Mais demissões estão planejadas para 2021, visando diminuir os custos do grupo</t>
  </si>
  <si>
    <t>No geral, o número de funcionários é relativamente estável, correspondendo com picos durante anos de maior lucro</t>
  </si>
  <si>
    <t>E demissões seguindo o menor lucro da empresa</t>
  </si>
  <si>
    <t>Europa se tornando um mercado menor para a empresa na última década</t>
  </si>
  <si>
    <t>Estagnação da economia brasileira corresponde com a queda da participação da América do Sul na lucratividade e produção da Vallourec</t>
  </si>
  <si>
    <t>Crescimento de presença no mercado asiático e norte-americano</t>
  </si>
  <si>
    <t>Volume de vendas estagnando em tendência negativa desde 2014</t>
  </si>
  <si>
    <t>Liquidez e Endividamento - em Milhões de Euros</t>
  </si>
  <si>
    <t xml:space="preserve">Planos para reestruturação da dívida estão em andamento </t>
  </si>
  <si>
    <t>Q4 2019</t>
  </si>
  <si>
    <t>Dívida Bruta</t>
  </si>
  <si>
    <t>FREE CASH FLOW</t>
  </si>
  <si>
    <t>Fluxo de caixa líquido das atividades operacionais</t>
  </si>
  <si>
    <t>Alienações de ativos e outros itens</t>
  </si>
  <si>
    <t>Change in net debt [+ decrease, (increase)]</t>
  </si>
  <si>
    <t>DEMONSTRAÇÃO DO FLUXO DE CAIXA</t>
  </si>
  <si>
    <t>Dívida financeira líquida (final do período)</t>
  </si>
  <si>
    <t>Q3 2018</t>
  </si>
  <si>
    <t>9M 2019</t>
  </si>
  <si>
    <t>9M 2020</t>
  </si>
  <si>
    <t>9M 2017</t>
  </si>
  <si>
    <t>9M 2016</t>
  </si>
  <si>
    <t>9M 2015</t>
  </si>
  <si>
    <t>9M 2014</t>
  </si>
  <si>
    <t>Mudança na dívida líquida[+ diminuição, (aumento)]</t>
  </si>
  <si>
    <t>9M 2018</t>
  </si>
  <si>
    <t>3Q 2014</t>
  </si>
  <si>
    <t>3Q 2015</t>
  </si>
  <si>
    <t>3Q 2016</t>
  </si>
  <si>
    <t>3Q 2017</t>
  </si>
  <si>
    <t>3Q 2019</t>
  </si>
  <si>
    <t>3Q 2020</t>
  </si>
  <si>
    <t>e/e+d</t>
  </si>
  <si>
    <t>d/e+d</t>
  </si>
  <si>
    <t>t=</t>
  </si>
  <si>
    <t xml:space="preserve">d/e </t>
  </si>
  <si>
    <t>Beta Leveraged</t>
  </si>
  <si>
    <t>rf</t>
  </si>
  <si>
    <t xml:space="preserve"> (https://pt.investing.com/indices/next-150-index)</t>
  </si>
  <si>
    <t xml:space="preserve">0.5g A.M </t>
  </si>
  <si>
    <t>indice mercadoFR = Rm</t>
  </si>
  <si>
    <t>-&gt; g indice</t>
  </si>
  <si>
    <t>a.a</t>
  </si>
  <si>
    <t>Kd = juros anuais totais/dividas totais</t>
  </si>
  <si>
    <t>beta desalavancado</t>
  </si>
  <si>
    <t>DADOS CONTROLE</t>
  </si>
  <si>
    <t xml:space="preserve">Rm será dado pelo índice next 150 entre </t>
  </si>
  <si>
    <t>Como calculado pelos rendimentos médios entre 1/11/2011 até 31/11/2020</t>
  </si>
  <si>
    <t>Rendimento médio next 150</t>
  </si>
  <si>
    <t>ao mes</t>
  </si>
  <si>
    <t>ao ano</t>
  </si>
  <si>
    <t>dividas médias anuais</t>
  </si>
  <si>
    <t>juros atuais (tomados como tendencia para perpetuidade)</t>
  </si>
  <si>
    <t>WACC= Ke(E/D+E) +  Kd(D/D+E)</t>
  </si>
  <si>
    <t>Beta Unlleveraged</t>
  </si>
  <si>
    <t>Ke = Rf+ [Beta*((E*Rm)- Rf)]</t>
  </si>
  <si>
    <t xml:space="preserve">e  </t>
  </si>
  <si>
    <t>t (conseguido utilizando os impostos em 2014</t>
  </si>
  <si>
    <t>Kd=</t>
  </si>
  <si>
    <t xml:space="preserve">ke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</si>
</sst>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(* #,##0.00_);_(* \(#,##0.00\);_(* &quot;-&quot;??_);_(@_)"/>
    <numFmt numFmtId="164" formatCode="_([$€]\ * #,##0.00_);_([$€]\ * \(#,##0.00\);_([$€]\ * &quot;-&quot;??_);_(@_)"/>
    <numFmt numFmtId="165" formatCode="[Blue]General"/>
    <numFmt numFmtId="166" formatCode="_-* #,##0_-;\-* #,##0_-;_-* &quot;-&quot;??_-;_-@_-"/>
    <numFmt numFmtId="167" formatCode="_-* #,##0.00_-;\-* #,##0.00_-;_-* &quot;-&quot;??_-;_-@_-"/>
    <numFmt numFmtId="168" formatCode="[$-416]mmm/yy;@"/>
    <numFmt numFmtId="169" formatCode="_(* #,##0.0_);_(* \(#,##0.0\);_(* &quot;-&quot;_);_(@_)"/>
    <numFmt numFmtId="170" formatCode="_(* #,##0.0_);_(* \(#,##0.0\);_(* &quot;-&quot;??_);_(@_)"/>
    <numFmt numFmtId="171" formatCode="#,##0.00\ [$€-40C]"/>
    <numFmt numFmtId="172" formatCode="[$€-813]\ #,##0.00"/>
    <numFmt numFmtId="173" formatCode="#,##0.00\ [$€-47E]"/>
    <numFmt numFmtId="174" formatCode="_([$€-2]\ * #,##0.00_);_([$€-2]\ * \(#,##0.00\);_([$€-2]\ * &quot;-&quot;??_);_(@_)"/>
    <numFmt numFmtId="175" formatCode="0.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color theme="0"/>
      <name val="Arial"/>
      <family val="2"/>
    </font>
    <font>
      <b/>
      <sz val="8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theme="0" tint="-0.34998626667073579"/>
      </left>
      <right/>
      <top style="thick">
        <color theme="0" tint="-0.34998626667073579"/>
      </top>
      <bottom style="thin">
        <color theme="0" tint="-0.34998626667073579"/>
      </bottom>
      <diagonal/>
    </border>
    <border>
      <left/>
      <right/>
      <top style="thick">
        <color theme="0" tint="-0.34998626667073579"/>
      </top>
      <bottom style="thin">
        <color theme="0" tint="-0.34998626667073579"/>
      </bottom>
      <diagonal/>
    </border>
    <border>
      <left style="thick">
        <color theme="0" tint="-0.34998626667073579"/>
      </left>
      <right/>
      <top/>
      <bottom/>
      <diagonal/>
    </border>
    <border>
      <left style="thick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ck">
        <color theme="0" tint="-0.34998626667073579"/>
      </left>
      <right/>
      <top style="thin">
        <color theme="0" tint="-0.34998626667073579"/>
      </top>
      <bottom style="thick">
        <color theme="0" tint="-0.34998626667073579"/>
      </bottom>
      <diagonal/>
    </border>
    <border>
      <left/>
      <right/>
      <top style="thin">
        <color theme="0" tint="-0.34998626667073579"/>
      </top>
      <bottom style="thick">
        <color theme="0" tint="-0.34998626667073579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3" fillId="0" borderId="0"/>
    <xf numFmtId="165" fontId="1" fillId="0" borderId="0" applyFont="0" applyFill="0" applyBorder="0" applyAlignment="0" applyProtection="0"/>
    <xf numFmtId="164" fontId="1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1" fillId="0" borderId="0"/>
    <xf numFmtId="164" fontId="1" fillId="0" borderId="0"/>
    <xf numFmtId="164" fontId="1" fillId="0" borderId="0"/>
    <xf numFmtId="43" fontId="1" fillId="0" borderId="0" applyFont="0" applyFill="0" applyBorder="0" applyAlignment="0" applyProtection="0"/>
  </cellStyleXfs>
  <cellXfs count="224">
    <xf numFmtId="0" fontId="0" fillId="0" borderId="0" xfId="0"/>
    <xf numFmtId="168" fontId="5" fillId="2" borderId="1" xfId="6" applyNumberFormat="1" applyFont="1" applyFill="1" applyBorder="1" applyAlignment="1">
      <alignment horizontal="right" vertical="center"/>
    </xf>
    <xf numFmtId="49" fontId="6" fillId="0" borderId="0" xfId="3" applyNumberFormat="1" applyFont="1" applyAlignment="1">
      <alignment vertical="center"/>
    </xf>
    <xf numFmtId="49" fontId="4" fillId="0" borderId="0" xfId="3" applyNumberFormat="1" applyFont="1" applyAlignment="1">
      <alignment vertical="center"/>
    </xf>
    <xf numFmtId="169" fontId="4" fillId="0" borderId="0" xfId="4" applyNumberFormat="1" applyFont="1" applyFill="1" applyAlignment="1">
      <alignment horizontal="right" vertical="center"/>
    </xf>
    <xf numFmtId="169" fontId="4" fillId="3" borderId="0" xfId="4" applyNumberFormat="1" applyFont="1" applyFill="1" applyAlignment="1">
      <alignment horizontal="right" vertical="center"/>
    </xf>
    <xf numFmtId="170" fontId="4" fillId="0" borderId="0" xfId="1" applyNumberFormat="1" applyFont="1" applyFill="1" applyAlignment="1">
      <alignment horizontal="right" vertical="center"/>
    </xf>
    <xf numFmtId="170" fontId="4" fillId="4" borderId="1" xfId="1" applyNumberFormat="1" applyFont="1" applyFill="1" applyBorder="1" applyAlignment="1">
      <alignment horizontal="right" vertical="center"/>
    </xf>
    <xf numFmtId="167" fontId="4" fillId="3" borderId="0" xfId="4" applyNumberFormat="1" applyFont="1" applyFill="1" applyAlignment="1">
      <alignment vertical="center"/>
    </xf>
    <xf numFmtId="164" fontId="6" fillId="3" borderId="0" xfId="3" applyFont="1" applyFill="1" applyAlignment="1">
      <alignment vertical="center"/>
    </xf>
    <xf numFmtId="164" fontId="4" fillId="3" borderId="0" xfId="3" applyFont="1" applyFill="1" applyAlignment="1">
      <alignment vertical="center"/>
    </xf>
    <xf numFmtId="170" fontId="4" fillId="3" borderId="0" xfId="1" applyNumberFormat="1" applyFont="1" applyFill="1" applyAlignment="1">
      <alignment horizontal="right" vertical="center"/>
    </xf>
    <xf numFmtId="2" fontId="0" fillId="0" borderId="0" xfId="0" applyNumberFormat="1"/>
    <xf numFmtId="10" fontId="0" fillId="0" borderId="0" xfId="0" applyNumberFormat="1"/>
    <xf numFmtId="174" fontId="0" fillId="0" borderId="0" xfId="0" applyNumberFormat="1"/>
    <xf numFmtId="10" fontId="0" fillId="0" borderId="0" xfId="2" applyNumberFormat="1" applyFont="1"/>
    <xf numFmtId="0" fontId="2" fillId="6" borderId="0" xfId="0" applyFont="1" applyFill="1"/>
    <xf numFmtId="174" fontId="4" fillId="4" borderId="1" xfId="4" applyNumberFormat="1" applyFont="1" applyFill="1" applyBorder="1" applyAlignment="1">
      <alignment horizontal="right" vertical="center"/>
    </xf>
    <xf numFmtId="14" fontId="0" fillId="0" borderId="0" xfId="0" applyNumberFormat="1"/>
    <xf numFmtId="174" fontId="0" fillId="6" borderId="0" xfId="0" applyNumberFormat="1" applyFill="1"/>
    <xf numFmtId="0" fontId="0" fillId="7" borderId="0" xfId="0" applyFill="1"/>
    <xf numFmtId="0" fontId="0" fillId="3" borderId="0" xfId="0" applyFill="1"/>
    <xf numFmtId="174" fontId="0" fillId="3" borderId="0" xfId="0" applyNumberFormat="1" applyFill="1"/>
    <xf numFmtId="0" fontId="0" fillId="8" borderId="0" xfId="0" applyFill="1"/>
    <xf numFmtId="174" fontId="0" fillId="8" borderId="0" xfId="0" applyNumberFormat="1" applyFill="1"/>
    <xf numFmtId="174" fontId="0" fillId="9" borderId="0" xfId="0" applyNumberFormat="1" applyFill="1"/>
    <xf numFmtId="0" fontId="0" fillId="0" borderId="0" xfId="0" quotePrefix="1"/>
    <xf numFmtId="174" fontId="0" fillId="0" borderId="0" xfId="0" quotePrefix="1" applyNumberFormat="1"/>
    <xf numFmtId="9" fontId="0" fillId="0" borderId="0" xfId="2" applyNumberFormat="1" applyFont="1"/>
    <xf numFmtId="0" fontId="0" fillId="9" borderId="0" xfId="0" applyFill="1"/>
    <xf numFmtId="0" fontId="2" fillId="8" borderId="0" xfId="0" applyFont="1" applyFill="1"/>
    <xf numFmtId="0" fontId="2" fillId="7" borderId="0" xfId="0" applyFont="1" applyFill="1"/>
    <xf numFmtId="0" fontId="2" fillId="3" borderId="0" xfId="0" applyFont="1" applyFill="1"/>
    <xf numFmtId="172" fontId="0" fillId="3" borderId="0" xfId="0" applyNumberFormat="1" applyFill="1"/>
    <xf numFmtId="10" fontId="0" fillId="3" borderId="0" xfId="0" applyNumberFormat="1" applyFill="1"/>
    <xf numFmtId="173" fontId="0" fillId="3" borderId="0" xfId="0" applyNumberFormat="1" applyFill="1"/>
    <xf numFmtId="0" fontId="0" fillId="3" borderId="0" xfId="0" applyFont="1" applyFill="1"/>
    <xf numFmtId="0" fontId="2" fillId="4" borderId="0" xfId="0" applyFont="1" applyFill="1"/>
    <xf numFmtId="0" fontId="0" fillId="4" borderId="0" xfId="0" applyFill="1"/>
    <xf numFmtId="0" fontId="0" fillId="6" borderId="0" xfId="0" applyFill="1"/>
    <xf numFmtId="0" fontId="0" fillId="6" borderId="6" xfId="0" applyFill="1" applyBorder="1"/>
    <xf numFmtId="12" fontId="0" fillId="6" borderId="0" xfId="0" applyNumberFormat="1" applyFill="1" applyBorder="1"/>
    <xf numFmtId="0" fontId="0" fillId="6" borderId="0" xfId="0" applyFill="1" applyBorder="1"/>
    <xf numFmtId="0" fontId="2" fillId="15" borderId="3" xfId="0" applyFont="1" applyFill="1" applyBorder="1"/>
    <xf numFmtId="0" fontId="2" fillId="15" borderId="8" xfId="0" applyFont="1" applyFill="1" applyBorder="1"/>
    <xf numFmtId="0" fontId="0" fillId="18" borderId="3" xfId="0" applyFill="1" applyBorder="1"/>
    <xf numFmtId="174" fontId="0" fillId="18" borderId="4" xfId="0" applyNumberFormat="1" applyFill="1" applyBorder="1"/>
    <xf numFmtId="174" fontId="0" fillId="18" borderId="4" xfId="2" applyNumberFormat="1" applyFont="1" applyFill="1" applyBorder="1"/>
    <xf numFmtId="174" fontId="0" fillId="18" borderId="5" xfId="0" applyNumberFormat="1" applyFill="1" applyBorder="1"/>
    <xf numFmtId="0" fontId="0" fillId="18" borderId="6" xfId="0" applyFill="1" applyBorder="1"/>
    <xf numFmtId="174" fontId="0" fillId="18" borderId="0" xfId="0" applyNumberFormat="1" applyFill="1" applyBorder="1"/>
    <xf numFmtId="174" fontId="0" fillId="18" borderId="0" xfId="2" applyNumberFormat="1" applyFont="1" applyFill="1" applyBorder="1"/>
    <xf numFmtId="174" fontId="0" fillId="18" borderId="7" xfId="0" applyNumberFormat="1" applyFill="1" applyBorder="1"/>
    <xf numFmtId="0" fontId="2" fillId="18" borderId="8" xfId="0" applyFont="1" applyFill="1" applyBorder="1"/>
    <xf numFmtId="174" fontId="0" fillId="18" borderId="9" xfId="0" applyNumberFormat="1" applyFill="1" applyBorder="1"/>
    <xf numFmtId="174" fontId="0" fillId="18" borderId="10" xfId="0" applyNumberFormat="1" applyFill="1" applyBorder="1"/>
    <xf numFmtId="0" fontId="0" fillId="17" borderId="3" xfId="0" applyFill="1" applyBorder="1"/>
    <xf numFmtId="174" fontId="0" fillId="17" borderId="4" xfId="0" applyNumberFormat="1" applyFill="1" applyBorder="1"/>
    <xf numFmtId="174" fontId="0" fillId="17" borderId="4" xfId="2" applyNumberFormat="1" applyFont="1" applyFill="1" applyBorder="1"/>
    <xf numFmtId="174" fontId="0" fillId="17" borderId="5" xfId="0" applyNumberFormat="1" applyFill="1" applyBorder="1"/>
    <xf numFmtId="0" fontId="0" fillId="17" borderId="6" xfId="0" applyFill="1" applyBorder="1"/>
    <xf numFmtId="174" fontId="0" fillId="17" borderId="0" xfId="0" applyNumberFormat="1" applyFill="1" applyBorder="1"/>
    <xf numFmtId="174" fontId="0" fillId="17" borderId="0" xfId="2" applyNumberFormat="1" applyFont="1" applyFill="1" applyBorder="1"/>
    <xf numFmtId="174" fontId="0" fillId="17" borderId="7" xfId="0" applyNumberFormat="1" applyFill="1" applyBorder="1"/>
    <xf numFmtId="0" fontId="2" fillId="17" borderId="8" xfId="0" applyFont="1" applyFill="1" applyBorder="1"/>
    <xf numFmtId="174" fontId="0" fillId="17" borderId="9" xfId="0" applyNumberFormat="1" applyFill="1" applyBorder="1"/>
    <xf numFmtId="174" fontId="0" fillId="17" borderId="10" xfId="0" applyNumberFormat="1" applyFill="1" applyBorder="1"/>
    <xf numFmtId="0" fontId="0" fillId="16" borderId="11" xfId="0" applyFill="1" applyBorder="1"/>
    <xf numFmtId="0" fontId="0" fillId="16" borderId="12" xfId="0" applyFill="1" applyBorder="1"/>
    <xf numFmtId="0" fontId="0" fillId="16" borderId="13" xfId="0" applyFill="1" applyBorder="1"/>
    <xf numFmtId="0" fontId="2" fillId="10" borderId="11" xfId="0" applyFont="1" applyFill="1" applyBorder="1"/>
    <xf numFmtId="174" fontId="0" fillId="10" borderId="12" xfId="0" applyNumberFormat="1" applyFill="1" applyBorder="1"/>
    <xf numFmtId="174" fontId="0" fillId="10" borderId="12" xfId="2" applyNumberFormat="1" applyFont="1" applyFill="1" applyBorder="1"/>
    <xf numFmtId="174" fontId="0" fillId="10" borderId="13" xfId="0" applyNumberFormat="1" applyFill="1" applyBorder="1"/>
    <xf numFmtId="0" fontId="2" fillId="16" borderId="11" xfId="0" applyFont="1" applyFill="1" applyBorder="1"/>
    <xf numFmtId="174" fontId="0" fillId="16" borderId="12" xfId="0" applyNumberFormat="1" applyFill="1" applyBorder="1"/>
    <xf numFmtId="174" fontId="0" fillId="16" borderId="13" xfId="0" applyNumberFormat="1" applyFill="1" applyBorder="1"/>
    <xf numFmtId="10" fontId="0" fillId="17" borderId="4" xfId="0" applyNumberFormat="1" applyFill="1" applyBorder="1"/>
    <xf numFmtId="10" fontId="0" fillId="17" borderId="5" xfId="0" applyNumberFormat="1" applyFill="1" applyBorder="1"/>
    <xf numFmtId="10" fontId="0" fillId="17" borderId="0" xfId="0" applyNumberFormat="1" applyFill="1" applyBorder="1"/>
    <xf numFmtId="10" fontId="0" fillId="17" borderId="7" xfId="0" applyNumberFormat="1" applyFill="1" applyBorder="1"/>
    <xf numFmtId="10" fontId="0" fillId="18" borderId="0" xfId="0" applyNumberFormat="1" applyFill="1" applyBorder="1"/>
    <xf numFmtId="10" fontId="0" fillId="18" borderId="7" xfId="0" applyNumberFormat="1" applyFill="1" applyBorder="1"/>
    <xf numFmtId="0" fontId="0" fillId="16" borderId="4" xfId="0" applyFill="1" applyBorder="1"/>
    <xf numFmtId="0" fontId="0" fillId="16" borderId="5" xfId="0" applyFill="1" applyBorder="1"/>
    <xf numFmtId="0" fontId="2" fillId="18" borderId="6" xfId="0" applyFont="1" applyFill="1" applyBorder="1"/>
    <xf numFmtId="0" fontId="2" fillId="16" borderId="3" xfId="0" applyFont="1" applyFill="1" applyBorder="1"/>
    <xf numFmtId="10" fontId="2" fillId="17" borderId="9" xfId="0" applyNumberFormat="1" applyFont="1" applyFill="1" applyBorder="1"/>
    <xf numFmtId="10" fontId="2" fillId="17" borderId="10" xfId="0" applyNumberFormat="1" applyFont="1" applyFill="1" applyBorder="1"/>
    <xf numFmtId="10" fontId="2" fillId="18" borderId="0" xfId="0" applyNumberFormat="1" applyFont="1" applyFill="1" applyBorder="1"/>
    <xf numFmtId="10" fontId="2" fillId="18" borderId="7" xfId="0" applyNumberFormat="1" applyFont="1" applyFill="1" applyBorder="1"/>
    <xf numFmtId="10" fontId="2" fillId="10" borderId="12" xfId="0" applyNumberFormat="1" applyFont="1" applyFill="1" applyBorder="1"/>
    <xf numFmtId="10" fontId="2" fillId="10" borderId="13" xfId="0" applyNumberFormat="1" applyFont="1" applyFill="1" applyBorder="1"/>
    <xf numFmtId="168" fontId="5" fillId="3" borderId="1" xfId="6" applyNumberFormat="1" applyFont="1" applyFill="1" applyBorder="1" applyAlignment="1">
      <alignment horizontal="right" vertical="center"/>
    </xf>
    <xf numFmtId="166" fontId="6" fillId="3" borderId="0" xfId="4" applyNumberFormat="1" applyFont="1" applyFill="1" applyAlignment="1">
      <alignment horizontal="right" vertical="center"/>
    </xf>
    <xf numFmtId="169" fontId="4" fillId="3" borderId="1" xfId="4" applyNumberFormat="1" applyFont="1" applyFill="1" applyBorder="1" applyAlignment="1">
      <alignment horizontal="right" vertical="center"/>
    </xf>
    <xf numFmtId="170" fontId="4" fillId="3" borderId="1" xfId="1" applyNumberFormat="1" applyFont="1" applyFill="1" applyBorder="1" applyAlignment="1">
      <alignment horizontal="right" vertical="center"/>
    </xf>
    <xf numFmtId="168" fontId="5" fillId="3" borderId="14" xfId="6" applyNumberFormat="1" applyFont="1" applyFill="1" applyBorder="1" applyAlignment="1">
      <alignment horizontal="right" vertical="center"/>
    </xf>
    <xf numFmtId="164" fontId="4" fillId="3" borderId="14" xfId="3" applyFont="1" applyFill="1" applyBorder="1" applyAlignment="1">
      <alignment vertical="center"/>
    </xf>
    <xf numFmtId="0" fontId="5" fillId="3" borderId="14" xfId="6" applyNumberFormat="1" applyFont="1" applyFill="1" applyBorder="1" applyAlignment="1">
      <alignment horizontal="right" vertical="center"/>
    </xf>
    <xf numFmtId="0" fontId="4" fillId="3" borderId="14" xfId="3" applyNumberFormat="1" applyFont="1" applyFill="1" applyBorder="1" applyAlignment="1">
      <alignment vertical="center"/>
    </xf>
    <xf numFmtId="166" fontId="6" fillId="3" borderId="14" xfId="4" applyNumberFormat="1" applyFont="1" applyFill="1" applyBorder="1" applyAlignment="1">
      <alignment horizontal="right" vertical="center"/>
    </xf>
    <xf numFmtId="164" fontId="6" fillId="3" borderId="14" xfId="3" applyFont="1" applyFill="1" applyBorder="1" applyAlignment="1">
      <alignment vertical="center"/>
    </xf>
    <xf numFmtId="0" fontId="6" fillId="3" borderId="14" xfId="3" applyNumberFormat="1" applyFont="1" applyFill="1" applyBorder="1" applyAlignment="1">
      <alignment vertical="center"/>
    </xf>
    <xf numFmtId="169" fontId="4" fillId="3" borderId="14" xfId="4" applyNumberFormat="1" applyFont="1" applyFill="1" applyBorder="1" applyAlignment="1">
      <alignment horizontal="right" vertical="center"/>
    </xf>
    <xf numFmtId="2" fontId="4" fillId="3" borderId="14" xfId="3" applyNumberFormat="1" applyFont="1" applyFill="1" applyBorder="1" applyAlignment="1">
      <alignment vertical="center"/>
    </xf>
    <xf numFmtId="2" fontId="6" fillId="3" borderId="14" xfId="3" applyNumberFormat="1" applyFont="1" applyFill="1" applyBorder="1" applyAlignment="1">
      <alignment vertical="center"/>
    </xf>
    <xf numFmtId="2" fontId="4" fillId="3" borderId="14" xfId="1" applyNumberFormat="1" applyFont="1" applyFill="1" applyBorder="1" applyAlignment="1">
      <alignment horizontal="right" vertical="center"/>
    </xf>
    <xf numFmtId="170" fontId="4" fillId="3" borderId="14" xfId="1" applyNumberFormat="1" applyFont="1" applyFill="1" applyBorder="1" applyAlignment="1">
      <alignment horizontal="right" vertical="center"/>
    </xf>
    <xf numFmtId="174" fontId="0" fillId="4" borderId="0" xfId="0" applyNumberFormat="1" applyFill="1"/>
    <xf numFmtId="174" fontId="0" fillId="7" borderId="0" xfId="0" applyNumberFormat="1" applyFont="1" applyFill="1" applyBorder="1"/>
    <xf numFmtId="174" fontId="0" fillId="7" borderId="7" xfId="0" applyNumberFormat="1" applyFont="1" applyFill="1" applyBorder="1"/>
    <xf numFmtId="0" fontId="2" fillId="4" borderId="6" xfId="0" applyFont="1" applyFill="1" applyBorder="1"/>
    <xf numFmtId="174" fontId="0" fillId="4" borderId="0" xfId="0" applyNumberFormat="1" applyFill="1" applyBorder="1"/>
    <xf numFmtId="174" fontId="0" fillId="4" borderId="7" xfId="0" applyNumberFormat="1" applyFill="1" applyBorder="1"/>
    <xf numFmtId="0" fontId="0" fillId="9" borderId="6" xfId="0" applyFill="1" applyBorder="1"/>
    <xf numFmtId="174" fontId="0" fillId="9" borderId="0" xfId="0" applyNumberFormat="1" applyFill="1" applyBorder="1"/>
    <xf numFmtId="174" fontId="0" fillId="9" borderId="7" xfId="0" applyNumberFormat="1" applyFill="1" applyBorder="1"/>
    <xf numFmtId="0" fontId="0" fillId="6" borderId="0" xfId="0" applyFont="1" applyFill="1"/>
    <xf numFmtId="174" fontId="2" fillId="6" borderId="0" xfId="0" applyNumberFormat="1" applyFont="1" applyFill="1"/>
    <xf numFmtId="174" fontId="2" fillId="8" borderId="0" xfId="0" applyNumberFormat="1" applyFont="1" applyFill="1"/>
    <xf numFmtId="0" fontId="0" fillId="3" borderId="0" xfId="0" applyFill="1" applyBorder="1"/>
    <xf numFmtId="0" fontId="0" fillId="5" borderId="6" xfId="0" applyFill="1" applyBorder="1"/>
    <xf numFmtId="0" fontId="0" fillId="5" borderId="0" xfId="0" applyFill="1" applyBorder="1"/>
    <xf numFmtId="12" fontId="0" fillId="5" borderId="0" xfId="0" applyNumberFormat="1" applyFill="1" applyBorder="1"/>
    <xf numFmtId="0" fontId="2" fillId="15" borderId="4" xfId="0" applyFont="1" applyFill="1" applyBorder="1"/>
    <xf numFmtId="0" fontId="2" fillId="15" borderId="5" xfId="0" applyFont="1" applyFill="1" applyBorder="1"/>
    <xf numFmtId="12" fontId="0" fillId="5" borderId="7" xfId="0" applyNumberFormat="1" applyFill="1" applyBorder="1"/>
    <xf numFmtId="12" fontId="0" fillId="6" borderId="7" xfId="0" applyNumberFormat="1" applyFill="1" applyBorder="1"/>
    <xf numFmtId="0" fontId="0" fillId="9" borderId="0" xfId="0" applyFill="1" applyBorder="1"/>
    <xf numFmtId="12" fontId="0" fillId="9" borderId="0" xfId="0" applyNumberFormat="1" applyFill="1" applyBorder="1"/>
    <xf numFmtId="12" fontId="0" fillId="9" borderId="7" xfId="0" applyNumberFormat="1" applyFill="1" applyBorder="1"/>
    <xf numFmtId="12" fontId="2" fillId="15" borderId="9" xfId="0" applyNumberFormat="1" applyFont="1" applyFill="1" applyBorder="1"/>
    <xf numFmtId="12" fontId="2" fillId="15" borderId="10" xfId="0" applyNumberFormat="1" applyFont="1" applyFill="1" applyBorder="1"/>
    <xf numFmtId="12" fontId="0" fillId="3" borderId="0" xfId="0" applyNumberFormat="1" applyFill="1"/>
    <xf numFmtId="0" fontId="2" fillId="7" borderId="3" xfId="0" applyFont="1" applyFill="1" applyBorder="1" applyAlignment="1">
      <alignment horizontal="center"/>
    </xf>
    <xf numFmtId="0" fontId="0" fillId="7" borderId="4" xfId="0" applyFill="1" applyBorder="1"/>
    <xf numFmtId="0" fontId="0" fillId="7" borderId="5" xfId="0" applyFill="1" applyBorder="1"/>
    <xf numFmtId="0" fontId="0" fillId="8" borderId="6" xfId="0" applyFill="1" applyBorder="1" applyAlignment="1">
      <alignment horizontal="left"/>
    </xf>
    <xf numFmtId="0" fontId="2" fillId="8" borderId="6" xfId="0" applyFont="1" applyFill="1" applyBorder="1" applyAlignment="1">
      <alignment horizontal="left"/>
    </xf>
    <xf numFmtId="0" fontId="2" fillId="5" borderId="6" xfId="0" applyFont="1" applyFill="1" applyBorder="1" applyAlignment="1">
      <alignment horizontal="left"/>
    </xf>
    <xf numFmtId="0" fontId="0" fillId="13" borderId="6" xfId="0" applyFill="1" applyBorder="1" applyAlignment="1">
      <alignment horizontal="left"/>
    </xf>
    <xf numFmtId="0" fontId="0" fillId="13" borderId="6" xfId="0" applyFont="1" applyFill="1" applyBorder="1" applyAlignment="1">
      <alignment horizontal="left"/>
    </xf>
    <xf numFmtId="0" fontId="2" fillId="13" borderId="6" xfId="0" applyFont="1" applyFill="1" applyBorder="1" applyAlignment="1">
      <alignment horizontal="left"/>
    </xf>
    <xf numFmtId="0" fontId="0" fillId="11" borderId="6" xfId="0" applyFont="1" applyFill="1" applyBorder="1" applyAlignment="1">
      <alignment horizontal="left"/>
    </xf>
    <xf numFmtId="0" fontId="2" fillId="11" borderId="6" xfId="0" applyFont="1" applyFill="1" applyBorder="1" applyAlignment="1">
      <alignment horizontal="left"/>
    </xf>
    <xf numFmtId="0" fontId="0" fillId="12" borderId="6" xfId="0" applyFont="1" applyFill="1" applyBorder="1" applyAlignment="1">
      <alignment horizontal="left"/>
    </xf>
    <xf numFmtId="0" fontId="2" fillId="12" borderId="6" xfId="0" applyFont="1" applyFill="1" applyBorder="1" applyAlignment="1">
      <alignment horizontal="left"/>
    </xf>
    <xf numFmtId="0" fontId="0" fillId="7" borderId="8" xfId="0" applyFont="1" applyFill="1" applyBorder="1" applyAlignment="1">
      <alignment horizontal="center"/>
    </xf>
    <xf numFmtId="172" fontId="0" fillId="7" borderId="9" xfId="0" applyNumberFormat="1" applyFill="1" applyBorder="1"/>
    <xf numFmtId="10" fontId="0" fillId="7" borderId="9" xfId="0" applyNumberFormat="1" applyFill="1" applyBorder="1"/>
    <xf numFmtId="10" fontId="0" fillId="7" borderId="10" xfId="0" applyNumberFormat="1" applyFill="1" applyBorder="1"/>
    <xf numFmtId="172" fontId="0" fillId="8" borderId="15" xfId="0" applyNumberFormat="1" applyFill="1" applyBorder="1"/>
    <xf numFmtId="10" fontId="0" fillId="8" borderId="15" xfId="0" applyNumberFormat="1" applyFill="1" applyBorder="1"/>
    <xf numFmtId="173" fontId="0" fillId="8" borderId="15" xfId="0" applyNumberFormat="1" applyFill="1" applyBorder="1"/>
    <xf numFmtId="10" fontId="0" fillId="8" borderId="16" xfId="0" applyNumberFormat="1" applyFill="1" applyBorder="1"/>
    <xf numFmtId="172" fontId="0" fillId="8" borderId="2" xfId="0" applyNumberFormat="1" applyFill="1" applyBorder="1"/>
    <xf numFmtId="10" fontId="0" fillId="8" borderId="2" xfId="0" applyNumberFormat="1" applyFill="1" applyBorder="1"/>
    <xf numFmtId="173" fontId="0" fillId="8" borderId="2" xfId="0" applyNumberFormat="1" applyFill="1" applyBorder="1"/>
    <xf numFmtId="10" fontId="0" fillId="8" borderId="17" xfId="0" applyNumberFormat="1" applyFill="1" applyBorder="1"/>
    <xf numFmtId="172" fontId="0" fillId="5" borderId="2" xfId="0" applyNumberFormat="1" applyFill="1" applyBorder="1"/>
    <xf numFmtId="10" fontId="0" fillId="5" borderId="2" xfId="0" applyNumberFormat="1" applyFill="1" applyBorder="1"/>
    <xf numFmtId="173" fontId="0" fillId="5" borderId="2" xfId="0" applyNumberFormat="1" applyFill="1" applyBorder="1"/>
    <xf numFmtId="10" fontId="0" fillId="5" borderId="17" xfId="0" applyNumberFormat="1" applyFill="1" applyBorder="1"/>
    <xf numFmtId="172" fontId="0" fillId="13" borderId="2" xfId="0" applyNumberFormat="1" applyFill="1" applyBorder="1"/>
    <xf numFmtId="10" fontId="0" fillId="13" borderId="2" xfId="0" applyNumberFormat="1" applyFill="1" applyBorder="1"/>
    <xf numFmtId="173" fontId="0" fillId="13" borderId="2" xfId="0" applyNumberFormat="1" applyFill="1" applyBorder="1"/>
    <xf numFmtId="10" fontId="0" fillId="13" borderId="17" xfId="0" applyNumberFormat="1" applyFill="1" applyBorder="1"/>
    <xf numFmtId="172" fontId="0" fillId="11" borderId="2" xfId="0" applyNumberFormat="1" applyFill="1" applyBorder="1"/>
    <xf numFmtId="10" fontId="0" fillId="11" borderId="2" xfId="0" applyNumberFormat="1" applyFill="1" applyBorder="1"/>
    <xf numFmtId="173" fontId="0" fillId="11" borderId="2" xfId="0" applyNumberFormat="1" applyFill="1" applyBorder="1"/>
    <xf numFmtId="10" fontId="0" fillId="11" borderId="17" xfId="0" applyNumberFormat="1" applyFill="1" applyBorder="1"/>
    <xf numFmtId="172" fontId="0" fillId="14" borderId="2" xfId="0" applyNumberFormat="1" applyFill="1" applyBorder="1"/>
    <xf numFmtId="10" fontId="0" fillId="14" borderId="2" xfId="0" applyNumberFormat="1" applyFill="1" applyBorder="1"/>
    <xf numFmtId="173" fontId="0" fillId="14" borderId="2" xfId="0" applyNumberFormat="1" applyFill="1" applyBorder="1"/>
    <xf numFmtId="172" fontId="0" fillId="12" borderId="2" xfId="0" applyNumberFormat="1" applyFill="1" applyBorder="1"/>
    <xf numFmtId="10" fontId="0" fillId="12" borderId="2" xfId="0" applyNumberFormat="1" applyFill="1" applyBorder="1"/>
    <xf numFmtId="173" fontId="0" fillId="12" borderId="2" xfId="0" applyNumberFormat="1" applyFill="1" applyBorder="1"/>
    <xf numFmtId="10" fontId="0" fillId="12" borderId="17" xfId="0" applyNumberFormat="1" applyFill="1" applyBorder="1"/>
    <xf numFmtId="172" fontId="0" fillId="12" borderId="18" xfId="0" applyNumberFormat="1" applyFill="1" applyBorder="1"/>
    <xf numFmtId="10" fontId="0" fillId="12" borderId="18" xfId="0" applyNumberFormat="1" applyFill="1" applyBorder="1"/>
    <xf numFmtId="173" fontId="0" fillId="12" borderId="18" xfId="0" applyNumberFormat="1" applyFill="1" applyBorder="1"/>
    <xf numFmtId="10" fontId="0" fillId="12" borderId="19" xfId="0" applyNumberFormat="1" applyFill="1" applyBorder="1"/>
    <xf numFmtId="0" fontId="0" fillId="8" borderId="3" xfId="0" applyFill="1" applyBorder="1"/>
    <xf numFmtId="0" fontId="2" fillId="8" borderId="4" xfId="0" applyFont="1" applyFill="1" applyBorder="1"/>
    <xf numFmtId="0" fontId="2" fillId="8" borderId="5" xfId="0" applyFont="1" applyFill="1" applyBorder="1"/>
    <xf numFmtId="174" fontId="0" fillId="6" borderId="0" xfId="0" applyNumberFormat="1" applyFont="1" applyFill="1" applyBorder="1"/>
    <xf numFmtId="174" fontId="0" fillId="6" borderId="7" xfId="0" applyNumberFormat="1" applyFont="1" applyFill="1" applyBorder="1"/>
    <xf numFmtId="0" fontId="2" fillId="6" borderId="6" xfId="0" applyFont="1" applyFill="1" applyBorder="1"/>
    <xf numFmtId="174" fontId="0" fillId="6" borderId="0" xfId="0" applyNumberFormat="1" applyFill="1" applyBorder="1"/>
    <xf numFmtId="174" fontId="0" fillId="6" borderId="7" xfId="0" applyNumberFormat="1" applyFill="1" applyBorder="1"/>
    <xf numFmtId="0" fontId="2" fillId="8" borderId="8" xfId="0" applyFont="1" applyFill="1" applyBorder="1"/>
    <xf numFmtId="174" fontId="0" fillId="8" borderId="9" xfId="0" applyNumberFormat="1" applyFill="1" applyBorder="1"/>
    <xf numFmtId="171" fontId="0" fillId="3" borderId="0" xfId="0" applyNumberFormat="1" applyFill="1"/>
    <xf numFmtId="167" fontId="4" fillId="3" borderId="0" xfId="4" applyNumberFormat="1" applyFont="1" applyFill="1" applyAlignment="1">
      <alignment horizontal="right" vertical="center"/>
    </xf>
    <xf numFmtId="166" fontId="4" fillId="3" borderId="0" xfId="4" applyNumberFormat="1" applyFont="1" applyFill="1" applyAlignment="1">
      <alignment horizontal="right" vertical="center"/>
    </xf>
    <xf numFmtId="166" fontId="4" fillId="3" borderId="14" xfId="4" applyNumberFormat="1" applyFont="1" applyFill="1" applyBorder="1" applyAlignment="1">
      <alignment horizontal="right" vertical="center"/>
    </xf>
    <xf numFmtId="164" fontId="5" fillId="2" borderId="20" xfId="5" applyFont="1" applyFill="1" applyBorder="1" applyAlignment="1">
      <alignment horizontal="left" vertical="center"/>
    </xf>
    <xf numFmtId="168" fontId="5" fillId="2" borderId="21" xfId="6" applyNumberFormat="1" applyFont="1" applyFill="1" applyBorder="1" applyAlignment="1">
      <alignment horizontal="right" vertical="center"/>
    </xf>
    <xf numFmtId="49" fontId="6" fillId="19" borderId="22" xfId="3" applyNumberFormat="1" applyFont="1" applyFill="1" applyBorder="1" applyAlignment="1">
      <alignment vertical="center"/>
    </xf>
    <xf numFmtId="174" fontId="6" fillId="19" borderId="0" xfId="4" applyNumberFormat="1" applyFont="1" applyFill="1" applyBorder="1" applyAlignment="1">
      <alignment horizontal="right" vertical="center"/>
    </xf>
    <xf numFmtId="49" fontId="4" fillId="19" borderId="22" xfId="3" applyNumberFormat="1" applyFont="1" applyFill="1" applyBorder="1" applyAlignment="1">
      <alignment vertical="center"/>
    </xf>
    <xf numFmtId="174" fontId="4" fillId="19" borderId="0" xfId="4" applyNumberFormat="1" applyFont="1" applyFill="1" applyBorder="1" applyAlignment="1">
      <alignment horizontal="right" vertical="center"/>
    </xf>
    <xf numFmtId="49" fontId="6" fillId="4" borderId="23" xfId="3" applyNumberFormat="1" applyFont="1" applyFill="1" applyBorder="1" applyAlignment="1">
      <alignment vertical="center"/>
    </xf>
    <xf numFmtId="164" fontId="5" fillId="2" borderId="23" xfId="5" applyFont="1" applyFill="1" applyBorder="1" applyAlignment="1">
      <alignment horizontal="left" vertical="center"/>
    </xf>
    <xf numFmtId="169" fontId="4" fillId="19" borderId="0" xfId="4" applyNumberFormat="1" applyFont="1" applyFill="1" applyBorder="1" applyAlignment="1">
      <alignment horizontal="right" vertical="center"/>
    </xf>
    <xf numFmtId="170" fontId="4" fillId="19" borderId="0" xfId="1" applyNumberFormat="1" applyFont="1" applyFill="1" applyBorder="1" applyAlignment="1">
      <alignment horizontal="right" vertical="center"/>
    </xf>
    <xf numFmtId="49" fontId="6" fillId="4" borderId="24" xfId="3" applyNumberFormat="1" applyFont="1" applyFill="1" applyBorder="1" applyAlignment="1">
      <alignment vertical="center"/>
    </xf>
    <xf numFmtId="170" fontId="4" fillId="4" borderId="25" xfId="1" applyNumberFormat="1" applyFont="1" applyFill="1" applyBorder="1" applyAlignment="1">
      <alignment horizontal="right" vertical="center"/>
    </xf>
    <xf numFmtId="0" fontId="0" fillId="19" borderId="0" xfId="0" applyFill="1"/>
    <xf numFmtId="174" fontId="0" fillId="19" borderId="0" xfId="0" applyNumberFormat="1" applyFill="1"/>
    <xf numFmtId="14" fontId="0" fillId="7" borderId="0" xfId="0" applyNumberFormat="1" applyFill="1" applyAlignment="1">
      <alignment horizontal="center" vertical="center"/>
    </xf>
    <xf numFmtId="14" fontId="0" fillId="7" borderId="0" xfId="0" applyNumberFormat="1" applyFill="1" applyAlignment="1">
      <alignment horizontal="center"/>
    </xf>
    <xf numFmtId="174" fontId="2" fillId="8" borderId="10" xfId="0" applyNumberFormat="1" applyFont="1" applyFill="1" applyBorder="1"/>
    <xf numFmtId="174" fontId="2" fillId="8" borderId="9" xfId="0" applyNumberFormat="1" applyFont="1" applyFill="1" applyBorder="1"/>
    <xf numFmtId="0" fontId="0" fillId="7" borderId="6" xfId="0" applyFont="1" applyFill="1" applyBorder="1"/>
    <xf numFmtId="175" fontId="0" fillId="0" borderId="0" xfId="0" applyNumberFormat="1"/>
    <xf numFmtId="9" fontId="0" fillId="9" borderId="0" xfId="2" applyNumberFormat="1" applyFont="1" applyFill="1"/>
    <xf numFmtId="10" fontId="0" fillId="9" borderId="0" xfId="2" applyNumberFormat="1" applyFont="1" applyFill="1"/>
    <xf numFmtId="9" fontId="0" fillId="9" borderId="0" xfId="0" applyNumberFormat="1" applyFill="1"/>
    <xf numFmtId="10" fontId="0" fillId="9" borderId="0" xfId="0" applyNumberFormat="1" applyFill="1"/>
    <xf numFmtId="0" fontId="2" fillId="9" borderId="0" xfId="0" applyFont="1" applyFill="1"/>
    <xf numFmtId="9" fontId="0" fillId="0" borderId="0" xfId="2" applyFont="1"/>
    <xf numFmtId="9" fontId="0" fillId="0" borderId="0" xfId="0" applyNumberFormat="1"/>
  </cellXfs>
  <cellStyles count="12">
    <cellStyle name="Comma" xfId="1" builtinId="3"/>
    <cellStyle name="Normal" xfId="0" builtinId="0"/>
    <cellStyle name="Normal - Style1 2 2 2" xfId="3" xr:uid="{8921A887-5D3C-460B-A676-44BBBCFAF87C}"/>
    <cellStyle name="Normal 10" xfId="8" xr:uid="{D3CDEB4B-BD27-405C-97CA-0DB80D561C4D}"/>
    <cellStyle name="Normal 10 18" xfId="5" xr:uid="{A2C4E0AD-E34B-48AA-B7B0-BE88B3CAAF8C}"/>
    <cellStyle name="Normal 11 16" xfId="9" xr:uid="{BE449411-AD7F-46B0-A39A-D4CE20231C04}"/>
    <cellStyle name="Normal 14" xfId="10" xr:uid="{34859DE2-DD06-43D8-A456-DECF6AE94EBC}"/>
    <cellStyle name="Percent" xfId="2" builtinId="5"/>
    <cellStyle name="Separador de milhares 10" xfId="11" xr:uid="{4D933297-4056-4608-AC1B-14D192FF86F8}"/>
    <cellStyle name="Separador de milhares 11" xfId="4" xr:uid="{4690B6BF-7338-46D9-A86B-D2155A8CA7AD}"/>
    <cellStyle name="Separador de milhares 11 2 2" xfId="6" xr:uid="{91AA699A-2A5C-4193-A179-7BBCC08B7107}"/>
    <cellStyle name="Separador de milhares 14" xfId="7" xr:uid="{CA95F42A-9D13-40B4-A00D-4F336FFF7F1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FUNCIONÁRIOS POR ANO</a:t>
            </a:r>
          </a:p>
        </c:rich>
      </c:tx>
      <c:layout>
        <c:manualLayout>
          <c:xMode val="edge"/>
          <c:yMode val="edge"/>
          <c:x val="0.28956933508311467"/>
          <c:y val="5.55556744265662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Funcionários!$B$5</c:f>
              <c:strCache>
                <c:ptCount val="1"/>
                <c:pt idx="0">
                  <c:v>Gerentes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Funcionários!$C$4:$M$4</c:f>
              <c:strCache>
                <c:ptCount val="11"/>
                <c:pt idx="0">
                  <c:v>H1 2010</c:v>
                </c:pt>
                <c:pt idx="1">
                  <c:v>H1 2011</c:v>
                </c:pt>
                <c:pt idx="2">
                  <c:v>H1 2012</c:v>
                </c:pt>
                <c:pt idx="3">
                  <c:v>H1 2013</c:v>
                </c:pt>
                <c:pt idx="4">
                  <c:v>H1 2014</c:v>
                </c:pt>
                <c:pt idx="5">
                  <c:v>H1 2015</c:v>
                </c:pt>
                <c:pt idx="6">
                  <c:v>H1 2016</c:v>
                </c:pt>
                <c:pt idx="7">
                  <c:v>H1 2017</c:v>
                </c:pt>
                <c:pt idx="8">
                  <c:v>H1 2018</c:v>
                </c:pt>
                <c:pt idx="9">
                  <c:v>H1 2019</c:v>
                </c:pt>
                <c:pt idx="10">
                  <c:v>H1 2020</c:v>
                </c:pt>
              </c:strCache>
            </c:strRef>
          </c:cat>
          <c:val>
            <c:numRef>
              <c:f>Funcionários!$C$5:$M$5</c:f>
              <c:numCache>
                <c:formatCode>General</c:formatCode>
                <c:ptCount val="11"/>
                <c:pt idx="0">
                  <c:v>2281</c:v>
                </c:pt>
                <c:pt idx="1">
                  <c:v>2857</c:v>
                </c:pt>
                <c:pt idx="2">
                  <c:v>3050</c:v>
                </c:pt>
                <c:pt idx="3">
                  <c:v>3215</c:v>
                </c:pt>
                <c:pt idx="4">
                  <c:v>3457</c:v>
                </c:pt>
                <c:pt idx="5">
                  <c:v>3433</c:v>
                </c:pt>
                <c:pt idx="6">
                  <c:v>3192</c:v>
                </c:pt>
                <c:pt idx="7">
                  <c:v>3177</c:v>
                </c:pt>
                <c:pt idx="8">
                  <c:v>3137</c:v>
                </c:pt>
                <c:pt idx="9" formatCode="#\ ?/?">
                  <c:v>3140</c:v>
                </c:pt>
                <c:pt idx="10" formatCode="#\ ?/?">
                  <c:v>3018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7-440D-895E-42D63C7EF98A}"/>
            </c:ext>
          </c:extLst>
        </c:ser>
        <c:ser>
          <c:idx val="1"/>
          <c:order val="1"/>
          <c:tx>
            <c:strRef>
              <c:f>Funcionários!$B$6</c:f>
              <c:strCache>
                <c:ptCount val="1"/>
                <c:pt idx="0">
                  <c:v>Equipe técnica e de supervisão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Funcionários!$C$4:$M$4</c:f>
              <c:strCache>
                <c:ptCount val="11"/>
                <c:pt idx="0">
                  <c:v>H1 2010</c:v>
                </c:pt>
                <c:pt idx="1">
                  <c:v>H1 2011</c:v>
                </c:pt>
                <c:pt idx="2">
                  <c:v>H1 2012</c:v>
                </c:pt>
                <c:pt idx="3">
                  <c:v>H1 2013</c:v>
                </c:pt>
                <c:pt idx="4">
                  <c:v>H1 2014</c:v>
                </c:pt>
                <c:pt idx="5">
                  <c:v>H1 2015</c:v>
                </c:pt>
                <c:pt idx="6">
                  <c:v>H1 2016</c:v>
                </c:pt>
                <c:pt idx="7">
                  <c:v>H1 2017</c:v>
                </c:pt>
                <c:pt idx="8">
                  <c:v>H1 2018</c:v>
                </c:pt>
                <c:pt idx="9">
                  <c:v>H1 2019</c:v>
                </c:pt>
                <c:pt idx="10">
                  <c:v>H1 2020</c:v>
                </c:pt>
              </c:strCache>
            </c:strRef>
          </c:cat>
          <c:val>
            <c:numRef>
              <c:f>Funcionários!$C$6:$M$6</c:f>
              <c:numCache>
                <c:formatCode>General</c:formatCode>
                <c:ptCount val="11"/>
                <c:pt idx="0">
                  <c:v>3515</c:v>
                </c:pt>
                <c:pt idx="1">
                  <c:v>3765</c:v>
                </c:pt>
                <c:pt idx="2">
                  <c:v>4113</c:v>
                </c:pt>
                <c:pt idx="3">
                  <c:v>4029</c:v>
                </c:pt>
                <c:pt idx="4">
                  <c:v>4100</c:v>
                </c:pt>
                <c:pt idx="5">
                  <c:v>3898</c:v>
                </c:pt>
                <c:pt idx="6">
                  <c:v>3099</c:v>
                </c:pt>
                <c:pt idx="7">
                  <c:v>3076</c:v>
                </c:pt>
                <c:pt idx="8">
                  <c:v>2853</c:v>
                </c:pt>
                <c:pt idx="9" formatCode="#\ ?/?">
                  <c:v>2605</c:v>
                </c:pt>
                <c:pt idx="10" formatCode="#\ ?/?">
                  <c:v>2532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27-440D-895E-42D63C7EF98A}"/>
            </c:ext>
          </c:extLst>
        </c:ser>
        <c:ser>
          <c:idx val="2"/>
          <c:order val="2"/>
          <c:tx>
            <c:strRef>
              <c:f>Funcionários!$B$7</c:f>
              <c:strCache>
                <c:ptCount val="1"/>
                <c:pt idx="0">
                  <c:v>Equipe de Produção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Funcionários!$C$4:$M$4</c:f>
              <c:strCache>
                <c:ptCount val="11"/>
                <c:pt idx="0">
                  <c:v>H1 2010</c:v>
                </c:pt>
                <c:pt idx="1">
                  <c:v>H1 2011</c:v>
                </c:pt>
                <c:pt idx="2">
                  <c:v>H1 2012</c:v>
                </c:pt>
                <c:pt idx="3">
                  <c:v>H1 2013</c:v>
                </c:pt>
                <c:pt idx="4">
                  <c:v>H1 2014</c:v>
                </c:pt>
                <c:pt idx="5">
                  <c:v>H1 2015</c:v>
                </c:pt>
                <c:pt idx="6">
                  <c:v>H1 2016</c:v>
                </c:pt>
                <c:pt idx="7">
                  <c:v>H1 2017</c:v>
                </c:pt>
                <c:pt idx="8">
                  <c:v>H1 2018</c:v>
                </c:pt>
                <c:pt idx="9">
                  <c:v>H1 2019</c:v>
                </c:pt>
                <c:pt idx="10">
                  <c:v>H1 2020</c:v>
                </c:pt>
              </c:strCache>
            </c:strRef>
          </c:cat>
          <c:val>
            <c:numRef>
              <c:f>Funcionários!$C$7:$M$7</c:f>
              <c:numCache>
                <c:formatCode>General</c:formatCode>
                <c:ptCount val="11"/>
                <c:pt idx="0">
                  <c:v>12678</c:v>
                </c:pt>
                <c:pt idx="1">
                  <c:v>13808</c:v>
                </c:pt>
                <c:pt idx="2">
                  <c:v>14888</c:v>
                </c:pt>
                <c:pt idx="3">
                  <c:v>15058</c:v>
                </c:pt>
                <c:pt idx="4">
                  <c:v>15486</c:v>
                </c:pt>
                <c:pt idx="5">
                  <c:v>14688</c:v>
                </c:pt>
                <c:pt idx="6">
                  <c:v>11395</c:v>
                </c:pt>
                <c:pt idx="7">
                  <c:v>12756</c:v>
                </c:pt>
                <c:pt idx="8">
                  <c:v>12620</c:v>
                </c:pt>
                <c:pt idx="9" formatCode="#\ ?/?">
                  <c:v>12727</c:v>
                </c:pt>
                <c:pt idx="10" formatCode="#\ ?/?">
                  <c:v>11851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27-440D-895E-42D63C7EF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5681744"/>
        <c:axId val="835679504"/>
      </c:barChart>
      <c:lineChart>
        <c:grouping val="standard"/>
        <c:varyColors val="0"/>
        <c:ser>
          <c:idx val="3"/>
          <c:order val="3"/>
          <c:tx>
            <c:strRef>
              <c:f>Funcionários!$B$8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Funcionários!$C$4:$M$4</c:f>
              <c:strCache>
                <c:ptCount val="11"/>
                <c:pt idx="0">
                  <c:v>H1 2010</c:v>
                </c:pt>
                <c:pt idx="1">
                  <c:v>H1 2011</c:v>
                </c:pt>
                <c:pt idx="2">
                  <c:v>H1 2012</c:v>
                </c:pt>
                <c:pt idx="3">
                  <c:v>H1 2013</c:v>
                </c:pt>
                <c:pt idx="4">
                  <c:v>H1 2014</c:v>
                </c:pt>
                <c:pt idx="5">
                  <c:v>H1 2015</c:v>
                </c:pt>
                <c:pt idx="6">
                  <c:v>H1 2016</c:v>
                </c:pt>
                <c:pt idx="7">
                  <c:v>H1 2017</c:v>
                </c:pt>
                <c:pt idx="8">
                  <c:v>H1 2018</c:v>
                </c:pt>
                <c:pt idx="9">
                  <c:v>H1 2019</c:v>
                </c:pt>
                <c:pt idx="10">
                  <c:v>H1 2020</c:v>
                </c:pt>
              </c:strCache>
            </c:strRef>
          </c:cat>
          <c:val>
            <c:numRef>
              <c:f>Funcionários!$C$8:$M$8</c:f>
              <c:numCache>
                <c:formatCode>#\ ?/?</c:formatCode>
                <c:ptCount val="11"/>
                <c:pt idx="0">
                  <c:v>18474</c:v>
                </c:pt>
                <c:pt idx="1">
                  <c:v>20430</c:v>
                </c:pt>
                <c:pt idx="2">
                  <c:v>22051</c:v>
                </c:pt>
                <c:pt idx="3">
                  <c:v>22302</c:v>
                </c:pt>
                <c:pt idx="4">
                  <c:v>23043</c:v>
                </c:pt>
                <c:pt idx="5">
                  <c:v>22019</c:v>
                </c:pt>
                <c:pt idx="6">
                  <c:v>17686</c:v>
                </c:pt>
                <c:pt idx="7">
                  <c:v>19009</c:v>
                </c:pt>
                <c:pt idx="8">
                  <c:v>18610</c:v>
                </c:pt>
                <c:pt idx="9">
                  <c:v>18472</c:v>
                </c:pt>
                <c:pt idx="10">
                  <c:v>17401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27-440D-895E-42D63C7EF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681744"/>
        <c:axId val="835679504"/>
      </c:lineChart>
      <c:catAx>
        <c:axId val="83568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679504"/>
        <c:crosses val="autoZero"/>
        <c:auto val="1"/>
        <c:lblAlgn val="ctr"/>
        <c:lblOffset val="100"/>
        <c:noMultiLvlLbl val="0"/>
      </c:catAx>
      <c:valAx>
        <c:axId val="83567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68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Lucro Líquido 2010-2020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'Declaração de Renda'!$B$17</c:f>
              <c:strCache>
                <c:ptCount val="1"/>
                <c:pt idx="0">
                  <c:v>Lucro Líquido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'Declaração de Renda'!$C$17:$M$17</c:f>
              <c:numCache>
                <c:formatCode>_([$€-2]\ * #,##0.00_);_([$€-2]\ * \(#,##0.00\);_([$€-2]\ * "-"??_);_(@_)</c:formatCode>
                <c:ptCount val="11"/>
                <c:pt idx="0">
                  <c:v>169.14499999999981</c:v>
                </c:pt>
                <c:pt idx="1">
                  <c:v>207.35299999999984</c:v>
                </c:pt>
                <c:pt idx="2">
                  <c:v>124.39999999999995</c:v>
                </c:pt>
                <c:pt idx="3">
                  <c:v>66.260000000000261</c:v>
                </c:pt>
                <c:pt idx="4">
                  <c:v>121.94199999999951</c:v>
                </c:pt>
                <c:pt idx="5">
                  <c:v>-344.34399999999999</c:v>
                </c:pt>
                <c:pt idx="6">
                  <c:v>-448.00899999999996</c:v>
                </c:pt>
                <c:pt idx="7">
                  <c:v>-314.33300000000008</c:v>
                </c:pt>
                <c:pt idx="8">
                  <c:v>-321.892</c:v>
                </c:pt>
                <c:pt idx="9">
                  <c:v>-163</c:v>
                </c:pt>
                <c:pt idx="10">
                  <c:v>-660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1-41E7-A70F-1875C13D76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87712592"/>
        <c:axId val="793424312"/>
      </c:lineChart>
      <c:catAx>
        <c:axId val="58771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424312"/>
        <c:crosses val="autoZero"/>
        <c:auto val="1"/>
        <c:lblAlgn val="ctr"/>
        <c:lblOffset val="100"/>
        <c:noMultiLvlLbl val="0"/>
      </c:catAx>
      <c:valAx>
        <c:axId val="793424312"/>
        <c:scaling>
          <c:orientation val="minMax"/>
        </c:scaling>
        <c:delete val="0"/>
        <c:axPos val="l"/>
        <c:numFmt formatCode="_([$€-2]\ * #,##0.00_);_([$€-2]\ * \(#,##0.00\);_([$€-2]\ 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1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Vendas por região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4052604016932332E-2"/>
          <c:y val="7.1565273512837244E-2"/>
          <c:w val="0.97189479196613537"/>
          <c:h val="0.8017427625853325"/>
        </c:manualLayout>
      </c:layout>
      <c:barChart>
        <c:barDir val="col"/>
        <c:grouping val="clustered"/>
        <c:varyColors val="0"/>
        <c:ser>
          <c:idx val="1"/>
          <c:order val="1"/>
          <c:spPr>
            <a:solidFill>
              <a:schemeClr val="accent1">
                <a:shade val="4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'Renda por região'!$B$4:$B$18</c15:sqref>
                  </c15:fullRef>
                </c:ext>
              </c:extLst>
              <c:f>('Renda por região'!$B$7:$B$8,'Renda por região'!$B$11,'Renda por região'!$B$14,'Renda por região'!$B$17)</c:f>
              <c:strCache>
                <c:ptCount val="5"/>
                <c:pt idx="0">
                  <c:v>TOTAL EUROPA</c:v>
                </c:pt>
                <c:pt idx="1">
                  <c:v>NAFTA</c:v>
                </c:pt>
                <c:pt idx="2">
                  <c:v>TOTAL AMÉRICA DO SUL</c:v>
                </c:pt>
                <c:pt idx="3">
                  <c:v>TOTAL ÁSIA E ORIENTE MÉDIO</c:v>
                </c:pt>
                <c:pt idx="4">
                  <c:v>TOTAL RESTO DO MUNDO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'Renda por região'!$D$4:$D$18</c15:sqref>
                  </c15:fullRef>
                </c:ext>
              </c:extLst>
              <c:f>('Renda por região'!$D$7:$D$8,'Renda por região'!$D$11,'Renda por região'!$D$14,'Renda por região'!$D$17)</c:f>
              <c:numCache>
                <c:formatCode>0.00%</c:formatCode>
                <c:ptCount val="5"/>
                <c:pt idx="0">
                  <c:v>0.29446440236773996</c:v>
                </c:pt>
                <c:pt idx="1">
                  <c:v>0.2354639791997423</c:v>
                </c:pt>
                <c:pt idx="2">
                  <c:v>0.24193804940561406</c:v>
                </c:pt>
                <c:pt idx="3">
                  <c:v>0.14941581807977769</c:v>
                </c:pt>
                <c:pt idx="4">
                  <c:v>7.8717750947126006E-2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529-4FFB-A976-46FDAC22CE59}"/>
            </c:ext>
          </c:extLst>
        </c:ser>
        <c:ser>
          <c:idx val="3"/>
          <c:order val="3"/>
          <c:spPr>
            <a:solidFill>
              <a:schemeClr val="accent1">
                <a:shade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'Renda por região'!$B$4:$B$18</c15:sqref>
                  </c15:fullRef>
                </c:ext>
              </c:extLst>
              <c:f>('Renda por região'!$B$7:$B$8,'Renda por região'!$B$11,'Renda por região'!$B$14,'Renda por região'!$B$17)</c:f>
              <c:strCache>
                <c:ptCount val="5"/>
                <c:pt idx="0">
                  <c:v>TOTAL EUROPA</c:v>
                </c:pt>
                <c:pt idx="1">
                  <c:v>NAFTA</c:v>
                </c:pt>
                <c:pt idx="2">
                  <c:v>TOTAL AMÉRICA DO SUL</c:v>
                </c:pt>
                <c:pt idx="3">
                  <c:v>TOTAL ÁSIA E ORIENTE MÉDIO</c:v>
                </c:pt>
                <c:pt idx="4">
                  <c:v>TOTAL RESTO DO MUNDO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'Renda por região'!$F$4:$F$18</c15:sqref>
                  </c15:fullRef>
                </c:ext>
              </c:extLst>
              <c:f>('Renda por região'!$F$7:$F$8,'Renda por região'!$F$11,'Renda por região'!$F$14,'Renda por região'!$F$17)</c:f>
              <c:numCache>
                <c:formatCode>0.00%</c:formatCode>
                <c:ptCount val="5"/>
                <c:pt idx="0">
                  <c:v>0.28269199951095647</c:v>
                </c:pt>
                <c:pt idx="1">
                  <c:v>0.11592864445805064</c:v>
                </c:pt>
                <c:pt idx="2">
                  <c:v>0.26334701583595027</c:v>
                </c:pt>
                <c:pt idx="3">
                  <c:v>0.22501457632220759</c:v>
                </c:pt>
                <c:pt idx="4">
                  <c:v>0.11301776387283505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9529-4FFB-A976-46FDAC22CE59}"/>
            </c:ext>
          </c:extLst>
        </c:ser>
        <c:ser>
          <c:idx val="5"/>
          <c:order val="5"/>
          <c:spPr>
            <a:solidFill>
              <a:schemeClr val="accent1">
                <a:shade val="6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'Renda por região'!$B$4:$B$18</c15:sqref>
                  </c15:fullRef>
                </c:ext>
              </c:extLst>
              <c:f>('Renda por região'!$B$7:$B$8,'Renda por região'!$B$11,'Renda por região'!$B$14,'Renda por região'!$B$17)</c:f>
              <c:strCache>
                <c:ptCount val="5"/>
                <c:pt idx="0">
                  <c:v>TOTAL EUROPA</c:v>
                </c:pt>
                <c:pt idx="1">
                  <c:v>NAFTA</c:v>
                </c:pt>
                <c:pt idx="2">
                  <c:v>TOTAL AMÉRICA DO SUL</c:v>
                </c:pt>
                <c:pt idx="3">
                  <c:v>TOTAL ÁSIA E ORIENTE MÉDIO</c:v>
                </c:pt>
                <c:pt idx="4">
                  <c:v>TOTAL RESTO DO MUNDO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'Renda por região'!$H$4:$H$18</c15:sqref>
                  </c15:fullRef>
                </c:ext>
              </c:extLst>
              <c:f>('Renda por região'!$H$7:$H$8,'Renda por região'!$H$11,'Renda por região'!$H$14,'Renda por região'!$H$17)</c:f>
              <c:numCache>
                <c:formatCode>0.00%</c:formatCode>
                <c:ptCount val="5"/>
                <c:pt idx="0">
                  <c:v>0.26566130992813991</c:v>
                </c:pt>
                <c:pt idx="1">
                  <c:v>0.18501304922955919</c:v>
                </c:pt>
                <c:pt idx="2">
                  <c:v>0.27964498945336241</c:v>
                </c:pt>
                <c:pt idx="3">
                  <c:v>0.17878382968074077</c:v>
                </c:pt>
                <c:pt idx="4">
                  <c:v>9.0896821708197781E-2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9529-4FFB-A976-46FDAC22CE59}"/>
            </c:ext>
          </c:extLst>
        </c:ser>
        <c:ser>
          <c:idx val="7"/>
          <c:order val="7"/>
          <c:spPr>
            <a:solidFill>
              <a:schemeClr val="accent1">
                <a:shade val="7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'Renda por região'!$B$4:$B$18</c15:sqref>
                  </c15:fullRef>
                </c:ext>
              </c:extLst>
              <c:f>('Renda por região'!$B$7:$B$8,'Renda por região'!$B$11,'Renda por região'!$B$14,'Renda por região'!$B$17)</c:f>
              <c:strCache>
                <c:ptCount val="5"/>
                <c:pt idx="0">
                  <c:v>TOTAL EUROPA</c:v>
                </c:pt>
                <c:pt idx="1">
                  <c:v>NAFTA</c:v>
                </c:pt>
                <c:pt idx="2">
                  <c:v>TOTAL AMÉRICA DO SUL</c:v>
                </c:pt>
                <c:pt idx="3">
                  <c:v>TOTAL ÁSIA E ORIENTE MÉDIO</c:v>
                </c:pt>
                <c:pt idx="4">
                  <c:v>TOTAL RESTO DO MUNDO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'Renda por região'!$J$4:$J$18</c15:sqref>
                  </c15:fullRef>
                </c:ext>
              </c:extLst>
              <c:f>('Renda por região'!$J$7:$J$8,'Renda por região'!$J$11,'Renda por região'!$J$14,'Renda por região'!$J$17)</c:f>
              <c:numCache>
                <c:formatCode>0.00%</c:formatCode>
                <c:ptCount val="5"/>
                <c:pt idx="0">
                  <c:v>0.20358427369512341</c:v>
                </c:pt>
                <c:pt idx="1">
                  <c:v>0.24083894892140834</c:v>
                </c:pt>
                <c:pt idx="2">
                  <c:v>0.24243949120778341</c:v>
                </c:pt>
                <c:pt idx="3">
                  <c:v>0.25021771202998522</c:v>
                </c:pt>
                <c:pt idx="4">
                  <c:v>6.2919574145699583E-2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9529-4FFB-A976-46FDAC22CE59}"/>
            </c:ext>
          </c:extLst>
        </c:ser>
        <c:ser>
          <c:idx val="9"/>
          <c:order val="9"/>
          <c:spPr>
            <a:solidFill>
              <a:schemeClr val="accent1">
                <a:shade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'Renda por região'!$B$4:$B$18</c15:sqref>
                  </c15:fullRef>
                </c:ext>
              </c:extLst>
              <c:f>('Renda por região'!$B$7:$B$8,'Renda por região'!$B$11,'Renda por região'!$B$14,'Renda por região'!$B$17)</c:f>
              <c:strCache>
                <c:ptCount val="5"/>
                <c:pt idx="0">
                  <c:v>TOTAL EUROPA</c:v>
                </c:pt>
                <c:pt idx="1">
                  <c:v>NAFTA</c:v>
                </c:pt>
                <c:pt idx="2">
                  <c:v>TOTAL AMÉRICA DO SUL</c:v>
                </c:pt>
                <c:pt idx="3">
                  <c:v>TOTAL ÁSIA E ORIENTE MÉDIO</c:v>
                </c:pt>
                <c:pt idx="4">
                  <c:v>TOTAL RESTO DO MUNDO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'Renda por região'!$L$4:$L$18</c15:sqref>
                  </c15:fullRef>
                </c:ext>
              </c:extLst>
              <c:f>('Renda por região'!$L$7:$L$8,'Renda por região'!$L$11,'Renda por região'!$L$14,'Renda por região'!$L$17)</c:f>
              <c:numCache>
                <c:formatCode>0.00%</c:formatCode>
                <c:ptCount val="5"/>
                <c:pt idx="0">
                  <c:v>0.20474090961783686</c:v>
                </c:pt>
                <c:pt idx="1">
                  <c:v>0.25812434792689054</c:v>
                </c:pt>
                <c:pt idx="2">
                  <c:v>0.19599791336604971</c:v>
                </c:pt>
                <c:pt idx="3">
                  <c:v>0.2606897484446849</c:v>
                </c:pt>
                <c:pt idx="4">
                  <c:v>8.0447080644538052E-2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9-9529-4FFB-A976-46FDAC22CE59}"/>
            </c:ext>
          </c:extLst>
        </c:ser>
        <c:ser>
          <c:idx val="11"/>
          <c:order val="11"/>
          <c:spPr>
            <a:solidFill>
              <a:schemeClr val="accent1">
                <a:tint val="9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'Renda por região'!$B$4:$B$18</c15:sqref>
                  </c15:fullRef>
                </c:ext>
              </c:extLst>
              <c:f>('Renda por região'!$B$7:$B$8,'Renda por região'!$B$11,'Renda por região'!$B$14,'Renda por região'!$B$17)</c:f>
              <c:strCache>
                <c:ptCount val="5"/>
                <c:pt idx="0">
                  <c:v>TOTAL EUROPA</c:v>
                </c:pt>
                <c:pt idx="1">
                  <c:v>NAFTA</c:v>
                </c:pt>
                <c:pt idx="2">
                  <c:v>TOTAL AMÉRICA DO SUL</c:v>
                </c:pt>
                <c:pt idx="3">
                  <c:v>TOTAL ÁSIA E ORIENTE MÉDIO</c:v>
                </c:pt>
                <c:pt idx="4">
                  <c:v>TOTAL RESTO DO MUNDO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'Renda por região'!$N$4:$N$18</c15:sqref>
                  </c15:fullRef>
                </c:ext>
              </c:extLst>
              <c:f>('Renda por região'!$N$7:$N$8,'Renda por região'!$N$11,'Renda por região'!$N$14,'Renda por região'!$N$17)</c:f>
              <c:numCache>
                <c:formatCode>0.00%</c:formatCode>
                <c:ptCount val="5"/>
                <c:pt idx="0">
                  <c:v>0.223</c:v>
                </c:pt>
                <c:pt idx="1">
                  <c:v>0.317</c:v>
                </c:pt>
                <c:pt idx="2">
                  <c:v>0.185</c:v>
                </c:pt>
                <c:pt idx="3">
                  <c:v>0.19500000000000001</c:v>
                </c:pt>
                <c:pt idx="4">
                  <c:v>0.08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B-9529-4FFB-A976-46FDAC22CE59}"/>
            </c:ext>
          </c:extLst>
        </c:ser>
        <c:ser>
          <c:idx val="13"/>
          <c:order val="13"/>
          <c:spPr>
            <a:solidFill>
              <a:schemeClr val="accent1">
                <a:tint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'Renda por região'!$B$4:$B$18</c15:sqref>
                  </c15:fullRef>
                </c:ext>
              </c:extLst>
              <c:f>('Renda por região'!$B$7:$B$8,'Renda por região'!$B$11,'Renda por região'!$B$14,'Renda por região'!$B$17)</c:f>
              <c:strCache>
                <c:ptCount val="5"/>
                <c:pt idx="0">
                  <c:v>TOTAL EUROPA</c:v>
                </c:pt>
                <c:pt idx="1">
                  <c:v>NAFTA</c:v>
                </c:pt>
                <c:pt idx="2">
                  <c:v>TOTAL AMÉRICA DO SUL</c:v>
                </c:pt>
                <c:pt idx="3">
                  <c:v>TOTAL ÁSIA E ORIENTE MÉDIO</c:v>
                </c:pt>
                <c:pt idx="4">
                  <c:v>TOTAL RESTO DO MUNDO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'Renda por região'!$P$4:$P$18</c15:sqref>
                  </c15:fullRef>
                </c:ext>
              </c:extLst>
              <c:f>('Renda por região'!$P$7:$P$8,'Renda por região'!$P$11,'Renda por região'!$P$14,'Renda por região'!$P$17)</c:f>
              <c:numCache>
                <c:formatCode>0.00%</c:formatCode>
                <c:ptCount val="5"/>
                <c:pt idx="0">
                  <c:v>0.214</c:v>
                </c:pt>
                <c:pt idx="1">
                  <c:v>0.16600000000000001</c:v>
                </c:pt>
                <c:pt idx="2">
                  <c:v>0.151</c:v>
                </c:pt>
                <c:pt idx="3">
                  <c:v>0.28199999999999997</c:v>
                </c:pt>
                <c:pt idx="4">
                  <c:v>0.187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D-9529-4FFB-A976-46FDAC22CE59}"/>
            </c:ext>
          </c:extLst>
        </c:ser>
        <c:ser>
          <c:idx val="15"/>
          <c:order val="15"/>
          <c:spPr>
            <a:solidFill>
              <a:schemeClr val="accent1">
                <a:tint val="7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'Renda por região'!$B$4:$B$18</c15:sqref>
                  </c15:fullRef>
                </c:ext>
              </c:extLst>
              <c:f>('Renda por região'!$B$7:$B$8,'Renda por região'!$B$11,'Renda por região'!$B$14,'Renda por região'!$B$17)</c:f>
              <c:strCache>
                <c:ptCount val="5"/>
                <c:pt idx="0">
                  <c:v>TOTAL EUROPA</c:v>
                </c:pt>
                <c:pt idx="1">
                  <c:v>NAFTA</c:v>
                </c:pt>
                <c:pt idx="2">
                  <c:v>TOTAL AMÉRICA DO SUL</c:v>
                </c:pt>
                <c:pt idx="3">
                  <c:v>TOTAL ÁSIA E ORIENTE MÉDIO</c:v>
                </c:pt>
                <c:pt idx="4">
                  <c:v>TOTAL RESTO DO MUNDO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'Renda por região'!$R$4:$R$18</c15:sqref>
                  </c15:fullRef>
                </c:ext>
              </c:extLst>
              <c:f>('Renda por região'!$R$7:$R$8,'Renda por região'!$R$11,'Renda por região'!$R$14,'Renda por região'!$R$17)</c:f>
              <c:numCache>
                <c:formatCode>0.00%</c:formatCode>
                <c:ptCount val="5"/>
                <c:pt idx="0">
                  <c:v>0.16300000000000001</c:v>
                </c:pt>
                <c:pt idx="1">
                  <c:v>0.24099999999999999</c:v>
                </c:pt>
                <c:pt idx="2">
                  <c:v>0.184</c:v>
                </c:pt>
                <c:pt idx="3">
                  <c:v>0.32500000000000001</c:v>
                </c:pt>
                <c:pt idx="4">
                  <c:v>8.6999999999999994E-2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F-9529-4FFB-A976-46FDAC22CE59}"/>
            </c:ext>
          </c:extLst>
        </c:ser>
        <c:ser>
          <c:idx val="17"/>
          <c:order val="17"/>
          <c:spPr>
            <a:solidFill>
              <a:schemeClr val="accent1">
                <a:tint val="61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'Renda por região'!$B$4:$B$18</c15:sqref>
                  </c15:fullRef>
                </c:ext>
              </c:extLst>
              <c:f>('Renda por região'!$B$7:$B$8,'Renda por região'!$B$11,'Renda por região'!$B$14,'Renda por região'!$B$17)</c:f>
              <c:strCache>
                <c:ptCount val="5"/>
                <c:pt idx="0">
                  <c:v>TOTAL EUROPA</c:v>
                </c:pt>
                <c:pt idx="1">
                  <c:v>NAFTA</c:v>
                </c:pt>
                <c:pt idx="2">
                  <c:v>TOTAL AMÉRICA DO SUL</c:v>
                </c:pt>
                <c:pt idx="3">
                  <c:v>TOTAL ÁSIA E ORIENTE MÉDIO</c:v>
                </c:pt>
                <c:pt idx="4">
                  <c:v>TOTAL RESTO DO MUNDO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'Renda por região'!$T$4:$T$18</c15:sqref>
                  </c15:fullRef>
                </c:ext>
              </c:extLst>
              <c:f>('Renda por região'!$T$7:$T$8,'Renda por região'!$T$11,'Renda por região'!$T$14,'Renda por região'!$T$17)</c:f>
              <c:numCache>
                <c:formatCode>0.00%</c:formatCode>
                <c:ptCount val="5"/>
                <c:pt idx="0">
                  <c:v>0.16</c:v>
                </c:pt>
                <c:pt idx="1">
                  <c:v>0.32800000000000001</c:v>
                </c:pt>
                <c:pt idx="2">
                  <c:v>0.17199999999999999</c:v>
                </c:pt>
                <c:pt idx="3">
                  <c:v>0.28599999999999998</c:v>
                </c:pt>
                <c:pt idx="4">
                  <c:v>5.3999999999999999E-2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1-9529-4FFB-A976-46FDAC22CE59}"/>
            </c:ext>
          </c:extLst>
        </c:ser>
        <c:ser>
          <c:idx val="19"/>
          <c:order val="19"/>
          <c:spPr>
            <a:solidFill>
              <a:schemeClr val="accent1">
                <a:tint val="49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'Renda por região'!$B$4:$B$18</c15:sqref>
                  </c15:fullRef>
                </c:ext>
              </c:extLst>
              <c:f>('Renda por região'!$B$7:$B$8,'Renda por região'!$B$11,'Renda por região'!$B$14,'Renda por região'!$B$17)</c:f>
              <c:strCache>
                <c:ptCount val="5"/>
                <c:pt idx="0">
                  <c:v>TOTAL EUROPA</c:v>
                </c:pt>
                <c:pt idx="1">
                  <c:v>NAFTA</c:v>
                </c:pt>
                <c:pt idx="2">
                  <c:v>TOTAL AMÉRICA DO SUL</c:v>
                </c:pt>
                <c:pt idx="3">
                  <c:v>TOTAL ÁSIA E ORIENTE MÉDIO</c:v>
                </c:pt>
                <c:pt idx="4">
                  <c:v>TOTAL RESTO DO MUNDO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'Renda por região'!$V$4:$V$18</c15:sqref>
                  </c15:fullRef>
                </c:ext>
              </c:extLst>
              <c:f>('Renda por região'!$V$7:$V$8,'Renda por região'!$V$11,'Renda por região'!$V$14,'Renda por região'!$V$17)</c:f>
              <c:numCache>
                <c:formatCode>0.00%</c:formatCode>
                <c:ptCount val="5"/>
                <c:pt idx="0">
                  <c:v>0.14699999999999999</c:v>
                </c:pt>
                <c:pt idx="1">
                  <c:v>0.317</c:v>
                </c:pt>
                <c:pt idx="2">
                  <c:v>0.156</c:v>
                </c:pt>
                <c:pt idx="3">
                  <c:v>0.26100000000000001</c:v>
                </c:pt>
                <c:pt idx="4">
                  <c:v>0.11899999999999999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3-9529-4FFB-A976-46FDAC22CE59}"/>
            </c:ext>
          </c:extLst>
        </c:ser>
        <c:ser>
          <c:idx val="21"/>
          <c:order val="21"/>
          <c:spPr>
            <a:solidFill>
              <a:schemeClr val="accent1">
                <a:tint val="3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'Renda por região'!$B$4:$B$18</c15:sqref>
                  </c15:fullRef>
                </c:ext>
              </c:extLst>
              <c:f>('Renda por região'!$B$7:$B$8,'Renda por região'!$B$11,'Renda por região'!$B$14,'Renda por região'!$B$17)</c:f>
              <c:strCache>
                <c:ptCount val="5"/>
                <c:pt idx="0">
                  <c:v>TOTAL EUROPA</c:v>
                </c:pt>
                <c:pt idx="1">
                  <c:v>NAFTA</c:v>
                </c:pt>
                <c:pt idx="2">
                  <c:v>TOTAL AMÉRICA DO SUL</c:v>
                </c:pt>
                <c:pt idx="3">
                  <c:v>TOTAL ÁSIA E ORIENTE MÉDIO</c:v>
                </c:pt>
                <c:pt idx="4">
                  <c:v>TOTAL RESTO DO MUNDO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'Renda por região'!$X$4:$X$18</c15:sqref>
                  </c15:fullRef>
                </c:ext>
              </c:extLst>
              <c:f>('Renda por região'!$X$7:$X$8,'Renda por região'!$X$11,'Renda por região'!$X$14,'Renda por região'!$X$17)</c:f>
              <c:numCache>
                <c:formatCode>0.00%</c:formatCode>
                <c:ptCount val="5"/>
                <c:pt idx="0">
                  <c:v>0.157</c:v>
                </c:pt>
                <c:pt idx="1">
                  <c:v>0.28399999999999997</c:v>
                </c:pt>
                <c:pt idx="2">
                  <c:v>0.191</c:v>
                </c:pt>
                <c:pt idx="3">
                  <c:v>0.27500000000000002</c:v>
                </c:pt>
                <c:pt idx="4">
                  <c:v>9.2999999999999999E-2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5-9529-4FFB-A976-46FDAC22CE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7175864"/>
        <c:axId val="10771723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>
                      <a:shade val="3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'Renda por região'!$B$4:$B$18</c15:sqref>
                        </c15:fullRef>
                        <c15:formulaRef>
                          <c15:sqref>('Renda por região'!$B$7:$B$8,'Renda por região'!$B$11,'Renda por região'!$B$14,'Renda por região'!$B$17)</c15:sqref>
                        </c15:formulaRef>
                      </c:ext>
                    </c:extLst>
                    <c:strCache>
                      <c:ptCount val="5"/>
                      <c:pt idx="0">
                        <c:v>TOTAL EUROPA</c:v>
                      </c:pt>
                      <c:pt idx="1">
                        <c:v>NAFTA</c:v>
                      </c:pt>
                      <c:pt idx="2">
                        <c:v>TOTAL AMÉRICA DO SUL</c:v>
                      </c:pt>
                      <c:pt idx="3">
                        <c:v>TOTAL ÁSIA E ORIENTE MÉDIO</c:v>
                      </c:pt>
                      <c:pt idx="4">
                        <c:v>TOTAL RESTO DO MUNDO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'Renda por região'!$C$4:$C$18</c15:sqref>
                        </c15:fullRef>
                        <c15:formulaRef>
                          <c15:sqref>('Renda por região'!$C$7:$C$8,'Renda por região'!$C$11,'Renda por região'!$C$14,'Renda por região'!$C$17)</c15:sqref>
                        </c15:formulaRef>
                      </c:ext>
                    </c:extLst>
                    <c:numCache>
                      <c:formatCode>[$€-813]\ #,##0.00</c:formatCode>
                      <c:ptCount val="5"/>
                      <c:pt idx="0">
                        <c:v>588.69499999999994</c:v>
                      </c:pt>
                      <c:pt idx="1">
                        <c:v>470.74099999999999</c:v>
                      </c:pt>
                      <c:pt idx="2">
                        <c:v>483.68400000000003</c:v>
                      </c:pt>
                      <c:pt idx="3">
                        <c:v>298.71300000000002</c:v>
                      </c:pt>
                      <c:pt idx="4">
                        <c:v>157.37299999999999</c:v>
                      </c:pt>
                    </c:numCache>
                  </c:numRef>
                </c:val>
                <c:extLst>
                  <c:ext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 </c15:sqref>
                              </c15:formulaRef>
                            </c:ext>
                          </c:extLst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0-9529-4FFB-A976-46FDAC22CE59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1">
                      <a:shade val="4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'Renda por região'!$B$4:$B$18</c15:sqref>
                        </c15:fullRef>
                        <c15:formulaRef>
                          <c15:sqref>('Renda por região'!$B$7:$B$8,'Renda por região'!$B$11,'Renda por região'!$B$14,'Renda por região'!$B$17)</c15:sqref>
                        </c15:formulaRef>
                      </c:ext>
                    </c:extLst>
                    <c:strCache>
                      <c:ptCount val="5"/>
                      <c:pt idx="0">
                        <c:v>TOTAL EUROPA</c:v>
                      </c:pt>
                      <c:pt idx="1">
                        <c:v>NAFTA</c:v>
                      </c:pt>
                      <c:pt idx="2">
                        <c:v>TOTAL AMÉRICA DO SUL</c:v>
                      </c:pt>
                      <c:pt idx="3">
                        <c:v>TOTAL ÁSIA E ORIENTE MÉDIO</c:v>
                      </c:pt>
                      <c:pt idx="4">
                        <c:v>TOTAL RESTO DO MUNDO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'Renda por região'!$E$4:$E$18</c15:sqref>
                        </c15:fullRef>
                        <c15:formulaRef>
                          <c15:sqref>('Renda por região'!$E$7:$E$8,'Renda por região'!$E$11,'Renda por região'!$E$14,'Renda por região'!$E$17)</c15:sqref>
                        </c15:formulaRef>
                      </c:ext>
                    </c:extLst>
                    <c:numCache>
                      <c:formatCode>#,##0.00\ [$€-47E]</c:formatCode>
                      <c:ptCount val="5"/>
                      <c:pt idx="0" formatCode="[$€-813]\ #,##0.00">
                        <c:v>580.36300000000006</c:v>
                      </c:pt>
                      <c:pt idx="1">
                        <c:v>238</c:v>
                      </c:pt>
                      <c:pt idx="2">
                        <c:v>540.64800000000002</c:v>
                      </c:pt>
                      <c:pt idx="3">
                        <c:v>461.952</c:v>
                      </c:pt>
                      <c:pt idx="4">
                        <c:v>232.024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 </c15:sqref>
                              </c15:formulaRef>
                            </c:ext>
                          </c:extLst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2-9529-4FFB-A976-46FDAC22CE59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1">
                      <a:shade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'Renda por região'!$B$4:$B$18</c15:sqref>
                        </c15:fullRef>
                        <c15:formulaRef>
                          <c15:sqref>('Renda por região'!$B$7:$B$8,'Renda por região'!$B$11,'Renda por região'!$B$14,'Renda por região'!$B$17)</c15:sqref>
                        </c15:formulaRef>
                      </c:ext>
                    </c:extLst>
                    <c:strCache>
                      <c:ptCount val="5"/>
                      <c:pt idx="0">
                        <c:v>TOTAL EUROPA</c:v>
                      </c:pt>
                      <c:pt idx="1">
                        <c:v>NAFTA</c:v>
                      </c:pt>
                      <c:pt idx="2">
                        <c:v>TOTAL AMÉRICA DO SUL</c:v>
                      </c:pt>
                      <c:pt idx="3">
                        <c:v>TOTAL ÁSIA E ORIENTE MÉDIO</c:v>
                      </c:pt>
                      <c:pt idx="4">
                        <c:v>TOTAL RESTO DO MUNDO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'Renda por região'!$G$4:$G$18</c15:sqref>
                        </c15:fullRef>
                        <c15:formulaRef>
                          <c15:sqref>('Renda por região'!$G$7:$G$8,'Renda por região'!$G$11,'Renda por região'!$G$14,'Renda por região'!$G$17)</c15:sqref>
                        </c15:formulaRef>
                      </c:ext>
                    </c:extLst>
                    <c:numCache>
                      <c:formatCode>[$€-813]\ #,##0.00</c:formatCode>
                      <c:ptCount val="5"/>
                      <c:pt idx="0">
                        <c:v>594.46500000000003</c:v>
                      </c:pt>
                      <c:pt idx="1">
                        <c:v>414</c:v>
                      </c:pt>
                      <c:pt idx="2">
                        <c:v>625.75599999999997</c:v>
                      </c:pt>
                      <c:pt idx="3">
                        <c:v>400.06099999999998</c:v>
                      </c:pt>
                      <c:pt idx="4">
                        <c:v>203.398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 </c15:sqref>
                              </c15:formulaRef>
                            </c:ext>
                          </c:extLst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4-9529-4FFB-A976-46FDAC22CE59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shade val="7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'Renda por região'!$B$4:$B$18</c15:sqref>
                        </c15:fullRef>
                        <c15:formulaRef>
                          <c15:sqref>('Renda por região'!$B$7:$B$8,'Renda por região'!$B$11,'Renda por região'!$B$14,'Renda por região'!$B$17)</c15:sqref>
                        </c15:formulaRef>
                      </c:ext>
                    </c:extLst>
                    <c:strCache>
                      <c:ptCount val="5"/>
                      <c:pt idx="0">
                        <c:v>TOTAL EUROPA</c:v>
                      </c:pt>
                      <c:pt idx="1">
                        <c:v>NAFTA</c:v>
                      </c:pt>
                      <c:pt idx="2">
                        <c:v>TOTAL AMÉRICA DO SUL</c:v>
                      </c:pt>
                      <c:pt idx="3">
                        <c:v>TOTAL ÁSIA E ORIENTE MÉDIO</c:v>
                      </c:pt>
                      <c:pt idx="4">
                        <c:v>TOTAL RESTO DO MUNDO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'Renda por região'!$I$4:$I$18</c15:sqref>
                        </c15:fullRef>
                        <c15:formulaRef>
                          <c15:sqref>('Renda por região'!$I$7:$I$8,'Renda por região'!$I$11,'Renda por região'!$I$14,'Renda por região'!$I$17)</c15:sqref>
                        </c15:formulaRef>
                      </c:ext>
                    </c:extLst>
                    <c:numCache>
                      <c:formatCode>#,##0.00\ [$€-47E]</c:formatCode>
                      <c:ptCount val="5"/>
                      <c:pt idx="0" formatCode="[$€-813]\ #,##0.00">
                        <c:v>510.56900000000002</c:v>
                      </c:pt>
                      <c:pt idx="1">
                        <c:v>604</c:v>
                      </c:pt>
                      <c:pt idx="2">
                        <c:v>608.01400000000001</c:v>
                      </c:pt>
                      <c:pt idx="3">
                        <c:v>627.52099999999996</c:v>
                      </c:pt>
                      <c:pt idx="4">
                        <c:v>157.79599999999999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 </c15:sqref>
                              </c15:formulaRef>
                            </c:ext>
                          </c:extLst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6-9529-4FFB-A976-46FDAC22CE59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solidFill>
                    <a:schemeClr val="accent1">
                      <a:shade val="8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'Renda por região'!$B$4:$B$18</c15:sqref>
                        </c15:fullRef>
                        <c15:formulaRef>
                          <c15:sqref>('Renda por região'!$B$7:$B$8,'Renda por região'!$B$11,'Renda por região'!$B$14,'Renda por região'!$B$17)</c15:sqref>
                        </c15:formulaRef>
                      </c:ext>
                    </c:extLst>
                    <c:strCache>
                      <c:ptCount val="5"/>
                      <c:pt idx="0">
                        <c:v>TOTAL EUROPA</c:v>
                      </c:pt>
                      <c:pt idx="1">
                        <c:v>NAFTA</c:v>
                      </c:pt>
                      <c:pt idx="2">
                        <c:v>TOTAL AMÉRICA DO SUL</c:v>
                      </c:pt>
                      <c:pt idx="3">
                        <c:v>TOTAL ÁSIA E ORIENTE MÉDIO</c:v>
                      </c:pt>
                      <c:pt idx="4">
                        <c:v>TOTAL RESTO DO MUNDO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'Renda por região'!$K$4:$K$18</c15:sqref>
                        </c15:fullRef>
                        <c15:formulaRef>
                          <c15:sqref>('Renda por região'!$K$7:$K$8,'Renda por região'!$K$11,'Renda por região'!$K$14,'Renda por região'!$K$17)</c15:sqref>
                        </c15:formulaRef>
                      </c:ext>
                    </c:extLst>
                    <c:numCache>
                      <c:formatCode>[$€-813]\ #,##0.00</c:formatCode>
                      <c:ptCount val="5"/>
                      <c:pt idx="0">
                        <c:v>529.84899999999993</c:v>
                      </c:pt>
                      <c:pt idx="1">
                        <c:v>668</c:v>
                      </c:pt>
                      <c:pt idx="2">
                        <c:v>507.22300000000001</c:v>
                      </c:pt>
                      <c:pt idx="3">
                        <c:v>674.63900000000001</c:v>
                      </c:pt>
                      <c:pt idx="4">
                        <c:v>208.18899999999999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 </c15:sqref>
                              </c15:formulaRef>
                            </c:ext>
                          </c:extLst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8-9529-4FFB-A976-46FDAC22CE59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solidFill>
                    <a:schemeClr val="accent1">
                      <a:shade val="9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'Renda por região'!$B$4:$B$18</c15:sqref>
                        </c15:fullRef>
                        <c15:formulaRef>
                          <c15:sqref>('Renda por região'!$B$7:$B$8,'Renda por região'!$B$11,'Renda por região'!$B$14,'Renda por região'!$B$17)</c15:sqref>
                        </c15:formulaRef>
                      </c:ext>
                    </c:extLst>
                    <c:strCache>
                      <c:ptCount val="5"/>
                      <c:pt idx="0">
                        <c:v>TOTAL EUROPA</c:v>
                      </c:pt>
                      <c:pt idx="1">
                        <c:v>NAFTA</c:v>
                      </c:pt>
                      <c:pt idx="2">
                        <c:v>TOTAL AMÉRICA DO SUL</c:v>
                      </c:pt>
                      <c:pt idx="3">
                        <c:v>TOTAL ÁSIA E ORIENTE MÉDIO</c:v>
                      </c:pt>
                      <c:pt idx="4">
                        <c:v>TOTAL RESTO DO MUNDO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'Renda por região'!$M$4:$M$18</c15:sqref>
                        </c15:fullRef>
                        <c15:formulaRef>
                          <c15:sqref>('Renda por região'!$M$7:$M$8,'Renda por região'!$M$11,'Renda por região'!$M$14,'Renda por região'!$M$17)</c15:sqref>
                        </c15:formulaRef>
                      </c:ext>
                    </c:extLst>
                    <c:numCache>
                      <c:formatCode>[$€-813]\ #,##0.00</c:formatCode>
                      <c:ptCount val="5"/>
                      <c:pt idx="0">
                        <c:v>461</c:v>
                      </c:pt>
                      <c:pt idx="1">
                        <c:v>656</c:v>
                      </c:pt>
                      <c:pt idx="2">
                        <c:v>383</c:v>
                      </c:pt>
                      <c:pt idx="3">
                        <c:v>404</c:v>
                      </c:pt>
                      <c:pt idx="4">
                        <c:v>166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 </c15:sqref>
                              </c15:formulaRef>
                            </c:ext>
                          </c:extLst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A-9529-4FFB-A976-46FDAC22CE59}"/>
                  </c:ext>
                </c:extLst>
              </c15:ser>
            </c15:filteredBarSeries>
            <c15:filteredBarSeries>
              <c15:ser>
                <c:idx val="12"/>
                <c:order val="12"/>
                <c:spPr>
                  <a:solidFill>
                    <a:schemeClr val="accent1">
                      <a:tint val="91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'Renda por região'!$B$4:$B$18</c15:sqref>
                        </c15:fullRef>
                        <c15:formulaRef>
                          <c15:sqref>('Renda por região'!$B$7:$B$8,'Renda por região'!$B$11,'Renda por região'!$B$14,'Renda por região'!$B$17)</c15:sqref>
                        </c15:formulaRef>
                      </c:ext>
                    </c:extLst>
                    <c:strCache>
                      <c:ptCount val="5"/>
                      <c:pt idx="0">
                        <c:v>TOTAL EUROPA</c:v>
                      </c:pt>
                      <c:pt idx="1">
                        <c:v>NAFTA</c:v>
                      </c:pt>
                      <c:pt idx="2">
                        <c:v>TOTAL AMÉRICA DO SUL</c:v>
                      </c:pt>
                      <c:pt idx="3">
                        <c:v>TOTAL ÁSIA E ORIENTE MÉDIO</c:v>
                      </c:pt>
                      <c:pt idx="4">
                        <c:v>TOTAL RESTO DO MUNDO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'Renda por região'!$O$4:$O$18</c15:sqref>
                        </c15:fullRef>
                        <c15:formulaRef>
                          <c15:sqref>('Renda por região'!$O$7:$O$8,'Renda por região'!$O$11,'Renda por região'!$O$14,'Renda por região'!$O$17)</c15:sqref>
                        </c15:formulaRef>
                      </c:ext>
                    </c:extLst>
                    <c:numCache>
                      <c:formatCode>#,##0.00\ [$€-47E]</c:formatCode>
                      <c:ptCount val="5"/>
                      <c:pt idx="0">
                        <c:v>307</c:v>
                      </c:pt>
                      <c:pt idx="1">
                        <c:v>238</c:v>
                      </c:pt>
                      <c:pt idx="2">
                        <c:v>217</c:v>
                      </c:pt>
                      <c:pt idx="3">
                        <c:v>404</c:v>
                      </c:pt>
                      <c:pt idx="4">
                        <c:v>268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 </c15:sqref>
                              </c15:formulaRef>
                            </c:ext>
                          </c:extLst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C-9529-4FFB-A976-46FDAC22CE59}"/>
                  </c:ext>
                </c:extLst>
              </c15:ser>
            </c15:filteredBarSeries>
            <c15:filteredBarSeries>
              <c15:ser>
                <c:idx val="14"/>
                <c:order val="14"/>
                <c:spPr>
                  <a:solidFill>
                    <a:schemeClr val="accent1">
                      <a:tint val="79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'Renda por região'!$B$4:$B$18</c15:sqref>
                        </c15:fullRef>
                        <c15:formulaRef>
                          <c15:sqref>('Renda por região'!$B$7:$B$8,'Renda por região'!$B$11,'Renda por região'!$B$14,'Renda por região'!$B$17)</c15:sqref>
                        </c15:formulaRef>
                      </c:ext>
                    </c:extLst>
                    <c:strCache>
                      <c:ptCount val="5"/>
                      <c:pt idx="0">
                        <c:v>TOTAL EUROPA</c:v>
                      </c:pt>
                      <c:pt idx="1">
                        <c:v>NAFTA</c:v>
                      </c:pt>
                      <c:pt idx="2">
                        <c:v>TOTAL AMÉRICA DO SUL</c:v>
                      </c:pt>
                      <c:pt idx="3">
                        <c:v>TOTAL ÁSIA E ORIENTE MÉDIO</c:v>
                      </c:pt>
                      <c:pt idx="4">
                        <c:v>TOTAL RESTO DO MUNDO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'Renda por região'!$Q$4:$Q$18</c15:sqref>
                        </c15:fullRef>
                        <c15:formulaRef>
                          <c15:sqref>('Renda por região'!$Q$7:$Q$8,'Renda por região'!$Q$11,'Renda por região'!$Q$14,'Renda por região'!$Q$17)</c15:sqref>
                        </c15:formulaRef>
                      </c:ext>
                    </c:extLst>
                    <c:numCache>
                      <c:formatCode>[$€-813]\ #,##0.00</c:formatCode>
                      <c:ptCount val="5"/>
                      <c:pt idx="0">
                        <c:v>280</c:v>
                      </c:pt>
                      <c:pt idx="1">
                        <c:v>414</c:v>
                      </c:pt>
                      <c:pt idx="2">
                        <c:v>315</c:v>
                      </c:pt>
                      <c:pt idx="3">
                        <c:v>558</c:v>
                      </c:pt>
                      <c:pt idx="4">
                        <c:v>149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 </c15:sqref>
                              </c15:formulaRef>
                            </c:ext>
                          </c:extLst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E-9529-4FFB-A976-46FDAC22CE59}"/>
                  </c:ext>
                </c:extLst>
              </c15:ser>
            </c15:filteredBarSeries>
            <c15:filteredBarSeries>
              <c15:ser>
                <c:idx val="16"/>
                <c:order val="16"/>
                <c:spPr>
                  <a:solidFill>
                    <a:schemeClr val="accent1">
                      <a:tint val="67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'Renda por região'!$B$4:$B$18</c15:sqref>
                        </c15:fullRef>
                        <c15:formulaRef>
                          <c15:sqref>('Renda por região'!$B$7:$B$8,'Renda por região'!$B$11,'Renda por região'!$B$14,'Renda por região'!$B$17)</c15:sqref>
                        </c15:formulaRef>
                      </c:ext>
                    </c:extLst>
                    <c:strCache>
                      <c:ptCount val="5"/>
                      <c:pt idx="0">
                        <c:v>TOTAL EUROPA</c:v>
                      </c:pt>
                      <c:pt idx="1">
                        <c:v>NAFTA</c:v>
                      </c:pt>
                      <c:pt idx="2">
                        <c:v>TOTAL AMÉRICA DO SUL</c:v>
                      </c:pt>
                      <c:pt idx="3">
                        <c:v>TOTAL ÁSIA E ORIENTE MÉDIO</c:v>
                      </c:pt>
                      <c:pt idx="4">
                        <c:v>TOTAL RESTO DO MUNDO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'Renda por região'!$S$4:$S$18</c15:sqref>
                        </c15:fullRef>
                        <c15:formulaRef>
                          <c15:sqref>('Renda por região'!$S$7:$S$8,'Renda por região'!$S$11,'Renda por região'!$S$14,'Renda por região'!$S$17)</c15:sqref>
                        </c15:formulaRef>
                      </c:ext>
                    </c:extLst>
                    <c:numCache>
                      <c:formatCode>#,##0.00\ [$€-47E]</c:formatCode>
                      <c:ptCount val="5"/>
                      <c:pt idx="0">
                        <c:v>295</c:v>
                      </c:pt>
                      <c:pt idx="1">
                        <c:v>604</c:v>
                      </c:pt>
                      <c:pt idx="2">
                        <c:v>317</c:v>
                      </c:pt>
                      <c:pt idx="3">
                        <c:v>527</c:v>
                      </c:pt>
                      <c:pt idx="4">
                        <c:v>101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 </c15:sqref>
                              </c15:formulaRef>
                            </c:ext>
                          </c:extLst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10-9529-4FFB-A976-46FDAC22CE59}"/>
                  </c:ext>
                </c:extLst>
              </c15:ser>
            </c15:filteredBarSeries>
            <c15:filteredBarSeries>
              <c15:ser>
                <c:idx val="18"/>
                <c:order val="18"/>
                <c:spPr>
                  <a:solidFill>
                    <a:schemeClr val="accent1">
                      <a:tint val="5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'Renda por região'!$B$4:$B$18</c15:sqref>
                        </c15:fullRef>
                        <c15:formulaRef>
                          <c15:sqref>('Renda por região'!$B$7:$B$8,'Renda por região'!$B$11,'Renda por região'!$B$14,'Renda por região'!$B$17)</c15:sqref>
                        </c15:formulaRef>
                      </c:ext>
                    </c:extLst>
                    <c:strCache>
                      <c:ptCount val="5"/>
                      <c:pt idx="0">
                        <c:v>TOTAL EUROPA</c:v>
                      </c:pt>
                      <c:pt idx="1">
                        <c:v>NAFTA</c:v>
                      </c:pt>
                      <c:pt idx="2">
                        <c:v>TOTAL AMÉRICA DO SUL</c:v>
                      </c:pt>
                      <c:pt idx="3">
                        <c:v>TOTAL ÁSIA E ORIENTE MÉDIO</c:v>
                      </c:pt>
                      <c:pt idx="4">
                        <c:v>TOTAL RESTO DO MUNDO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'Renda por região'!$U$4:$U$18</c15:sqref>
                        </c15:fullRef>
                        <c15:formulaRef>
                          <c15:sqref>('Renda por região'!$U$7:$U$8,'Renda por região'!$U$11,'Renda por região'!$U$14,'Renda por região'!$U$17)</c15:sqref>
                        </c15:formulaRef>
                      </c:ext>
                    </c:extLst>
                    <c:numCache>
                      <c:formatCode>[$€-813]\ #,##0.00</c:formatCode>
                      <c:ptCount val="5"/>
                      <c:pt idx="0">
                        <c:v>311</c:v>
                      </c:pt>
                      <c:pt idx="1">
                        <c:v>668</c:v>
                      </c:pt>
                      <c:pt idx="2">
                        <c:v>329</c:v>
                      </c:pt>
                      <c:pt idx="3">
                        <c:v>549</c:v>
                      </c:pt>
                      <c:pt idx="4">
                        <c:v>252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 </c15:sqref>
                              </c15:formulaRef>
                            </c:ext>
                          </c:extLst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12-9529-4FFB-A976-46FDAC22CE59}"/>
                  </c:ext>
                </c:extLst>
              </c15:ser>
            </c15:filteredBarSeries>
            <c15:filteredBarSeries>
              <c15:ser>
                <c:idx val="20"/>
                <c:order val="20"/>
                <c:spPr>
                  <a:solidFill>
                    <a:schemeClr val="accent1">
                      <a:tint val="43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'Renda por região'!$B$4:$B$18</c15:sqref>
                        </c15:fullRef>
                        <c15:formulaRef>
                          <c15:sqref>('Renda por região'!$B$7:$B$8,'Renda por região'!$B$11,'Renda por região'!$B$14,'Renda por região'!$B$17)</c15:sqref>
                        </c15:formulaRef>
                      </c:ext>
                    </c:extLst>
                    <c:strCache>
                      <c:ptCount val="5"/>
                      <c:pt idx="0">
                        <c:v>TOTAL EUROPA</c:v>
                      </c:pt>
                      <c:pt idx="1">
                        <c:v>NAFTA</c:v>
                      </c:pt>
                      <c:pt idx="2">
                        <c:v>TOTAL AMÉRICA DO SUL</c:v>
                      </c:pt>
                      <c:pt idx="3">
                        <c:v>TOTAL ÁSIA E ORIENTE MÉDIO</c:v>
                      </c:pt>
                      <c:pt idx="4">
                        <c:v>TOTAL RESTO DO MUNDO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'Renda por região'!$W$4:$W$18</c15:sqref>
                        </c15:fullRef>
                        <c15:formulaRef>
                          <c15:sqref>('Renda por região'!$W$7:$W$8,'Renda por região'!$W$11,'Renda por região'!$W$14,'Renda por região'!$W$17)</c15:sqref>
                        </c15:formulaRef>
                      </c:ext>
                    </c:extLst>
                    <c:numCache>
                      <c:formatCode>#,##0.00\ [$€-47E]</c:formatCode>
                      <c:ptCount val="5"/>
                      <c:pt idx="0">
                        <c:v>266</c:v>
                      </c:pt>
                      <c:pt idx="1">
                        <c:v>482</c:v>
                      </c:pt>
                      <c:pt idx="2">
                        <c:v>323</c:v>
                      </c:pt>
                      <c:pt idx="3">
                        <c:v>467</c:v>
                      </c:pt>
                      <c:pt idx="4">
                        <c:v>158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 </c15:sqref>
                              </c15:formulaRef>
                            </c:ext>
                          </c:extLst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14-9529-4FFB-A976-46FDAC22CE59}"/>
                  </c:ext>
                </c:extLst>
              </c15:ser>
            </c15:filteredBarSeries>
          </c:ext>
        </c:extLst>
      </c:barChart>
      <c:catAx>
        <c:axId val="107717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2344"/>
        <c:crosses val="autoZero"/>
        <c:auto val="1"/>
        <c:lblAlgn val="ctr"/>
        <c:lblOffset val="100"/>
        <c:noMultiLvlLbl val="0"/>
      </c:catAx>
      <c:valAx>
        <c:axId val="107717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Volume Bruto de Vendas</a:t>
            </a:r>
            <a:r>
              <a:rPr lang="en-US" baseline="0"/>
              <a:t> por Região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'Renda por região'!$B$7</c:f>
              <c:strCache>
                <c:ptCount val="1"/>
                <c:pt idx="0">
                  <c:v>TOTAL EUROPA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€ 1.00</c:v>
              </c:pt>
              <c:pt idx="1">
                <c:v>€ 3.00</c:v>
              </c:pt>
              <c:pt idx="2">
                <c:v>€ 5.00</c:v>
              </c:pt>
              <c:pt idx="3">
                <c:v>€ 7.00</c:v>
              </c:pt>
              <c:pt idx="4">
                <c:v>€ 9.00</c:v>
              </c:pt>
              <c:pt idx="5">
                <c:v>€ 11.00</c:v>
              </c:pt>
              <c:pt idx="6">
                <c:v>€ 13.00</c:v>
              </c:pt>
              <c:pt idx="7">
                <c:v>€ 15.00</c:v>
              </c:pt>
              <c:pt idx="8">
                <c:v>€ 17.00</c:v>
              </c:pt>
              <c:pt idx="9">
                <c:v>€ 19.00</c:v>
              </c:pt>
              <c:pt idx="10">
                <c:v>€ 21.00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'Renda por região'!$C$7:$W$7</c15:sqref>
                  </c15:fullRef>
                </c:ext>
              </c:extLst>
              <c:f>('Renda por região'!$C$7,'Renda por região'!$E$7,'Renda por região'!$G$7,'Renda por região'!$I$7,'Renda por região'!$K$7,'Renda por região'!$M$7,'Renda por região'!$O$7,'Renda por região'!$Q$7,'Renda por região'!$S$7,'Renda por região'!$U$7,'Renda por região'!$W$7)</c:f>
              <c:numCache>
                <c:formatCode>0.00%</c:formatCode>
                <c:ptCount val="11"/>
                <c:pt idx="0" formatCode="[$€-813]\ #,##0.00">
                  <c:v>588.69499999999994</c:v>
                </c:pt>
                <c:pt idx="1" formatCode="[$€-813]\ #,##0.00">
                  <c:v>580.36300000000006</c:v>
                </c:pt>
                <c:pt idx="2" formatCode="[$€-813]\ #,##0.00">
                  <c:v>594.46500000000003</c:v>
                </c:pt>
                <c:pt idx="3" formatCode="[$€-813]\ #,##0.00">
                  <c:v>510.56900000000002</c:v>
                </c:pt>
                <c:pt idx="4" formatCode="[$€-813]\ #,##0.00">
                  <c:v>529.84899999999993</c:v>
                </c:pt>
                <c:pt idx="5" formatCode="[$€-813]\ #,##0.00">
                  <c:v>461</c:v>
                </c:pt>
                <c:pt idx="6" formatCode="#,##0.00\ [$€-47E]">
                  <c:v>307</c:v>
                </c:pt>
                <c:pt idx="7" formatCode="[$€-813]\ #,##0.00">
                  <c:v>280</c:v>
                </c:pt>
                <c:pt idx="8" formatCode="#,##0.00\ [$€-47E]">
                  <c:v>295</c:v>
                </c:pt>
                <c:pt idx="9" formatCode="[$€-813]\ #,##0.00">
                  <c:v>311</c:v>
                </c:pt>
                <c:pt idx="10" formatCode="#,##0.00\ [$€-47E]">
                  <c:v>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85-426B-AFC2-4C3173F7DD9F}"/>
            </c:ext>
          </c:extLst>
        </c:ser>
        <c:ser>
          <c:idx val="4"/>
          <c:order val="4"/>
          <c:tx>
            <c:strRef>
              <c:f>'Renda por região'!$B$8</c:f>
              <c:strCache>
                <c:ptCount val="1"/>
                <c:pt idx="0">
                  <c:v>NAFTA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€ 1.00</c:v>
              </c:pt>
              <c:pt idx="1">
                <c:v>€ 3.00</c:v>
              </c:pt>
              <c:pt idx="2">
                <c:v>€ 5.00</c:v>
              </c:pt>
              <c:pt idx="3">
                <c:v>€ 7.00</c:v>
              </c:pt>
              <c:pt idx="4">
                <c:v>€ 9.00</c:v>
              </c:pt>
              <c:pt idx="5">
                <c:v>€ 11.00</c:v>
              </c:pt>
              <c:pt idx="6">
                <c:v>€ 13.00</c:v>
              </c:pt>
              <c:pt idx="7">
                <c:v>€ 15.00</c:v>
              </c:pt>
              <c:pt idx="8">
                <c:v>€ 17.00</c:v>
              </c:pt>
              <c:pt idx="9">
                <c:v>€ 19.00</c:v>
              </c:pt>
              <c:pt idx="10">
                <c:v>€ 21.00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'Renda por região'!$C$8:$W$8</c15:sqref>
                  </c15:fullRef>
                </c:ext>
              </c:extLst>
              <c:f>('Renda por região'!$C$8,'Renda por região'!$E$8,'Renda por região'!$G$8,'Renda por região'!$I$8,'Renda por região'!$K$8,'Renda por região'!$M$8,'Renda por região'!$O$8,'Renda por região'!$Q$8,'Renda por região'!$S$8,'Renda por região'!$U$8,'Renda por região'!$W$8)</c:f>
              <c:numCache>
                <c:formatCode>0.00%</c:formatCode>
                <c:ptCount val="11"/>
                <c:pt idx="0" formatCode="[$€-813]\ #,##0.00">
                  <c:v>470.74099999999999</c:v>
                </c:pt>
                <c:pt idx="1" formatCode="#,##0.00\ [$€-47E]">
                  <c:v>238</c:v>
                </c:pt>
                <c:pt idx="2" formatCode="[$€-813]\ #,##0.00">
                  <c:v>414</c:v>
                </c:pt>
                <c:pt idx="3" formatCode="#,##0.00\ [$€-47E]">
                  <c:v>604</c:v>
                </c:pt>
                <c:pt idx="4" formatCode="[$€-813]\ #,##0.00">
                  <c:v>668</c:v>
                </c:pt>
                <c:pt idx="5" formatCode="[$€-813]\ #,##0.00">
                  <c:v>656</c:v>
                </c:pt>
                <c:pt idx="6" formatCode="#,##0.00\ [$€-47E]">
                  <c:v>238</c:v>
                </c:pt>
                <c:pt idx="7" formatCode="[$€-813]\ #,##0.00">
                  <c:v>414</c:v>
                </c:pt>
                <c:pt idx="8" formatCode="#,##0.00\ [$€-47E]">
                  <c:v>604</c:v>
                </c:pt>
                <c:pt idx="9" formatCode="[$€-813]\ #,##0.00">
                  <c:v>668</c:v>
                </c:pt>
                <c:pt idx="10" formatCode="#,##0.00\ [$€-47E]">
                  <c:v>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85-426B-AFC2-4C3173F7DD9F}"/>
            </c:ext>
          </c:extLst>
        </c:ser>
        <c:ser>
          <c:idx val="7"/>
          <c:order val="7"/>
          <c:tx>
            <c:strRef>
              <c:f>'Renda por região'!$B$11</c:f>
              <c:strCache>
                <c:ptCount val="1"/>
                <c:pt idx="0">
                  <c:v>TOTAL AMÉRICA DO SUL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€ 1.00</c:v>
              </c:pt>
              <c:pt idx="1">
                <c:v>€ 3.00</c:v>
              </c:pt>
              <c:pt idx="2">
                <c:v>€ 5.00</c:v>
              </c:pt>
              <c:pt idx="3">
                <c:v>€ 7.00</c:v>
              </c:pt>
              <c:pt idx="4">
                <c:v>€ 9.00</c:v>
              </c:pt>
              <c:pt idx="5">
                <c:v>€ 11.00</c:v>
              </c:pt>
              <c:pt idx="6">
                <c:v>€ 13.00</c:v>
              </c:pt>
              <c:pt idx="7">
                <c:v>€ 15.00</c:v>
              </c:pt>
              <c:pt idx="8">
                <c:v>€ 17.00</c:v>
              </c:pt>
              <c:pt idx="9">
                <c:v>€ 19.00</c:v>
              </c:pt>
              <c:pt idx="10">
                <c:v>€ 21.00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'Renda por região'!$C$11:$W$11</c15:sqref>
                  </c15:fullRef>
                </c:ext>
              </c:extLst>
              <c:f>('Renda por região'!$C$11,'Renda por região'!$E$11,'Renda por região'!$G$11,'Renda por região'!$I$11,'Renda por região'!$K$11,'Renda por região'!$M$11,'Renda por região'!$O$11,'Renda por região'!$Q$11,'Renda por região'!$S$11,'Renda por região'!$U$11,'Renda por região'!$W$11)</c:f>
              <c:numCache>
                <c:formatCode>0.00%</c:formatCode>
                <c:ptCount val="11"/>
                <c:pt idx="0" formatCode="[$€-813]\ #,##0.00">
                  <c:v>483.68400000000003</c:v>
                </c:pt>
                <c:pt idx="1" formatCode="#,##0.00\ [$€-47E]">
                  <c:v>540.64800000000002</c:v>
                </c:pt>
                <c:pt idx="2" formatCode="[$€-813]\ #,##0.00">
                  <c:v>625.75599999999997</c:v>
                </c:pt>
                <c:pt idx="3" formatCode="#,##0.00\ [$€-47E]">
                  <c:v>608.01400000000001</c:v>
                </c:pt>
                <c:pt idx="4" formatCode="[$€-813]\ #,##0.00">
                  <c:v>507.22300000000001</c:v>
                </c:pt>
                <c:pt idx="5" formatCode="[$€-813]\ #,##0.00">
                  <c:v>383</c:v>
                </c:pt>
                <c:pt idx="6" formatCode="#,##0.00\ [$€-47E]">
                  <c:v>217</c:v>
                </c:pt>
                <c:pt idx="7" formatCode="[$€-813]\ #,##0.00">
                  <c:v>315</c:v>
                </c:pt>
                <c:pt idx="8" formatCode="#,##0.00\ [$€-47E]">
                  <c:v>317</c:v>
                </c:pt>
                <c:pt idx="9" formatCode="[$€-813]\ #,##0.00">
                  <c:v>329</c:v>
                </c:pt>
                <c:pt idx="10" formatCode="#,##0.00\ [$€-47E]">
                  <c:v>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385-426B-AFC2-4C3173F7DD9F}"/>
            </c:ext>
          </c:extLst>
        </c:ser>
        <c:ser>
          <c:idx val="10"/>
          <c:order val="10"/>
          <c:tx>
            <c:strRef>
              <c:f>'Renda por região'!$B$14</c:f>
              <c:strCache>
                <c:ptCount val="1"/>
                <c:pt idx="0">
                  <c:v>TOTAL ÁSIA E ORIENTE MÉDIO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€ 1.00</c:v>
              </c:pt>
              <c:pt idx="1">
                <c:v>€ 3.00</c:v>
              </c:pt>
              <c:pt idx="2">
                <c:v>€ 5.00</c:v>
              </c:pt>
              <c:pt idx="3">
                <c:v>€ 7.00</c:v>
              </c:pt>
              <c:pt idx="4">
                <c:v>€ 9.00</c:v>
              </c:pt>
              <c:pt idx="5">
                <c:v>€ 11.00</c:v>
              </c:pt>
              <c:pt idx="6">
                <c:v>€ 13.00</c:v>
              </c:pt>
              <c:pt idx="7">
                <c:v>€ 15.00</c:v>
              </c:pt>
              <c:pt idx="8">
                <c:v>€ 17.00</c:v>
              </c:pt>
              <c:pt idx="9">
                <c:v>€ 19.00</c:v>
              </c:pt>
              <c:pt idx="10">
                <c:v>€ 21.00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'Renda por região'!$C$14:$W$14</c15:sqref>
                  </c15:fullRef>
                </c:ext>
              </c:extLst>
              <c:f>('Renda por região'!$C$14,'Renda por região'!$E$14,'Renda por região'!$G$14,'Renda por região'!$I$14,'Renda por região'!$K$14,'Renda por região'!$M$14,'Renda por região'!$O$14,'Renda por região'!$Q$14,'Renda por região'!$S$14,'Renda por região'!$U$14,'Renda por região'!$W$14)</c:f>
              <c:numCache>
                <c:formatCode>0.00%</c:formatCode>
                <c:ptCount val="11"/>
                <c:pt idx="0" formatCode="[$€-813]\ #,##0.00">
                  <c:v>298.71300000000002</c:v>
                </c:pt>
                <c:pt idx="1" formatCode="#,##0.00\ [$€-47E]">
                  <c:v>461.952</c:v>
                </c:pt>
                <c:pt idx="2" formatCode="[$€-813]\ #,##0.00">
                  <c:v>400.06099999999998</c:v>
                </c:pt>
                <c:pt idx="3" formatCode="#,##0.00\ [$€-47E]">
                  <c:v>627.52099999999996</c:v>
                </c:pt>
                <c:pt idx="4" formatCode="[$€-813]\ #,##0.00">
                  <c:v>674.63900000000001</c:v>
                </c:pt>
                <c:pt idx="5" formatCode="[$€-813]\ #,##0.00">
                  <c:v>404</c:v>
                </c:pt>
                <c:pt idx="6" formatCode="#,##0.00\ [$€-47E]">
                  <c:v>404</c:v>
                </c:pt>
                <c:pt idx="7" formatCode="[$€-813]\ #,##0.00">
                  <c:v>558</c:v>
                </c:pt>
                <c:pt idx="8" formatCode="#,##0.00\ [$€-47E]">
                  <c:v>527</c:v>
                </c:pt>
                <c:pt idx="9" formatCode="[$€-813]\ #,##0.00">
                  <c:v>549</c:v>
                </c:pt>
                <c:pt idx="10" formatCode="#,##0.00\ [$€-47E]">
                  <c:v>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385-426B-AFC2-4C3173F7DD9F}"/>
            </c:ext>
          </c:extLst>
        </c:ser>
        <c:ser>
          <c:idx val="13"/>
          <c:order val="13"/>
          <c:tx>
            <c:strRef>
              <c:f>'Renda por região'!$B$17</c:f>
              <c:strCache>
                <c:ptCount val="1"/>
                <c:pt idx="0">
                  <c:v>TOTAL RESTO DO MUNDO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€ 1.00</c:v>
              </c:pt>
              <c:pt idx="1">
                <c:v>€ 3.00</c:v>
              </c:pt>
              <c:pt idx="2">
                <c:v>€ 5.00</c:v>
              </c:pt>
              <c:pt idx="3">
                <c:v>€ 7.00</c:v>
              </c:pt>
              <c:pt idx="4">
                <c:v>€ 9.00</c:v>
              </c:pt>
              <c:pt idx="5">
                <c:v>€ 11.00</c:v>
              </c:pt>
              <c:pt idx="6">
                <c:v>€ 13.00</c:v>
              </c:pt>
              <c:pt idx="7">
                <c:v>€ 15.00</c:v>
              </c:pt>
              <c:pt idx="8">
                <c:v>€ 17.00</c:v>
              </c:pt>
              <c:pt idx="9">
                <c:v>€ 19.00</c:v>
              </c:pt>
              <c:pt idx="10">
                <c:v>€ 21.00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'Renda por região'!$C$17:$W$17</c15:sqref>
                  </c15:fullRef>
                </c:ext>
              </c:extLst>
              <c:f>('Renda por região'!$C$17,'Renda por região'!$E$17,'Renda por região'!$G$17,'Renda por região'!$I$17,'Renda por região'!$K$17,'Renda por região'!$M$17,'Renda por região'!$O$17,'Renda por região'!$Q$17,'Renda por região'!$S$17,'Renda por região'!$U$17,'Renda por região'!$W$17)</c:f>
              <c:numCache>
                <c:formatCode>0.00%</c:formatCode>
                <c:ptCount val="11"/>
                <c:pt idx="0" formatCode="[$€-813]\ #,##0.00">
                  <c:v>157.37299999999999</c:v>
                </c:pt>
                <c:pt idx="1" formatCode="#,##0.00\ [$€-47E]">
                  <c:v>232.024</c:v>
                </c:pt>
                <c:pt idx="2" formatCode="[$€-813]\ #,##0.00">
                  <c:v>203.398</c:v>
                </c:pt>
                <c:pt idx="3" formatCode="#,##0.00\ [$€-47E]">
                  <c:v>157.79599999999999</c:v>
                </c:pt>
                <c:pt idx="4" formatCode="[$€-813]\ #,##0.00">
                  <c:v>208.18899999999999</c:v>
                </c:pt>
                <c:pt idx="5" formatCode="[$€-813]\ #,##0.00">
                  <c:v>166</c:v>
                </c:pt>
                <c:pt idx="6" formatCode="#,##0.00\ [$€-47E]">
                  <c:v>268</c:v>
                </c:pt>
                <c:pt idx="7" formatCode="[$€-813]\ #,##0.00">
                  <c:v>149</c:v>
                </c:pt>
                <c:pt idx="8" formatCode="#,##0.00\ [$€-47E]">
                  <c:v>101</c:v>
                </c:pt>
                <c:pt idx="9" formatCode="[$€-813]\ #,##0.00">
                  <c:v>252</c:v>
                </c:pt>
                <c:pt idx="10" formatCode="#,##0.00\ [$€-47E]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385-426B-AFC2-4C3173F7D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1158008"/>
        <c:axId val="7811586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'Renda por região'!$B$4</c15:sqref>
                        </c15:formulaRef>
                      </c:ext>
                    </c:extLst>
                    <c:strCache>
                      <c:ptCount val="1"/>
                      <c:pt idx="0">
                        <c:v>França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ullRef>
                          <c15:sqref>'Renda por região'!$C$4:$W$4</c15:sqref>
                        </c15:fullRef>
                        <c15:formulaRef>
                          <c15:sqref>('Renda por região'!$C$4,'Renda por região'!$E$4,'Renda por região'!$G$4,'Renda por região'!$I$4,'Renda por região'!$K$4,'Renda por região'!$M$4,'Renda por região'!$O$4,'Renda por região'!$Q$4,'Renda por região'!$S$4,'Renda por região'!$U$4,'Renda por região'!$W$4)</c15:sqref>
                        </c15:formulaRef>
                      </c:ext>
                    </c:extLst>
                    <c:numCache>
                      <c:formatCode>0.00%</c:formatCode>
                      <c:ptCount val="11"/>
                      <c:pt idx="0" formatCode="[$€-813]\ #,##0.00">
                        <c:v>94.31</c:v>
                      </c:pt>
                      <c:pt idx="1" formatCode="#,##0.00\ [$€-47E]">
                        <c:v>110.92</c:v>
                      </c:pt>
                      <c:pt idx="2" formatCode="[$€-813]\ #,##0.00">
                        <c:v>85.629000000000005</c:v>
                      </c:pt>
                      <c:pt idx="3" formatCode="#,##0.00\ [$€-47E]">
                        <c:v>79.936999999999998</c:v>
                      </c:pt>
                      <c:pt idx="4" formatCode="[$€-813]\ #,##0.00">
                        <c:v>92.766000000000005</c:v>
                      </c:pt>
                      <c:pt idx="5" formatCode="[$€-813]\ #,##0.00">
                        <c:v>68</c:v>
                      </c:pt>
                      <c:pt idx="6" formatCode="#,##0.00\ [$€-47E]">
                        <c:v>47</c:v>
                      </c:pt>
                      <c:pt idx="7" formatCode="[$€-813]\ #,##0.00">
                        <c:v>53</c:v>
                      </c:pt>
                      <c:pt idx="8" formatCode="#,##0.00\ [$€-47E]">
                        <c:v>43</c:v>
                      </c:pt>
                      <c:pt idx="9" formatCode="[$€-813]\ #,##0.00">
                        <c:v>37</c:v>
                      </c:pt>
                      <c:pt idx="10" formatCode="#,##0.00\ [$€-47E]">
                        <c:v>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385-426B-AFC2-4C3173F7DD9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'Renda por região'!$B$5</c15:sqref>
                        </c15:formulaRef>
                      </c:ext>
                    </c:extLst>
                    <c:strCache>
                      <c:ptCount val="1"/>
                      <c:pt idx="0">
                        <c:v>Alemanha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'Renda por região'!$C$5:$W$5</c15:sqref>
                        </c15:fullRef>
                        <c15:formulaRef>
                          <c15:sqref>('Renda por região'!$C$5,'Renda por região'!$E$5,'Renda por região'!$G$5,'Renda por região'!$I$5,'Renda por região'!$K$5,'Renda por região'!$M$5,'Renda por região'!$O$5,'Renda por região'!$Q$5,'Renda por região'!$S$5,'Renda por região'!$U$5,'Renda por região'!$W$5)</c15:sqref>
                        </c15:formulaRef>
                      </c:ext>
                    </c:extLst>
                    <c:numCache>
                      <c:formatCode>0.00%</c:formatCode>
                      <c:ptCount val="11"/>
                      <c:pt idx="0" formatCode="[$€-813]\ #,##0.00">
                        <c:v>328.93099999999998</c:v>
                      </c:pt>
                      <c:pt idx="1" formatCode="#,##0.00\ [$€-47E]">
                        <c:v>238.858</c:v>
                      </c:pt>
                      <c:pt idx="2" formatCode="[$€-813]\ #,##0.00">
                        <c:v>271.62099999999998</c:v>
                      </c:pt>
                      <c:pt idx="3" formatCode="#,##0.00\ [$€-47E]">
                        <c:v>216.548</c:v>
                      </c:pt>
                      <c:pt idx="4" formatCode="[$€-813]\ #,##0.00">
                        <c:v>236.208</c:v>
                      </c:pt>
                      <c:pt idx="5" formatCode="[$€-813]\ #,##0.00">
                        <c:v>162</c:v>
                      </c:pt>
                      <c:pt idx="6" formatCode="#,##0.00\ [$€-47E]">
                        <c:v>137</c:v>
                      </c:pt>
                      <c:pt idx="7" formatCode="[$€-813]\ #,##0.00">
                        <c:v>119</c:v>
                      </c:pt>
                      <c:pt idx="8" formatCode="#,##0.00\ [$€-47E]">
                        <c:v>141</c:v>
                      </c:pt>
                      <c:pt idx="9" formatCode="[$€-813]\ #,##0.00">
                        <c:v>129</c:v>
                      </c:pt>
                      <c:pt idx="10" formatCode="#,##0.00\ [$€-47E]">
                        <c:v>115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385-426B-AFC2-4C3173F7DD9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'Renda por região'!$B$6</c15:sqref>
                        </c15:formulaRef>
                      </c:ext>
                    </c:extLst>
                    <c:strCache>
                      <c:ptCount val="1"/>
                      <c:pt idx="0">
                        <c:v>Outros países da União Europeia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'Renda por região'!$C$6:$W$6</c15:sqref>
                        </c15:fullRef>
                        <c15:formulaRef>
                          <c15:sqref>('Renda por região'!$C$6,'Renda por região'!$E$6,'Renda por região'!$G$6,'Renda por região'!$I$6,'Renda por região'!$K$6,'Renda por região'!$M$6,'Renda por região'!$O$6,'Renda por região'!$Q$6,'Renda por região'!$S$6,'Renda por região'!$U$6,'Renda por região'!$W$6)</c15:sqref>
                        </c15:formulaRef>
                      </c:ext>
                    </c:extLst>
                    <c:numCache>
                      <c:formatCode>0.00%</c:formatCode>
                      <c:ptCount val="11"/>
                      <c:pt idx="0" formatCode="[$€-813]\ #,##0.00">
                        <c:v>165.45400000000001</c:v>
                      </c:pt>
                      <c:pt idx="1" formatCode="#,##0.00\ [$€-47E]">
                        <c:v>230.58500000000001</c:v>
                      </c:pt>
                      <c:pt idx="2" formatCode="[$€-813]\ #,##0.00">
                        <c:v>237.215</c:v>
                      </c:pt>
                      <c:pt idx="3" formatCode="#,##0.00\ [$€-47E]">
                        <c:v>214.084</c:v>
                      </c:pt>
                      <c:pt idx="4" formatCode="[$€-813]\ #,##0.00">
                        <c:v>200.875</c:v>
                      </c:pt>
                      <c:pt idx="5" formatCode="[$€-813]\ #,##0.00">
                        <c:v>231</c:v>
                      </c:pt>
                      <c:pt idx="6" formatCode="#,##0.00\ [$€-47E]">
                        <c:v>123</c:v>
                      </c:pt>
                      <c:pt idx="7" formatCode="[$€-813]\ #,##0.00">
                        <c:v>108</c:v>
                      </c:pt>
                      <c:pt idx="8" formatCode="#,##0.00\ [$€-47E]">
                        <c:v>111</c:v>
                      </c:pt>
                      <c:pt idx="9" formatCode="[$€-813]\ #,##0.00">
                        <c:v>145</c:v>
                      </c:pt>
                      <c:pt idx="10" formatCode="#,##0.00\ [$€-47E]">
                        <c:v>119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385-426B-AFC2-4C3173F7DD9F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'Renda por região'!$B$9</c15:sqref>
                        </c15:formulaRef>
                      </c:ext>
                    </c:extLst>
                    <c:strCache>
                      <c:ptCount val="1"/>
                      <c:pt idx="0">
                        <c:v>Brasil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'Renda por região'!$C$9:$W$9</c15:sqref>
                        </c15:fullRef>
                        <c15:formulaRef>
                          <c15:sqref>('Renda por região'!$C$9,'Renda por região'!$E$9,'Renda por região'!$G$9,'Renda por região'!$I$9,'Renda por região'!$K$9,'Renda por região'!$M$9,'Renda por região'!$O$9,'Renda por região'!$Q$9,'Renda por região'!$S$9,'Renda por região'!$U$9,'Renda por região'!$W$9)</c15:sqref>
                        </c15:formulaRef>
                      </c:ext>
                    </c:extLst>
                    <c:numCache>
                      <c:formatCode>0.00%</c:formatCode>
                      <c:ptCount val="11"/>
                      <c:pt idx="0" formatCode="[$€-813]\ #,##0.00">
                        <c:v>0</c:v>
                      </c:pt>
                      <c:pt idx="1" formatCode="#,##0.00\ [$€-47E]">
                        <c:v>0</c:v>
                      </c:pt>
                      <c:pt idx="2" formatCode="[$€-813]\ #,##0.00">
                        <c:v>0</c:v>
                      </c:pt>
                      <c:pt idx="3" formatCode="#,##0.00\ [$€-47E]">
                        <c:v>0</c:v>
                      </c:pt>
                      <c:pt idx="4" formatCode="[$€-813]\ #,##0.00">
                        <c:v>0</c:v>
                      </c:pt>
                      <c:pt idx="5" formatCode="[$€-813]\ #,##0.00">
                        <c:v>361</c:v>
                      </c:pt>
                      <c:pt idx="6" formatCode="#,##0.00\ [$€-47E]">
                        <c:v>210</c:v>
                      </c:pt>
                      <c:pt idx="7" formatCode="[$€-813]\ #,##0.00">
                        <c:v>308</c:v>
                      </c:pt>
                      <c:pt idx="8" formatCode="#,##0.00\ [$€-47E]">
                        <c:v>303</c:v>
                      </c:pt>
                      <c:pt idx="9" formatCode="[$€-813]\ #,##0.00">
                        <c:v>322</c:v>
                      </c:pt>
                      <c:pt idx="10" formatCode="#,##0.00\ [$€-47E]">
                        <c:v>313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385-426B-AFC2-4C3173F7DD9F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'Renda por região'!$B$10</c15:sqref>
                        </c15:formulaRef>
                      </c:ext>
                    </c:extLst>
                    <c:strCache>
                      <c:ptCount val="1"/>
                      <c:pt idx="0">
                        <c:v>Outros países da América Central &amp; do Sul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'Renda por região'!$C$10:$W$10</c15:sqref>
                        </c15:fullRef>
                        <c15:formulaRef>
                          <c15:sqref>('Renda por região'!$C$10,'Renda por região'!$E$10,'Renda por região'!$G$10,'Renda por região'!$I$10,'Renda por região'!$K$10,'Renda por região'!$M$10,'Renda por região'!$O$10,'Renda por região'!$Q$10,'Renda por região'!$S$10,'Renda por região'!$U$10,'Renda por região'!$W$10)</c15:sqref>
                        </c15:formulaRef>
                      </c:ext>
                    </c:extLst>
                    <c:numCache>
                      <c:formatCode>0.00%</c:formatCode>
                      <c:ptCount val="11"/>
                      <c:pt idx="0" formatCode="[$€-813]\ #,##0.00">
                        <c:v>0</c:v>
                      </c:pt>
                      <c:pt idx="1" formatCode="#,##0.00\ [$€-47E]">
                        <c:v>0</c:v>
                      </c:pt>
                      <c:pt idx="2" formatCode="[$€-813]\ #,##0.00">
                        <c:v>0</c:v>
                      </c:pt>
                      <c:pt idx="3" formatCode="#,##0.00\ [$€-47E]">
                        <c:v>0</c:v>
                      </c:pt>
                      <c:pt idx="4" formatCode="[$€-813]\ #,##0.00">
                        <c:v>0</c:v>
                      </c:pt>
                      <c:pt idx="5" formatCode="[$€-813]\ #,##0.00">
                        <c:v>22</c:v>
                      </c:pt>
                      <c:pt idx="6" formatCode="#,##0.00\ [$€-47E]">
                        <c:v>7</c:v>
                      </c:pt>
                      <c:pt idx="7" formatCode="[$€-813]\ #,##0.00">
                        <c:v>7</c:v>
                      </c:pt>
                      <c:pt idx="8" formatCode="#,##0.00\ [$€-47E]">
                        <c:v>14</c:v>
                      </c:pt>
                      <c:pt idx="9" formatCode="[$€-813]\ #,##0.00">
                        <c:v>8</c:v>
                      </c:pt>
                      <c:pt idx="10" formatCode="#,##0.00\ [$€-47E]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385-426B-AFC2-4C3173F7DD9F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'Renda por região'!$B$12</c15:sqref>
                        </c15:formulaRef>
                      </c:ext>
                    </c:extLst>
                    <c:strCache>
                      <c:ptCount val="1"/>
                      <c:pt idx="0">
                        <c:v>China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'Renda por região'!$C$12:$W$12</c15:sqref>
                        </c15:fullRef>
                        <c15:formulaRef>
                          <c15:sqref>('Renda por região'!$C$12,'Renda por região'!$E$12,'Renda por região'!$G$12,'Renda por região'!$I$12,'Renda por região'!$K$12,'Renda por região'!$M$12,'Renda por região'!$O$12,'Renda por região'!$Q$12,'Renda por região'!$S$12,'Renda por região'!$U$12,'Renda por região'!$W$12)</c15:sqref>
                        </c15:formulaRef>
                      </c:ext>
                    </c:extLst>
                    <c:numCache>
                      <c:formatCode>0.00%</c:formatCode>
                      <c:ptCount val="11"/>
                      <c:pt idx="0" formatCode="[$€-813]\ #,##0.00">
                        <c:v>0</c:v>
                      </c:pt>
                      <c:pt idx="1" formatCode="#,##0.00\ [$€-47E]">
                        <c:v>0</c:v>
                      </c:pt>
                      <c:pt idx="2" formatCode="[$€-813]\ #,##0.00">
                        <c:v>0</c:v>
                      </c:pt>
                      <c:pt idx="3" formatCode="#,##0.00\ [$€-47E]">
                        <c:v>0</c:v>
                      </c:pt>
                      <c:pt idx="4" formatCode="[$€-813]\ #,##0.00">
                        <c:v>0</c:v>
                      </c:pt>
                      <c:pt idx="5" formatCode="[$€-813]\ #,##0.00">
                        <c:v>114</c:v>
                      </c:pt>
                      <c:pt idx="6" formatCode="#,##0.00\ [$€-47E]">
                        <c:v>108</c:v>
                      </c:pt>
                      <c:pt idx="7" formatCode="[$€-813]\ #,##0.00">
                        <c:v>183</c:v>
                      </c:pt>
                      <c:pt idx="8" formatCode="#,##0.00\ [$€-47E]">
                        <c:v>182</c:v>
                      </c:pt>
                      <c:pt idx="9" formatCode="[$€-813]\ #,##0.00">
                        <c:v>329</c:v>
                      </c:pt>
                      <c:pt idx="10" formatCode="#,##0.00\ [$€-47E]">
                        <c:v>121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385-426B-AFC2-4C3173F7DD9F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'Renda por região'!$B$13</c15:sqref>
                        </c15:formulaRef>
                      </c:ext>
                    </c:extLst>
                    <c:strCache>
                      <c:ptCount val="1"/>
                      <c:pt idx="0">
                        <c:v>Outros países da Ásia e Oriente Médio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'Renda por região'!$C$13:$W$13</c15:sqref>
                        </c15:fullRef>
                        <c15:formulaRef>
                          <c15:sqref>('Renda por região'!$C$13,'Renda por região'!$E$13,'Renda por região'!$G$13,'Renda por região'!$I$13,'Renda por região'!$K$13,'Renda por região'!$M$13,'Renda por região'!$O$13,'Renda por região'!$Q$13,'Renda por região'!$S$13,'Renda por região'!$U$13,'Renda por região'!$W$13)</c15:sqref>
                        </c15:formulaRef>
                      </c:ext>
                    </c:extLst>
                    <c:numCache>
                      <c:formatCode>0.00%</c:formatCode>
                      <c:ptCount val="11"/>
                      <c:pt idx="0" formatCode="[$€-813]\ #,##0.00">
                        <c:v>0</c:v>
                      </c:pt>
                      <c:pt idx="1" formatCode="#,##0.00\ [$€-47E]">
                        <c:v>0</c:v>
                      </c:pt>
                      <c:pt idx="2" formatCode="[$€-813]\ #,##0.00">
                        <c:v>0</c:v>
                      </c:pt>
                      <c:pt idx="3" formatCode="#,##0.00\ [$€-47E]">
                        <c:v>0</c:v>
                      </c:pt>
                      <c:pt idx="4" formatCode="[$€-813]\ #,##0.00">
                        <c:v>0</c:v>
                      </c:pt>
                      <c:pt idx="5" formatCode="[$€-813]\ #,##0.00">
                        <c:v>290</c:v>
                      </c:pt>
                      <c:pt idx="6" formatCode="#,##0.00\ [$€-47E]">
                        <c:v>295</c:v>
                      </c:pt>
                      <c:pt idx="7" formatCode="[$€-813]\ #,##0.00">
                        <c:v>375</c:v>
                      </c:pt>
                      <c:pt idx="8" formatCode="#,##0.00\ [$€-47E]">
                        <c:v>34</c:v>
                      </c:pt>
                      <c:pt idx="9" formatCode="[$€-813]\ #,##0.00">
                        <c:v>415</c:v>
                      </c:pt>
                      <c:pt idx="10" formatCode="#,##0.00\ [$€-47E]">
                        <c:v>346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385-426B-AFC2-4C3173F7DD9F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'Renda por região'!$B$15</c15:sqref>
                        </c15:formulaRef>
                      </c:ext>
                    </c:extLst>
                    <c:strCache>
                      <c:ptCount val="1"/>
                      <c:pt idx="0">
                        <c:v>CIS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'Renda por região'!$C$15:$W$15</c15:sqref>
                        </c15:fullRef>
                        <c15:formulaRef>
                          <c15:sqref>('Renda por região'!$C$15,'Renda por região'!$E$15,'Renda por região'!$G$15,'Renda por região'!$I$15,'Renda por região'!$K$15,'Renda por região'!$M$15,'Renda por região'!$O$15,'Renda por região'!$Q$15,'Renda por região'!$S$15,'Renda por região'!$U$15,'Renda por região'!$W$15)</c15:sqref>
                        </c15:formulaRef>
                      </c:ext>
                    </c:extLst>
                    <c:numCache>
                      <c:formatCode>0.00%</c:formatCode>
                      <c:ptCount val="11"/>
                      <c:pt idx="0" formatCode="[$€-813]\ #,##0.00">
                        <c:v>0</c:v>
                      </c:pt>
                      <c:pt idx="1" formatCode="#,##0.00\ [$€-47E]">
                        <c:v>0</c:v>
                      </c:pt>
                      <c:pt idx="2" formatCode="[$€-813]\ #,##0.00">
                        <c:v>0</c:v>
                      </c:pt>
                      <c:pt idx="3" formatCode="#,##0.00\ [$€-47E]">
                        <c:v>0</c:v>
                      </c:pt>
                      <c:pt idx="4" formatCode="[$€-813]\ #,##0.00">
                        <c:v>0</c:v>
                      </c:pt>
                      <c:pt idx="5" formatCode="[$€-813]\ #,##0.00">
                        <c:v>15</c:v>
                      </c:pt>
                      <c:pt idx="6" formatCode="#,##0.00\ [$€-47E]">
                        <c:v>17</c:v>
                      </c:pt>
                      <c:pt idx="7" formatCode="[$€-813]\ #,##0.00">
                        <c:v>12</c:v>
                      </c:pt>
                      <c:pt idx="8" formatCode="#,##0.00\ [$€-47E]">
                        <c:v>11</c:v>
                      </c:pt>
                      <c:pt idx="9" formatCode="[$€-813]\ #,##0.00">
                        <c:v>18</c:v>
                      </c:pt>
                      <c:pt idx="10" formatCode="#,##0.00\ [$€-47E]">
                        <c:v>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385-426B-AFC2-4C3173F7DD9F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'Renda por região'!$B$16</c15:sqref>
                        </c15:formulaRef>
                      </c:ext>
                    </c:extLst>
                    <c:strCache>
                      <c:ptCount val="1"/>
                      <c:pt idx="0">
                        <c:v>Resto do Mundo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'Renda por região'!$C$16:$W$16</c15:sqref>
                        </c15:fullRef>
                        <c15:formulaRef>
                          <c15:sqref>('Renda por região'!$C$16,'Renda por região'!$E$16,'Renda por região'!$G$16,'Renda por região'!$I$16,'Renda por região'!$K$16,'Renda por região'!$M$16,'Renda por região'!$O$16,'Renda por região'!$Q$16,'Renda por região'!$S$16,'Renda por região'!$U$16,'Renda por região'!$W$16)</c15:sqref>
                        </c15:formulaRef>
                      </c:ext>
                    </c:extLst>
                    <c:numCache>
                      <c:formatCode>0.00%</c:formatCode>
                      <c:ptCount val="11"/>
                      <c:pt idx="0" formatCode="[$€-813]\ #,##0.00">
                        <c:v>0</c:v>
                      </c:pt>
                      <c:pt idx="1" formatCode="#,##0.00\ [$€-47E]">
                        <c:v>0</c:v>
                      </c:pt>
                      <c:pt idx="2" formatCode="[$€-813]\ #,##0.00">
                        <c:v>0</c:v>
                      </c:pt>
                      <c:pt idx="3" formatCode="#,##0.00\ [$€-47E]">
                        <c:v>0</c:v>
                      </c:pt>
                      <c:pt idx="4" formatCode="[$€-813]\ #,##0.00">
                        <c:v>0</c:v>
                      </c:pt>
                      <c:pt idx="5" formatCode="[$€-813]\ #,##0.00">
                        <c:v>151</c:v>
                      </c:pt>
                      <c:pt idx="6" formatCode="#,##0.00\ [$€-47E]">
                        <c:v>251</c:v>
                      </c:pt>
                      <c:pt idx="7" formatCode="[$€-813]\ #,##0.00">
                        <c:v>137</c:v>
                      </c:pt>
                      <c:pt idx="8" formatCode="#,##0.00\ [$€-47E]">
                        <c:v>90</c:v>
                      </c:pt>
                      <c:pt idx="9" formatCode="[$€-813]\ #,##0.00">
                        <c:v>235</c:v>
                      </c:pt>
                      <c:pt idx="10" formatCode="#,##0.00\ [$€-47E]">
                        <c:v>140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1385-426B-AFC2-4C3173F7DD9F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'Renda por região'!$B$18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'Renda por região'!$C$18:$W$18</c15:sqref>
                        </c15:fullRef>
                        <c15:formulaRef>
                          <c15:sqref>('Renda por região'!$C$18,'Renda por região'!$E$18,'Renda por região'!$G$18,'Renda por região'!$I$18,'Renda por região'!$K$18,'Renda por região'!$M$18,'Renda por região'!$O$18,'Renda por região'!$Q$18,'Renda por região'!$S$18,'Renda por região'!$U$18,'Renda por região'!$W$18)</c15:sqref>
                        </c15:formulaRef>
                      </c:ext>
                    </c:extLst>
                    <c:numCache>
                      <c:formatCode>0.00%</c:formatCode>
                      <c:ptCount val="11"/>
                      <c:pt idx="0" formatCode="[$€-813]\ #,##0.00">
                        <c:v>1999.2059999999999</c:v>
                      </c:pt>
                      <c:pt idx="1" formatCode="[$€-813]\ #,##0.00">
                        <c:v>2052.9870000000001</c:v>
                      </c:pt>
                      <c:pt idx="2" formatCode="[$€-813]\ #,##0.00">
                        <c:v>2237.6799999999998</c:v>
                      </c:pt>
                      <c:pt idx="3" formatCode="[$€-813]\ #,##0.00">
                        <c:v>2507.9</c:v>
                      </c:pt>
                      <c:pt idx="4" formatCode="[$€-813]\ #,##0.00">
                        <c:v>2587.8999999999996</c:v>
                      </c:pt>
                      <c:pt idx="5" formatCode="[$€-813]\ #,##0.00">
                        <c:v>2070</c:v>
                      </c:pt>
                      <c:pt idx="6" formatCode="[$€-813]\ #,##0.00">
                        <c:v>1434</c:v>
                      </c:pt>
                      <c:pt idx="7" formatCode="[$€-813]\ #,##0.00">
                        <c:v>1716</c:v>
                      </c:pt>
                      <c:pt idx="8" formatCode="[$€-813]\ #,##0.00">
                        <c:v>1844</c:v>
                      </c:pt>
                      <c:pt idx="9" formatCode="[$€-813]\ #,##0.00">
                        <c:v>2109</c:v>
                      </c:pt>
                      <c:pt idx="10" formatCode="[$€-813]\ #,##0.00">
                        <c:v>1696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1385-426B-AFC2-4C3173F7DD9F}"/>
                  </c:ext>
                </c:extLst>
              </c15:ser>
            </c15:filteredBarSeries>
          </c:ext>
        </c:extLst>
      </c:barChart>
      <c:catAx>
        <c:axId val="78115800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781158648"/>
        <c:crosses val="autoZero"/>
        <c:auto val="1"/>
        <c:lblAlgn val="ctr"/>
        <c:lblOffset val="100"/>
        <c:noMultiLvlLbl val="0"/>
      </c:catAx>
      <c:valAx>
        <c:axId val="781158648"/>
        <c:scaling>
          <c:orientation val="minMax"/>
        </c:scaling>
        <c:delete val="0"/>
        <c:axPos val="l"/>
        <c:numFmt formatCode="[$€-813]\ 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58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Bruto de Vendas 2010-2020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'Renda por região'!$C$3:$W$3</c15:sqref>
                  </c15:fullRef>
                </c:ext>
              </c:extLst>
              <c:f>('Renda por região'!$C$3,'Renda por região'!$E$3,'Renda por região'!$G$3,'Renda por região'!$I$3,'Renda por região'!$K$3,'Renda por região'!$M$3,'Renda por região'!$O$3,'Renda por região'!$Q$3,'Renda por região'!$S$3,'Renda por região'!$U$3,'Renda por região'!$W$3)</c:f>
              <c:strCache>
                <c:ptCount val="11"/>
                <c:pt idx="0">
                  <c:v>H1 2010</c:v>
                </c:pt>
                <c:pt idx="1">
                  <c:v>H1 2011</c:v>
                </c:pt>
                <c:pt idx="2">
                  <c:v>H1 2012</c:v>
                </c:pt>
                <c:pt idx="3">
                  <c:v>H1 2013</c:v>
                </c:pt>
                <c:pt idx="4">
                  <c:v>H1 2014</c:v>
                </c:pt>
                <c:pt idx="5">
                  <c:v>H1 2015</c:v>
                </c:pt>
                <c:pt idx="6">
                  <c:v>H1 2016</c:v>
                </c:pt>
                <c:pt idx="7">
                  <c:v>H1 2017</c:v>
                </c:pt>
                <c:pt idx="8">
                  <c:v>H1 2018</c:v>
                </c:pt>
                <c:pt idx="9">
                  <c:v>H1 2019</c:v>
                </c:pt>
                <c:pt idx="10">
                  <c:v>H1 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'Renda por região'!$C$18:$W$18</c15:sqref>
                  </c15:fullRef>
                </c:ext>
              </c:extLst>
              <c:f>('Renda por região'!$C$18,'Renda por região'!$E$18,'Renda por região'!$G$18,'Renda por região'!$I$18,'Renda por região'!$K$18,'Renda por região'!$M$18,'Renda por região'!$O$18,'Renda por região'!$Q$18,'Renda por região'!$S$18,'Renda por região'!$U$18,'Renda por região'!$W$18)</c:f>
              <c:numCache>
                <c:formatCode>0.00%</c:formatCode>
                <c:ptCount val="11"/>
                <c:pt idx="0" formatCode="[$€-813]\ #,##0.00">
                  <c:v>1999.2059999999999</c:v>
                </c:pt>
                <c:pt idx="1" formatCode="[$€-813]\ #,##0.00">
                  <c:v>2052.9870000000001</c:v>
                </c:pt>
                <c:pt idx="2" formatCode="[$€-813]\ #,##0.00">
                  <c:v>2237.6799999999998</c:v>
                </c:pt>
                <c:pt idx="3" formatCode="[$€-813]\ #,##0.00">
                  <c:v>2507.9</c:v>
                </c:pt>
                <c:pt idx="4" formatCode="[$€-813]\ #,##0.00">
                  <c:v>2587.8999999999996</c:v>
                </c:pt>
                <c:pt idx="5" formatCode="[$€-813]\ #,##0.00">
                  <c:v>2070</c:v>
                </c:pt>
                <c:pt idx="6" formatCode="[$€-813]\ #,##0.00">
                  <c:v>1434</c:v>
                </c:pt>
                <c:pt idx="7" formatCode="[$€-813]\ #,##0.00">
                  <c:v>1716</c:v>
                </c:pt>
                <c:pt idx="8" formatCode="[$€-813]\ #,##0.00">
                  <c:v>1844</c:v>
                </c:pt>
                <c:pt idx="9" formatCode="[$€-813]\ #,##0.00">
                  <c:v>2109</c:v>
                </c:pt>
                <c:pt idx="10" formatCode="[$€-813]\ #,##0.00">
                  <c:v>1696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53E-4EF7-A051-81B63C0A655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39211896"/>
        <c:axId val="1339217656"/>
      </c:lineChart>
      <c:dateAx>
        <c:axId val="1339211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217656"/>
        <c:crosses val="autoZero"/>
        <c:auto val="0"/>
        <c:lblOffset val="100"/>
        <c:baseTimeUnit val="days"/>
      </c:dateAx>
      <c:valAx>
        <c:axId val="133921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€-813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211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RENDA BRUTA POR SETOR 2010-2020</a:t>
            </a:r>
            <a:r>
              <a:rPr lang="en-US" baseline="0"/>
              <a:t> VALLOUREC</a:t>
            </a:r>
            <a:endParaRPr lang="en-US"/>
          </a:p>
        </c:rich>
      </c:tx>
      <c:layout>
        <c:manualLayout>
          <c:xMode val="edge"/>
          <c:yMode val="edge"/>
          <c:x val="0.12250396221480718"/>
          <c:y val="2.73865414710485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'Renda por mercado'!$B$5</c:f>
              <c:strCache>
                <c:ptCount val="1"/>
                <c:pt idx="0">
                  <c:v>Petróleo, Gás &amp; Petroquímicos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'Renda por mercado'!$C$5:$M$5</c:f>
              <c:numCache>
                <c:formatCode>_([$€-2]\ * #,##0.00_);_([$€-2]\ * \(#,##0.00\);_([$€-2]\ * "-"??_);_(@_)</c:formatCode>
                <c:ptCount val="11"/>
                <c:pt idx="0">
                  <c:v>1159</c:v>
                </c:pt>
                <c:pt idx="1">
                  <c:v>1460</c:v>
                </c:pt>
                <c:pt idx="2">
                  <c:v>1691</c:v>
                </c:pt>
                <c:pt idx="3">
                  <c:v>1831</c:v>
                </c:pt>
                <c:pt idx="4">
                  <c:v>1905</c:v>
                </c:pt>
                <c:pt idx="5">
                  <c:v>1439</c:v>
                </c:pt>
                <c:pt idx="6">
                  <c:v>931</c:v>
                </c:pt>
                <c:pt idx="7">
                  <c:v>1178</c:v>
                </c:pt>
                <c:pt idx="8">
                  <c:v>1285</c:v>
                </c:pt>
                <c:pt idx="9">
                  <c:v>1525</c:v>
                </c:pt>
                <c:pt idx="10">
                  <c:v>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D-4A4A-8FE8-20B2C849783D}"/>
            </c:ext>
          </c:extLst>
        </c:ser>
        <c:ser>
          <c:idx val="1"/>
          <c:order val="1"/>
          <c:tx>
            <c:strRef>
              <c:f>'Renda por mercado'!$B$9</c:f>
              <c:strCache>
                <c:ptCount val="1"/>
                <c:pt idx="0">
                  <c:v>Indústria e Outros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'Renda por mercado'!$C$9:$M$9</c:f>
              <c:numCache>
                <c:formatCode>_([$€-2]\ * #,##0.00_);_([$€-2]\ * \(#,##0.00\);_([$€-2]\ * "-"??_);_(@_)</c:formatCode>
                <c:ptCount val="11"/>
                <c:pt idx="0">
                  <c:v>427</c:v>
                </c:pt>
                <c:pt idx="1">
                  <c:v>663</c:v>
                </c:pt>
                <c:pt idx="2">
                  <c:v>558</c:v>
                </c:pt>
                <c:pt idx="3">
                  <c:v>502</c:v>
                </c:pt>
                <c:pt idx="4">
                  <c:v>510</c:v>
                </c:pt>
                <c:pt idx="5">
                  <c:v>378</c:v>
                </c:pt>
                <c:pt idx="6">
                  <c:v>276</c:v>
                </c:pt>
                <c:pt idx="7">
                  <c:v>349</c:v>
                </c:pt>
                <c:pt idx="8">
                  <c:v>379</c:v>
                </c:pt>
                <c:pt idx="9">
                  <c:v>482</c:v>
                </c:pt>
                <c:pt idx="10">
                  <c:v>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D-4A4A-8FE8-20B2C849783D}"/>
            </c:ext>
          </c:extLst>
        </c:ser>
        <c:ser>
          <c:idx val="2"/>
          <c:order val="2"/>
          <c:tx>
            <c:strRef>
              <c:f>'Renda por mercado'!$B$10</c:f>
              <c:strCache>
                <c:ptCount val="1"/>
                <c:pt idx="0">
                  <c:v>Geração de Energia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'Renda por mercado'!$C$10:$M$10</c:f>
              <c:numCache>
                <c:formatCode>_([$€-2]\ * #,##0.00_);_([$€-2]\ * \(#,##0.00\);_([$€-2]\ * "-"??_);_(@_)</c:formatCode>
                <c:ptCount val="11"/>
                <c:pt idx="0">
                  <c:v>413</c:v>
                </c:pt>
                <c:pt idx="1">
                  <c:v>315</c:v>
                </c:pt>
                <c:pt idx="2">
                  <c:v>278</c:v>
                </c:pt>
                <c:pt idx="3">
                  <c:v>257</c:v>
                </c:pt>
                <c:pt idx="4">
                  <c:v>278</c:v>
                </c:pt>
                <c:pt idx="5">
                  <c:v>253</c:v>
                </c:pt>
                <c:pt idx="6">
                  <c:v>227</c:v>
                </c:pt>
                <c:pt idx="7">
                  <c:v>189</c:v>
                </c:pt>
                <c:pt idx="8">
                  <c:v>180</c:v>
                </c:pt>
                <c:pt idx="9">
                  <c:v>102</c:v>
                </c:pt>
                <c:pt idx="10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ED-4A4A-8FE8-20B2C849783D}"/>
            </c:ext>
          </c:extLst>
        </c:ser>
        <c:ser>
          <c:idx val="3"/>
          <c:order val="3"/>
          <c:tx>
            <c:strRef>
              <c:f>'Renda por mercado'!$B$11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'Renda por mercado'!$C$11:$M$11</c:f>
              <c:numCache>
                <c:formatCode>_([$€-2]\ * #,##0.00_);_([$€-2]\ * \(#,##0.00\);_([$€-2]\ * "-"??_);_(@_)</c:formatCode>
                <c:ptCount val="11"/>
                <c:pt idx="0">
                  <c:v>1999</c:v>
                </c:pt>
                <c:pt idx="1">
                  <c:v>2438</c:v>
                </c:pt>
                <c:pt idx="2">
                  <c:v>2527</c:v>
                </c:pt>
                <c:pt idx="3">
                  <c:v>2590</c:v>
                </c:pt>
                <c:pt idx="4">
                  <c:v>2693</c:v>
                </c:pt>
                <c:pt idx="5">
                  <c:v>2070</c:v>
                </c:pt>
                <c:pt idx="6">
                  <c:v>1434</c:v>
                </c:pt>
                <c:pt idx="7">
                  <c:v>1716</c:v>
                </c:pt>
                <c:pt idx="8">
                  <c:v>1844</c:v>
                </c:pt>
                <c:pt idx="9">
                  <c:v>2109</c:v>
                </c:pt>
                <c:pt idx="10">
                  <c:v>1695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ED-4A4A-8FE8-20B2C849783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77196664"/>
        <c:axId val="1077196984"/>
      </c:lineChart>
      <c:catAx>
        <c:axId val="1077196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96984"/>
        <c:crosses val="autoZero"/>
        <c:auto val="1"/>
        <c:lblAlgn val="ctr"/>
        <c:lblOffset val="100"/>
        <c:noMultiLvlLbl val="0"/>
      </c:catAx>
      <c:valAx>
        <c:axId val="10771969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[$€-2]\ * #,##0.00_);_([$€-2]\ * \(#,##0.00\);_([$€-2]\ * &quot;-&quot;??_);_(@_)" sourceLinked="1"/>
        <c:majorTickMark val="none"/>
        <c:minorTickMark val="none"/>
        <c:tickLblPos val="nextTo"/>
        <c:crossAx val="1077196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PARTICIPAÇÃO DE CADA SETOR NAS RECEITAS BRUTAS VALLOUREC 2010-2020</a:t>
            </a:r>
          </a:p>
        </c:rich>
      </c:tx>
      <c:layout>
        <c:manualLayout>
          <c:xMode val="edge"/>
          <c:yMode val="edge"/>
          <c:x val="0.2068290296413054"/>
          <c:y val="2.57469312703652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'Renda por mercado'!$B$32</c:f>
              <c:strCache>
                <c:ptCount val="1"/>
                <c:pt idx="0">
                  <c:v>Petróleo, Gás &amp; Petroquímicos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val>
            <c:numRef>
              <c:f>'Renda por mercado'!$C$32:$M$32</c:f>
              <c:numCache>
                <c:formatCode>0.00%</c:formatCode>
                <c:ptCount val="11"/>
                <c:pt idx="0">
                  <c:v>0.57978989494747368</c:v>
                </c:pt>
                <c:pt idx="1">
                  <c:v>0.59885151763740774</c:v>
                </c:pt>
                <c:pt idx="2">
                  <c:v>0.66917293233082709</c:v>
                </c:pt>
                <c:pt idx="3">
                  <c:v>0.70694980694980691</c:v>
                </c:pt>
                <c:pt idx="4">
                  <c:v>0.70738952840698111</c:v>
                </c:pt>
                <c:pt idx="5">
                  <c:v>0.69516908212560391</c:v>
                </c:pt>
                <c:pt idx="6">
                  <c:v>0.64923291492329149</c:v>
                </c:pt>
                <c:pt idx="7">
                  <c:v>0.68648018648018649</c:v>
                </c:pt>
                <c:pt idx="8">
                  <c:v>0.69685466377440342</c:v>
                </c:pt>
                <c:pt idx="9">
                  <c:v>0.72309151256519677</c:v>
                </c:pt>
                <c:pt idx="10">
                  <c:v>0.70678466076696167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5-46FA-AB8E-8CD2CC058509}"/>
            </c:ext>
          </c:extLst>
        </c:ser>
        <c:ser>
          <c:idx val="1"/>
          <c:order val="1"/>
          <c:tx>
            <c:strRef>
              <c:f>'Renda por mercado'!$B$36</c:f>
              <c:strCache>
                <c:ptCount val="1"/>
                <c:pt idx="0">
                  <c:v>Indústria e Outros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val>
            <c:numRef>
              <c:f>'Renda por mercado'!$C$36:$M$36</c:f>
              <c:numCache>
                <c:formatCode>0.00%</c:formatCode>
                <c:ptCount val="11"/>
                <c:pt idx="0">
                  <c:v>0.21360680340170085</c:v>
                </c:pt>
                <c:pt idx="1">
                  <c:v>0.2719442165709598</c:v>
                </c:pt>
                <c:pt idx="2">
                  <c:v>0.22081519588444795</c:v>
                </c:pt>
                <c:pt idx="3">
                  <c:v>0.19382239382239383</c:v>
                </c:pt>
                <c:pt idx="4">
                  <c:v>0.18937987374675083</c:v>
                </c:pt>
                <c:pt idx="5">
                  <c:v>0.18260869565217391</c:v>
                </c:pt>
                <c:pt idx="6">
                  <c:v>0.19246861924686193</c:v>
                </c:pt>
                <c:pt idx="7">
                  <c:v>0.20337995337995338</c:v>
                </c:pt>
                <c:pt idx="8">
                  <c:v>0.20553145336225598</c:v>
                </c:pt>
                <c:pt idx="9">
                  <c:v>0.2285443338074917</c:v>
                </c:pt>
                <c:pt idx="10">
                  <c:v>0.23126843657817109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D5-46FA-AB8E-8CD2CC058509}"/>
            </c:ext>
          </c:extLst>
        </c:ser>
        <c:ser>
          <c:idx val="2"/>
          <c:order val="2"/>
          <c:tx>
            <c:strRef>
              <c:f>'Renda por mercado'!$B$37</c:f>
              <c:strCache>
                <c:ptCount val="1"/>
                <c:pt idx="0">
                  <c:v>Geração de Energia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val>
            <c:numRef>
              <c:f>'Renda por mercado'!$C$37:$M$37</c:f>
              <c:numCache>
                <c:formatCode>0.00%</c:formatCode>
                <c:ptCount val="11"/>
                <c:pt idx="0">
                  <c:v>0.20660330165082541</c:v>
                </c:pt>
                <c:pt idx="1">
                  <c:v>0.12920426579163249</c:v>
                </c:pt>
                <c:pt idx="2">
                  <c:v>0.11001187178472498</c:v>
                </c:pt>
                <c:pt idx="3">
                  <c:v>9.9227799227799229E-2</c:v>
                </c:pt>
                <c:pt idx="4">
                  <c:v>0.1032305978462681</c:v>
                </c:pt>
                <c:pt idx="5">
                  <c:v>0.12222222222222222</c:v>
                </c:pt>
                <c:pt idx="6">
                  <c:v>0.15829846582984658</c:v>
                </c:pt>
                <c:pt idx="7">
                  <c:v>0.11013986013986014</c:v>
                </c:pt>
                <c:pt idx="8">
                  <c:v>9.7613882863340565E-2</c:v>
                </c:pt>
                <c:pt idx="9">
                  <c:v>4.8364153627311522E-2</c:v>
                </c:pt>
                <c:pt idx="10">
                  <c:v>6.1946902654867256E-2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D5-46FA-AB8E-8CD2CC05850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77209464"/>
        <c:axId val="1077210104"/>
      </c:barChart>
      <c:catAx>
        <c:axId val="107720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210104"/>
        <c:crosses val="autoZero"/>
        <c:auto val="1"/>
        <c:lblAlgn val="ctr"/>
        <c:lblOffset val="100"/>
        <c:noMultiLvlLbl val="0"/>
      </c:catAx>
      <c:valAx>
        <c:axId val="10772101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07720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Receitas financeiras</a:t>
            </a:r>
            <a:r>
              <a:rPr lang="en-US" baseline="0"/>
              <a:t> caíram, despesas subiram e eventualmente estabilizaram</a:t>
            </a:r>
            <a:endParaRPr lang="en-US"/>
          </a:p>
        </c:rich>
      </c:tx>
      <c:layout>
        <c:manualLayout>
          <c:xMode val="edge"/>
          <c:yMode val="edge"/>
          <c:x val="0.13876399825021873"/>
          <c:y val="0.827870370370370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3727034120735"/>
          <c:y val="4.6712962962962977E-2"/>
          <c:w val="0.83207174103237092"/>
          <c:h val="0.67145778652668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'Receita Financeira'!$B$3</c:f>
              <c:strCache>
                <c:ptCount val="1"/>
                <c:pt idx="0">
                  <c:v>Receitas financeiras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'Receita Financeira'!$C$2:$K$2</c:f>
              <c:strCache>
                <c:ptCount val="9"/>
                <c:pt idx="0">
                  <c:v>H1 2012</c:v>
                </c:pt>
                <c:pt idx="1">
                  <c:v>H1 2013</c:v>
                </c:pt>
                <c:pt idx="2">
                  <c:v>H1 2014</c:v>
                </c:pt>
                <c:pt idx="3">
                  <c:v>H1 2015</c:v>
                </c:pt>
                <c:pt idx="4">
                  <c:v>H1 2016</c:v>
                </c:pt>
                <c:pt idx="5">
                  <c:v>H1 2017</c:v>
                </c:pt>
                <c:pt idx="6">
                  <c:v>H1 2018</c:v>
                </c:pt>
                <c:pt idx="7">
                  <c:v>H1 2019</c:v>
                </c:pt>
                <c:pt idx="8">
                  <c:v>H1 2020</c:v>
                </c:pt>
              </c:strCache>
            </c:strRef>
          </c:cat>
          <c:val>
            <c:numRef>
              <c:f>'Receita Financeira'!$C$3:$K$3</c:f>
              <c:numCache>
                <c:formatCode>_([$€-2]\ * #,##0.00_);_([$€-2]\ * \(#,##0.00\);_([$€-2]\ * "-"??_);_(@_)</c:formatCode>
                <c:ptCount val="9"/>
                <c:pt idx="0">
                  <c:v>10.093999999999999</c:v>
                </c:pt>
                <c:pt idx="1">
                  <c:v>10.412000000000001</c:v>
                </c:pt>
                <c:pt idx="2">
                  <c:v>21.721</c:v>
                </c:pt>
                <c:pt idx="3">
                  <c:v>21.635000000000002</c:v>
                </c:pt>
                <c:pt idx="4">
                  <c:v>12.477</c:v>
                </c:pt>
                <c:pt idx="5">
                  <c:v>16.509</c:v>
                </c:pt>
                <c:pt idx="6">
                  <c:v>7.47</c:v>
                </c:pt>
                <c:pt idx="7">
                  <c:v>7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F3-4B11-87B6-1A25A25FB4E9}"/>
            </c:ext>
          </c:extLst>
        </c:ser>
        <c:ser>
          <c:idx val="1"/>
          <c:order val="1"/>
          <c:tx>
            <c:strRef>
              <c:f>'Receita Financeira'!$B$6</c:f>
              <c:strCache>
                <c:ptCount val="1"/>
                <c:pt idx="0">
                  <c:v>Outras receitas e despesas financeiras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'Receita Financeira'!$C$2:$K$2</c:f>
              <c:strCache>
                <c:ptCount val="9"/>
                <c:pt idx="0">
                  <c:v>H1 2012</c:v>
                </c:pt>
                <c:pt idx="1">
                  <c:v>H1 2013</c:v>
                </c:pt>
                <c:pt idx="2">
                  <c:v>H1 2014</c:v>
                </c:pt>
                <c:pt idx="3">
                  <c:v>H1 2015</c:v>
                </c:pt>
                <c:pt idx="4">
                  <c:v>H1 2016</c:v>
                </c:pt>
                <c:pt idx="5">
                  <c:v>H1 2017</c:v>
                </c:pt>
                <c:pt idx="6">
                  <c:v>H1 2018</c:v>
                </c:pt>
                <c:pt idx="7">
                  <c:v>H1 2019</c:v>
                </c:pt>
                <c:pt idx="8">
                  <c:v>H1 2020</c:v>
                </c:pt>
              </c:strCache>
            </c:strRef>
          </c:cat>
          <c:val>
            <c:numRef>
              <c:f>'Receita Financeira'!$C$6:$K$6</c:f>
              <c:numCache>
                <c:formatCode>_([$€-2]\ * #,##0.00_);_([$€-2]\ * \(#,##0.00\);_([$€-2]\ * "-"??_);_(@_)</c:formatCode>
                <c:ptCount val="9"/>
                <c:pt idx="0">
                  <c:v>2.698</c:v>
                </c:pt>
                <c:pt idx="1">
                  <c:v>-3.7949999999999999</c:v>
                </c:pt>
                <c:pt idx="2">
                  <c:v>14.595000000000001</c:v>
                </c:pt>
                <c:pt idx="3">
                  <c:v>3.9140000000000001</c:v>
                </c:pt>
                <c:pt idx="4">
                  <c:v>-25.483000000000001</c:v>
                </c:pt>
                <c:pt idx="5">
                  <c:v>-30.91</c:v>
                </c:pt>
                <c:pt idx="6">
                  <c:v>-16.52</c:v>
                </c:pt>
                <c:pt idx="7">
                  <c:v>-16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F3-4B11-87B6-1A25A25FB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3385272"/>
        <c:axId val="793385592"/>
      </c:barChart>
      <c:catAx>
        <c:axId val="793385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385592"/>
        <c:crosses val="autoZero"/>
        <c:auto val="1"/>
        <c:lblAlgn val="ctr"/>
        <c:lblOffset val="100"/>
        <c:noMultiLvlLbl val="0"/>
      </c:catAx>
      <c:valAx>
        <c:axId val="79338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€-2]\ * #,##0.00_);_([$€-2]\ * \(#,##0.00\);_([$€-2]\ 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385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405183727034121"/>
          <c:y val="0.75983741615631384"/>
          <c:w val="0.7718963254593176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Despesas</a:t>
            </a:r>
            <a:r>
              <a:rPr lang="en-US" baseline="0"/>
              <a:t> com juros subíram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'Receita Financeira'!$B$52</c:f>
              <c:strCache>
                <c:ptCount val="1"/>
                <c:pt idx="0">
                  <c:v>Despesas de juros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'Receita Financeira'!$C$50:$K$50</c:f>
              <c:strCache>
                <c:ptCount val="9"/>
                <c:pt idx="0">
                  <c:v>H1 2012</c:v>
                </c:pt>
                <c:pt idx="1">
                  <c:v>H1 2013</c:v>
                </c:pt>
                <c:pt idx="2">
                  <c:v>H1 2014</c:v>
                </c:pt>
                <c:pt idx="3">
                  <c:v>H1 2015</c:v>
                </c:pt>
                <c:pt idx="4">
                  <c:v>H1 2016</c:v>
                </c:pt>
                <c:pt idx="5">
                  <c:v>H1 2017</c:v>
                </c:pt>
                <c:pt idx="6">
                  <c:v>H1 2018</c:v>
                </c:pt>
                <c:pt idx="7">
                  <c:v>H1 2019</c:v>
                </c:pt>
                <c:pt idx="8">
                  <c:v>H1 2020</c:v>
                </c:pt>
              </c:strCache>
            </c:strRef>
          </c:cat>
          <c:val>
            <c:numRef>
              <c:f>'Receita Financeira'!$C$52:$K$52</c:f>
              <c:numCache>
                <c:formatCode>_([$€-2]\ * #,##0.00_);_([$€-2]\ * \(#,##0.00\);_([$€-2]\ * "-"??_);_(@_)</c:formatCode>
                <c:ptCount val="9"/>
                <c:pt idx="0">
                  <c:v>56.125</c:v>
                </c:pt>
                <c:pt idx="1">
                  <c:v>53.42</c:v>
                </c:pt>
                <c:pt idx="2">
                  <c:v>63.07</c:v>
                </c:pt>
                <c:pt idx="3">
                  <c:v>59.502000000000002</c:v>
                </c:pt>
                <c:pt idx="4">
                  <c:v>50.459000000000003</c:v>
                </c:pt>
                <c:pt idx="5">
                  <c:v>79.617000000000004</c:v>
                </c:pt>
                <c:pt idx="6">
                  <c:v>90.763000000000005</c:v>
                </c:pt>
                <c:pt idx="7">
                  <c:v>90</c:v>
                </c:pt>
                <c:pt idx="8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15-4A68-AE03-18EBA720F2BF}"/>
            </c:ext>
          </c:extLst>
        </c:ser>
        <c:ser>
          <c:idx val="4"/>
          <c:order val="4"/>
          <c:tx>
            <c:strRef>
              <c:f>'Receita Financeira'!$B$55</c:f>
              <c:strCache>
                <c:ptCount val="1"/>
                <c:pt idx="0">
                  <c:v>Outras despesas de desconto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'Receita Financeira'!$C$50:$K$50</c:f>
              <c:strCache>
                <c:ptCount val="9"/>
                <c:pt idx="0">
                  <c:v>H1 2012</c:v>
                </c:pt>
                <c:pt idx="1">
                  <c:v>H1 2013</c:v>
                </c:pt>
                <c:pt idx="2">
                  <c:v>H1 2014</c:v>
                </c:pt>
                <c:pt idx="3">
                  <c:v>H1 2015</c:v>
                </c:pt>
                <c:pt idx="4">
                  <c:v>H1 2016</c:v>
                </c:pt>
                <c:pt idx="5">
                  <c:v>H1 2017</c:v>
                </c:pt>
                <c:pt idx="6">
                  <c:v>H1 2018</c:v>
                </c:pt>
                <c:pt idx="7">
                  <c:v>H1 2019</c:v>
                </c:pt>
                <c:pt idx="8">
                  <c:v>H1 2020</c:v>
                </c:pt>
              </c:strCache>
            </c:strRef>
          </c:cat>
          <c:val>
            <c:numRef>
              <c:f>'Receita Financeira'!$C$55:$K$55</c:f>
              <c:numCache>
                <c:formatCode>_([$€-2]\ * #,##0.00_);_([$€-2]\ * \(#,##0.00\);_([$€-2]\ * "-"??_);_(@_)</c:formatCode>
                <c:ptCount val="9"/>
                <c:pt idx="0">
                  <c:v>4.931</c:v>
                </c:pt>
                <c:pt idx="1">
                  <c:v>3.6139999999999999</c:v>
                </c:pt>
                <c:pt idx="2">
                  <c:v>3.875</c:v>
                </c:pt>
                <c:pt idx="3">
                  <c:v>3.3980000000000001</c:v>
                </c:pt>
                <c:pt idx="4">
                  <c:v>4.9329999999999998</c:v>
                </c:pt>
                <c:pt idx="5">
                  <c:v>6.7859999999999996</c:v>
                </c:pt>
                <c:pt idx="6">
                  <c:v>5.1390000000000002</c:v>
                </c:pt>
                <c:pt idx="7">
                  <c:v>5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15-4A68-AE03-18EBA720F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7223864"/>
        <c:axId val="10772235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'Receita Financeira'!$B$51</c15:sqref>
                        </c15:formulaRef>
                      </c:ext>
                    </c:extLst>
                    <c:strCache>
                      <c:ptCount val="1"/>
                      <c:pt idx="0">
                        <c:v>Receitas financeiras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'Receita Financeira'!$C$50:$K$50</c15:sqref>
                        </c15:formulaRef>
                      </c:ext>
                    </c:extLst>
                    <c:strCache>
                      <c:ptCount val="9"/>
                      <c:pt idx="0">
                        <c:v>H1 2012</c:v>
                      </c:pt>
                      <c:pt idx="1">
                        <c:v>H1 2013</c:v>
                      </c:pt>
                      <c:pt idx="2">
                        <c:v>H1 2014</c:v>
                      </c:pt>
                      <c:pt idx="3">
                        <c:v>H1 2015</c:v>
                      </c:pt>
                      <c:pt idx="4">
                        <c:v>H1 2016</c:v>
                      </c:pt>
                      <c:pt idx="5">
                        <c:v>H1 2017</c:v>
                      </c:pt>
                      <c:pt idx="6">
                        <c:v>H1 2018</c:v>
                      </c:pt>
                      <c:pt idx="7">
                        <c:v>H1 2019</c:v>
                      </c:pt>
                      <c:pt idx="8">
                        <c:v>H1 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'Receita Financeira'!$C$51:$K$51</c15:sqref>
                        </c15:formulaRef>
                      </c:ext>
                    </c:extLst>
                    <c:numCache>
                      <c:formatCode>_([$€-2]\ * #,##0.00_);_([$€-2]\ * \(#,##0.00\);_([$€-2]\ * "-"??_);_(@_)</c:formatCode>
                      <c:ptCount val="9"/>
                      <c:pt idx="0">
                        <c:v>-10.093999999999999</c:v>
                      </c:pt>
                      <c:pt idx="1">
                        <c:v>-10.412000000000001</c:v>
                      </c:pt>
                      <c:pt idx="2">
                        <c:v>-21.721</c:v>
                      </c:pt>
                      <c:pt idx="3">
                        <c:v>-21.635000000000002</c:v>
                      </c:pt>
                      <c:pt idx="4">
                        <c:v>-12.477</c:v>
                      </c:pt>
                      <c:pt idx="5">
                        <c:v>-16.509</c:v>
                      </c:pt>
                      <c:pt idx="6">
                        <c:v>-7.47</c:v>
                      </c:pt>
                      <c:pt idx="7">
                        <c:v>-7</c:v>
                      </c:pt>
                      <c:pt idx="8">
                        <c:v>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215-4A68-AE03-18EBA720F2B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'Receita Financeira'!$B$53</c15:sqref>
                        </c15:formulaRef>
                      </c:ext>
                    </c:extLst>
                    <c:strCache>
                      <c:ptCount val="1"/>
                      <c:pt idx="0">
                        <c:v>Gasto com juros líquido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'Receita Financeira'!$C$50:$K$50</c15:sqref>
                        </c15:formulaRef>
                      </c:ext>
                    </c:extLst>
                    <c:strCache>
                      <c:ptCount val="9"/>
                      <c:pt idx="0">
                        <c:v>H1 2012</c:v>
                      </c:pt>
                      <c:pt idx="1">
                        <c:v>H1 2013</c:v>
                      </c:pt>
                      <c:pt idx="2">
                        <c:v>H1 2014</c:v>
                      </c:pt>
                      <c:pt idx="3">
                        <c:v>H1 2015</c:v>
                      </c:pt>
                      <c:pt idx="4">
                        <c:v>H1 2016</c:v>
                      </c:pt>
                      <c:pt idx="5">
                        <c:v>H1 2017</c:v>
                      </c:pt>
                      <c:pt idx="6">
                        <c:v>H1 2018</c:v>
                      </c:pt>
                      <c:pt idx="7">
                        <c:v>H1 2019</c:v>
                      </c:pt>
                      <c:pt idx="8">
                        <c:v>H1 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'Receita Financeira'!$C$53:$K$53</c15:sqref>
                        </c15:formulaRef>
                      </c:ext>
                    </c:extLst>
                    <c:numCache>
                      <c:formatCode>_([$€-2]\ * #,##0.00_);_([$€-2]\ * \(#,##0.00\);_([$€-2]\ * "-"??_);_(@_)</c:formatCode>
                      <c:ptCount val="9"/>
                      <c:pt idx="0">
                        <c:v>46.030999999999999</c:v>
                      </c:pt>
                      <c:pt idx="1">
                        <c:v>43.008000000000003</c:v>
                      </c:pt>
                      <c:pt idx="2">
                        <c:v>41.349000000000004</c:v>
                      </c:pt>
                      <c:pt idx="3">
                        <c:v>37.867000000000004</c:v>
                      </c:pt>
                      <c:pt idx="4">
                        <c:v>37.981999999999999</c:v>
                      </c:pt>
                      <c:pt idx="5">
                        <c:v>63.108000000000004</c:v>
                      </c:pt>
                      <c:pt idx="6">
                        <c:v>83.293000000000006</c:v>
                      </c:pt>
                      <c:pt idx="7">
                        <c:v>83</c:v>
                      </c:pt>
                      <c:pt idx="8">
                        <c:v>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215-4A68-AE03-18EBA720F2B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'Receita Financeira'!$B$54</c15:sqref>
                        </c15:formulaRef>
                      </c:ext>
                    </c:extLst>
                    <c:strCache>
                      <c:ptCount val="1"/>
                      <c:pt idx="0">
                        <c:v>Outras receitas e despesas financeiras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'Receita Financeira'!$C$50:$K$50</c15:sqref>
                        </c15:formulaRef>
                      </c:ext>
                    </c:extLst>
                    <c:strCache>
                      <c:ptCount val="9"/>
                      <c:pt idx="0">
                        <c:v>H1 2012</c:v>
                      </c:pt>
                      <c:pt idx="1">
                        <c:v>H1 2013</c:v>
                      </c:pt>
                      <c:pt idx="2">
                        <c:v>H1 2014</c:v>
                      </c:pt>
                      <c:pt idx="3">
                        <c:v>H1 2015</c:v>
                      </c:pt>
                      <c:pt idx="4">
                        <c:v>H1 2016</c:v>
                      </c:pt>
                      <c:pt idx="5">
                        <c:v>H1 2017</c:v>
                      </c:pt>
                      <c:pt idx="6">
                        <c:v>H1 2018</c:v>
                      </c:pt>
                      <c:pt idx="7">
                        <c:v>H1 2019</c:v>
                      </c:pt>
                      <c:pt idx="8">
                        <c:v>H1 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'Receita Financeira'!$C$54:$K$54</c15:sqref>
                        </c15:formulaRef>
                      </c:ext>
                    </c:extLst>
                    <c:numCache>
                      <c:formatCode>_([$€-2]\ * #,##0.00_);_([$€-2]\ * \(#,##0.00\);_([$€-2]\ * "-"??_);_(@_)</c:formatCode>
                      <c:ptCount val="9"/>
                      <c:pt idx="0">
                        <c:v>-2.698</c:v>
                      </c:pt>
                      <c:pt idx="1">
                        <c:v>3.7949999999999999</c:v>
                      </c:pt>
                      <c:pt idx="2">
                        <c:v>-14.595000000000001</c:v>
                      </c:pt>
                      <c:pt idx="3">
                        <c:v>-3.9140000000000001</c:v>
                      </c:pt>
                      <c:pt idx="4">
                        <c:v>25.483000000000001</c:v>
                      </c:pt>
                      <c:pt idx="5">
                        <c:v>30.91</c:v>
                      </c:pt>
                      <c:pt idx="6">
                        <c:v>16.52</c:v>
                      </c:pt>
                      <c:pt idx="7">
                        <c:v>16</c:v>
                      </c:pt>
                      <c:pt idx="8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215-4A68-AE03-18EBA720F2BF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'Receita Financeira'!$B$56</c15:sqref>
                        </c15:formulaRef>
                      </c:ext>
                    </c:extLst>
                    <c:strCache>
                      <c:ptCount val="1"/>
                      <c:pt idx="0">
                        <c:v>Renda Financeira Líquida (Despesa)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'Receita Financeira'!$C$50:$K$50</c15:sqref>
                        </c15:formulaRef>
                      </c:ext>
                    </c:extLst>
                    <c:strCache>
                      <c:ptCount val="9"/>
                      <c:pt idx="0">
                        <c:v>H1 2012</c:v>
                      </c:pt>
                      <c:pt idx="1">
                        <c:v>H1 2013</c:v>
                      </c:pt>
                      <c:pt idx="2">
                        <c:v>H1 2014</c:v>
                      </c:pt>
                      <c:pt idx="3">
                        <c:v>H1 2015</c:v>
                      </c:pt>
                      <c:pt idx="4">
                        <c:v>H1 2016</c:v>
                      </c:pt>
                      <c:pt idx="5">
                        <c:v>H1 2017</c:v>
                      </c:pt>
                      <c:pt idx="6">
                        <c:v>H1 2018</c:v>
                      </c:pt>
                      <c:pt idx="7">
                        <c:v>H1 2019</c:v>
                      </c:pt>
                      <c:pt idx="8">
                        <c:v>H1 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'Receita Financeira'!$C$56:$K$56</c15:sqref>
                        </c15:formulaRef>
                      </c:ext>
                    </c:extLst>
                    <c:numCache>
                      <c:formatCode>_([$€-2]\ * #,##0.00_);_([$€-2]\ * \(#,##0.00\);_([$€-2]\ * "-"??_);_(@_)</c:formatCode>
                      <c:ptCount val="9"/>
                      <c:pt idx="0">
                        <c:v>48.263999999999996</c:v>
                      </c:pt>
                      <c:pt idx="1">
                        <c:v>50.417000000000002</c:v>
                      </c:pt>
                      <c:pt idx="2">
                        <c:v>30.629000000000005</c:v>
                      </c:pt>
                      <c:pt idx="3">
                        <c:v>37.351000000000006</c:v>
                      </c:pt>
                      <c:pt idx="4">
                        <c:v>68.397999999999996</c:v>
                      </c:pt>
                      <c:pt idx="5">
                        <c:v>100.804</c:v>
                      </c:pt>
                      <c:pt idx="6">
                        <c:v>104.952</c:v>
                      </c:pt>
                      <c:pt idx="7">
                        <c:v>104</c:v>
                      </c:pt>
                      <c:pt idx="8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215-4A68-AE03-18EBA720F2BF}"/>
                  </c:ext>
                </c:extLst>
              </c15:ser>
            </c15:filteredBarSeries>
          </c:ext>
        </c:extLst>
      </c:barChart>
      <c:catAx>
        <c:axId val="1077223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223544"/>
        <c:crosses val="autoZero"/>
        <c:auto val="1"/>
        <c:lblAlgn val="ctr"/>
        <c:lblOffset val="100"/>
        <c:noMultiLvlLbl val="0"/>
      </c:catAx>
      <c:valAx>
        <c:axId val="107722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€-2]\ * #,##0.00_);_([$€-2]\ * \(#,##0.00\);_([$€-2]\ 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223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Despesa Financeira em</a:t>
            </a:r>
            <a:r>
              <a:rPr lang="en-US" baseline="0"/>
              <a:t> tendência de estabilidade</a:t>
            </a:r>
            <a:endParaRPr lang="en-US"/>
          </a:p>
        </c:rich>
      </c:tx>
      <c:layout>
        <c:manualLayout>
          <c:xMode val="edge"/>
          <c:yMode val="edge"/>
          <c:x val="0.2099652230971128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'Receita Financeira'!$B$56</c:f>
              <c:strCache>
                <c:ptCount val="1"/>
                <c:pt idx="0">
                  <c:v>Renda Financeira Líquida (Despesa)</c:v>
                </c:pt>
              </c:strCache>
            </c:strRef>
          </c:tx>
          <c:spPr>
            <a:ln w="28575" cap="rnd">
              <a:solidFill>
                <a:schemeClr val="accent2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'Receita Financeira'!$C$50:$K$50</c:f>
              <c:strCache>
                <c:ptCount val="9"/>
                <c:pt idx="0">
                  <c:v>H1 2012</c:v>
                </c:pt>
                <c:pt idx="1">
                  <c:v>H1 2013</c:v>
                </c:pt>
                <c:pt idx="2">
                  <c:v>H1 2014</c:v>
                </c:pt>
                <c:pt idx="3">
                  <c:v>H1 2015</c:v>
                </c:pt>
                <c:pt idx="4">
                  <c:v>H1 2016</c:v>
                </c:pt>
                <c:pt idx="5">
                  <c:v>H1 2017</c:v>
                </c:pt>
                <c:pt idx="6">
                  <c:v>H1 2018</c:v>
                </c:pt>
                <c:pt idx="7">
                  <c:v>H1 2019</c:v>
                </c:pt>
                <c:pt idx="8">
                  <c:v>H1 2020</c:v>
                </c:pt>
              </c:strCache>
            </c:strRef>
          </c:cat>
          <c:val>
            <c:numRef>
              <c:f>'Receita Financeira'!$C$56:$K$56</c:f>
              <c:numCache>
                <c:formatCode>_([$€-2]\ * #,##0.00_);_([$€-2]\ * \(#,##0.00\);_([$€-2]\ * "-"??_);_(@_)</c:formatCode>
                <c:ptCount val="9"/>
                <c:pt idx="0">
                  <c:v>48.263999999999996</c:v>
                </c:pt>
                <c:pt idx="1">
                  <c:v>50.417000000000002</c:v>
                </c:pt>
                <c:pt idx="2">
                  <c:v>30.629000000000005</c:v>
                </c:pt>
                <c:pt idx="3">
                  <c:v>37.351000000000006</c:v>
                </c:pt>
                <c:pt idx="4">
                  <c:v>68.397999999999996</c:v>
                </c:pt>
                <c:pt idx="5">
                  <c:v>100.804</c:v>
                </c:pt>
                <c:pt idx="6">
                  <c:v>104.952</c:v>
                </c:pt>
                <c:pt idx="7">
                  <c:v>104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C3-4D82-A7F6-A219A7368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109368"/>
        <c:axId val="7811096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'Receita Financeira'!$B$51</c15:sqref>
                        </c15:formulaRef>
                      </c:ext>
                    </c:extLst>
                    <c:strCache>
                      <c:ptCount val="1"/>
                      <c:pt idx="0">
                        <c:v>Receitas financeiras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tint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'Receita Financeira'!$C$50:$K$50</c15:sqref>
                        </c15:formulaRef>
                      </c:ext>
                    </c:extLst>
                    <c:strCache>
                      <c:ptCount val="9"/>
                      <c:pt idx="0">
                        <c:v>H1 2012</c:v>
                      </c:pt>
                      <c:pt idx="1">
                        <c:v>H1 2013</c:v>
                      </c:pt>
                      <c:pt idx="2">
                        <c:v>H1 2014</c:v>
                      </c:pt>
                      <c:pt idx="3">
                        <c:v>H1 2015</c:v>
                      </c:pt>
                      <c:pt idx="4">
                        <c:v>H1 2016</c:v>
                      </c:pt>
                      <c:pt idx="5">
                        <c:v>H1 2017</c:v>
                      </c:pt>
                      <c:pt idx="6">
                        <c:v>H1 2018</c:v>
                      </c:pt>
                      <c:pt idx="7">
                        <c:v>H1 2019</c:v>
                      </c:pt>
                      <c:pt idx="8">
                        <c:v>H1 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'Receita Financeira'!$C$51:$K$51</c15:sqref>
                        </c15:formulaRef>
                      </c:ext>
                    </c:extLst>
                    <c:numCache>
                      <c:formatCode>_([$€-2]\ * #,##0.00_);_([$€-2]\ * \(#,##0.00\);_([$€-2]\ * "-"??_);_(@_)</c:formatCode>
                      <c:ptCount val="9"/>
                      <c:pt idx="0">
                        <c:v>-10.093999999999999</c:v>
                      </c:pt>
                      <c:pt idx="1">
                        <c:v>-10.412000000000001</c:v>
                      </c:pt>
                      <c:pt idx="2">
                        <c:v>-21.721</c:v>
                      </c:pt>
                      <c:pt idx="3">
                        <c:v>-21.635000000000002</c:v>
                      </c:pt>
                      <c:pt idx="4">
                        <c:v>-12.477</c:v>
                      </c:pt>
                      <c:pt idx="5">
                        <c:v>-16.509</c:v>
                      </c:pt>
                      <c:pt idx="6">
                        <c:v>-7.47</c:v>
                      </c:pt>
                      <c:pt idx="7">
                        <c:v>-7</c:v>
                      </c:pt>
                      <c:pt idx="8">
                        <c:v>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DC3-4D82-A7F6-A219A7368BD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'Receita Financeira'!$B$52</c15:sqref>
                        </c15:formulaRef>
                      </c:ext>
                    </c:extLst>
                    <c:strCache>
                      <c:ptCount val="1"/>
                      <c:pt idx="0">
                        <c:v>Despesas de juros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tint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'Receita Financeira'!$C$50:$K$50</c15:sqref>
                        </c15:formulaRef>
                      </c:ext>
                    </c:extLst>
                    <c:strCache>
                      <c:ptCount val="9"/>
                      <c:pt idx="0">
                        <c:v>H1 2012</c:v>
                      </c:pt>
                      <c:pt idx="1">
                        <c:v>H1 2013</c:v>
                      </c:pt>
                      <c:pt idx="2">
                        <c:v>H1 2014</c:v>
                      </c:pt>
                      <c:pt idx="3">
                        <c:v>H1 2015</c:v>
                      </c:pt>
                      <c:pt idx="4">
                        <c:v>H1 2016</c:v>
                      </c:pt>
                      <c:pt idx="5">
                        <c:v>H1 2017</c:v>
                      </c:pt>
                      <c:pt idx="6">
                        <c:v>H1 2018</c:v>
                      </c:pt>
                      <c:pt idx="7">
                        <c:v>H1 2019</c:v>
                      </c:pt>
                      <c:pt idx="8">
                        <c:v>H1 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'Receita Financeira'!$C$52:$K$52</c15:sqref>
                        </c15:formulaRef>
                      </c:ext>
                    </c:extLst>
                    <c:numCache>
                      <c:formatCode>_([$€-2]\ * #,##0.00_);_([$€-2]\ * \(#,##0.00\);_([$€-2]\ * "-"??_);_(@_)</c:formatCode>
                      <c:ptCount val="9"/>
                      <c:pt idx="0">
                        <c:v>56.125</c:v>
                      </c:pt>
                      <c:pt idx="1">
                        <c:v>53.42</c:v>
                      </c:pt>
                      <c:pt idx="2">
                        <c:v>63.07</c:v>
                      </c:pt>
                      <c:pt idx="3">
                        <c:v>59.502000000000002</c:v>
                      </c:pt>
                      <c:pt idx="4">
                        <c:v>50.459000000000003</c:v>
                      </c:pt>
                      <c:pt idx="5">
                        <c:v>79.617000000000004</c:v>
                      </c:pt>
                      <c:pt idx="6">
                        <c:v>90.763000000000005</c:v>
                      </c:pt>
                      <c:pt idx="7">
                        <c:v>90</c:v>
                      </c:pt>
                      <c:pt idx="8">
                        <c:v>102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DC3-4D82-A7F6-A219A7368BD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'Receita Financeira'!$B$53</c15:sqref>
                        </c15:formulaRef>
                      </c:ext>
                    </c:extLst>
                    <c:strCache>
                      <c:ptCount val="1"/>
                      <c:pt idx="0">
                        <c:v>Gasto com juros líquido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tint val="9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'Receita Financeira'!$C$50:$K$50</c15:sqref>
                        </c15:formulaRef>
                      </c:ext>
                    </c:extLst>
                    <c:strCache>
                      <c:ptCount val="9"/>
                      <c:pt idx="0">
                        <c:v>H1 2012</c:v>
                      </c:pt>
                      <c:pt idx="1">
                        <c:v>H1 2013</c:v>
                      </c:pt>
                      <c:pt idx="2">
                        <c:v>H1 2014</c:v>
                      </c:pt>
                      <c:pt idx="3">
                        <c:v>H1 2015</c:v>
                      </c:pt>
                      <c:pt idx="4">
                        <c:v>H1 2016</c:v>
                      </c:pt>
                      <c:pt idx="5">
                        <c:v>H1 2017</c:v>
                      </c:pt>
                      <c:pt idx="6">
                        <c:v>H1 2018</c:v>
                      </c:pt>
                      <c:pt idx="7">
                        <c:v>H1 2019</c:v>
                      </c:pt>
                      <c:pt idx="8">
                        <c:v>H1 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'Receita Financeira'!$C$53:$K$53</c15:sqref>
                        </c15:formulaRef>
                      </c:ext>
                    </c:extLst>
                    <c:numCache>
                      <c:formatCode>_([$€-2]\ * #,##0.00_);_([$€-2]\ * \(#,##0.00\);_([$€-2]\ * "-"??_);_(@_)</c:formatCode>
                      <c:ptCount val="9"/>
                      <c:pt idx="0">
                        <c:v>46.030999999999999</c:v>
                      </c:pt>
                      <c:pt idx="1">
                        <c:v>43.008000000000003</c:v>
                      </c:pt>
                      <c:pt idx="2">
                        <c:v>41.349000000000004</c:v>
                      </c:pt>
                      <c:pt idx="3">
                        <c:v>37.867000000000004</c:v>
                      </c:pt>
                      <c:pt idx="4">
                        <c:v>37.981999999999999</c:v>
                      </c:pt>
                      <c:pt idx="5">
                        <c:v>63.108000000000004</c:v>
                      </c:pt>
                      <c:pt idx="6">
                        <c:v>83.293000000000006</c:v>
                      </c:pt>
                      <c:pt idx="7">
                        <c:v>83</c:v>
                      </c:pt>
                      <c:pt idx="8">
                        <c:v>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DC3-4D82-A7F6-A219A7368BD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'Receita Financeira'!$B$54</c15:sqref>
                        </c15:formulaRef>
                      </c:ext>
                    </c:extLst>
                    <c:strCache>
                      <c:ptCount val="1"/>
                      <c:pt idx="0">
                        <c:v>Outras receitas e despesas financeiras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shade val="9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'Receita Financeira'!$C$50:$K$50</c15:sqref>
                        </c15:formulaRef>
                      </c:ext>
                    </c:extLst>
                    <c:strCache>
                      <c:ptCount val="9"/>
                      <c:pt idx="0">
                        <c:v>H1 2012</c:v>
                      </c:pt>
                      <c:pt idx="1">
                        <c:v>H1 2013</c:v>
                      </c:pt>
                      <c:pt idx="2">
                        <c:v>H1 2014</c:v>
                      </c:pt>
                      <c:pt idx="3">
                        <c:v>H1 2015</c:v>
                      </c:pt>
                      <c:pt idx="4">
                        <c:v>H1 2016</c:v>
                      </c:pt>
                      <c:pt idx="5">
                        <c:v>H1 2017</c:v>
                      </c:pt>
                      <c:pt idx="6">
                        <c:v>H1 2018</c:v>
                      </c:pt>
                      <c:pt idx="7">
                        <c:v>H1 2019</c:v>
                      </c:pt>
                      <c:pt idx="8">
                        <c:v>H1 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'Receita Financeira'!$C$54:$K$54</c15:sqref>
                        </c15:formulaRef>
                      </c:ext>
                    </c:extLst>
                    <c:numCache>
                      <c:formatCode>_([$€-2]\ * #,##0.00_);_([$€-2]\ * \(#,##0.00\);_([$€-2]\ * "-"??_);_(@_)</c:formatCode>
                      <c:ptCount val="9"/>
                      <c:pt idx="0">
                        <c:v>-2.698</c:v>
                      </c:pt>
                      <c:pt idx="1">
                        <c:v>3.7949999999999999</c:v>
                      </c:pt>
                      <c:pt idx="2">
                        <c:v>-14.595000000000001</c:v>
                      </c:pt>
                      <c:pt idx="3">
                        <c:v>-3.9140000000000001</c:v>
                      </c:pt>
                      <c:pt idx="4">
                        <c:v>25.483000000000001</c:v>
                      </c:pt>
                      <c:pt idx="5">
                        <c:v>30.91</c:v>
                      </c:pt>
                      <c:pt idx="6">
                        <c:v>16.52</c:v>
                      </c:pt>
                      <c:pt idx="7">
                        <c:v>16</c:v>
                      </c:pt>
                      <c:pt idx="8">
                        <c:v>-1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DC3-4D82-A7F6-A219A7368BD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'Receita Financeira'!$B$55</c15:sqref>
                        </c15:formulaRef>
                      </c:ext>
                    </c:extLst>
                    <c:strCache>
                      <c:ptCount val="1"/>
                      <c:pt idx="0">
                        <c:v>Outras despesas de desconto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shade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'Receita Financeira'!$C$50:$K$50</c15:sqref>
                        </c15:formulaRef>
                      </c:ext>
                    </c:extLst>
                    <c:strCache>
                      <c:ptCount val="9"/>
                      <c:pt idx="0">
                        <c:v>H1 2012</c:v>
                      </c:pt>
                      <c:pt idx="1">
                        <c:v>H1 2013</c:v>
                      </c:pt>
                      <c:pt idx="2">
                        <c:v>H1 2014</c:v>
                      </c:pt>
                      <c:pt idx="3">
                        <c:v>H1 2015</c:v>
                      </c:pt>
                      <c:pt idx="4">
                        <c:v>H1 2016</c:v>
                      </c:pt>
                      <c:pt idx="5">
                        <c:v>H1 2017</c:v>
                      </c:pt>
                      <c:pt idx="6">
                        <c:v>H1 2018</c:v>
                      </c:pt>
                      <c:pt idx="7">
                        <c:v>H1 2019</c:v>
                      </c:pt>
                      <c:pt idx="8">
                        <c:v>H1 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'Receita Financeira'!$C$55:$K$55</c15:sqref>
                        </c15:formulaRef>
                      </c:ext>
                    </c:extLst>
                    <c:numCache>
                      <c:formatCode>_([$€-2]\ * #,##0.00_);_([$€-2]\ * \(#,##0.00\);_([$€-2]\ * "-"??_);_(@_)</c:formatCode>
                      <c:ptCount val="9"/>
                      <c:pt idx="0">
                        <c:v>4.931</c:v>
                      </c:pt>
                      <c:pt idx="1">
                        <c:v>3.6139999999999999</c:v>
                      </c:pt>
                      <c:pt idx="2">
                        <c:v>3.875</c:v>
                      </c:pt>
                      <c:pt idx="3">
                        <c:v>3.3980000000000001</c:v>
                      </c:pt>
                      <c:pt idx="4">
                        <c:v>4.9329999999999998</c:v>
                      </c:pt>
                      <c:pt idx="5">
                        <c:v>6.7859999999999996</c:v>
                      </c:pt>
                      <c:pt idx="6">
                        <c:v>5.1390000000000002</c:v>
                      </c:pt>
                      <c:pt idx="7">
                        <c:v>5</c:v>
                      </c:pt>
                      <c:pt idx="8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DC3-4D82-A7F6-A219A7368BD8}"/>
                  </c:ext>
                </c:extLst>
              </c15:ser>
            </c15:filteredLineSeries>
          </c:ext>
        </c:extLst>
      </c:lineChart>
      <c:catAx>
        <c:axId val="781109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09688"/>
        <c:crosses val="autoZero"/>
        <c:auto val="1"/>
        <c:lblAlgn val="ctr"/>
        <c:lblOffset val="100"/>
        <c:noMultiLvlLbl val="0"/>
      </c:catAx>
      <c:valAx>
        <c:axId val="781109688"/>
        <c:scaling>
          <c:orientation val="minMax"/>
        </c:scaling>
        <c:delete val="0"/>
        <c:axPos val="l"/>
        <c:numFmt formatCode="_([$€-2]\ * #,##0.00_);_([$€-2]\ * \(#,##0.00\);_([$€-2]\ 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09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541020</xdr:colOff>
      <xdr:row>8</xdr:row>
      <xdr:rowOff>125730</xdr:rowOff>
    </xdr:from>
    <xdr:to>
      <xdr:col>5</xdr:col>
      <xdr:colOff>632460</xdr:colOff>
      <xdr:row>23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0CC271-1D86-408B-B44E-1354CE681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133990</xdr:colOff>
      <xdr:row>21</xdr:row>
      <xdr:rowOff>96049</xdr:rowOff>
    </xdr:from>
    <xdr:to>
      <xdr:col>27</xdr:col>
      <xdr:colOff>233083</xdr:colOff>
      <xdr:row>60</xdr:row>
      <xdr:rowOff>107577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FC46B4-17B8-4384-9A88-779C16FE5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1156038</xdr:colOff>
      <xdr:row>67</xdr:row>
      <xdr:rowOff>50529</xdr:rowOff>
    </xdr:from>
    <xdr:to>
      <xdr:col>14</xdr:col>
      <xdr:colOff>181708</xdr:colOff>
      <xdr:row>84</xdr:row>
      <xdr:rowOff>128954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28D499-B03E-45CA-89C7-D28640F61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274319</xdr:colOff>
      <xdr:row>69</xdr:row>
      <xdr:rowOff>102870</xdr:rowOff>
    </xdr:from>
    <xdr:to>
      <xdr:col>26</xdr:col>
      <xdr:colOff>188259</xdr:colOff>
      <xdr:row>84</xdr:row>
      <xdr:rowOff>102870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204CDF-28D9-4762-9CC3-8EE090CA7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38</xdr:row>
      <xdr:rowOff>99060</xdr:rowOff>
    </xdr:from>
    <xdr:to>
      <xdr:col>6</xdr:col>
      <xdr:colOff>327660</xdr:colOff>
      <xdr:row>56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A2B83A-D034-48E7-ABA8-9752F10B3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50075</xdr:colOff>
      <xdr:row>39</xdr:row>
      <xdr:rowOff>29936</xdr:rowOff>
    </xdr:from>
    <xdr:to>
      <xdr:col>15</xdr:col>
      <xdr:colOff>464820</xdr:colOff>
      <xdr:row>67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311851-FB5C-434F-B627-95B22B4B7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541020</xdr:colOff>
      <xdr:row>8</xdr:row>
      <xdr:rowOff>163830</xdr:rowOff>
    </xdr:from>
    <xdr:to>
      <xdr:col>4</xdr:col>
      <xdr:colOff>449580</xdr:colOff>
      <xdr:row>23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9D5B8D-A400-4161-9B3E-4AFA91F2C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144780</xdr:colOff>
      <xdr:row>9</xdr:row>
      <xdr:rowOff>11430</xdr:rowOff>
    </xdr:from>
    <xdr:to>
      <xdr:col>11</xdr:col>
      <xdr:colOff>327660</xdr:colOff>
      <xdr:row>24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33DBDE-E590-4B05-8DD2-F6F6259D3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563880</xdr:colOff>
      <xdr:row>25</xdr:row>
      <xdr:rowOff>57150</xdr:rowOff>
    </xdr:from>
    <xdr:to>
      <xdr:col>5</xdr:col>
      <xdr:colOff>716280</xdr:colOff>
      <xdr:row>41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DA5BB3-3D61-4F1C-B8D5-5637F4ABB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739588</xdr:colOff>
      <xdr:row>20</xdr:row>
      <xdr:rowOff>71716</xdr:rowOff>
    </xdr:from>
    <xdr:to>
      <xdr:col>4</xdr:col>
      <xdr:colOff>44824</xdr:colOff>
      <xdr:row>39</xdr:row>
      <xdr:rowOff>143434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861C1F-820C-4B23-A752-3DEE85477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22128-2812-4C86-B5AB-359894DD2825}">
  <dimension ref="A6:O86"/>
  <sheetViews>
    <sheetView topLeftCell="A112" zoomScale="85" zoomScaleNormal="85" workbookViewId="0">
      <selection activeCell="C65" sqref="C65"/>
    </sheetView>
  </sheetViews>
  <sheetFormatPr defaultRowHeight="15" x14ac:dyDescent="0.25"/>
  <cols>
    <col min="1" max="1" width="17.7109375" customWidth="1"/>
    <col min="2" max="2" width="73.42578125" customWidth="1"/>
    <col min="3" max="3" width="32.7109375" customWidth="1"/>
    <col min="4" max="4" width="19.7109375" customWidth="1"/>
    <col min="5" max="5" width="13.140625" customWidth="1"/>
    <col min="6" max="6" width="21.7109375" customWidth="1"/>
    <col min="7" max="7" width="15.7109375" customWidth="1"/>
    <col min="9" max="9" width="20.28515625" customWidth="1"/>
    <col min="10" max="10" width="15.28515625" customWidth="1"/>
    <col min="11" max="11" width="14.85546875" customWidth="1"/>
    <col min="12" max="12" width="14.7109375" customWidth="1"/>
  </cols>
  <sheetData>
    <row r="6" spans="2:10" x14ac:dyDescent="0.25">
      <c r="B6" s="29"/>
      <c r="C6" s="29" t="s">
        <v>150</v>
      </c>
      <c r="D6" s="29" t="s">
        <v>151</v>
      </c>
      <c r="E6" s="29">
        <v>2018</v>
      </c>
      <c r="F6" s="29">
        <v>2017</v>
      </c>
      <c r="G6" s="29">
        <v>2016</v>
      </c>
    </row>
    <row r="7" spans="2:10" x14ac:dyDescent="0.25">
      <c r="B7" s="29"/>
      <c r="C7" s="29"/>
      <c r="D7" s="29"/>
      <c r="E7" s="29"/>
      <c r="F7" s="29"/>
      <c r="G7" s="29"/>
    </row>
    <row r="8" spans="2:10" x14ac:dyDescent="0.25">
      <c r="B8" s="29" t="s">
        <v>144</v>
      </c>
      <c r="C8" s="29">
        <v>41.94</v>
      </c>
      <c r="D8" s="29">
        <v>2.23</v>
      </c>
      <c r="E8" s="29">
        <v>5.33</v>
      </c>
      <c r="F8" s="29">
        <v>5.82</v>
      </c>
      <c r="G8" s="29">
        <v>3.36</v>
      </c>
    </row>
    <row r="9" spans="2:10" x14ac:dyDescent="0.25">
      <c r="B9" s="29" t="s">
        <v>145</v>
      </c>
      <c r="C9" s="217">
        <v>0.32</v>
      </c>
      <c r="D9" s="217">
        <v>0.32</v>
      </c>
      <c r="E9" s="217">
        <v>0.3</v>
      </c>
      <c r="F9" s="217">
        <v>0.31</v>
      </c>
      <c r="G9" s="217">
        <v>0.31</v>
      </c>
      <c r="H9" s="28"/>
      <c r="I9" s="28"/>
      <c r="J9" s="28"/>
    </row>
    <row r="10" spans="2:10" x14ac:dyDescent="0.25">
      <c r="B10" s="29" t="s">
        <v>146</v>
      </c>
      <c r="C10" s="218">
        <v>2.9999999999999997E-4</v>
      </c>
      <c r="D10" s="218">
        <v>1E-3</v>
      </c>
      <c r="E10" s="218">
        <v>4.1999999999999997E-3</v>
      </c>
      <c r="F10" s="218">
        <v>5.0000000000000001E-3</v>
      </c>
      <c r="G10" s="218">
        <v>3.5000000000000001E-3</v>
      </c>
      <c r="H10" s="15"/>
      <c r="I10" s="15"/>
      <c r="J10" s="15"/>
    </row>
    <row r="11" spans="2:10" x14ac:dyDescent="0.25">
      <c r="B11" s="29" t="s">
        <v>147</v>
      </c>
      <c r="C11" s="29">
        <v>37.36</v>
      </c>
      <c r="D11" s="29">
        <v>2.2000000000000002</v>
      </c>
      <c r="E11" s="29">
        <v>5.5</v>
      </c>
      <c r="F11" s="29">
        <v>6.02</v>
      </c>
      <c r="G11" s="29">
        <v>3.9</v>
      </c>
    </row>
    <row r="12" spans="2:10" x14ac:dyDescent="0.25">
      <c r="B12" s="29" t="s">
        <v>148</v>
      </c>
      <c r="C12" s="219">
        <v>0.03</v>
      </c>
      <c r="D12" s="219">
        <v>0.03</v>
      </c>
      <c r="E12" s="219">
        <v>0.03</v>
      </c>
      <c r="F12" s="219">
        <v>0.03</v>
      </c>
      <c r="G12" s="219">
        <v>0.03</v>
      </c>
    </row>
    <row r="13" spans="2:10" x14ac:dyDescent="0.25">
      <c r="B13" s="29" t="s">
        <v>149</v>
      </c>
      <c r="C13" s="29">
        <v>10.3</v>
      </c>
      <c r="D13" s="29">
        <v>0.48</v>
      </c>
      <c r="E13" s="29">
        <v>1.02</v>
      </c>
      <c r="F13" s="29">
        <v>1.1299999999999999</v>
      </c>
      <c r="G13" s="29">
        <v>0.53</v>
      </c>
    </row>
    <row r="18" spans="4:15" x14ac:dyDescent="0.25">
      <c r="D18" s="26"/>
    </row>
    <row r="20" spans="4:15" x14ac:dyDescent="0.25">
      <c r="L20" s="18"/>
    </row>
    <row r="21" spans="4:15" x14ac:dyDescent="0.25">
      <c r="I21" s="14"/>
      <c r="J21" s="14"/>
      <c r="K21" s="14"/>
      <c r="L21" s="14"/>
      <c r="M21" s="14"/>
      <c r="N21" s="14"/>
      <c r="O21" s="14"/>
    </row>
    <row r="22" spans="4:15" x14ac:dyDescent="0.25">
      <c r="I22" s="27"/>
      <c r="J22" s="27"/>
      <c r="K22" s="14"/>
      <c r="L22" s="14"/>
      <c r="M22" s="14"/>
      <c r="N22" s="14"/>
      <c r="O22" s="14"/>
    </row>
    <row r="25" spans="4:15" x14ac:dyDescent="0.25">
      <c r="J25" s="216"/>
      <c r="K25" s="216"/>
    </row>
    <row r="26" spans="4:15" x14ac:dyDescent="0.25">
      <c r="J26" s="216"/>
      <c r="K26" s="216"/>
    </row>
    <row r="27" spans="4:15" x14ac:dyDescent="0.25">
      <c r="J27" s="216"/>
      <c r="K27" s="216"/>
    </row>
    <row r="28" spans="4:15" x14ac:dyDescent="0.25">
      <c r="E28" s="26"/>
      <c r="F28" s="12"/>
    </row>
    <row r="30" spans="4:15" x14ac:dyDescent="0.25">
      <c r="E30" s="13"/>
      <c r="J30" s="15"/>
    </row>
    <row r="34" spans="4:10" x14ac:dyDescent="0.25">
      <c r="I34" s="31"/>
      <c r="J34" s="31"/>
    </row>
    <row r="35" spans="4:10" x14ac:dyDescent="0.25">
      <c r="D35" s="13"/>
    </row>
    <row r="36" spans="4:10" x14ac:dyDescent="0.25">
      <c r="D36" s="27"/>
    </row>
    <row r="37" spans="4:10" x14ac:dyDescent="0.25">
      <c r="D37" s="26"/>
    </row>
    <row r="52" spans="1:6" x14ac:dyDescent="0.25">
      <c r="A52" t="s">
        <v>238</v>
      </c>
    </row>
    <row r="53" spans="1:6" x14ac:dyDescent="0.25">
      <c r="B53" t="s">
        <v>237</v>
      </c>
    </row>
    <row r="54" spans="1:6" x14ac:dyDescent="0.25">
      <c r="B54" t="s">
        <v>233</v>
      </c>
      <c r="C54" t="s">
        <v>232</v>
      </c>
      <c r="D54" s="26" t="s">
        <v>234</v>
      </c>
      <c r="E54">
        <v>6.1677811999999999E-2</v>
      </c>
      <c r="F54" t="s">
        <v>235</v>
      </c>
    </row>
    <row r="55" spans="1:6" x14ac:dyDescent="0.25">
      <c r="B55" t="s">
        <v>231</v>
      </c>
    </row>
    <row r="57" spans="1:6" x14ac:dyDescent="0.25">
      <c r="B57" t="s">
        <v>239</v>
      </c>
    </row>
    <row r="58" spans="1:6" x14ac:dyDescent="0.25">
      <c r="B58" t="s">
        <v>240</v>
      </c>
    </row>
    <row r="59" spans="1:6" x14ac:dyDescent="0.25">
      <c r="B59" s="29" t="s">
        <v>241</v>
      </c>
      <c r="C59" s="220">
        <v>5.0000000000000001E-3</v>
      </c>
      <c r="D59" t="s">
        <v>242</v>
      </c>
    </row>
    <row r="60" spans="1:6" x14ac:dyDescent="0.25">
      <c r="B60" s="29"/>
      <c r="C60" s="220">
        <v>6.1677811999999999E-2</v>
      </c>
      <c r="D60" t="s">
        <v>243</v>
      </c>
    </row>
    <row r="62" spans="1:6" x14ac:dyDescent="0.25">
      <c r="B62" t="s">
        <v>236</v>
      </c>
    </row>
    <row r="63" spans="1:6" x14ac:dyDescent="0.25">
      <c r="B63" t="s">
        <v>244</v>
      </c>
      <c r="C63">
        <v>2326.1080000000002</v>
      </c>
    </row>
    <row r="64" spans="1:6" x14ac:dyDescent="0.25">
      <c r="B64" t="s">
        <v>245</v>
      </c>
      <c r="C64">
        <v>100</v>
      </c>
    </row>
    <row r="65" spans="2:4" x14ac:dyDescent="0.25">
      <c r="B65" s="221" t="s">
        <v>251</v>
      </c>
      <c r="C65" s="29">
        <v>0.4299</v>
      </c>
    </row>
    <row r="66" spans="2:4" x14ac:dyDescent="0.25">
      <c r="B66" s="38" t="s">
        <v>246</v>
      </c>
      <c r="C66" s="38">
        <f>(C75*C68) +(C69*C65)</f>
        <v>1.1294108075719362</v>
      </c>
      <c r="D66" t="s">
        <v>140</v>
      </c>
    </row>
    <row r="67" spans="2:4" x14ac:dyDescent="0.25">
      <c r="B67" t="s">
        <v>248</v>
      </c>
    </row>
    <row r="68" spans="2:4" x14ac:dyDescent="0.25">
      <c r="B68" t="s">
        <v>225</v>
      </c>
      <c r="C68" s="216">
        <v>0.72155999999999998</v>
      </c>
    </row>
    <row r="69" spans="2:4" x14ac:dyDescent="0.25">
      <c r="B69" t="s">
        <v>226</v>
      </c>
      <c r="C69" s="216">
        <f>C65/(C64+C65)*100</f>
        <v>0.42805977104428061</v>
      </c>
    </row>
    <row r="70" spans="2:4" x14ac:dyDescent="0.25">
      <c r="B70" t="s">
        <v>228</v>
      </c>
      <c r="C70" s="216">
        <v>0.38589000000000001</v>
      </c>
    </row>
    <row r="71" spans="2:4" x14ac:dyDescent="0.25">
      <c r="B71" t="s">
        <v>230</v>
      </c>
      <c r="C71" s="13">
        <v>2.9999999999999997E-4</v>
      </c>
    </row>
    <row r="72" spans="2:4" x14ac:dyDescent="0.25">
      <c r="B72" t="s">
        <v>249</v>
      </c>
      <c r="C72" s="14">
        <f>BP!$D$19</f>
        <v>6027.8940000000002</v>
      </c>
    </row>
    <row r="73" spans="2:4" x14ac:dyDescent="0.25">
      <c r="B73" t="s">
        <v>250</v>
      </c>
      <c r="C73" s="15">
        <v>4.7694500000000001E-2</v>
      </c>
    </row>
    <row r="74" spans="2:4" x14ac:dyDescent="0.25">
      <c r="B74" s="29" t="s">
        <v>252</v>
      </c>
      <c r="C74" s="220">
        <f>C71+((C78*((C72*C60)-1)))</f>
        <v>2.9999999999999997E-4</v>
      </c>
    </row>
    <row r="75" spans="2:4" x14ac:dyDescent="0.25">
      <c r="C75" s="13">
        <v>1.3102</v>
      </c>
    </row>
    <row r="76" spans="2:4" x14ac:dyDescent="0.25">
      <c r="B76" t="s">
        <v>247</v>
      </c>
      <c r="C76">
        <v>3.75</v>
      </c>
    </row>
    <row r="77" spans="2:4" x14ac:dyDescent="0.25">
      <c r="B77" s="31" t="s">
        <v>229</v>
      </c>
      <c r="C77" s="31">
        <f>(C76*(1+((C70*(1-C73)))))</f>
        <v>5.1280693852312504</v>
      </c>
    </row>
    <row r="84" spans="5:6" x14ac:dyDescent="0.25">
      <c r="F84" t="s">
        <v>45</v>
      </c>
    </row>
    <row r="85" spans="5:6" x14ac:dyDescent="0.25">
      <c r="E85" t="s">
        <v>141</v>
      </c>
      <c r="F85" s="14">
        <f>BP!$D$19</f>
        <v>6027.8940000000002</v>
      </c>
    </row>
    <row r="86" spans="5:6" x14ac:dyDescent="0.25">
      <c r="E86" t="s">
        <v>142</v>
      </c>
      <c r="F86" s="27">
        <v>2326.1080000000002</v>
      </c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28636-2E4F-4A80-92BF-B9282C21DEA0}">
  <dimension ref="B2:J17"/>
  <sheetViews>
    <sheetView topLeftCell="B1" workbookViewId="0">
      <selection activeCell="C14" sqref="C14"/>
    </sheetView>
  </sheetViews>
  <sheetFormatPr defaultColWidth="8.85546875" defaultRowHeight="15" x14ac:dyDescent="0.25"/>
  <cols>
    <col min="1" max="1" width="8.85546875" style="21"/>
    <col min="2" max="2" width="50.5703125" style="21" customWidth="1"/>
    <col min="3" max="3" width="16.85546875" style="21" customWidth="1"/>
    <col min="4" max="4" width="17.85546875" style="21" customWidth="1"/>
    <col min="5" max="5" width="13.28515625" style="21" customWidth="1"/>
    <col min="6" max="6" width="12" style="21" customWidth="1"/>
    <col min="7" max="7" width="13" style="21" customWidth="1"/>
    <col min="8" max="8" width="10.85546875" style="21" customWidth="1"/>
    <col min="9" max="9" width="12.5703125" style="21" customWidth="1"/>
    <col min="10" max="16384" width="8.85546875" style="21"/>
  </cols>
  <sheetData>
    <row r="2" spans="2:10" x14ac:dyDescent="0.25">
      <c r="B2" s="30" t="s">
        <v>204</v>
      </c>
      <c r="C2" s="30" t="s">
        <v>219</v>
      </c>
      <c r="D2" s="30" t="s">
        <v>220</v>
      </c>
      <c r="E2" s="30" t="s">
        <v>221</v>
      </c>
      <c r="F2" s="30" t="s">
        <v>222</v>
      </c>
      <c r="G2" s="30" t="s">
        <v>210</v>
      </c>
      <c r="H2" s="30" t="s">
        <v>223</v>
      </c>
      <c r="I2" s="30" t="s">
        <v>224</v>
      </c>
    </row>
    <row r="3" spans="2:10" x14ac:dyDescent="0.25">
      <c r="B3" s="209" t="s">
        <v>114</v>
      </c>
      <c r="C3" s="210">
        <v>0</v>
      </c>
      <c r="D3" s="210">
        <v>-66</v>
      </c>
      <c r="E3" s="210">
        <v>-72</v>
      </c>
      <c r="F3" s="210">
        <v>-48</v>
      </c>
      <c r="G3" s="210">
        <v>-54</v>
      </c>
      <c r="H3" s="210">
        <v>8</v>
      </c>
      <c r="I3" s="210">
        <v>-32</v>
      </c>
    </row>
    <row r="4" spans="2:10" x14ac:dyDescent="0.25">
      <c r="B4" s="209" t="s">
        <v>115</v>
      </c>
      <c r="C4" s="210">
        <v>0</v>
      </c>
      <c r="D4" s="210">
        <v>168</v>
      </c>
      <c r="E4" s="210">
        <v>24</v>
      </c>
      <c r="F4" s="210">
        <v>1</v>
      </c>
      <c r="G4" s="210">
        <v>-73</v>
      </c>
      <c r="H4" s="210">
        <v>-46</v>
      </c>
      <c r="I4" s="210">
        <v>94</v>
      </c>
    </row>
    <row r="5" spans="2:10" x14ac:dyDescent="0.25">
      <c r="B5" s="209" t="s">
        <v>116</v>
      </c>
      <c r="C5" s="210">
        <v>0</v>
      </c>
      <c r="D5" s="210">
        <v>-70</v>
      </c>
      <c r="E5" s="210">
        <v>-27</v>
      </c>
      <c r="F5" s="210">
        <v>-25</v>
      </c>
      <c r="G5" s="210">
        <v>-26</v>
      </c>
      <c r="H5" s="210">
        <v>-79</v>
      </c>
      <c r="I5" s="210">
        <v>-27</v>
      </c>
    </row>
    <row r="6" spans="2:10" x14ac:dyDescent="0.25">
      <c r="B6" s="37" t="s">
        <v>138</v>
      </c>
      <c r="C6" s="109">
        <f>SUM(C3:C5)</f>
        <v>0</v>
      </c>
      <c r="D6" s="109">
        <f t="shared" ref="D6:I6" si="0">SUM(D3:D5)</f>
        <v>32</v>
      </c>
      <c r="E6" s="109">
        <f t="shared" si="0"/>
        <v>-75</v>
      </c>
      <c r="F6" s="109">
        <f t="shared" si="0"/>
        <v>-72</v>
      </c>
      <c r="G6" s="109">
        <f t="shared" si="0"/>
        <v>-153</v>
      </c>
      <c r="H6" s="109">
        <f t="shared" si="0"/>
        <v>-117</v>
      </c>
      <c r="I6" s="109">
        <f t="shared" si="0"/>
        <v>35</v>
      </c>
    </row>
    <row r="8" spans="2:10" x14ac:dyDescent="0.25">
      <c r="B8" s="30" t="s">
        <v>208</v>
      </c>
      <c r="C8" s="30" t="s">
        <v>216</v>
      </c>
      <c r="D8" s="30" t="s">
        <v>215</v>
      </c>
      <c r="E8" s="30" t="s">
        <v>214</v>
      </c>
      <c r="F8" s="30" t="s">
        <v>213</v>
      </c>
      <c r="G8" s="30" t="s">
        <v>218</v>
      </c>
      <c r="H8" s="30" t="s">
        <v>211</v>
      </c>
      <c r="I8" s="30" t="s">
        <v>212</v>
      </c>
    </row>
    <row r="9" spans="2:10" x14ac:dyDescent="0.25">
      <c r="B9" s="210" t="s">
        <v>114</v>
      </c>
      <c r="C9" s="210">
        <v>516</v>
      </c>
      <c r="D9" s="210">
        <v>-85</v>
      </c>
      <c r="E9" s="210">
        <v>-275</v>
      </c>
      <c r="F9" s="210">
        <v>-20</v>
      </c>
      <c r="G9" s="210">
        <v>-198</v>
      </c>
      <c r="H9" s="210">
        <v>8</v>
      </c>
      <c r="I9" s="210">
        <v>-128</v>
      </c>
    </row>
    <row r="10" spans="2:10" x14ac:dyDescent="0.25">
      <c r="B10" s="210" t="s">
        <v>115</v>
      </c>
      <c r="C10" s="210">
        <v>-176</v>
      </c>
      <c r="D10" s="210">
        <v>279</v>
      </c>
      <c r="E10" s="210">
        <v>-17</v>
      </c>
      <c r="F10" s="210">
        <v>-103</v>
      </c>
      <c r="G10" s="210">
        <v>-309</v>
      </c>
      <c r="H10" s="210">
        <v>-46</v>
      </c>
      <c r="I10" s="210">
        <v>-5</v>
      </c>
    </row>
    <row r="11" spans="2:10" x14ac:dyDescent="0.25">
      <c r="B11" s="210" t="s">
        <v>205</v>
      </c>
      <c r="C11" s="210">
        <v>-205</v>
      </c>
      <c r="D11" s="210">
        <v>-159</v>
      </c>
      <c r="E11" s="210">
        <v>-86</v>
      </c>
      <c r="F11" s="210">
        <v>-100</v>
      </c>
      <c r="G11" s="210">
        <v>-198</v>
      </c>
      <c r="H11" s="210">
        <v>-38</v>
      </c>
      <c r="I11" s="210">
        <v>-133</v>
      </c>
    </row>
    <row r="12" spans="2:10" x14ac:dyDescent="0.25">
      <c r="B12" s="37" t="s">
        <v>138</v>
      </c>
      <c r="C12" s="109">
        <f>SUM(C9:C11)</f>
        <v>135</v>
      </c>
      <c r="D12" s="109">
        <f t="shared" ref="D12:I12" si="1">SUM(D9:D11)</f>
        <v>35</v>
      </c>
      <c r="E12" s="109">
        <f t="shared" si="1"/>
        <v>-378</v>
      </c>
      <c r="F12" s="109">
        <f t="shared" si="1"/>
        <v>-223</v>
      </c>
      <c r="G12" s="109">
        <f t="shared" si="1"/>
        <v>-705</v>
      </c>
      <c r="H12" s="109">
        <f t="shared" si="1"/>
        <v>-76</v>
      </c>
      <c r="I12" s="109">
        <f t="shared" si="1"/>
        <v>-266</v>
      </c>
    </row>
    <row r="13" spans="2:10" x14ac:dyDescent="0.25">
      <c r="B13" s="210" t="s">
        <v>206</v>
      </c>
      <c r="C13" s="210">
        <v>0</v>
      </c>
      <c r="D13" s="210">
        <v>0</v>
      </c>
      <c r="E13" s="210">
        <v>0</v>
      </c>
      <c r="F13" s="210">
        <v>0</v>
      </c>
      <c r="G13" s="210">
        <v>0</v>
      </c>
      <c r="H13" s="210">
        <v>-79</v>
      </c>
      <c r="I13" s="210">
        <v>-90</v>
      </c>
    </row>
    <row r="14" spans="2:10" x14ac:dyDescent="0.25">
      <c r="B14" s="210" t="s">
        <v>207</v>
      </c>
      <c r="C14" s="210">
        <v>0</v>
      </c>
      <c r="D14" s="210">
        <v>0</v>
      </c>
      <c r="E14" s="210">
        <v>0</v>
      </c>
      <c r="F14" s="210">
        <v>0</v>
      </c>
      <c r="G14" s="210">
        <v>0</v>
      </c>
      <c r="H14" s="210">
        <v>12</v>
      </c>
      <c r="I14" s="210">
        <v>-75</v>
      </c>
    </row>
    <row r="15" spans="2:10" x14ac:dyDescent="0.25">
      <c r="B15" s="210" t="s">
        <v>217</v>
      </c>
      <c r="C15" s="210">
        <v>0</v>
      </c>
      <c r="D15" s="210">
        <v>0</v>
      </c>
      <c r="E15" s="210">
        <v>0</v>
      </c>
      <c r="F15" s="210">
        <v>0</v>
      </c>
      <c r="G15" s="210">
        <v>0</v>
      </c>
      <c r="H15" s="210">
        <v>-105</v>
      </c>
      <c r="I15" s="210">
        <v>-298</v>
      </c>
    </row>
    <row r="16" spans="2:10" x14ac:dyDescent="0.25">
      <c r="B16" s="38" t="s">
        <v>209</v>
      </c>
      <c r="C16" s="109">
        <v>0</v>
      </c>
      <c r="D16" s="109">
        <v>-1633</v>
      </c>
      <c r="E16" s="109">
        <v>1020</v>
      </c>
      <c r="F16" s="109">
        <v>1645</v>
      </c>
      <c r="G16" s="109">
        <v>1542</v>
      </c>
      <c r="H16" s="109">
        <v>2104</v>
      </c>
      <c r="I16" s="109">
        <v>2329</v>
      </c>
      <c r="J16" s="22"/>
    </row>
    <row r="17" spans="3:10" x14ac:dyDescent="0.25">
      <c r="C17" s="22"/>
      <c r="D17" s="22"/>
      <c r="E17" s="22"/>
      <c r="F17" s="22"/>
      <c r="G17" s="22"/>
      <c r="H17" s="22"/>
      <c r="I17" s="22"/>
      <c r="J17" s="2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2D27A-613E-4912-AE2C-967004C6DBA9}">
  <dimension ref="B3:C15"/>
  <sheetViews>
    <sheetView topLeftCell="A4" workbookViewId="0">
      <selection activeCell="B15" sqref="B15"/>
    </sheetView>
  </sheetViews>
  <sheetFormatPr defaultRowHeight="15" x14ac:dyDescent="0.25"/>
  <cols>
    <col min="2" max="2" width="64.85546875" customWidth="1"/>
    <col min="3" max="3" width="16.28515625" customWidth="1"/>
  </cols>
  <sheetData>
    <row r="3" spans="2:3" x14ac:dyDescent="0.25">
      <c r="B3" s="23" t="s">
        <v>200</v>
      </c>
      <c r="C3" s="23" t="s">
        <v>125</v>
      </c>
    </row>
    <row r="4" spans="2:3" x14ac:dyDescent="0.25">
      <c r="B4" s="209" t="s">
        <v>117</v>
      </c>
      <c r="C4" s="210">
        <v>54</v>
      </c>
    </row>
    <row r="5" spans="2:3" x14ac:dyDescent="0.25">
      <c r="B5" s="209" t="s">
        <v>118</v>
      </c>
      <c r="C5" s="210">
        <v>499</v>
      </c>
    </row>
    <row r="6" spans="2:3" x14ac:dyDescent="0.25">
      <c r="B6" s="209" t="s">
        <v>119</v>
      </c>
      <c r="C6" s="210">
        <v>546</v>
      </c>
    </row>
    <row r="7" spans="2:3" x14ac:dyDescent="0.25">
      <c r="B7" s="209" t="s">
        <v>126</v>
      </c>
      <c r="C7" s="210">
        <v>236</v>
      </c>
    </row>
    <row r="8" spans="2:3" x14ac:dyDescent="0.25">
      <c r="B8" s="209" t="s">
        <v>120</v>
      </c>
      <c r="C8" s="210">
        <v>396</v>
      </c>
    </row>
    <row r="9" spans="2:3" x14ac:dyDescent="0.25">
      <c r="B9" s="209" t="s">
        <v>121</v>
      </c>
      <c r="C9" s="210">
        <v>18</v>
      </c>
    </row>
    <row r="10" spans="2:3" x14ac:dyDescent="0.25">
      <c r="B10" s="209" t="s">
        <v>122</v>
      </c>
      <c r="C10" s="210">
        <v>1811</v>
      </c>
    </row>
    <row r="11" spans="2:3" x14ac:dyDescent="0.25">
      <c r="B11" s="209" t="s">
        <v>123</v>
      </c>
      <c r="C11" s="210">
        <v>119</v>
      </c>
    </row>
    <row r="12" spans="2:3" x14ac:dyDescent="0.25">
      <c r="B12" s="209" t="s">
        <v>48</v>
      </c>
      <c r="C12" s="210">
        <v>68</v>
      </c>
    </row>
    <row r="13" spans="2:3" x14ac:dyDescent="0.25">
      <c r="B13" s="30" t="s">
        <v>124</v>
      </c>
      <c r="C13" s="24">
        <v>3747</v>
      </c>
    </row>
    <row r="15" spans="2:3" x14ac:dyDescent="0.25">
      <c r="B15" s="21" t="s">
        <v>201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3D17D-39A2-43D0-9A3C-BBDD4C286291}">
  <dimension ref="B3:H28"/>
  <sheetViews>
    <sheetView tabSelected="1" zoomScaleNormal="100" workbookViewId="0">
      <selection activeCell="C24" sqref="C24"/>
    </sheetView>
  </sheetViews>
  <sheetFormatPr defaultRowHeight="15" x14ac:dyDescent="0.25"/>
  <cols>
    <col min="2" max="2" width="34.7109375" customWidth="1"/>
    <col min="3" max="3" width="25.140625" customWidth="1"/>
    <col min="4" max="4" width="16.28515625" customWidth="1"/>
    <col min="5" max="5" width="17.28515625" customWidth="1"/>
    <col min="6" max="6" width="14.140625" bestFit="1" customWidth="1"/>
    <col min="7" max="7" width="14.7109375" customWidth="1"/>
    <col min="8" max="8" width="20.7109375" customWidth="1"/>
  </cols>
  <sheetData>
    <row r="3" spans="2:8" x14ac:dyDescent="0.25">
      <c r="B3" s="23" t="s">
        <v>203</v>
      </c>
      <c r="C3" s="20"/>
      <c r="D3" s="212" t="s">
        <v>202</v>
      </c>
      <c r="E3" s="20"/>
    </row>
    <row r="4" spans="2:8" x14ac:dyDescent="0.25">
      <c r="B4" s="23"/>
      <c r="C4" s="38" t="s">
        <v>75</v>
      </c>
      <c r="D4" s="29" t="s">
        <v>135</v>
      </c>
      <c r="E4" s="209" t="s">
        <v>136</v>
      </c>
    </row>
    <row r="5" spans="2:8" x14ac:dyDescent="0.25">
      <c r="B5" s="23" t="s">
        <v>128</v>
      </c>
      <c r="C5" s="109">
        <v>1726538</v>
      </c>
      <c r="D5" s="25">
        <v>1726538</v>
      </c>
      <c r="E5" s="210" t="s">
        <v>113</v>
      </c>
    </row>
    <row r="6" spans="2:8" x14ac:dyDescent="0.25">
      <c r="B6" s="23" t="s">
        <v>129</v>
      </c>
      <c r="C6" s="109">
        <v>1737712</v>
      </c>
      <c r="D6" s="25">
        <v>20142</v>
      </c>
      <c r="E6" s="210">
        <v>1717570</v>
      </c>
    </row>
    <row r="7" spans="2:8" x14ac:dyDescent="0.25">
      <c r="B7" s="23" t="s">
        <v>130</v>
      </c>
      <c r="C7" s="109">
        <v>359924</v>
      </c>
      <c r="D7" s="25">
        <v>382</v>
      </c>
      <c r="E7" s="210">
        <v>359543</v>
      </c>
    </row>
    <row r="8" spans="2:8" x14ac:dyDescent="0.25">
      <c r="B8" s="23" t="s">
        <v>131</v>
      </c>
      <c r="C8" s="109">
        <v>208</v>
      </c>
      <c r="D8" s="25" t="s">
        <v>113</v>
      </c>
      <c r="E8" s="210">
        <v>208</v>
      </c>
    </row>
    <row r="9" spans="2:8" x14ac:dyDescent="0.25">
      <c r="B9" s="30" t="s">
        <v>137</v>
      </c>
      <c r="C9" s="109">
        <f>SUM(C5:C8)</f>
        <v>3824382</v>
      </c>
      <c r="D9" s="25">
        <f t="shared" ref="D9:E9" si="0">SUM(D5:D8)</f>
        <v>1747062</v>
      </c>
      <c r="E9" s="210">
        <f t="shared" si="0"/>
        <v>2077321</v>
      </c>
    </row>
    <row r="10" spans="2:8" x14ac:dyDescent="0.25">
      <c r="B10" s="23" t="s">
        <v>132</v>
      </c>
      <c r="C10" s="109">
        <f>E10</f>
        <v>925505</v>
      </c>
      <c r="D10" s="25"/>
      <c r="E10" s="210">
        <v>925505</v>
      </c>
    </row>
    <row r="11" spans="2:8" x14ac:dyDescent="0.25">
      <c r="B11" s="23" t="s">
        <v>133</v>
      </c>
      <c r="C11" s="109">
        <f>E11</f>
        <v>868338</v>
      </c>
      <c r="D11" s="25"/>
      <c r="E11" s="210">
        <v>868338</v>
      </c>
    </row>
    <row r="12" spans="2:8" x14ac:dyDescent="0.25">
      <c r="B12" s="30" t="s">
        <v>137</v>
      </c>
      <c r="C12" s="109">
        <f>E12</f>
        <v>1793843</v>
      </c>
      <c r="D12" s="25"/>
      <c r="E12" s="210">
        <v>1793843</v>
      </c>
    </row>
    <row r="13" spans="2:8" x14ac:dyDescent="0.25">
      <c r="B13" s="30" t="s">
        <v>134</v>
      </c>
      <c r="C13" s="109">
        <f>SUM(C9-C12)</f>
        <v>2030539</v>
      </c>
      <c r="D13" s="25">
        <f t="shared" ref="D13:E13" si="1">SUM(D9-D12)</f>
        <v>1747062</v>
      </c>
      <c r="E13" s="210">
        <f t="shared" si="1"/>
        <v>283478</v>
      </c>
    </row>
    <row r="14" spans="2:8" x14ac:dyDescent="0.25">
      <c r="B14" s="23"/>
      <c r="C14" s="20"/>
      <c r="D14" s="211" t="s">
        <v>45</v>
      </c>
      <c r="E14" s="20"/>
      <c r="F14" s="22"/>
      <c r="G14" s="22"/>
      <c r="H14" s="22"/>
    </row>
    <row r="15" spans="2:8" x14ac:dyDescent="0.25">
      <c r="B15" s="23"/>
      <c r="C15" s="38" t="s">
        <v>75</v>
      </c>
      <c r="D15" s="29" t="s">
        <v>135</v>
      </c>
      <c r="E15" s="209" t="s">
        <v>136</v>
      </c>
      <c r="F15" s="21"/>
      <c r="G15" s="21"/>
      <c r="H15" s="21"/>
    </row>
    <row r="16" spans="2:8" x14ac:dyDescent="0.25">
      <c r="B16" s="23" t="s">
        <v>128</v>
      </c>
      <c r="C16" s="109">
        <f>SUM(D16:E16)</f>
        <v>1731139</v>
      </c>
      <c r="D16" s="25">
        <v>1731139</v>
      </c>
      <c r="E16" s="210" t="s">
        <v>113</v>
      </c>
      <c r="F16" s="21"/>
      <c r="G16" s="21"/>
      <c r="H16" s="21"/>
    </row>
    <row r="17" spans="2:8" x14ac:dyDescent="0.25">
      <c r="B17" s="23" t="s">
        <v>129</v>
      </c>
      <c r="C17" s="109">
        <f>SUM(D17:E17)</f>
        <v>1834014</v>
      </c>
      <c r="D17" s="25">
        <v>14872</v>
      </c>
      <c r="E17" s="210">
        <v>1819142</v>
      </c>
      <c r="F17" s="21"/>
      <c r="G17" s="21"/>
      <c r="H17" s="21"/>
    </row>
    <row r="18" spans="2:8" x14ac:dyDescent="0.25">
      <c r="B18" s="23" t="s">
        <v>130</v>
      </c>
      <c r="C18" s="109">
        <f t="shared" ref="C18:C23" si="2">SUM(D18:E18)</f>
        <v>180588</v>
      </c>
      <c r="D18" s="25">
        <v>253</v>
      </c>
      <c r="E18" s="210">
        <v>180335</v>
      </c>
      <c r="F18" s="21"/>
      <c r="G18" s="21"/>
      <c r="H18" s="21"/>
    </row>
    <row r="19" spans="2:8" x14ac:dyDescent="0.25">
      <c r="B19" s="23" t="s">
        <v>131</v>
      </c>
      <c r="C19" s="109">
        <f t="shared" si="2"/>
        <v>776</v>
      </c>
      <c r="D19" s="25" t="s">
        <v>113</v>
      </c>
      <c r="E19" s="210">
        <v>776</v>
      </c>
      <c r="F19" s="21"/>
      <c r="G19" s="21"/>
      <c r="H19" s="21"/>
    </row>
    <row r="20" spans="2:8" x14ac:dyDescent="0.25">
      <c r="B20" s="30" t="s">
        <v>137</v>
      </c>
      <c r="C20" s="109">
        <f t="shared" si="2"/>
        <v>3746517</v>
      </c>
      <c r="D20" s="25">
        <f t="shared" ref="D20" si="3">SUM(D16:D19)</f>
        <v>1746264</v>
      </c>
      <c r="E20" s="210">
        <f t="shared" ref="E20" si="4">SUM(E16:E19)</f>
        <v>2000253</v>
      </c>
      <c r="F20" s="21"/>
      <c r="G20" s="21"/>
      <c r="H20" s="21"/>
    </row>
    <row r="21" spans="2:8" x14ac:dyDescent="0.25">
      <c r="B21" s="23" t="s">
        <v>132</v>
      </c>
      <c r="C21" s="109">
        <f t="shared" si="2"/>
        <v>720893</v>
      </c>
      <c r="D21" s="25"/>
      <c r="E21" s="210">
        <v>720893</v>
      </c>
      <c r="F21" s="21"/>
      <c r="G21" s="21"/>
      <c r="H21" s="21"/>
    </row>
    <row r="22" spans="2:8" x14ac:dyDescent="0.25">
      <c r="B22" s="23" t="s">
        <v>133</v>
      </c>
      <c r="C22" s="109">
        <f t="shared" si="2"/>
        <v>699516</v>
      </c>
      <c r="D22" s="25"/>
      <c r="E22" s="210">
        <v>699516</v>
      </c>
      <c r="F22" s="21"/>
      <c r="G22" s="21"/>
      <c r="H22" s="21"/>
    </row>
    <row r="23" spans="2:8" x14ac:dyDescent="0.25">
      <c r="B23" s="30" t="s">
        <v>137</v>
      </c>
      <c r="C23" s="109">
        <f t="shared" si="2"/>
        <v>1420409</v>
      </c>
      <c r="D23" s="25"/>
      <c r="E23" s="210">
        <v>1420409</v>
      </c>
      <c r="F23" s="21"/>
      <c r="G23" s="21"/>
      <c r="H23" s="21"/>
    </row>
    <row r="24" spans="2:8" x14ac:dyDescent="0.25">
      <c r="B24" s="37" t="s">
        <v>134</v>
      </c>
      <c r="C24" s="109">
        <f>SUM(D24:E24)</f>
        <v>2326108</v>
      </c>
      <c r="D24" s="109">
        <f>SUM(D20-D23)</f>
        <v>1746264</v>
      </c>
      <c r="E24" s="109">
        <f>SUM(E20-E23)</f>
        <v>579844</v>
      </c>
      <c r="F24" s="21"/>
      <c r="G24" s="21"/>
      <c r="H24" s="21"/>
    </row>
    <row r="25" spans="2:8" x14ac:dyDescent="0.25">
      <c r="B25" s="21"/>
      <c r="C25" s="21"/>
      <c r="D25" s="21"/>
      <c r="E25" s="21"/>
      <c r="F25" s="21"/>
      <c r="G25" s="21"/>
      <c r="H25" s="21"/>
    </row>
    <row r="26" spans="2:8" x14ac:dyDescent="0.25">
      <c r="B26" s="21"/>
      <c r="C26" s="21"/>
      <c r="D26" s="21"/>
      <c r="E26" s="21"/>
      <c r="F26" s="21"/>
      <c r="G26" s="21"/>
      <c r="H26" s="21"/>
    </row>
    <row r="27" spans="2:8" x14ac:dyDescent="0.25">
      <c r="B27" s="21"/>
      <c r="C27" s="21"/>
      <c r="D27" s="21"/>
      <c r="E27" s="21"/>
      <c r="F27" s="21"/>
      <c r="G27" s="21"/>
      <c r="H27" s="21"/>
    </row>
    <row r="28" spans="2:8" x14ac:dyDescent="0.25">
      <c r="C28" s="20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E1FFA-C446-48AF-882B-4B219C16E9E5}">
  <dimension ref="B3:Q14"/>
  <sheetViews>
    <sheetView zoomScale="130" zoomScaleNormal="130" workbookViewId="0">
      <selection activeCell="L17" sqref="L17"/>
    </sheetView>
  </sheetViews>
  <sheetFormatPr defaultColWidth="8.85546875" defaultRowHeight="15" x14ac:dyDescent="0.25"/>
  <cols>
    <col min="1" max="1" width="8.85546875" style="21"/>
    <col min="2" max="2" width="26.28515625" style="21" customWidth="1"/>
    <col min="3" max="3" width="9.28515625" style="21" bestFit="1" customWidth="1"/>
    <col min="4" max="4" width="11.7109375" style="21" customWidth="1"/>
    <col min="5" max="5" width="9.28515625" style="21" bestFit="1" customWidth="1"/>
    <col min="6" max="6" width="13.7109375" style="21" customWidth="1"/>
    <col min="7" max="7" width="11.5703125" style="21" customWidth="1"/>
    <col min="8" max="8" width="13.5703125" style="21" customWidth="1"/>
    <col min="9" max="9" width="13.7109375" style="21" customWidth="1"/>
    <col min="10" max="10" width="12.28515625" style="21" customWidth="1"/>
    <col min="11" max="11" width="10.7109375" style="21" customWidth="1"/>
    <col min="12" max="13" width="11.7109375" style="21" customWidth="1"/>
    <col min="14" max="16384" width="8.85546875" style="21"/>
  </cols>
  <sheetData>
    <row r="3" spans="2:17" ht="15.75" thickBot="1" x14ac:dyDescent="0.3"/>
    <row r="4" spans="2:17" ht="15.75" thickTop="1" x14ac:dyDescent="0.25">
      <c r="B4" s="43" t="s">
        <v>101</v>
      </c>
      <c r="C4" s="125" t="s">
        <v>159</v>
      </c>
      <c r="D4" s="125" t="s">
        <v>158</v>
      </c>
      <c r="E4" s="125" t="s">
        <v>157</v>
      </c>
      <c r="F4" s="125" t="s">
        <v>156</v>
      </c>
      <c r="G4" s="125" t="s">
        <v>155</v>
      </c>
      <c r="H4" s="125" t="s">
        <v>154</v>
      </c>
      <c r="I4" s="125" t="s">
        <v>153</v>
      </c>
      <c r="J4" s="125" t="s">
        <v>152</v>
      </c>
      <c r="K4" s="125" t="s">
        <v>143</v>
      </c>
      <c r="L4" s="125" t="s">
        <v>46</v>
      </c>
      <c r="M4" s="126" t="s">
        <v>45</v>
      </c>
    </row>
    <row r="5" spans="2:17" x14ac:dyDescent="0.25">
      <c r="B5" s="122" t="s">
        <v>98</v>
      </c>
      <c r="C5" s="123">
        <v>2281</v>
      </c>
      <c r="D5" s="123">
        <v>2857</v>
      </c>
      <c r="E5" s="123">
        <v>3050</v>
      </c>
      <c r="F5" s="123">
        <v>3215</v>
      </c>
      <c r="G5" s="123">
        <v>3457</v>
      </c>
      <c r="H5" s="123">
        <v>3433</v>
      </c>
      <c r="I5" s="123">
        <v>3192</v>
      </c>
      <c r="J5" s="123">
        <v>3177</v>
      </c>
      <c r="K5" s="123">
        <v>3137</v>
      </c>
      <c r="L5" s="124">
        <v>3140</v>
      </c>
      <c r="M5" s="127">
        <v>3018</v>
      </c>
    </row>
    <row r="6" spans="2:17" x14ac:dyDescent="0.25">
      <c r="B6" s="40" t="s">
        <v>99</v>
      </c>
      <c r="C6" s="42">
        <v>3515</v>
      </c>
      <c r="D6" s="42">
        <v>3765</v>
      </c>
      <c r="E6" s="42">
        <v>4113</v>
      </c>
      <c r="F6" s="42">
        <v>4029</v>
      </c>
      <c r="G6" s="42">
        <v>4100</v>
      </c>
      <c r="H6" s="42">
        <v>3898</v>
      </c>
      <c r="I6" s="42">
        <v>3099</v>
      </c>
      <c r="J6" s="42">
        <v>3076</v>
      </c>
      <c r="K6" s="42">
        <v>2853</v>
      </c>
      <c r="L6" s="41">
        <v>2605</v>
      </c>
      <c r="M6" s="128">
        <v>2532</v>
      </c>
    </row>
    <row r="7" spans="2:17" x14ac:dyDescent="0.25">
      <c r="B7" s="115" t="s">
        <v>100</v>
      </c>
      <c r="C7" s="129">
        <v>12678</v>
      </c>
      <c r="D7" s="129">
        <v>13808</v>
      </c>
      <c r="E7" s="129">
        <v>14888</v>
      </c>
      <c r="F7" s="129">
        <v>15058</v>
      </c>
      <c r="G7" s="129">
        <v>15486</v>
      </c>
      <c r="H7" s="129">
        <v>14688</v>
      </c>
      <c r="I7" s="129">
        <v>11395</v>
      </c>
      <c r="J7" s="129">
        <v>12756</v>
      </c>
      <c r="K7" s="129">
        <v>12620</v>
      </c>
      <c r="L7" s="130">
        <v>12727</v>
      </c>
      <c r="M7" s="131">
        <v>11851</v>
      </c>
    </row>
    <row r="8" spans="2:17" ht="15.75" thickBot="1" x14ac:dyDescent="0.3">
      <c r="B8" s="44" t="s">
        <v>60</v>
      </c>
      <c r="C8" s="132">
        <f t="shared" ref="C8:L8" si="0">SUM(C5:C7)</f>
        <v>18474</v>
      </c>
      <c r="D8" s="132">
        <f t="shared" si="0"/>
        <v>20430</v>
      </c>
      <c r="E8" s="132">
        <f t="shared" si="0"/>
        <v>22051</v>
      </c>
      <c r="F8" s="132">
        <f t="shared" si="0"/>
        <v>22302</v>
      </c>
      <c r="G8" s="132">
        <f t="shared" si="0"/>
        <v>23043</v>
      </c>
      <c r="H8" s="132">
        <f t="shared" si="0"/>
        <v>22019</v>
      </c>
      <c r="I8" s="132">
        <f t="shared" si="0"/>
        <v>17686</v>
      </c>
      <c r="J8" s="132">
        <f t="shared" si="0"/>
        <v>19009</v>
      </c>
      <c r="K8" s="132">
        <f t="shared" si="0"/>
        <v>18610</v>
      </c>
      <c r="L8" s="132">
        <f t="shared" si="0"/>
        <v>18472</v>
      </c>
      <c r="M8" s="133">
        <f>SUM(M5:M7)</f>
        <v>17401</v>
      </c>
      <c r="N8" s="134"/>
      <c r="O8" s="134"/>
      <c r="P8" s="134"/>
      <c r="Q8" s="134"/>
    </row>
    <row r="9" spans="2:17" ht="15.75" thickTop="1" x14ac:dyDescent="0.25"/>
    <row r="12" spans="2:17" x14ac:dyDescent="0.25">
      <c r="G12" s="21" t="s">
        <v>193</v>
      </c>
    </row>
    <row r="13" spans="2:17" x14ac:dyDescent="0.25">
      <c r="G13" s="21" t="s">
        <v>194</v>
      </c>
    </row>
    <row r="14" spans="2:17" x14ac:dyDescent="0.25">
      <c r="G14" s="21" t="s">
        <v>195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B2DBD-D4D3-4BB4-B2F7-CAD2096D79A7}">
  <dimension ref="A1:X99"/>
  <sheetViews>
    <sheetView topLeftCell="A64" zoomScale="85" zoomScaleNormal="85" workbookViewId="0">
      <selection activeCell="A94" sqref="A94"/>
    </sheetView>
  </sheetViews>
  <sheetFormatPr defaultColWidth="8.85546875" defaultRowHeight="15" x14ac:dyDescent="0.25"/>
  <cols>
    <col min="1" max="1" width="24.28515625" style="21" customWidth="1"/>
    <col min="2" max="2" width="35.5703125" style="21" customWidth="1"/>
    <col min="3" max="3" width="12.28515625" style="21" customWidth="1"/>
    <col min="4" max="4" width="0.85546875" style="21" customWidth="1"/>
    <col min="5" max="5" width="12.140625" style="21" customWidth="1"/>
    <col min="6" max="6" width="1.7109375" style="21" customWidth="1"/>
    <col min="7" max="7" width="10.28515625" style="21" customWidth="1"/>
    <col min="8" max="8" width="0.42578125" style="21" customWidth="1"/>
    <col min="9" max="9" width="12.85546875" style="21" customWidth="1"/>
    <col min="10" max="10" width="0.5703125" style="21" customWidth="1"/>
    <col min="11" max="11" width="15.28515625" style="21" customWidth="1"/>
    <col min="12" max="12" width="0.5703125" style="21" customWidth="1"/>
    <col min="13" max="13" width="12" style="21" customWidth="1"/>
    <col min="14" max="14" width="0.7109375" style="21" customWidth="1"/>
    <col min="15" max="15" width="11.7109375" style="21" customWidth="1"/>
    <col min="16" max="16" width="0.7109375" style="21" customWidth="1"/>
    <col min="17" max="17" width="12.5703125" style="21" customWidth="1"/>
    <col min="18" max="18" width="0.7109375" style="21" customWidth="1"/>
    <col min="19" max="19" width="13.28515625" style="21" customWidth="1"/>
    <col min="20" max="20" width="0.42578125" style="21" customWidth="1"/>
    <col min="21" max="21" width="11.7109375" style="21" customWidth="1"/>
    <col min="22" max="22" width="0.42578125" style="21" customWidth="1"/>
    <col min="23" max="23" width="13.140625" style="21" customWidth="1"/>
    <col min="24" max="24" width="0.5703125" style="21" customWidth="1"/>
    <col min="25" max="16384" width="8.85546875" style="21"/>
  </cols>
  <sheetData>
    <row r="1" spans="1:24" x14ac:dyDescent="0.25">
      <c r="A1" t="s">
        <v>61</v>
      </c>
    </row>
    <row r="2" spans="1:24" ht="15.75" thickBot="1" x14ac:dyDescent="0.3">
      <c r="A2" s="20" t="s">
        <v>173</v>
      </c>
    </row>
    <row r="3" spans="1:24" ht="18.600000000000001" customHeight="1" thickTop="1" x14ac:dyDescent="0.25">
      <c r="B3" s="135" t="s">
        <v>174</v>
      </c>
      <c r="C3" s="136" t="s">
        <v>159</v>
      </c>
      <c r="D3" s="136" t="s">
        <v>162</v>
      </c>
      <c r="E3" s="136" t="s">
        <v>158</v>
      </c>
      <c r="F3" s="136" t="s">
        <v>163</v>
      </c>
      <c r="G3" s="136" t="s">
        <v>157</v>
      </c>
      <c r="H3" s="136" t="s">
        <v>164</v>
      </c>
      <c r="I3" s="136" t="s">
        <v>156</v>
      </c>
      <c r="J3" s="136" t="s">
        <v>166</v>
      </c>
      <c r="K3" s="136" t="s">
        <v>155</v>
      </c>
      <c r="L3" s="136" t="s">
        <v>165</v>
      </c>
      <c r="M3" s="136" t="s">
        <v>154</v>
      </c>
      <c r="N3" s="136" t="s">
        <v>167</v>
      </c>
      <c r="O3" s="136" t="s">
        <v>153</v>
      </c>
      <c r="P3" s="136" t="s">
        <v>168</v>
      </c>
      <c r="Q3" s="136" t="s">
        <v>152</v>
      </c>
      <c r="R3" s="136" t="s">
        <v>169</v>
      </c>
      <c r="S3" s="136" t="s">
        <v>143</v>
      </c>
      <c r="T3" s="136" t="s">
        <v>170</v>
      </c>
      <c r="U3" s="136" t="s">
        <v>46</v>
      </c>
      <c r="V3" s="136" t="s">
        <v>171</v>
      </c>
      <c r="W3" s="136" t="s">
        <v>45</v>
      </c>
      <c r="X3" s="137" t="s">
        <v>172</v>
      </c>
    </row>
    <row r="4" spans="1:24" x14ac:dyDescent="0.25">
      <c r="B4" s="138" t="s">
        <v>62</v>
      </c>
      <c r="C4" s="152">
        <v>94.31</v>
      </c>
      <c r="D4" s="153">
        <f>C4/$C$18</f>
        <v>4.7173727970004097E-2</v>
      </c>
      <c r="E4" s="154">
        <v>110.92</v>
      </c>
      <c r="F4" s="153">
        <f>E4/$E$18</f>
        <v>5.4028593459188978E-2</v>
      </c>
      <c r="G4" s="152">
        <v>85.629000000000005</v>
      </c>
      <c r="H4" s="153">
        <f>G4/$G$18</f>
        <v>3.8266865682313828E-2</v>
      </c>
      <c r="I4" s="154">
        <v>79.936999999999998</v>
      </c>
      <c r="J4" s="153">
        <f>I4/$I$18</f>
        <v>3.187407791379241E-2</v>
      </c>
      <c r="K4" s="152">
        <v>92.766000000000005</v>
      </c>
      <c r="L4" s="153">
        <f>K4/$K$18</f>
        <v>3.5846052784110675E-2</v>
      </c>
      <c r="M4" s="152">
        <v>68</v>
      </c>
      <c r="N4" s="153">
        <v>3.3000000000000002E-2</v>
      </c>
      <c r="O4" s="154">
        <v>47</v>
      </c>
      <c r="P4" s="153">
        <v>3.3000000000000002E-2</v>
      </c>
      <c r="Q4" s="152">
        <v>53</v>
      </c>
      <c r="R4" s="153">
        <v>3.1E-2</v>
      </c>
      <c r="S4" s="154">
        <v>43</v>
      </c>
      <c r="T4" s="153">
        <v>2.3E-2</v>
      </c>
      <c r="U4" s="152">
        <v>37</v>
      </c>
      <c r="V4" s="153">
        <v>1.7000000000000001E-2</v>
      </c>
      <c r="W4" s="154">
        <v>31</v>
      </c>
      <c r="X4" s="155">
        <v>1.9E-2</v>
      </c>
    </row>
    <row r="5" spans="1:24" x14ac:dyDescent="0.25">
      <c r="B5" s="138" t="s">
        <v>63</v>
      </c>
      <c r="C5" s="156">
        <v>328.93099999999998</v>
      </c>
      <c r="D5" s="157">
        <f t="shared" ref="D5:D7" si="0">C5/$C$18</f>
        <v>0.1645308187350378</v>
      </c>
      <c r="E5" s="158">
        <v>238.858</v>
      </c>
      <c r="F5" s="157">
        <f t="shared" ref="F5:F7" si="1">E5/$E$18</f>
        <v>0.11634657209227335</v>
      </c>
      <c r="G5" s="156">
        <v>271.62099999999998</v>
      </c>
      <c r="H5" s="157">
        <f t="shared" ref="H5:H6" si="2">G5/$G$18</f>
        <v>0.12138509527725144</v>
      </c>
      <c r="I5" s="158">
        <v>216.548</v>
      </c>
      <c r="J5" s="157">
        <f t="shared" ref="J5:J7" si="3">I5/$I$18</f>
        <v>8.6346345548068096E-2</v>
      </c>
      <c r="K5" s="156">
        <v>236.208</v>
      </c>
      <c r="L5" s="157">
        <f>K5/$K$18</f>
        <v>9.1274005950770912E-2</v>
      </c>
      <c r="M5" s="156">
        <v>162</v>
      </c>
      <c r="N5" s="157">
        <v>7.8E-2</v>
      </c>
      <c r="O5" s="158">
        <v>137</v>
      </c>
      <c r="P5" s="157">
        <v>9.5000000000000001E-2</v>
      </c>
      <c r="Q5" s="156">
        <v>119</v>
      </c>
      <c r="R5" s="157">
        <v>6.9000000000000006E-2</v>
      </c>
      <c r="S5" s="158">
        <v>141</v>
      </c>
      <c r="T5" s="157">
        <v>7.6999999999999999E-2</v>
      </c>
      <c r="U5" s="156">
        <v>129</v>
      </c>
      <c r="V5" s="157">
        <v>6.0999999999999999E-2</v>
      </c>
      <c r="W5" s="158">
        <v>115</v>
      </c>
      <c r="X5" s="159">
        <v>6.8000000000000005E-2</v>
      </c>
    </row>
    <row r="6" spans="1:24" x14ac:dyDescent="0.25">
      <c r="B6" s="138" t="s">
        <v>67</v>
      </c>
      <c r="C6" s="156">
        <v>165.45400000000001</v>
      </c>
      <c r="D6" s="157">
        <f t="shared" si="0"/>
        <v>8.2759855662698098E-2</v>
      </c>
      <c r="E6" s="158">
        <v>230.58500000000001</v>
      </c>
      <c r="F6" s="157">
        <f t="shared" si="1"/>
        <v>0.11231683395949414</v>
      </c>
      <c r="G6" s="156">
        <v>237.215</v>
      </c>
      <c r="H6" s="157">
        <f t="shared" si="2"/>
        <v>0.1060093489685746</v>
      </c>
      <c r="I6" s="158">
        <v>214.084</v>
      </c>
      <c r="J6" s="157">
        <f t="shared" si="3"/>
        <v>8.5363850233262886E-2</v>
      </c>
      <c r="K6" s="156">
        <v>200.875</v>
      </c>
      <c r="L6" s="157">
        <f>K6/$K$18</f>
        <v>7.7620850882955297E-2</v>
      </c>
      <c r="M6" s="156">
        <v>231</v>
      </c>
      <c r="N6" s="157">
        <v>0.112</v>
      </c>
      <c r="O6" s="158">
        <v>123</v>
      </c>
      <c r="P6" s="157">
        <v>8.5999999999999993E-2</v>
      </c>
      <c r="Q6" s="156">
        <v>108</v>
      </c>
      <c r="R6" s="157">
        <v>6.3E-2</v>
      </c>
      <c r="S6" s="158">
        <v>111</v>
      </c>
      <c r="T6" s="157">
        <v>0.06</v>
      </c>
      <c r="U6" s="156">
        <v>145</v>
      </c>
      <c r="V6" s="157">
        <v>6.9000000000000006E-2</v>
      </c>
      <c r="W6" s="158">
        <v>119</v>
      </c>
      <c r="X6" s="159">
        <v>7.0000000000000007E-2</v>
      </c>
    </row>
    <row r="7" spans="1:24" x14ac:dyDescent="0.25">
      <c r="B7" s="139" t="s">
        <v>64</v>
      </c>
      <c r="C7" s="156">
        <f>SUM(C4:C6)</f>
        <v>588.69499999999994</v>
      </c>
      <c r="D7" s="157">
        <f t="shared" si="0"/>
        <v>0.29446440236773996</v>
      </c>
      <c r="E7" s="156">
        <f>SUM(E4:E6)</f>
        <v>580.36300000000006</v>
      </c>
      <c r="F7" s="157">
        <f t="shared" si="1"/>
        <v>0.28269199951095647</v>
      </c>
      <c r="G7" s="156">
        <f>SUM(G4:G6)</f>
        <v>594.46500000000003</v>
      </c>
      <c r="H7" s="157">
        <f>G7/$G$18</f>
        <v>0.26566130992813991</v>
      </c>
      <c r="I7" s="156">
        <f>SUM(I4:I6)</f>
        <v>510.56900000000002</v>
      </c>
      <c r="J7" s="157">
        <f t="shared" si="3"/>
        <v>0.20358427369512341</v>
      </c>
      <c r="K7" s="156">
        <f>SUM(K4:K6)</f>
        <v>529.84899999999993</v>
      </c>
      <c r="L7" s="157">
        <f>K7/$K$18</f>
        <v>0.20474090961783686</v>
      </c>
      <c r="M7" s="156">
        <v>461</v>
      </c>
      <c r="N7" s="157">
        <v>0.223</v>
      </c>
      <c r="O7" s="158">
        <v>307</v>
      </c>
      <c r="P7" s="157">
        <v>0.214</v>
      </c>
      <c r="Q7" s="156">
        <v>280</v>
      </c>
      <c r="R7" s="157">
        <v>0.16300000000000001</v>
      </c>
      <c r="S7" s="158">
        <v>295</v>
      </c>
      <c r="T7" s="157">
        <v>0.16</v>
      </c>
      <c r="U7" s="156">
        <f>SUM(U4:U6)</f>
        <v>311</v>
      </c>
      <c r="V7" s="157">
        <v>0.14699999999999999</v>
      </c>
      <c r="W7" s="158">
        <v>266</v>
      </c>
      <c r="X7" s="159">
        <v>0.157</v>
      </c>
    </row>
    <row r="8" spans="1:24" x14ac:dyDescent="0.25">
      <c r="B8" s="140" t="s">
        <v>65</v>
      </c>
      <c r="C8" s="160">
        <v>470.74099999999999</v>
      </c>
      <c r="D8" s="161">
        <f>C8/C18</f>
        <v>0.2354639791997423</v>
      </c>
      <c r="E8" s="162">
        <v>238</v>
      </c>
      <c r="F8" s="161">
        <f>E8/E18</f>
        <v>0.11592864445805064</v>
      </c>
      <c r="G8" s="160">
        <v>414</v>
      </c>
      <c r="H8" s="161">
        <f>G8/$G$18</f>
        <v>0.18501304922955919</v>
      </c>
      <c r="I8" s="162">
        <v>604</v>
      </c>
      <c r="J8" s="161">
        <f>I8/$I$18</f>
        <v>0.24083894892140834</v>
      </c>
      <c r="K8" s="160">
        <v>668</v>
      </c>
      <c r="L8" s="161">
        <f>K8/$K$18</f>
        <v>0.25812434792689054</v>
      </c>
      <c r="M8" s="160">
        <v>656</v>
      </c>
      <c r="N8" s="161">
        <v>0.317</v>
      </c>
      <c r="O8" s="162">
        <v>238</v>
      </c>
      <c r="P8" s="161">
        <v>0.16600000000000001</v>
      </c>
      <c r="Q8" s="160">
        <v>414</v>
      </c>
      <c r="R8" s="161">
        <v>0.24099999999999999</v>
      </c>
      <c r="S8" s="162">
        <v>604</v>
      </c>
      <c r="T8" s="161">
        <v>0.32800000000000001</v>
      </c>
      <c r="U8" s="160">
        <v>668</v>
      </c>
      <c r="V8" s="161">
        <v>0.317</v>
      </c>
      <c r="W8" s="162">
        <v>482</v>
      </c>
      <c r="X8" s="163">
        <v>0.28399999999999997</v>
      </c>
    </row>
    <row r="9" spans="1:24" x14ac:dyDescent="0.25">
      <c r="B9" s="141" t="s">
        <v>66</v>
      </c>
      <c r="C9" s="164" t="s">
        <v>113</v>
      </c>
      <c r="D9" s="165" t="s">
        <v>113</v>
      </c>
      <c r="E9" s="166" t="s">
        <v>113</v>
      </c>
      <c r="F9" s="165" t="s">
        <v>113</v>
      </c>
      <c r="G9" s="164" t="s">
        <v>113</v>
      </c>
      <c r="H9" s="165" t="s">
        <v>113</v>
      </c>
      <c r="I9" s="166" t="s">
        <v>113</v>
      </c>
      <c r="J9" s="165" t="s">
        <v>113</v>
      </c>
      <c r="K9" s="164" t="s">
        <v>113</v>
      </c>
      <c r="L9" s="165" t="s">
        <v>113</v>
      </c>
      <c r="M9" s="164">
        <v>361</v>
      </c>
      <c r="N9" s="165">
        <v>0.17499999999999999</v>
      </c>
      <c r="O9" s="166">
        <v>210</v>
      </c>
      <c r="P9" s="165">
        <v>0.14599999999999999</v>
      </c>
      <c r="Q9" s="164">
        <v>308</v>
      </c>
      <c r="R9" s="165">
        <v>0.18</v>
      </c>
      <c r="S9" s="166">
        <v>303</v>
      </c>
      <c r="T9" s="165">
        <v>0.16400000000000001</v>
      </c>
      <c r="U9" s="164">
        <v>322</v>
      </c>
      <c r="V9" s="165">
        <v>0.152</v>
      </c>
      <c r="W9" s="166">
        <v>313</v>
      </c>
      <c r="X9" s="167">
        <v>0.185</v>
      </c>
    </row>
    <row r="10" spans="1:24" x14ac:dyDescent="0.25">
      <c r="B10" s="142" t="s">
        <v>76</v>
      </c>
      <c r="C10" s="164" t="s">
        <v>113</v>
      </c>
      <c r="D10" s="165" t="s">
        <v>113</v>
      </c>
      <c r="E10" s="166" t="s">
        <v>113</v>
      </c>
      <c r="F10" s="165" t="s">
        <v>113</v>
      </c>
      <c r="G10" s="164" t="s">
        <v>113</v>
      </c>
      <c r="H10" s="165" t="s">
        <v>113</v>
      </c>
      <c r="I10" s="166" t="s">
        <v>113</v>
      </c>
      <c r="J10" s="165" t="s">
        <v>113</v>
      </c>
      <c r="K10" s="164" t="s">
        <v>113</v>
      </c>
      <c r="L10" s="165" t="s">
        <v>113</v>
      </c>
      <c r="M10" s="164">
        <v>22</v>
      </c>
      <c r="N10" s="165">
        <v>0.01</v>
      </c>
      <c r="O10" s="166">
        <v>7</v>
      </c>
      <c r="P10" s="165">
        <v>5.0000000000000001E-3</v>
      </c>
      <c r="Q10" s="164">
        <v>7</v>
      </c>
      <c r="R10" s="165">
        <v>4.0000000000000001E-3</v>
      </c>
      <c r="S10" s="166">
        <v>14</v>
      </c>
      <c r="T10" s="165">
        <v>8.0000000000000002E-3</v>
      </c>
      <c r="U10" s="164">
        <v>8</v>
      </c>
      <c r="V10" s="165">
        <v>4.0000000000000001E-3</v>
      </c>
      <c r="W10" s="166">
        <v>10</v>
      </c>
      <c r="X10" s="167">
        <v>6.0000000000000001E-3</v>
      </c>
    </row>
    <row r="11" spans="1:24" x14ac:dyDescent="0.25">
      <c r="B11" s="143" t="s">
        <v>68</v>
      </c>
      <c r="C11" s="164">
        <v>483.68400000000003</v>
      </c>
      <c r="D11" s="165">
        <f>C11/$C$18</f>
        <v>0.24193804940561406</v>
      </c>
      <c r="E11" s="166">
        <v>540.64800000000002</v>
      </c>
      <c r="F11" s="165">
        <f>E11/$E$18</f>
        <v>0.26334701583595027</v>
      </c>
      <c r="G11" s="164">
        <v>625.75599999999997</v>
      </c>
      <c r="H11" s="165">
        <f>G11/$G$18</f>
        <v>0.27964498945336241</v>
      </c>
      <c r="I11" s="166">
        <v>608.01400000000001</v>
      </c>
      <c r="J11" s="165">
        <f>I11/$I$18</f>
        <v>0.24243949120778341</v>
      </c>
      <c r="K11" s="164">
        <v>507.22300000000001</v>
      </c>
      <c r="L11" s="165">
        <f>K11/$K$18</f>
        <v>0.19599791336604971</v>
      </c>
      <c r="M11" s="164">
        <v>383</v>
      </c>
      <c r="N11" s="165">
        <v>0.185</v>
      </c>
      <c r="O11" s="166">
        <v>217</v>
      </c>
      <c r="P11" s="165">
        <v>0.151</v>
      </c>
      <c r="Q11" s="164">
        <v>315</v>
      </c>
      <c r="R11" s="165">
        <v>0.184</v>
      </c>
      <c r="S11" s="166">
        <v>317</v>
      </c>
      <c r="T11" s="165">
        <v>0.17199999999999999</v>
      </c>
      <c r="U11" s="164">
        <v>329</v>
      </c>
      <c r="V11" s="165">
        <v>0.156</v>
      </c>
      <c r="W11" s="166">
        <v>323</v>
      </c>
      <c r="X11" s="167">
        <v>0.191</v>
      </c>
    </row>
    <row r="12" spans="1:24" x14ac:dyDescent="0.25">
      <c r="B12" s="144" t="s">
        <v>69</v>
      </c>
      <c r="C12" s="168" t="s">
        <v>113</v>
      </c>
      <c r="D12" s="169" t="s">
        <v>113</v>
      </c>
      <c r="E12" s="170" t="s">
        <v>113</v>
      </c>
      <c r="F12" s="169" t="s">
        <v>113</v>
      </c>
      <c r="G12" s="168" t="s">
        <v>113</v>
      </c>
      <c r="H12" s="169" t="s">
        <v>113</v>
      </c>
      <c r="I12" s="170" t="s">
        <v>113</v>
      </c>
      <c r="J12" s="169" t="s">
        <v>113</v>
      </c>
      <c r="K12" s="168" t="s">
        <v>113</v>
      </c>
      <c r="L12" s="169" t="s">
        <v>113</v>
      </c>
      <c r="M12" s="168">
        <v>114</v>
      </c>
      <c r="N12" s="169">
        <v>5.5E-2</v>
      </c>
      <c r="O12" s="170">
        <v>108</v>
      </c>
      <c r="P12" s="169">
        <v>7.5999999999999998E-2</v>
      </c>
      <c r="Q12" s="168">
        <v>183</v>
      </c>
      <c r="R12" s="169">
        <v>0.107</v>
      </c>
      <c r="S12" s="170">
        <v>182</v>
      </c>
      <c r="T12" s="169">
        <v>9.9000000000000005E-2</v>
      </c>
      <c r="U12" s="168">
        <v>329</v>
      </c>
      <c r="V12" s="169">
        <v>6.4000000000000001E-2</v>
      </c>
      <c r="W12" s="170">
        <v>121</v>
      </c>
      <c r="X12" s="171">
        <v>7.0999999999999994E-2</v>
      </c>
    </row>
    <row r="13" spans="1:24" x14ac:dyDescent="0.25">
      <c r="B13" s="144" t="s">
        <v>70</v>
      </c>
      <c r="C13" s="168" t="s">
        <v>113</v>
      </c>
      <c r="D13" s="169" t="s">
        <v>113</v>
      </c>
      <c r="E13" s="170" t="s">
        <v>113</v>
      </c>
      <c r="F13" s="169" t="s">
        <v>113</v>
      </c>
      <c r="G13" s="168" t="s">
        <v>113</v>
      </c>
      <c r="H13" s="169" t="s">
        <v>113</v>
      </c>
      <c r="I13" s="170" t="s">
        <v>113</v>
      </c>
      <c r="J13" s="169" t="s">
        <v>113</v>
      </c>
      <c r="K13" s="168" t="s">
        <v>113</v>
      </c>
      <c r="L13" s="169" t="s">
        <v>113</v>
      </c>
      <c r="M13" s="168">
        <v>290</v>
      </c>
      <c r="N13" s="169">
        <v>0.14000000000000001</v>
      </c>
      <c r="O13" s="170">
        <v>295</v>
      </c>
      <c r="P13" s="169">
        <v>0.20599999999999999</v>
      </c>
      <c r="Q13" s="168">
        <v>375</v>
      </c>
      <c r="R13" s="169">
        <v>0.218</v>
      </c>
      <c r="S13" s="170">
        <v>34</v>
      </c>
      <c r="T13" s="169">
        <v>0.187</v>
      </c>
      <c r="U13" s="168">
        <v>415</v>
      </c>
      <c r="V13" s="169">
        <v>0.19700000000000001</v>
      </c>
      <c r="W13" s="170">
        <v>346</v>
      </c>
      <c r="X13" s="171">
        <v>0.20399999999999999</v>
      </c>
    </row>
    <row r="14" spans="1:24" x14ac:dyDescent="0.25">
      <c r="B14" s="145" t="s">
        <v>71</v>
      </c>
      <c r="C14" s="172">
        <v>298.71300000000002</v>
      </c>
      <c r="D14" s="173">
        <f>C14/$C$18</f>
        <v>0.14941581807977769</v>
      </c>
      <c r="E14" s="174">
        <v>461.952</v>
      </c>
      <c r="F14" s="173">
        <f>E14/$E$18</f>
        <v>0.22501457632220759</v>
      </c>
      <c r="G14" s="172">
        <v>400.06099999999998</v>
      </c>
      <c r="H14" s="173">
        <f>G14/$G$18</f>
        <v>0.17878382968074077</v>
      </c>
      <c r="I14" s="174">
        <v>627.52099999999996</v>
      </c>
      <c r="J14" s="173">
        <f>I14/$I$18</f>
        <v>0.25021771202998522</v>
      </c>
      <c r="K14" s="172">
        <v>674.63900000000001</v>
      </c>
      <c r="L14" s="173">
        <f>K14/$K$18</f>
        <v>0.2606897484446849</v>
      </c>
      <c r="M14" s="168">
        <v>404</v>
      </c>
      <c r="N14" s="169">
        <v>0.19500000000000001</v>
      </c>
      <c r="O14" s="170">
        <v>404</v>
      </c>
      <c r="P14" s="169">
        <v>0.28199999999999997</v>
      </c>
      <c r="Q14" s="168">
        <v>558</v>
      </c>
      <c r="R14" s="169">
        <v>0.32500000000000001</v>
      </c>
      <c r="S14" s="170">
        <v>527</v>
      </c>
      <c r="T14" s="169">
        <v>0.28599999999999998</v>
      </c>
      <c r="U14" s="168">
        <v>549</v>
      </c>
      <c r="V14" s="169">
        <v>0.26100000000000001</v>
      </c>
      <c r="W14" s="170">
        <v>467</v>
      </c>
      <c r="X14" s="171">
        <v>0.27500000000000002</v>
      </c>
    </row>
    <row r="15" spans="1:24" x14ac:dyDescent="0.25">
      <c r="B15" s="146" t="s">
        <v>72</v>
      </c>
      <c r="C15" s="175" t="s">
        <v>113</v>
      </c>
      <c r="D15" s="176" t="s">
        <v>113</v>
      </c>
      <c r="E15" s="177" t="s">
        <v>113</v>
      </c>
      <c r="F15" s="176" t="s">
        <v>113</v>
      </c>
      <c r="G15" s="175" t="s">
        <v>113</v>
      </c>
      <c r="H15" s="176" t="s">
        <v>113</v>
      </c>
      <c r="I15" s="177" t="s">
        <v>113</v>
      </c>
      <c r="J15" s="176" t="s">
        <v>113</v>
      </c>
      <c r="K15" s="175" t="s">
        <v>113</v>
      </c>
      <c r="L15" s="176" t="s">
        <v>113</v>
      </c>
      <c r="M15" s="175">
        <v>15</v>
      </c>
      <c r="N15" s="176">
        <v>7.0000000000000001E-3</v>
      </c>
      <c r="O15" s="177">
        <v>17</v>
      </c>
      <c r="P15" s="176">
        <v>1.2E-2</v>
      </c>
      <c r="Q15" s="175">
        <v>12</v>
      </c>
      <c r="R15" s="176">
        <v>7.0000000000000001E-3</v>
      </c>
      <c r="S15" s="177">
        <v>11</v>
      </c>
      <c r="T15" s="176">
        <v>6.0000000000000001E-3</v>
      </c>
      <c r="U15" s="175">
        <v>18</v>
      </c>
      <c r="V15" s="176">
        <v>8.0000000000000002E-3</v>
      </c>
      <c r="W15" s="177">
        <v>19</v>
      </c>
      <c r="X15" s="178">
        <v>1.0999999999999999E-2</v>
      </c>
    </row>
    <row r="16" spans="1:24" x14ac:dyDescent="0.25">
      <c r="B16" s="146" t="s">
        <v>73</v>
      </c>
      <c r="C16" s="175" t="s">
        <v>113</v>
      </c>
      <c r="D16" s="176" t="s">
        <v>113</v>
      </c>
      <c r="E16" s="177" t="s">
        <v>113</v>
      </c>
      <c r="F16" s="176" t="s">
        <v>113</v>
      </c>
      <c r="G16" s="175" t="s">
        <v>113</v>
      </c>
      <c r="H16" s="176" t="s">
        <v>113</v>
      </c>
      <c r="I16" s="177" t="s">
        <v>113</v>
      </c>
      <c r="J16" s="176" t="s">
        <v>113</v>
      </c>
      <c r="K16" s="175" t="s">
        <v>113</v>
      </c>
      <c r="L16" s="176" t="s">
        <v>113</v>
      </c>
      <c r="M16" s="175">
        <v>151</v>
      </c>
      <c r="N16" s="176">
        <v>7.2999999999999995E-2</v>
      </c>
      <c r="O16" s="177">
        <v>251</v>
      </c>
      <c r="P16" s="176">
        <v>0.17499999999999999</v>
      </c>
      <c r="Q16" s="175">
        <v>137</v>
      </c>
      <c r="R16" s="176">
        <v>0.08</v>
      </c>
      <c r="S16" s="177">
        <v>90</v>
      </c>
      <c r="T16" s="176">
        <v>4.8000000000000001E-2</v>
      </c>
      <c r="U16" s="175">
        <v>235</v>
      </c>
      <c r="V16" s="176">
        <v>0.111</v>
      </c>
      <c r="W16" s="177">
        <v>140</v>
      </c>
      <c r="X16" s="178">
        <v>8.2000000000000003E-2</v>
      </c>
    </row>
    <row r="17" spans="2:24" x14ac:dyDescent="0.25">
      <c r="B17" s="147" t="s">
        <v>74</v>
      </c>
      <c r="C17" s="179">
        <v>157.37299999999999</v>
      </c>
      <c r="D17" s="180">
        <f>C17/$C$18</f>
        <v>7.8717750947126006E-2</v>
      </c>
      <c r="E17" s="181">
        <v>232.024</v>
      </c>
      <c r="F17" s="180">
        <f>E17/$E$18</f>
        <v>0.11301776387283505</v>
      </c>
      <c r="G17" s="179">
        <v>203.398</v>
      </c>
      <c r="H17" s="180">
        <f>G17/$G$18</f>
        <v>9.0896821708197781E-2</v>
      </c>
      <c r="I17" s="181">
        <v>157.79599999999999</v>
      </c>
      <c r="J17" s="180">
        <f>I17/$I$18</f>
        <v>6.2919574145699583E-2</v>
      </c>
      <c r="K17" s="179">
        <v>208.18899999999999</v>
      </c>
      <c r="L17" s="180">
        <f>K17/$K$18</f>
        <v>8.0447080644538052E-2</v>
      </c>
      <c r="M17" s="179">
        <v>166</v>
      </c>
      <c r="N17" s="180">
        <v>0.08</v>
      </c>
      <c r="O17" s="181">
        <v>268</v>
      </c>
      <c r="P17" s="180">
        <v>0.187</v>
      </c>
      <c r="Q17" s="179">
        <v>149</v>
      </c>
      <c r="R17" s="180">
        <v>8.6999999999999994E-2</v>
      </c>
      <c r="S17" s="181">
        <v>101</v>
      </c>
      <c r="T17" s="180">
        <v>5.3999999999999999E-2</v>
      </c>
      <c r="U17" s="179">
        <v>252</v>
      </c>
      <c r="V17" s="180">
        <v>0.11899999999999999</v>
      </c>
      <c r="W17" s="181">
        <v>158</v>
      </c>
      <c r="X17" s="182">
        <v>9.2999999999999999E-2</v>
      </c>
    </row>
    <row r="18" spans="2:24" ht="15.75" thickBot="1" x14ac:dyDescent="0.3">
      <c r="B18" s="148" t="s">
        <v>75</v>
      </c>
      <c r="C18" s="149">
        <f>SUM(C8+C7+C14+C17+C11)</f>
        <v>1999.2059999999999</v>
      </c>
      <c r="D18" s="150">
        <f>SUM(D7:D17)</f>
        <v>0.99999999999999989</v>
      </c>
      <c r="E18" s="149">
        <f>SUM(E8+E7+E14+E17+E11)</f>
        <v>2052.9870000000001</v>
      </c>
      <c r="F18" s="150">
        <f>SUM(F7:F17)</f>
        <v>0.99999999999999989</v>
      </c>
      <c r="G18" s="149">
        <f>SUM(G8+G7+G14+G17+G11)</f>
        <v>2237.6799999999998</v>
      </c>
      <c r="H18" s="150">
        <f>SUM(H7:H17)</f>
        <v>1</v>
      </c>
      <c r="I18" s="149">
        <f>SUM(I8+I7+I14+I17+I11)</f>
        <v>2507.9</v>
      </c>
      <c r="J18" s="150">
        <f>SUM(J7:J17)</f>
        <v>1</v>
      </c>
      <c r="K18" s="149">
        <f>SUM(K8+K7+K14+K17+K11)</f>
        <v>2587.8999999999996</v>
      </c>
      <c r="L18" s="150">
        <v>1</v>
      </c>
      <c r="M18" s="149">
        <f>SUM(M8+M7+M14+M17+M11)</f>
        <v>2070</v>
      </c>
      <c r="N18" s="150">
        <v>1</v>
      </c>
      <c r="O18" s="149">
        <f>SUM(O8+O7+O14+O17+O11)</f>
        <v>1434</v>
      </c>
      <c r="P18" s="150">
        <v>1</v>
      </c>
      <c r="Q18" s="149">
        <f>SUM(Q8+Q7+Q14+Q17+Q11)</f>
        <v>1716</v>
      </c>
      <c r="R18" s="150">
        <v>1</v>
      </c>
      <c r="S18" s="149">
        <f>SUM(S8+S7+S14+S17+S11)</f>
        <v>1844</v>
      </c>
      <c r="T18" s="150">
        <v>1</v>
      </c>
      <c r="U18" s="149">
        <f>SUM(U8+U7+U14+U17+U11)</f>
        <v>2109</v>
      </c>
      <c r="V18" s="150">
        <v>1</v>
      </c>
      <c r="W18" s="149">
        <f>SUM(W8+W7+W14+W17+W11)</f>
        <v>1696</v>
      </c>
      <c r="X18" s="151">
        <v>1</v>
      </c>
    </row>
    <row r="19" spans="2:24" ht="15.75" thickTop="1" x14ac:dyDescent="0.25"/>
    <row r="22" spans="2:24" x14ac:dyDescent="0.25">
      <c r="B22" s="32"/>
    </row>
    <row r="23" spans="2:24" x14ac:dyDescent="0.25">
      <c r="C23" s="33"/>
      <c r="D23" s="34"/>
      <c r="E23" s="35"/>
      <c r="F23" s="34"/>
      <c r="G23" s="33"/>
      <c r="H23" s="34"/>
      <c r="I23" s="35"/>
      <c r="J23" s="34"/>
      <c r="K23" s="33"/>
      <c r="L23" s="34"/>
    </row>
    <row r="24" spans="2:24" x14ac:dyDescent="0.25">
      <c r="C24" s="33"/>
      <c r="D24" s="34"/>
      <c r="E24" s="35"/>
      <c r="F24" s="34"/>
      <c r="G24" s="33"/>
      <c r="H24" s="34"/>
      <c r="I24" s="35"/>
      <c r="J24" s="34"/>
      <c r="K24" s="33"/>
      <c r="L24" s="34"/>
    </row>
    <row r="25" spans="2:24" x14ac:dyDescent="0.25">
      <c r="C25" s="33"/>
      <c r="D25" s="34"/>
      <c r="E25" s="35"/>
      <c r="F25" s="34"/>
      <c r="G25" s="33"/>
      <c r="H25" s="34"/>
      <c r="I25" s="35"/>
      <c r="J25" s="34"/>
      <c r="K25" s="33"/>
      <c r="L25" s="34"/>
    </row>
    <row r="26" spans="2:24" x14ac:dyDescent="0.25">
      <c r="B26" s="32"/>
      <c r="C26" s="33"/>
      <c r="D26" s="34"/>
      <c r="E26" s="33"/>
      <c r="F26" s="34"/>
      <c r="G26" s="33"/>
      <c r="H26" s="34"/>
      <c r="I26" s="33"/>
      <c r="J26" s="34"/>
      <c r="K26" s="33"/>
      <c r="L26" s="34"/>
    </row>
    <row r="27" spans="2:24" x14ac:dyDescent="0.25">
      <c r="B27" s="32"/>
      <c r="C27" s="33"/>
      <c r="D27" s="34"/>
      <c r="E27" s="35"/>
      <c r="F27" s="34"/>
      <c r="G27" s="33"/>
      <c r="H27" s="34"/>
      <c r="I27" s="35"/>
      <c r="J27" s="34"/>
      <c r="K27" s="33"/>
      <c r="L27" s="34"/>
    </row>
    <row r="28" spans="2:24" x14ac:dyDescent="0.25">
      <c r="B28" s="32"/>
      <c r="C28" s="33"/>
      <c r="D28" s="34"/>
      <c r="E28" s="35"/>
      <c r="F28" s="34"/>
      <c r="G28" s="33"/>
      <c r="H28" s="34"/>
      <c r="I28" s="35"/>
      <c r="J28" s="34"/>
      <c r="K28" s="33"/>
      <c r="L28" s="34"/>
    </row>
    <row r="29" spans="2:24" x14ac:dyDescent="0.25">
      <c r="B29" s="32"/>
      <c r="C29" s="33"/>
      <c r="D29" s="34"/>
      <c r="E29" s="35"/>
      <c r="F29" s="34"/>
      <c r="G29" s="33"/>
      <c r="H29" s="34"/>
      <c r="I29" s="35"/>
      <c r="J29" s="34"/>
      <c r="K29" s="33"/>
      <c r="L29" s="34"/>
    </row>
    <row r="30" spans="2:24" x14ac:dyDescent="0.25">
      <c r="B30" s="32"/>
      <c r="C30" s="33"/>
      <c r="D30" s="34"/>
      <c r="E30" s="35"/>
      <c r="F30" s="34"/>
      <c r="G30" s="33"/>
      <c r="H30" s="34"/>
      <c r="I30" s="35"/>
      <c r="J30" s="34"/>
      <c r="K30" s="33"/>
      <c r="L30" s="34"/>
    </row>
    <row r="31" spans="2:24" x14ac:dyDescent="0.25">
      <c r="B31" s="36"/>
      <c r="C31" s="33"/>
      <c r="D31" s="34"/>
      <c r="E31" s="33"/>
      <c r="F31" s="34"/>
      <c r="G31" s="33"/>
      <c r="H31" s="34"/>
      <c r="I31" s="33"/>
      <c r="J31" s="34"/>
      <c r="K31" s="33"/>
      <c r="L31" s="34"/>
    </row>
    <row r="90" spans="1:1" x14ac:dyDescent="0.25">
      <c r="A90" t="s">
        <v>160</v>
      </c>
    </row>
    <row r="91" spans="1:1" x14ac:dyDescent="0.25">
      <c r="A91" t="s">
        <v>161</v>
      </c>
    </row>
    <row r="94" spans="1:1" x14ac:dyDescent="0.25">
      <c r="A94" s="21" t="s">
        <v>196</v>
      </c>
    </row>
    <row r="95" spans="1:1" x14ac:dyDescent="0.25">
      <c r="A95" s="21" t="s">
        <v>197</v>
      </c>
    </row>
    <row r="97" spans="1:1" x14ac:dyDescent="0.25">
      <c r="A97" s="21" t="s">
        <v>198</v>
      </c>
    </row>
    <row r="99" spans="1:1" x14ac:dyDescent="0.25">
      <c r="A99" s="21" t="s">
        <v>199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B5BD1-339F-40E4-8483-E8408CFBFCFA}">
  <dimension ref="A1:AC38"/>
  <sheetViews>
    <sheetView topLeftCell="A25" zoomScale="85" zoomScaleNormal="85" workbookViewId="0">
      <selection activeCell="D38" sqref="D38:M38"/>
    </sheetView>
  </sheetViews>
  <sheetFormatPr defaultRowHeight="15" x14ac:dyDescent="0.25"/>
  <cols>
    <col min="2" max="2" width="41.5703125" customWidth="1"/>
    <col min="3" max="3" width="10.7109375" bestFit="1" customWidth="1"/>
    <col min="4" max="4" width="11.7109375" customWidth="1"/>
    <col min="5" max="5" width="11" bestFit="1" customWidth="1"/>
    <col min="6" max="6" width="13.28515625" customWidth="1"/>
    <col min="7" max="7" width="11" bestFit="1" customWidth="1"/>
    <col min="8" max="8" width="13" customWidth="1"/>
    <col min="9" max="9" width="14.42578125" customWidth="1"/>
    <col min="10" max="10" width="15" customWidth="1"/>
    <col min="11" max="11" width="11.28515625" customWidth="1"/>
    <col min="12" max="12" width="14.28515625" customWidth="1"/>
    <col min="13" max="13" width="15.5703125" customWidth="1"/>
    <col min="14" max="14" width="15.28515625" customWidth="1"/>
    <col min="15" max="15" width="16.7109375" customWidth="1"/>
  </cols>
  <sheetData>
    <row r="1" spans="1:29" ht="15.75" thickBot="1" x14ac:dyDescent="0.3">
      <c r="A1" t="s">
        <v>175</v>
      </c>
    </row>
    <row r="2" spans="1:29" ht="16.5" thickTop="1" thickBot="1" x14ac:dyDescent="0.3">
      <c r="B2" s="67"/>
      <c r="C2" s="68" t="s">
        <v>159</v>
      </c>
      <c r="D2" s="68" t="s">
        <v>158</v>
      </c>
      <c r="E2" s="68" t="s">
        <v>157</v>
      </c>
      <c r="F2" s="68" t="s">
        <v>156</v>
      </c>
      <c r="G2" s="68" t="s">
        <v>155</v>
      </c>
      <c r="H2" s="68" t="s">
        <v>154</v>
      </c>
      <c r="I2" s="68" t="s">
        <v>153</v>
      </c>
      <c r="J2" s="68" t="s">
        <v>152</v>
      </c>
      <c r="K2" s="68" t="s">
        <v>143</v>
      </c>
      <c r="L2" s="68" t="s">
        <v>46</v>
      </c>
      <c r="M2" s="69" t="s">
        <v>45</v>
      </c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 spans="1:29" ht="15.75" thickTop="1" x14ac:dyDescent="0.25">
      <c r="B3" s="56" t="s">
        <v>77</v>
      </c>
      <c r="C3" s="57">
        <v>1000</v>
      </c>
      <c r="D3" s="57">
        <v>1280</v>
      </c>
      <c r="E3" s="57">
        <v>1516</v>
      </c>
      <c r="F3" s="58">
        <v>1679</v>
      </c>
      <c r="G3" s="57">
        <v>1778</v>
      </c>
      <c r="H3" s="57">
        <v>1331</v>
      </c>
      <c r="I3" s="57">
        <v>863</v>
      </c>
      <c r="J3" s="57">
        <v>1069</v>
      </c>
      <c r="K3" s="57">
        <v>1106</v>
      </c>
      <c r="L3" s="57">
        <v>1395</v>
      </c>
      <c r="M3" s="59">
        <v>1070</v>
      </c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 x14ac:dyDescent="0.25">
      <c r="B4" s="60" t="s">
        <v>78</v>
      </c>
      <c r="C4" s="61">
        <v>159</v>
      </c>
      <c r="D4" s="61">
        <v>180</v>
      </c>
      <c r="E4" s="61">
        <v>175</v>
      </c>
      <c r="F4" s="62">
        <v>152</v>
      </c>
      <c r="G4" s="61">
        <v>127</v>
      </c>
      <c r="H4" s="61">
        <v>108</v>
      </c>
      <c r="I4" s="61">
        <v>68</v>
      </c>
      <c r="J4" s="61">
        <v>109</v>
      </c>
      <c r="K4" s="61">
        <v>179</v>
      </c>
      <c r="L4" s="61">
        <v>130</v>
      </c>
      <c r="M4" s="63">
        <v>128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ht="15.75" thickBot="1" x14ac:dyDescent="0.3">
      <c r="B5" s="64" t="s">
        <v>79</v>
      </c>
      <c r="C5" s="65">
        <f>SUM(C3+C4)</f>
        <v>1159</v>
      </c>
      <c r="D5" s="65">
        <f t="shared" ref="D5:M5" si="0">SUM(D3+D4)</f>
        <v>1460</v>
      </c>
      <c r="E5" s="65">
        <f t="shared" si="0"/>
        <v>1691</v>
      </c>
      <c r="F5" s="65">
        <f t="shared" si="0"/>
        <v>1831</v>
      </c>
      <c r="G5" s="65">
        <f t="shared" si="0"/>
        <v>1905</v>
      </c>
      <c r="H5" s="65">
        <f t="shared" si="0"/>
        <v>1439</v>
      </c>
      <c r="I5" s="65">
        <f t="shared" si="0"/>
        <v>931</v>
      </c>
      <c r="J5" s="65">
        <f t="shared" si="0"/>
        <v>1178</v>
      </c>
      <c r="K5" s="65">
        <f t="shared" si="0"/>
        <v>1285</v>
      </c>
      <c r="L5" s="65">
        <f t="shared" si="0"/>
        <v>1525</v>
      </c>
      <c r="M5" s="66">
        <f t="shared" si="0"/>
        <v>1198</v>
      </c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ht="15.75" thickTop="1" x14ac:dyDescent="0.25">
      <c r="B6" s="45" t="s">
        <v>80</v>
      </c>
      <c r="C6" s="46">
        <v>181</v>
      </c>
      <c r="D6" s="46">
        <v>311</v>
      </c>
      <c r="E6" s="46">
        <v>253</v>
      </c>
      <c r="F6" s="47" t="s">
        <v>113</v>
      </c>
      <c r="G6" s="46" t="s">
        <v>113</v>
      </c>
      <c r="H6" s="46">
        <v>204</v>
      </c>
      <c r="I6" s="46">
        <v>133</v>
      </c>
      <c r="J6" s="46">
        <v>155</v>
      </c>
      <c r="K6" s="46">
        <v>203</v>
      </c>
      <c r="L6" s="46">
        <v>202</v>
      </c>
      <c r="M6" s="48">
        <v>153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 x14ac:dyDescent="0.25">
      <c r="B7" s="49" t="s">
        <v>81</v>
      </c>
      <c r="C7" s="50">
        <v>144</v>
      </c>
      <c r="D7" s="50">
        <v>180</v>
      </c>
      <c r="E7" s="50">
        <v>125</v>
      </c>
      <c r="F7" s="51" t="s">
        <v>113</v>
      </c>
      <c r="G7" s="50" t="s">
        <v>113</v>
      </c>
      <c r="H7" s="50">
        <v>65</v>
      </c>
      <c r="I7" s="50">
        <v>49</v>
      </c>
      <c r="J7" s="50">
        <v>70</v>
      </c>
      <c r="K7" s="50">
        <v>78</v>
      </c>
      <c r="L7" s="50">
        <v>63</v>
      </c>
      <c r="M7" s="52">
        <v>27</v>
      </c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 x14ac:dyDescent="0.25">
      <c r="B8" s="49" t="s">
        <v>82</v>
      </c>
      <c r="C8" s="50">
        <v>102</v>
      </c>
      <c r="D8" s="50">
        <v>172</v>
      </c>
      <c r="E8" s="50">
        <v>180</v>
      </c>
      <c r="F8" s="51" t="s">
        <v>113</v>
      </c>
      <c r="G8" s="50" t="s">
        <v>113</v>
      </c>
      <c r="H8" s="50">
        <v>109</v>
      </c>
      <c r="I8" s="50">
        <v>94</v>
      </c>
      <c r="J8" s="50">
        <v>124</v>
      </c>
      <c r="K8" s="50">
        <v>98</v>
      </c>
      <c r="L8" s="50">
        <v>217</v>
      </c>
      <c r="M8" s="52">
        <v>212</v>
      </c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29" ht="15.75" thickBot="1" x14ac:dyDescent="0.3">
      <c r="B9" s="53" t="s">
        <v>83</v>
      </c>
      <c r="C9" s="54">
        <f>SUM(C6:C8)</f>
        <v>427</v>
      </c>
      <c r="D9" s="54">
        <f t="shared" ref="D9:M9" si="1">SUM(D6:D8)</f>
        <v>663</v>
      </c>
      <c r="E9" s="54">
        <f t="shared" si="1"/>
        <v>558</v>
      </c>
      <c r="F9" s="54">
        <v>502</v>
      </c>
      <c r="G9" s="54">
        <v>510</v>
      </c>
      <c r="H9" s="54">
        <f t="shared" si="1"/>
        <v>378</v>
      </c>
      <c r="I9" s="54">
        <f>SUM(I6:I8)</f>
        <v>276</v>
      </c>
      <c r="J9" s="54">
        <f t="shared" si="1"/>
        <v>349</v>
      </c>
      <c r="K9" s="54">
        <f t="shared" si="1"/>
        <v>379</v>
      </c>
      <c r="L9" s="54">
        <f t="shared" si="1"/>
        <v>482</v>
      </c>
      <c r="M9" s="55">
        <f t="shared" si="1"/>
        <v>392</v>
      </c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29" ht="16.5" thickTop="1" thickBot="1" x14ac:dyDescent="0.3">
      <c r="B10" s="70" t="s">
        <v>84</v>
      </c>
      <c r="C10" s="71">
        <v>413</v>
      </c>
      <c r="D10" s="71">
        <v>315</v>
      </c>
      <c r="E10" s="71">
        <v>278</v>
      </c>
      <c r="F10" s="72">
        <v>257</v>
      </c>
      <c r="G10" s="71">
        <v>278</v>
      </c>
      <c r="H10" s="71">
        <v>253</v>
      </c>
      <c r="I10" s="71">
        <v>227</v>
      </c>
      <c r="J10" s="71">
        <v>189</v>
      </c>
      <c r="K10" s="71">
        <v>180</v>
      </c>
      <c r="L10" s="71">
        <v>102</v>
      </c>
      <c r="M10" s="73">
        <v>105</v>
      </c>
    </row>
    <row r="11" spans="1:29" ht="16.5" thickTop="1" thickBot="1" x14ac:dyDescent="0.3">
      <c r="B11" s="74" t="s">
        <v>60</v>
      </c>
      <c r="C11" s="75">
        <f>SUM(C10+C9+C5)</f>
        <v>1999</v>
      </c>
      <c r="D11" s="75">
        <f t="shared" ref="D11:M11" si="2">SUM(D10+D9+D5)</f>
        <v>2438</v>
      </c>
      <c r="E11" s="75">
        <f t="shared" si="2"/>
        <v>2527</v>
      </c>
      <c r="F11" s="75">
        <f t="shared" si="2"/>
        <v>2590</v>
      </c>
      <c r="G11" s="75">
        <f t="shared" si="2"/>
        <v>2693</v>
      </c>
      <c r="H11" s="75">
        <f t="shared" si="2"/>
        <v>2070</v>
      </c>
      <c r="I11" s="75">
        <f t="shared" si="2"/>
        <v>1434</v>
      </c>
      <c r="J11" s="75">
        <f t="shared" si="2"/>
        <v>1716</v>
      </c>
      <c r="K11" s="75">
        <f t="shared" si="2"/>
        <v>1844</v>
      </c>
      <c r="L11" s="75">
        <f t="shared" si="2"/>
        <v>2109</v>
      </c>
      <c r="M11" s="76">
        <f t="shared" si="2"/>
        <v>1695</v>
      </c>
    </row>
    <row r="12" spans="1:29" ht="15.75" thickTop="1" x14ac:dyDescent="0.25">
      <c r="G12" s="21"/>
      <c r="H12" s="21"/>
      <c r="I12" s="21"/>
      <c r="J12" s="21"/>
      <c r="K12" s="21"/>
      <c r="L12" s="21"/>
      <c r="M12" s="21"/>
    </row>
    <row r="13" spans="1:29" x14ac:dyDescent="0.25">
      <c r="G13" s="21" t="s">
        <v>188</v>
      </c>
      <c r="H13" s="21"/>
      <c r="I13" s="21"/>
      <c r="J13" s="21"/>
      <c r="K13" s="21"/>
      <c r="L13" s="21"/>
      <c r="M13" s="21"/>
    </row>
    <row r="14" spans="1:29" x14ac:dyDescent="0.25">
      <c r="G14" s="121" t="s">
        <v>189</v>
      </c>
      <c r="H14" s="121"/>
      <c r="I14" s="121"/>
      <c r="J14" s="121"/>
      <c r="K14" s="121"/>
      <c r="L14" s="21"/>
      <c r="M14" s="21"/>
    </row>
    <row r="15" spans="1:29" x14ac:dyDescent="0.25">
      <c r="G15" s="121" t="s">
        <v>190</v>
      </c>
      <c r="H15" s="121"/>
      <c r="I15" s="121"/>
      <c r="J15" s="121"/>
      <c r="K15" s="121"/>
      <c r="L15" s="21"/>
      <c r="M15" s="21"/>
    </row>
    <row r="16" spans="1:29" x14ac:dyDescent="0.25">
      <c r="G16" s="121"/>
      <c r="H16" s="121"/>
      <c r="I16" s="121"/>
      <c r="J16" s="121"/>
      <c r="K16" s="121"/>
      <c r="L16" s="21"/>
      <c r="M16" s="21"/>
    </row>
    <row r="17" spans="2:13" x14ac:dyDescent="0.25">
      <c r="G17" s="121"/>
      <c r="H17" s="121"/>
      <c r="I17" s="121"/>
      <c r="J17" s="121"/>
      <c r="K17" s="121"/>
      <c r="L17" s="21"/>
      <c r="M17" s="21"/>
    </row>
    <row r="18" spans="2:13" x14ac:dyDescent="0.25">
      <c r="C18" s="14"/>
      <c r="D18" s="13"/>
      <c r="E18" s="14"/>
      <c r="F18" s="15"/>
      <c r="G18" s="121" t="s">
        <v>191</v>
      </c>
      <c r="H18" s="121"/>
      <c r="I18" s="121"/>
      <c r="J18" s="121"/>
      <c r="K18" s="121"/>
      <c r="L18" s="21"/>
      <c r="M18" s="21"/>
    </row>
    <row r="19" spans="2:13" x14ac:dyDescent="0.25">
      <c r="C19" s="14"/>
      <c r="D19" s="13"/>
      <c r="E19" s="14"/>
      <c r="F19" s="15"/>
      <c r="G19" s="121" t="s">
        <v>192</v>
      </c>
      <c r="H19" s="121"/>
      <c r="I19" s="121"/>
      <c r="J19" s="121"/>
      <c r="K19" s="121"/>
      <c r="L19" s="21"/>
      <c r="M19" s="21"/>
    </row>
    <row r="20" spans="2:13" x14ac:dyDescent="0.25">
      <c r="C20" s="14"/>
      <c r="D20" s="13"/>
      <c r="E20" s="14"/>
      <c r="F20" s="15" t="s">
        <v>179</v>
      </c>
      <c r="G20" s="121"/>
      <c r="H20" s="121"/>
      <c r="I20" s="121"/>
      <c r="J20" s="121"/>
      <c r="K20" s="121"/>
      <c r="L20" s="21"/>
      <c r="M20" s="21"/>
    </row>
    <row r="21" spans="2:13" x14ac:dyDescent="0.25">
      <c r="C21" s="14"/>
      <c r="D21" s="13"/>
      <c r="E21" s="14"/>
      <c r="F21" s="15" t="s">
        <v>178</v>
      </c>
      <c r="G21" s="121"/>
      <c r="H21" s="121"/>
      <c r="I21" s="121"/>
      <c r="J21" s="121"/>
      <c r="K21" s="121"/>
      <c r="L21" s="21"/>
      <c r="M21" s="21"/>
    </row>
    <row r="22" spans="2:13" x14ac:dyDescent="0.25">
      <c r="C22" s="14"/>
      <c r="D22" s="13"/>
      <c r="E22" s="14"/>
      <c r="F22" s="15" t="s">
        <v>177</v>
      </c>
      <c r="G22" s="121"/>
      <c r="H22" s="121"/>
      <c r="I22" s="121"/>
      <c r="J22" s="121"/>
      <c r="K22" s="121"/>
      <c r="L22" s="21"/>
      <c r="M22" s="21"/>
    </row>
    <row r="23" spans="2:13" x14ac:dyDescent="0.25">
      <c r="C23" s="14"/>
      <c r="D23" s="13"/>
      <c r="E23" s="14"/>
      <c r="F23" s="15"/>
      <c r="G23" s="21"/>
      <c r="H23" s="21"/>
      <c r="I23" s="21"/>
      <c r="J23" s="21"/>
      <c r="K23" s="21"/>
      <c r="L23" s="21"/>
      <c r="M23" s="21"/>
    </row>
    <row r="24" spans="2:13" x14ac:dyDescent="0.25">
      <c r="C24" s="14"/>
      <c r="D24" s="13"/>
      <c r="E24" s="14"/>
      <c r="F24" s="15"/>
      <c r="G24" s="21"/>
      <c r="H24" s="21"/>
      <c r="I24" s="21"/>
      <c r="J24" s="21"/>
      <c r="K24" s="21"/>
      <c r="L24" s="21"/>
      <c r="M24" s="21"/>
    </row>
    <row r="25" spans="2:13" x14ac:dyDescent="0.25">
      <c r="C25" s="14"/>
      <c r="D25" s="13"/>
      <c r="E25" s="14"/>
      <c r="F25" s="15"/>
      <c r="G25" s="21"/>
      <c r="H25" s="21"/>
      <c r="I25" s="21"/>
      <c r="J25" s="21"/>
      <c r="K25" s="21"/>
      <c r="L25" s="21"/>
      <c r="M25" s="21"/>
    </row>
    <row r="26" spans="2:13" x14ac:dyDescent="0.25">
      <c r="C26" s="14"/>
      <c r="D26" s="13"/>
      <c r="E26" s="14"/>
      <c r="F26" s="15"/>
      <c r="G26" s="21"/>
      <c r="H26" s="21"/>
      <c r="I26" s="21"/>
      <c r="J26" s="21"/>
      <c r="K26" s="21"/>
      <c r="L26" s="21"/>
      <c r="M26" s="21"/>
    </row>
    <row r="27" spans="2:13" x14ac:dyDescent="0.25">
      <c r="G27" s="21"/>
      <c r="H27" s="21"/>
      <c r="I27" s="21"/>
      <c r="J27" s="21"/>
      <c r="K27" s="21"/>
      <c r="L27" s="21"/>
      <c r="M27" s="21"/>
    </row>
    <row r="28" spans="2:13" ht="15.75" thickBot="1" x14ac:dyDescent="0.3">
      <c r="G28" s="21"/>
      <c r="H28" s="21"/>
      <c r="I28" s="21"/>
      <c r="J28" s="21"/>
      <c r="K28" s="21"/>
      <c r="L28" s="21"/>
      <c r="M28" s="21"/>
    </row>
    <row r="29" spans="2:13" ht="16.5" thickTop="1" thickBot="1" x14ac:dyDescent="0.3">
      <c r="B29" s="86" t="s">
        <v>176</v>
      </c>
      <c r="C29" s="83" t="s">
        <v>159</v>
      </c>
      <c r="D29" s="83" t="s">
        <v>158</v>
      </c>
      <c r="E29" s="83" t="s">
        <v>157</v>
      </c>
      <c r="F29" s="83" t="s">
        <v>156</v>
      </c>
      <c r="G29" s="83" t="s">
        <v>155</v>
      </c>
      <c r="H29" s="83" t="s">
        <v>154</v>
      </c>
      <c r="I29" s="83" t="s">
        <v>153</v>
      </c>
      <c r="J29" s="83" t="s">
        <v>152</v>
      </c>
      <c r="K29" s="83" t="s">
        <v>143</v>
      </c>
      <c r="L29" s="83" t="s">
        <v>46</v>
      </c>
      <c r="M29" s="84" t="s">
        <v>45</v>
      </c>
    </row>
    <row r="30" spans="2:13" ht="15.75" thickTop="1" x14ac:dyDescent="0.25">
      <c r="B30" s="56" t="s">
        <v>77</v>
      </c>
      <c r="C30" s="77">
        <f>C3/$C$11</f>
        <v>0.5002501250625313</v>
      </c>
      <c r="D30" s="77">
        <f>D3/$D$11</f>
        <v>0.52502050861361771</v>
      </c>
      <c r="E30" s="77">
        <f>E3/$E$11</f>
        <v>0.59992085476850021</v>
      </c>
      <c r="F30" s="77">
        <f>F3/$F$11</f>
        <v>0.64826254826254825</v>
      </c>
      <c r="G30" s="77">
        <f>G3/$G$11</f>
        <v>0.66023022651318231</v>
      </c>
      <c r="H30" s="77">
        <f>H3/$H$11</f>
        <v>0.64299516908212562</v>
      </c>
      <c r="I30" s="77">
        <f>I3/$I$11</f>
        <v>0.60181311018131101</v>
      </c>
      <c r="J30" s="77">
        <f>J3/$J$11</f>
        <v>0.62296037296037299</v>
      </c>
      <c r="K30" s="77">
        <f>K3/$K$11</f>
        <v>0.59978308026030369</v>
      </c>
      <c r="L30" s="77">
        <f>L3/$L$11</f>
        <v>0.66145092460881938</v>
      </c>
      <c r="M30" s="78">
        <f>M3/$M$11</f>
        <v>0.63126843657817111</v>
      </c>
    </row>
    <row r="31" spans="2:13" x14ac:dyDescent="0.25">
      <c r="B31" s="60" t="s">
        <v>78</v>
      </c>
      <c r="C31" s="79">
        <f t="shared" ref="C31:C37" si="3">C4/$C$11</f>
        <v>7.9539769884942477E-2</v>
      </c>
      <c r="D31" s="79">
        <f t="shared" ref="D31:D37" si="4">D4/$D$11</f>
        <v>7.3831009023789987E-2</v>
      </c>
      <c r="E31" s="79">
        <f t="shared" ref="E31:E37" si="5">E4/$E$11</f>
        <v>6.9252077562326875E-2</v>
      </c>
      <c r="F31" s="79">
        <f t="shared" ref="F31:F37" si="6">F4/$F$11</f>
        <v>5.8687258687258687E-2</v>
      </c>
      <c r="G31" s="79">
        <f t="shared" ref="G31:G37" si="7">G4/$G$11</f>
        <v>4.7159301893798737E-2</v>
      </c>
      <c r="H31" s="79">
        <f t="shared" ref="H31:H37" si="8">H4/$H$11</f>
        <v>5.2173913043478258E-2</v>
      </c>
      <c r="I31" s="79">
        <f t="shared" ref="I31:I37" si="9">I4/$I$11</f>
        <v>4.7419804741980473E-2</v>
      </c>
      <c r="J31" s="79">
        <f t="shared" ref="J31:J37" si="10">J4/$J$11</f>
        <v>6.351981351981352E-2</v>
      </c>
      <c r="K31" s="79">
        <f t="shared" ref="K31:K37" si="11">K4/$K$11</f>
        <v>9.707158351409978E-2</v>
      </c>
      <c r="L31" s="79">
        <f t="shared" ref="L31:L37" si="12">L4/$L$11</f>
        <v>6.1640587956377432E-2</v>
      </c>
      <c r="M31" s="80">
        <f t="shared" ref="M31:M37" si="13">M4/$M$11</f>
        <v>7.5516224188790559E-2</v>
      </c>
    </row>
    <row r="32" spans="2:13" ht="15.75" thickBot="1" x14ac:dyDescent="0.3">
      <c r="B32" s="64" t="s">
        <v>79</v>
      </c>
      <c r="C32" s="87">
        <f t="shared" si="3"/>
        <v>0.57978989494747368</v>
      </c>
      <c r="D32" s="87">
        <f t="shared" si="4"/>
        <v>0.59885151763740774</v>
      </c>
      <c r="E32" s="87">
        <f t="shared" si="5"/>
        <v>0.66917293233082709</v>
      </c>
      <c r="F32" s="87">
        <f t="shared" si="6"/>
        <v>0.70694980694980691</v>
      </c>
      <c r="G32" s="87">
        <f t="shared" si="7"/>
        <v>0.70738952840698111</v>
      </c>
      <c r="H32" s="87">
        <f t="shared" si="8"/>
        <v>0.69516908212560391</v>
      </c>
      <c r="I32" s="87">
        <f t="shared" si="9"/>
        <v>0.64923291492329149</v>
      </c>
      <c r="J32" s="87">
        <f t="shared" si="10"/>
        <v>0.68648018648018649</v>
      </c>
      <c r="K32" s="87">
        <f t="shared" si="11"/>
        <v>0.69685466377440342</v>
      </c>
      <c r="L32" s="87">
        <f t="shared" si="12"/>
        <v>0.72309151256519677</v>
      </c>
      <c r="M32" s="88">
        <f t="shared" si="13"/>
        <v>0.70678466076696167</v>
      </c>
    </row>
    <row r="33" spans="2:13" ht="15.75" thickTop="1" x14ac:dyDescent="0.25">
      <c r="B33" s="49" t="s">
        <v>80</v>
      </c>
      <c r="C33" s="81">
        <f t="shared" si="3"/>
        <v>9.0545272636318161E-2</v>
      </c>
      <c r="D33" s="81">
        <f t="shared" si="4"/>
        <v>0.12756357670221494</v>
      </c>
      <c r="E33" s="81">
        <f t="shared" si="5"/>
        <v>0.1001187178472497</v>
      </c>
      <c r="F33" s="81" t="s">
        <v>113</v>
      </c>
      <c r="G33" s="81" t="s">
        <v>113</v>
      </c>
      <c r="H33" s="81">
        <f t="shared" si="8"/>
        <v>9.8550724637681164E-2</v>
      </c>
      <c r="I33" s="81">
        <f t="shared" si="9"/>
        <v>9.2747559274755934E-2</v>
      </c>
      <c r="J33" s="81">
        <f t="shared" si="10"/>
        <v>9.0326340326340321E-2</v>
      </c>
      <c r="K33" s="81">
        <f t="shared" si="11"/>
        <v>0.11008676789587853</v>
      </c>
      <c r="L33" s="81">
        <f t="shared" si="12"/>
        <v>9.5779990516832628E-2</v>
      </c>
      <c r="M33" s="82">
        <f t="shared" si="13"/>
        <v>9.0265486725663716E-2</v>
      </c>
    </row>
    <row r="34" spans="2:13" x14ac:dyDescent="0.25">
      <c r="B34" s="49" t="s">
        <v>81</v>
      </c>
      <c r="C34" s="81">
        <f t="shared" si="3"/>
        <v>7.2036018009004499E-2</v>
      </c>
      <c r="D34" s="81">
        <f t="shared" si="4"/>
        <v>7.3831009023789987E-2</v>
      </c>
      <c r="E34" s="81">
        <f t="shared" si="5"/>
        <v>4.9465769687376336E-2</v>
      </c>
      <c r="F34" s="81" t="s">
        <v>113</v>
      </c>
      <c r="G34" s="81" t="s">
        <v>113</v>
      </c>
      <c r="H34" s="81">
        <f t="shared" si="8"/>
        <v>3.140096618357488E-2</v>
      </c>
      <c r="I34" s="81">
        <f t="shared" si="9"/>
        <v>3.4170153417015341E-2</v>
      </c>
      <c r="J34" s="81">
        <f t="shared" si="10"/>
        <v>4.0792540792540792E-2</v>
      </c>
      <c r="K34" s="81">
        <f t="shared" si="11"/>
        <v>4.2299349240780909E-2</v>
      </c>
      <c r="L34" s="81">
        <f t="shared" si="12"/>
        <v>2.9871977240398292E-2</v>
      </c>
      <c r="M34" s="82">
        <f t="shared" si="13"/>
        <v>1.5929203539823009E-2</v>
      </c>
    </row>
    <row r="35" spans="2:13" x14ac:dyDescent="0.25">
      <c r="B35" s="49" t="s">
        <v>82</v>
      </c>
      <c r="C35" s="81">
        <f t="shared" si="3"/>
        <v>5.1025512756378191E-2</v>
      </c>
      <c r="D35" s="81">
        <f t="shared" si="4"/>
        <v>7.0549630844954886E-2</v>
      </c>
      <c r="E35" s="81">
        <f t="shared" si="5"/>
        <v>7.1230708349821925E-2</v>
      </c>
      <c r="F35" s="81" t="s">
        <v>113</v>
      </c>
      <c r="G35" s="81" t="s">
        <v>113</v>
      </c>
      <c r="H35" s="81">
        <f t="shared" si="8"/>
        <v>5.2657004830917876E-2</v>
      </c>
      <c r="I35" s="81">
        <f t="shared" si="9"/>
        <v>6.555090655509066E-2</v>
      </c>
      <c r="J35" s="81">
        <f t="shared" si="10"/>
        <v>7.2261072261072257E-2</v>
      </c>
      <c r="K35" s="81">
        <f t="shared" si="11"/>
        <v>5.3145336225596529E-2</v>
      </c>
      <c r="L35" s="81">
        <f t="shared" si="12"/>
        <v>0.10289236605026078</v>
      </c>
      <c r="M35" s="82">
        <f t="shared" si="13"/>
        <v>0.12507374631268436</v>
      </c>
    </row>
    <row r="36" spans="2:13" ht="15.75" thickBot="1" x14ac:dyDescent="0.3">
      <c r="B36" s="85" t="s">
        <v>83</v>
      </c>
      <c r="C36" s="89">
        <f t="shared" si="3"/>
        <v>0.21360680340170085</v>
      </c>
      <c r="D36" s="89">
        <f t="shared" si="4"/>
        <v>0.2719442165709598</v>
      </c>
      <c r="E36" s="89">
        <f t="shared" si="5"/>
        <v>0.22081519588444795</v>
      </c>
      <c r="F36" s="89">
        <f t="shared" si="6"/>
        <v>0.19382239382239383</v>
      </c>
      <c r="G36" s="89">
        <f t="shared" si="7"/>
        <v>0.18937987374675083</v>
      </c>
      <c r="H36" s="89">
        <f t="shared" si="8"/>
        <v>0.18260869565217391</v>
      </c>
      <c r="I36" s="89">
        <f t="shared" si="9"/>
        <v>0.19246861924686193</v>
      </c>
      <c r="J36" s="89">
        <f t="shared" si="10"/>
        <v>0.20337995337995338</v>
      </c>
      <c r="K36" s="89">
        <f t="shared" si="11"/>
        <v>0.20553145336225598</v>
      </c>
      <c r="L36" s="89">
        <f t="shared" si="12"/>
        <v>0.2285443338074917</v>
      </c>
      <c r="M36" s="90">
        <f t="shared" si="13"/>
        <v>0.23126843657817109</v>
      </c>
    </row>
    <row r="37" spans="2:13" ht="16.5" thickTop="1" thickBot="1" x14ac:dyDescent="0.3">
      <c r="B37" s="70" t="s">
        <v>84</v>
      </c>
      <c r="C37" s="91">
        <f t="shared" si="3"/>
        <v>0.20660330165082541</v>
      </c>
      <c r="D37" s="91">
        <f t="shared" si="4"/>
        <v>0.12920426579163249</v>
      </c>
      <c r="E37" s="91">
        <f t="shared" si="5"/>
        <v>0.11001187178472498</v>
      </c>
      <c r="F37" s="91">
        <f t="shared" si="6"/>
        <v>9.9227799227799229E-2</v>
      </c>
      <c r="G37" s="91">
        <f t="shared" si="7"/>
        <v>0.1032305978462681</v>
      </c>
      <c r="H37" s="91">
        <f t="shared" si="8"/>
        <v>0.12222222222222222</v>
      </c>
      <c r="I37" s="91">
        <f t="shared" si="9"/>
        <v>0.15829846582984658</v>
      </c>
      <c r="J37" s="91">
        <f t="shared" si="10"/>
        <v>0.11013986013986014</v>
      </c>
      <c r="K37" s="91">
        <f t="shared" si="11"/>
        <v>9.7613882863340565E-2</v>
      </c>
      <c r="L37" s="91">
        <f t="shared" si="12"/>
        <v>4.8364153627311522E-2</v>
      </c>
      <c r="M37" s="92">
        <f t="shared" si="13"/>
        <v>6.1946902654867256E-2</v>
      </c>
    </row>
    <row r="38" spans="2:13" ht="15.75" thickTop="1" x14ac:dyDescent="0.25">
      <c r="B38" s="49" t="s">
        <v>60</v>
      </c>
      <c r="C38" s="222">
        <v>1</v>
      </c>
      <c r="D38" s="223">
        <f>$C$38</f>
        <v>1</v>
      </c>
      <c r="E38" s="223">
        <f t="shared" ref="E38:M38" si="14">$C$38</f>
        <v>1</v>
      </c>
      <c r="F38" s="223">
        <f t="shared" si="14"/>
        <v>1</v>
      </c>
      <c r="G38" s="223">
        <f t="shared" si="14"/>
        <v>1</v>
      </c>
      <c r="H38" s="223">
        <f t="shared" si="14"/>
        <v>1</v>
      </c>
      <c r="I38" s="223">
        <f t="shared" si="14"/>
        <v>1</v>
      </c>
      <c r="J38" s="223">
        <f t="shared" si="14"/>
        <v>1</v>
      </c>
      <c r="K38" s="223">
        <f t="shared" si="14"/>
        <v>1</v>
      </c>
      <c r="L38" s="223">
        <f t="shared" si="14"/>
        <v>1</v>
      </c>
      <c r="M38" s="223">
        <f t="shared" si="14"/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A5944-2E20-401B-B042-65D85302D25B}">
  <dimension ref="B2:Y56"/>
  <sheetViews>
    <sheetView zoomScaleNormal="100" workbookViewId="0">
      <selection activeCell="K8" sqref="K8"/>
    </sheetView>
  </sheetViews>
  <sheetFormatPr defaultRowHeight="15" x14ac:dyDescent="0.25"/>
  <cols>
    <col min="2" max="2" width="35.140625" customWidth="1"/>
    <col min="3" max="3" width="12.5703125" customWidth="1"/>
    <col min="4" max="4" width="11.42578125" customWidth="1"/>
    <col min="5" max="5" width="12.140625" customWidth="1"/>
    <col min="6" max="7" width="11.5703125" customWidth="1"/>
    <col min="8" max="8" width="13.5703125" customWidth="1"/>
    <col min="9" max="9" width="14.140625" customWidth="1"/>
    <col min="10" max="10" width="11.7109375" customWidth="1"/>
    <col min="11" max="11" width="13.42578125" customWidth="1"/>
    <col min="17" max="17" width="6.42578125" customWidth="1"/>
  </cols>
  <sheetData>
    <row r="2" spans="2:11" x14ac:dyDescent="0.25">
      <c r="B2" s="39"/>
      <c r="C2" s="16" t="s">
        <v>157</v>
      </c>
      <c r="D2" s="16" t="s">
        <v>156</v>
      </c>
      <c r="E2" s="16" t="s">
        <v>155</v>
      </c>
      <c r="F2" s="16" t="s">
        <v>154</v>
      </c>
      <c r="G2" s="16" t="s">
        <v>153</v>
      </c>
      <c r="H2" s="16" t="s">
        <v>152</v>
      </c>
      <c r="I2" s="16" t="s">
        <v>143</v>
      </c>
      <c r="J2" s="16" t="s">
        <v>46</v>
      </c>
      <c r="K2" s="16" t="s">
        <v>45</v>
      </c>
    </row>
    <row r="3" spans="2:11" x14ac:dyDescent="0.25">
      <c r="B3" s="39" t="s">
        <v>102</v>
      </c>
      <c r="C3" s="19">
        <v>10.093999999999999</v>
      </c>
      <c r="D3" s="19">
        <v>10.412000000000001</v>
      </c>
      <c r="E3" s="19">
        <v>21.721</v>
      </c>
      <c r="F3" s="19">
        <v>21.635000000000002</v>
      </c>
      <c r="G3" s="19">
        <v>12.477</v>
      </c>
      <c r="H3" s="19">
        <v>16.509</v>
      </c>
      <c r="I3" s="19">
        <v>7.47</v>
      </c>
      <c r="J3" s="19">
        <v>7</v>
      </c>
      <c r="K3" s="19">
        <v>3</v>
      </c>
    </row>
    <row r="4" spans="2:11" x14ac:dyDescent="0.25">
      <c r="B4" s="39" t="s">
        <v>103</v>
      </c>
      <c r="C4" s="19">
        <v>-56.125</v>
      </c>
      <c r="D4" s="19">
        <v>-53.42</v>
      </c>
      <c r="E4" s="19">
        <v>-63.07</v>
      </c>
      <c r="F4" s="19">
        <v>-59.502000000000002</v>
      </c>
      <c r="G4" s="19">
        <v>-50.459000000000003</v>
      </c>
      <c r="H4" s="19">
        <v>-79.617000000000004</v>
      </c>
      <c r="I4" s="19">
        <v>-90.763000000000005</v>
      </c>
      <c r="J4" s="19">
        <v>-90</v>
      </c>
      <c r="K4" s="19">
        <v>-102</v>
      </c>
    </row>
    <row r="5" spans="2:11" x14ac:dyDescent="0.25">
      <c r="B5" s="16" t="s">
        <v>187</v>
      </c>
      <c r="C5" s="119">
        <f>SUM(C3:C4)</f>
        <v>-46.030999999999999</v>
      </c>
      <c r="D5" s="119">
        <f t="shared" ref="D5:K5" si="0">SUM(D3:D4)</f>
        <v>-43.008000000000003</v>
      </c>
      <c r="E5" s="119">
        <f t="shared" si="0"/>
        <v>-41.349000000000004</v>
      </c>
      <c r="F5" s="119">
        <f t="shared" si="0"/>
        <v>-37.867000000000004</v>
      </c>
      <c r="G5" s="119">
        <f t="shared" si="0"/>
        <v>-37.981999999999999</v>
      </c>
      <c r="H5" s="119">
        <f t="shared" si="0"/>
        <v>-63.108000000000004</v>
      </c>
      <c r="I5" s="119">
        <f t="shared" si="0"/>
        <v>-83.293000000000006</v>
      </c>
      <c r="J5" s="119">
        <f t="shared" si="0"/>
        <v>-83</v>
      </c>
      <c r="K5" s="119">
        <f t="shared" si="0"/>
        <v>-99</v>
      </c>
    </row>
    <row r="6" spans="2:11" x14ac:dyDescent="0.25">
      <c r="B6" s="118" t="s">
        <v>104</v>
      </c>
      <c r="C6" s="19">
        <v>2.698</v>
      </c>
      <c r="D6" s="19">
        <v>-3.7949999999999999</v>
      </c>
      <c r="E6" s="19">
        <v>14.595000000000001</v>
      </c>
      <c r="F6" s="19">
        <v>3.9140000000000001</v>
      </c>
      <c r="G6" s="19">
        <v>-25.483000000000001</v>
      </c>
      <c r="H6" s="19">
        <v>-30.91</v>
      </c>
      <c r="I6" s="19">
        <v>-16.52</v>
      </c>
      <c r="J6" s="19">
        <v>-16</v>
      </c>
      <c r="K6" s="19">
        <v>1</v>
      </c>
    </row>
    <row r="7" spans="2:11" x14ac:dyDescent="0.25">
      <c r="B7" s="118" t="s">
        <v>105</v>
      </c>
      <c r="C7" s="19">
        <v>-4.931</v>
      </c>
      <c r="D7" s="19">
        <v>-3.6139999999999999</v>
      </c>
      <c r="E7" s="19">
        <v>-3.875</v>
      </c>
      <c r="F7" s="19">
        <v>-3.3980000000000001</v>
      </c>
      <c r="G7" s="19">
        <v>-4.9329999999999998</v>
      </c>
      <c r="H7" s="19">
        <v>-6.7859999999999996</v>
      </c>
      <c r="I7" s="19">
        <v>-5.1390000000000002</v>
      </c>
      <c r="J7" s="19">
        <v>-5</v>
      </c>
      <c r="K7" s="19">
        <v>-2</v>
      </c>
    </row>
    <row r="8" spans="2:11" x14ac:dyDescent="0.25">
      <c r="B8" s="30" t="s">
        <v>186</v>
      </c>
      <c r="C8" s="120">
        <f>SUM(C5:C7)</f>
        <v>-48.263999999999996</v>
      </c>
      <c r="D8" s="120">
        <f t="shared" ref="D8:K8" si="1">SUM(D5:D7)</f>
        <v>-50.417000000000002</v>
      </c>
      <c r="E8" s="120">
        <f t="shared" si="1"/>
        <v>-30.629000000000005</v>
      </c>
      <c r="F8" s="120">
        <f t="shared" si="1"/>
        <v>-37.351000000000006</v>
      </c>
      <c r="G8" s="120">
        <f t="shared" si="1"/>
        <v>-68.397999999999996</v>
      </c>
      <c r="H8" s="120">
        <f t="shared" si="1"/>
        <v>-100.804</v>
      </c>
      <c r="I8" s="120">
        <f t="shared" si="1"/>
        <v>-104.952</v>
      </c>
      <c r="J8" s="120">
        <f t="shared" si="1"/>
        <v>-104</v>
      </c>
      <c r="K8" s="120">
        <f t="shared" si="1"/>
        <v>-100</v>
      </c>
    </row>
    <row r="17" spans="2:3" x14ac:dyDescent="0.25">
      <c r="B17" s="14"/>
      <c r="C17" s="14"/>
    </row>
    <row r="18" spans="2:3" x14ac:dyDescent="0.25">
      <c r="B18" s="14"/>
      <c r="C18" s="14"/>
    </row>
    <row r="19" spans="2:3" x14ac:dyDescent="0.25">
      <c r="B19" s="14"/>
      <c r="C19" s="14"/>
    </row>
    <row r="20" spans="2:3" x14ac:dyDescent="0.25">
      <c r="B20" s="14"/>
      <c r="C20" s="14"/>
    </row>
    <row r="21" spans="2:3" x14ac:dyDescent="0.25">
      <c r="B21" s="14"/>
      <c r="C21" s="14"/>
    </row>
    <row r="22" spans="2:3" x14ac:dyDescent="0.25">
      <c r="B22" s="14"/>
      <c r="C22" s="14"/>
    </row>
    <row r="23" spans="2:3" x14ac:dyDescent="0.25">
      <c r="B23" s="14"/>
      <c r="C23" s="14"/>
    </row>
    <row r="49" spans="2:25" x14ac:dyDescent="0.25">
      <c r="B49">
        <f>PRODUCT(-1,C51)</f>
        <v>10.093999999999999</v>
      </c>
    </row>
    <row r="50" spans="2:25" x14ac:dyDescent="0.25">
      <c r="B50" s="39"/>
      <c r="C50" s="16" t="s">
        <v>157</v>
      </c>
      <c r="D50" s="16" t="s">
        <v>156</v>
      </c>
      <c r="E50" s="16" t="s">
        <v>155</v>
      </c>
      <c r="F50" s="16" t="s">
        <v>154</v>
      </c>
      <c r="G50" s="16" t="s">
        <v>153</v>
      </c>
      <c r="H50" s="16" t="s">
        <v>152</v>
      </c>
      <c r="I50" s="16" t="s">
        <v>143</v>
      </c>
      <c r="J50" s="16" t="s">
        <v>46</v>
      </c>
      <c r="K50" s="16" t="s">
        <v>45</v>
      </c>
    </row>
    <row r="51" spans="2:25" x14ac:dyDescent="0.25">
      <c r="B51" s="39" t="s">
        <v>102</v>
      </c>
      <c r="C51" s="19">
        <f>C3*-1</f>
        <v>-10.093999999999999</v>
      </c>
      <c r="D51" s="19">
        <f t="shared" ref="D51:K51" si="2">D3*-1</f>
        <v>-10.412000000000001</v>
      </c>
      <c r="E51" s="19">
        <f t="shared" si="2"/>
        <v>-21.721</v>
      </c>
      <c r="F51" s="19">
        <f t="shared" si="2"/>
        <v>-21.635000000000002</v>
      </c>
      <c r="G51" s="19">
        <f t="shared" si="2"/>
        <v>-12.477</v>
      </c>
      <c r="H51" s="19">
        <f t="shared" si="2"/>
        <v>-16.509</v>
      </c>
      <c r="I51" s="19">
        <f t="shared" si="2"/>
        <v>-7.47</v>
      </c>
      <c r="J51" s="19">
        <f t="shared" si="2"/>
        <v>-7</v>
      </c>
      <c r="K51" s="19">
        <f t="shared" si="2"/>
        <v>-3</v>
      </c>
    </row>
    <row r="52" spans="2:25" x14ac:dyDescent="0.25">
      <c r="B52" s="39" t="s">
        <v>103</v>
      </c>
      <c r="C52" s="19">
        <f t="shared" ref="C52" si="3">C4*-1</f>
        <v>56.125</v>
      </c>
      <c r="D52" s="19">
        <f t="shared" ref="D52:K52" si="4">D4*-1</f>
        <v>53.42</v>
      </c>
      <c r="E52" s="19">
        <f t="shared" si="4"/>
        <v>63.07</v>
      </c>
      <c r="F52" s="19">
        <f t="shared" si="4"/>
        <v>59.502000000000002</v>
      </c>
      <c r="G52" s="19">
        <f t="shared" si="4"/>
        <v>50.459000000000003</v>
      </c>
      <c r="H52" s="19">
        <f t="shared" si="4"/>
        <v>79.617000000000004</v>
      </c>
      <c r="I52" s="19">
        <f t="shared" si="4"/>
        <v>90.763000000000005</v>
      </c>
      <c r="J52" s="19">
        <f t="shared" si="4"/>
        <v>90</v>
      </c>
      <c r="K52" s="19">
        <f t="shared" si="4"/>
        <v>102</v>
      </c>
    </row>
    <row r="53" spans="2:25" x14ac:dyDescent="0.25">
      <c r="B53" s="16" t="s">
        <v>187</v>
      </c>
      <c r="C53" s="19">
        <f t="shared" ref="C53" si="5">C5*-1</f>
        <v>46.030999999999999</v>
      </c>
      <c r="D53" s="19">
        <f t="shared" ref="D53:K53" si="6">D5*-1</f>
        <v>43.008000000000003</v>
      </c>
      <c r="E53" s="19">
        <f t="shared" si="6"/>
        <v>41.349000000000004</v>
      </c>
      <c r="F53" s="19">
        <f t="shared" si="6"/>
        <v>37.867000000000004</v>
      </c>
      <c r="G53" s="19">
        <f t="shared" si="6"/>
        <v>37.981999999999999</v>
      </c>
      <c r="H53" s="19">
        <f t="shared" si="6"/>
        <v>63.108000000000004</v>
      </c>
      <c r="I53" s="19">
        <f t="shared" si="6"/>
        <v>83.293000000000006</v>
      </c>
      <c r="J53" s="19">
        <f t="shared" si="6"/>
        <v>83</v>
      </c>
      <c r="K53" s="19">
        <f t="shared" si="6"/>
        <v>99</v>
      </c>
    </row>
    <row r="54" spans="2:25" x14ac:dyDescent="0.25">
      <c r="B54" s="118" t="s">
        <v>104</v>
      </c>
      <c r="C54" s="19">
        <f t="shared" ref="C54" si="7">C6*-1</f>
        <v>-2.698</v>
      </c>
      <c r="D54" s="19">
        <f t="shared" ref="D54:K54" si="8">D6*-1</f>
        <v>3.7949999999999999</v>
      </c>
      <c r="E54" s="19">
        <f t="shared" si="8"/>
        <v>-14.595000000000001</v>
      </c>
      <c r="F54" s="19">
        <f t="shared" si="8"/>
        <v>-3.9140000000000001</v>
      </c>
      <c r="G54" s="19">
        <f t="shared" si="8"/>
        <v>25.483000000000001</v>
      </c>
      <c r="H54" s="19">
        <f t="shared" si="8"/>
        <v>30.91</v>
      </c>
      <c r="I54" s="19">
        <f t="shared" si="8"/>
        <v>16.52</v>
      </c>
      <c r="J54" s="19">
        <f t="shared" si="8"/>
        <v>16</v>
      </c>
      <c r="K54" s="19">
        <f t="shared" si="8"/>
        <v>-1</v>
      </c>
      <c r="P54" s="118"/>
      <c r="Q54" s="19"/>
      <c r="R54" s="19"/>
      <c r="S54" s="19"/>
      <c r="T54" s="19"/>
      <c r="U54" s="19"/>
      <c r="V54" s="19"/>
      <c r="W54" s="19"/>
      <c r="X54" s="19"/>
      <c r="Y54" s="19"/>
    </row>
    <row r="55" spans="2:25" x14ac:dyDescent="0.25">
      <c r="B55" s="118" t="s">
        <v>105</v>
      </c>
      <c r="C55" s="19">
        <f t="shared" ref="C55" si="9">C7*-1</f>
        <v>4.931</v>
      </c>
      <c r="D55" s="19">
        <f t="shared" ref="D55:K55" si="10">D7*-1</f>
        <v>3.6139999999999999</v>
      </c>
      <c r="E55" s="19">
        <f t="shared" si="10"/>
        <v>3.875</v>
      </c>
      <c r="F55" s="19">
        <f t="shared" si="10"/>
        <v>3.3980000000000001</v>
      </c>
      <c r="G55" s="19">
        <f t="shared" si="10"/>
        <v>4.9329999999999998</v>
      </c>
      <c r="H55" s="19">
        <f t="shared" si="10"/>
        <v>6.7859999999999996</v>
      </c>
      <c r="I55" s="19">
        <f t="shared" si="10"/>
        <v>5.1390000000000002</v>
      </c>
      <c r="J55" s="19">
        <f t="shared" si="10"/>
        <v>5</v>
      </c>
      <c r="K55" s="19">
        <f t="shared" si="10"/>
        <v>2</v>
      </c>
      <c r="P55" s="30"/>
      <c r="Q55" s="120"/>
      <c r="R55" s="120"/>
      <c r="S55" s="120"/>
      <c r="T55" s="120"/>
      <c r="U55" s="120"/>
      <c r="V55" s="120"/>
      <c r="W55" s="120"/>
      <c r="X55" s="120"/>
      <c r="Y55" s="120"/>
    </row>
    <row r="56" spans="2:25" x14ac:dyDescent="0.25">
      <c r="B56" s="30" t="s">
        <v>186</v>
      </c>
      <c r="C56" s="19">
        <f t="shared" ref="C56" si="11">C8*-1</f>
        <v>48.263999999999996</v>
      </c>
      <c r="D56" s="19">
        <f t="shared" ref="D56:K56" si="12">D8*-1</f>
        <v>50.417000000000002</v>
      </c>
      <c r="E56" s="19">
        <f t="shared" si="12"/>
        <v>30.629000000000005</v>
      </c>
      <c r="F56" s="19">
        <f t="shared" si="12"/>
        <v>37.351000000000006</v>
      </c>
      <c r="G56" s="19">
        <f t="shared" si="12"/>
        <v>68.397999999999996</v>
      </c>
      <c r="H56" s="19">
        <f t="shared" si="12"/>
        <v>100.804</v>
      </c>
      <c r="I56" s="19">
        <f t="shared" si="12"/>
        <v>104.952</v>
      </c>
      <c r="J56" s="19">
        <f t="shared" si="12"/>
        <v>104</v>
      </c>
      <c r="K56" s="19">
        <f t="shared" si="12"/>
        <v>100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A9B4-8070-4544-89C1-3D2DD714B6AC}">
  <dimension ref="B1:O41"/>
  <sheetViews>
    <sheetView topLeftCell="A2" zoomScale="85" zoomScaleNormal="85" workbookViewId="0">
      <selection activeCell="X15" sqref="X15"/>
    </sheetView>
  </sheetViews>
  <sheetFormatPr defaultColWidth="8.85546875" defaultRowHeight="15" x14ac:dyDescent="0.25"/>
  <cols>
    <col min="1" max="1" width="9.7109375" style="21" customWidth="1"/>
    <col min="2" max="2" width="62.28515625" style="21" customWidth="1"/>
    <col min="3" max="3" width="15.42578125" style="21" customWidth="1"/>
    <col min="4" max="4" width="16.42578125" style="21" customWidth="1"/>
    <col min="5" max="6" width="11.7109375" style="21" bestFit="1" customWidth="1"/>
    <col min="7" max="7" width="18.5703125" style="21" customWidth="1"/>
    <col min="8" max="10" width="11.7109375" style="21" bestFit="1" customWidth="1"/>
    <col min="11" max="11" width="12.7109375" style="21" bestFit="1" customWidth="1"/>
    <col min="12" max="12" width="12.7109375" style="21" customWidth="1"/>
    <col min="13" max="13" width="12.85546875" style="21" customWidth="1"/>
    <col min="14" max="16384" width="8.85546875" style="21"/>
  </cols>
  <sheetData>
    <row r="1" spans="2:15" ht="15.75" thickBot="1" x14ac:dyDescent="0.3">
      <c r="B1" t="s">
        <v>43</v>
      </c>
    </row>
    <row r="2" spans="2:15" ht="15.75" thickTop="1" x14ac:dyDescent="0.25">
      <c r="B2" s="183"/>
      <c r="C2" s="184" t="s">
        <v>159</v>
      </c>
      <c r="D2" s="184" t="s">
        <v>158</v>
      </c>
      <c r="E2" s="184" t="s">
        <v>157</v>
      </c>
      <c r="F2" s="184" t="s">
        <v>156</v>
      </c>
      <c r="G2" s="184" t="s">
        <v>155</v>
      </c>
      <c r="H2" s="184" t="s">
        <v>154</v>
      </c>
      <c r="I2" s="184" t="s">
        <v>153</v>
      </c>
      <c r="J2" s="184" t="s">
        <v>152</v>
      </c>
      <c r="K2" s="184" t="s">
        <v>143</v>
      </c>
      <c r="L2" s="184" t="s">
        <v>46</v>
      </c>
      <c r="M2" s="185" t="s">
        <v>45</v>
      </c>
    </row>
    <row r="3" spans="2:15" x14ac:dyDescent="0.25">
      <c r="B3" s="188" t="s">
        <v>44</v>
      </c>
      <c r="C3" s="186">
        <f>'Renda por região'!C18</f>
        <v>1999.2059999999999</v>
      </c>
      <c r="D3" s="186">
        <f>2437.919</f>
        <v>2437.9189999999999</v>
      </c>
      <c r="E3" s="186">
        <v>2527.308</v>
      </c>
      <c r="F3" s="186">
        <f>'Renda por região'!I18</f>
        <v>2507.9</v>
      </c>
      <c r="G3" s="186">
        <f>'Renda por região'!K18</f>
        <v>2587.8999999999996</v>
      </c>
      <c r="H3" s="186">
        <f>'Renda por região'!M18</f>
        <v>2070</v>
      </c>
      <c r="I3" s="186">
        <f>'Renda por região'!O18</f>
        <v>1434</v>
      </c>
      <c r="J3" s="186">
        <f>'Renda por região'!Q18</f>
        <v>1716</v>
      </c>
      <c r="K3" s="186">
        <f>'Renda por região'!S18</f>
        <v>1844</v>
      </c>
      <c r="L3" s="186">
        <v>2109</v>
      </c>
      <c r="M3" s="187">
        <v>1696</v>
      </c>
      <c r="N3" s="193"/>
      <c r="O3" s="193"/>
    </row>
    <row r="4" spans="2:15" x14ac:dyDescent="0.25">
      <c r="B4" s="188" t="s">
        <v>47</v>
      </c>
      <c r="C4" s="189">
        <f>'Margem industrial'!C8</f>
        <v>-1333.9190000000001</v>
      </c>
      <c r="D4" s="189">
        <f>'Margem industrial'!D8</f>
        <v>-1676.79</v>
      </c>
      <c r="E4" s="189">
        <f>'Margem industrial'!E8</f>
        <v>-1842.875</v>
      </c>
      <c r="F4" s="189">
        <f>'Margem industrial'!F8</f>
        <v>-1876.8049999999998</v>
      </c>
      <c r="G4" s="189">
        <f>'Margem industrial'!G8</f>
        <v>-1960.4180000000001</v>
      </c>
      <c r="H4" s="189">
        <f>'Margem industrial'!H8</f>
        <v>-1734</v>
      </c>
      <c r="I4" s="189">
        <f>'Margem industrial'!I8</f>
        <v>-1312</v>
      </c>
      <c r="J4" s="189">
        <f>'Margem industrial'!J8</f>
        <v>-1502.3150000000001</v>
      </c>
      <c r="K4" s="189">
        <f>'Margem industrial'!K8</f>
        <v>-1610.7090000000001</v>
      </c>
      <c r="L4" s="189">
        <f>'Margem industrial'!L8</f>
        <v>-1727</v>
      </c>
      <c r="M4" s="190">
        <f>'Margem industrial'!M8</f>
        <v>-1399</v>
      </c>
      <c r="N4" s="193"/>
      <c r="O4" s="193"/>
    </row>
    <row r="5" spans="2:15" x14ac:dyDescent="0.25">
      <c r="B5" s="40" t="s">
        <v>185</v>
      </c>
      <c r="C5" s="189">
        <f>'Custos Gerais'!C7</f>
        <v>-235.45</v>
      </c>
      <c r="D5" s="189">
        <f>'Custos Gerais'!D7</f>
        <v>-288.54599999999999</v>
      </c>
      <c r="E5" s="189">
        <f>'Custos Gerais'!E7</f>
        <v>-295.45100000000002</v>
      </c>
      <c r="F5" s="189">
        <f>'Custos Gerais'!F7</f>
        <v>-272.01900000000001</v>
      </c>
      <c r="G5" s="189">
        <f>'Custos Gerais'!G7</f>
        <v>-273.964</v>
      </c>
      <c r="H5" s="189">
        <f>'Custos Gerais'!H7</f>
        <v>-264.07299999999998</v>
      </c>
      <c r="I5" s="189">
        <f>'Custos Gerais'!I7</f>
        <v>-224.75599999999997</v>
      </c>
      <c r="J5" s="189">
        <f>'Custos Gerais'!J7</f>
        <v>-221</v>
      </c>
      <c r="K5" s="189">
        <f>'Custos Gerais'!K7</f>
        <v>-200</v>
      </c>
      <c r="L5" s="189">
        <f>'Custos Gerais'!L7</f>
        <v>-198</v>
      </c>
      <c r="M5" s="190">
        <f>'Custos Gerais'!M7</f>
        <v>-173</v>
      </c>
      <c r="N5" s="193"/>
      <c r="O5" s="193"/>
    </row>
    <row r="6" spans="2:15" x14ac:dyDescent="0.25">
      <c r="B6" s="40" t="s">
        <v>48</v>
      </c>
      <c r="C6" s="189">
        <v>-12.1</v>
      </c>
      <c r="D6" s="189">
        <v>-0.84799999999999998</v>
      </c>
      <c r="E6" s="189">
        <v>-45.7</v>
      </c>
      <c r="F6" s="189"/>
      <c r="G6" s="189">
        <v>89.808999999999997</v>
      </c>
      <c r="H6" s="189">
        <v>-6.524</v>
      </c>
      <c r="I6" s="189">
        <v>-1.2430000000000001</v>
      </c>
      <c r="J6" s="189">
        <v>-10</v>
      </c>
      <c r="K6" s="189">
        <v>-15</v>
      </c>
      <c r="L6" s="189">
        <v>-14</v>
      </c>
      <c r="M6" s="190">
        <v>-13</v>
      </c>
      <c r="N6" s="193"/>
      <c r="O6" s="193"/>
    </row>
    <row r="7" spans="2:15" x14ac:dyDescent="0.25">
      <c r="B7" s="112" t="s">
        <v>10</v>
      </c>
      <c r="C7" s="113">
        <f>SUM(C3:C6)</f>
        <v>417.7369999999998</v>
      </c>
      <c r="D7" s="113">
        <f t="shared" ref="D7:M7" si="0">SUM(D3:D6)</f>
        <v>471.7349999999999</v>
      </c>
      <c r="E7" s="113">
        <f t="shared" si="0"/>
        <v>343.28199999999998</v>
      </c>
      <c r="F7" s="113">
        <f t="shared" si="0"/>
        <v>359.07600000000025</v>
      </c>
      <c r="G7" s="113">
        <f t="shared" si="0"/>
        <v>443.32699999999954</v>
      </c>
      <c r="H7" s="113">
        <f t="shared" si="0"/>
        <v>65.40300000000002</v>
      </c>
      <c r="I7" s="113">
        <f t="shared" si="0"/>
        <v>-103.99899999999997</v>
      </c>
      <c r="J7" s="113">
        <f t="shared" si="0"/>
        <v>-17.315000000000055</v>
      </c>
      <c r="K7" s="113">
        <v>18.058</v>
      </c>
      <c r="L7" s="113">
        <f t="shared" si="0"/>
        <v>170</v>
      </c>
      <c r="M7" s="114">
        <f t="shared" si="0"/>
        <v>111</v>
      </c>
      <c r="N7" s="193"/>
      <c r="O7" s="193"/>
    </row>
    <row r="8" spans="2:15" x14ac:dyDescent="0.25">
      <c r="B8" s="40" t="s">
        <v>49</v>
      </c>
      <c r="C8" s="189">
        <v>-102.919</v>
      </c>
      <c r="D8" s="189">
        <v>-125.90300000000001</v>
      </c>
      <c r="E8" s="189">
        <v>-142.78100000000001</v>
      </c>
      <c r="F8" s="189">
        <v>-167.43</v>
      </c>
      <c r="G8" s="189">
        <v>-175.05699999999999</v>
      </c>
      <c r="H8" s="189">
        <v>-149.346</v>
      </c>
      <c r="I8" s="189">
        <v>-140.10400000000001</v>
      </c>
      <c r="J8" s="189">
        <v>-151</v>
      </c>
      <c r="K8" s="189">
        <v>-134</v>
      </c>
      <c r="L8" s="189">
        <v>-154.66499999999999</v>
      </c>
      <c r="M8" s="190">
        <v>-111</v>
      </c>
      <c r="N8" s="193"/>
      <c r="O8" s="193"/>
    </row>
    <row r="9" spans="2:15" x14ac:dyDescent="0.25">
      <c r="B9" s="40" t="s">
        <v>50</v>
      </c>
      <c r="C9" s="189">
        <v>0</v>
      </c>
      <c r="D9" s="189">
        <v>0</v>
      </c>
      <c r="E9" s="189">
        <v>0</v>
      </c>
      <c r="F9" s="189">
        <v>0</v>
      </c>
      <c r="G9" s="189">
        <v>0</v>
      </c>
      <c r="H9" s="189">
        <v>-22.577000000000002</v>
      </c>
      <c r="I9" s="189">
        <v>-21.594000000000001</v>
      </c>
      <c r="J9" s="189">
        <v>-23</v>
      </c>
      <c r="K9" s="189">
        <v>-19</v>
      </c>
      <c r="L9" s="189">
        <v>-21.353000000000002</v>
      </c>
      <c r="M9" s="190">
        <v>-27</v>
      </c>
      <c r="N9" s="193"/>
      <c r="O9" s="193"/>
    </row>
    <row r="10" spans="2:15" x14ac:dyDescent="0.25">
      <c r="B10" s="40" t="s">
        <v>51</v>
      </c>
      <c r="C10" s="189">
        <v>-1.5149999999999999</v>
      </c>
      <c r="D10" s="189">
        <v>0</v>
      </c>
      <c r="E10" s="189">
        <v>0</v>
      </c>
      <c r="F10" s="189">
        <v>-2.504</v>
      </c>
      <c r="G10" s="189">
        <v>0</v>
      </c>
      <c r="H10" s="189">
        <v>-16.521000000000001</v>
      </c>
      <c r="I10" s="189">
        <v>-68.248000000000005</v>
      </c>
      <c r="J10" s="189" t="s">
        <v>113</v>
      </c>
      <c r="K10" s="189">
        <v>-13</v>
      </c>
      <c r="L10" s="189">
        <f>-21</f>
        <v>-21</v>
      </c>
      <c r="M10" s="190">
        <v>441</v>
      </c>
      <c r="N10" s="193"/>
      <c r="O10" s="193"/>
    </row>
    <row r="11" spans="2:15" ht="16.149999999999999" customHeight="1" x14ac:dyDescent="0.25">
      <c r="B11" s="40" t="s">
        <v>52</v>
      </c>
      <c r="C11" s="189">
        <v>-1.2490000000000001</v>
      </c>
      <c r="D11" s="189">
        <v>0</v>
      </c>
      <c r="E11" s="189">
        <v>0</v>
      </c>
      <c r="F11" s="189">
        <v>-21.558</v>
      </c>
      <c r="G11" s="189">
        <v>-4.0519999999999996</v>
      </c>
      <c r="H11" s="189">
        <v>-105.49</v>
      </c>
      <c r="I11" s="189">
        <v>-83.162000000000006</v>
      </c>
      <c r="J11" s="189">
        <v>3</v>
      </c>
      <c r="K11" s="189">
        <v>-57</v>
      </c>
      <c r="L11" s="189">
        <v>-11</v>
      </c>
      <c r="M11" s="190">
        <v>-46</v>
      </c>
      <c r="N11" s="193"/>
      <c r="O11" s="193"/>
    </row>
    <row r="12" spans="2:15" x14ac:dyDescent="0.25">
      <c r="B12" s="112" t="s">
        <v>53</v>
      </c>
      <c r="C12" s="113">
        <f>SUM(C7:C11)</f>
        <v>312.0539999999998</v>
      </c>
      <c r="D12" s="113">
        <f t="shared" ref="D12:K12" si="1">SUM(D7:D11)</f>
        <v>345.83199999999988</v>
      </c>
      <c r="E12" s="113">
        <f t="shared" si="1"/>
        <v>200.50099999999998</v>
      </c>
      <c r="F12" s="113">
        <f>SUM(F7:F11)</f>
        <v>167.58400000000026</v>
      </c>
      <c r="G12" s="113">
        <f t="shared" si="1"/>
        <v>264.21799999999951</v>
      </c>
      <c r="H12" s="113">
        <f t="shared" si="1"/>
        <v>-228.53099999999998</v>
      </c>
      <c r="I12" s="113">
        <f t="shared" si="1"/>
        <v>-417.10699999999997</v>
      </c>
      <c r="J12" s="113">
        <f t="shared" si="1"/>
        <v>-188.31500000000005</v>
      </c>
      <c r="K12" s="113">
        <f t="shared" si="1"/>
        <v>-204.94200000000001</v>
      </c>
      <c r="L12" s="113">
        <f t="shared" ref="L12" si="2">SUM(L8:L11)</f>
        <v>-208.018</v>
      </c>
      <c r="M12" s="114">
        <v>-514</v>
      </c>
      <c r="N12" s="193"/>
      <c r="O12" s="193"/>
    </row>
    <row r="13" spans="2:15" x14ac:dyDescent="0.25">
      <c r="B13" s="40" t="s">
        <v>54</v>
      </c>
      <c r="C13" s="189">
        <f>'Receita Financeira'!C8</f>
        <v>-48.263999999999996</v>
      </c>
      <c r="D13" s="189">
        <f>'Receita Financeira'!D8</f>
        <v>-50.417000000000002</v>
      </c>
      <c r="E13" s="189">
        <f>'Receita Financeira'!E8</f>
        <v>-30.629000000000005</v>
      </c>
      <c r="F13" s="189">
        <f>'Receita Financeira'!F8</f>
        <v>-37.351000000000006</v>
      </c>
      <c r="G13" s="189">
        <f>'Receita Financeira'!G8</f>
        <v>-68.397999999999996</v>
      </c>
      <c r="H13" s="189">
        <f>'Receita Financeira'!H8</f>
        <v>-100.804</v>
      </c>
      <c r="I13" s="189">
        <f>('Receita Financeira'!I8)+30</f>
        <v>-74.951999999999998</v>
      </c>
      <c r="J13" s="189">
        <f>'Receita Financeira'!J8</f>
        <v>-104</v>
      </c>
      <c r="K13" s="189">
        <f>'Receita Financeira'!K8</f>
        <v>-100</v>
      </c>
      <c r="L13" s="189">
        <v>-122</v>
      </c>
      <c r="M13" s="190">
        <v>-115</v>
      </c>
      <c r="N13" s="193"/>
      <c r="O13" s="193"/>
    </row>
    <row r="14" spans="2:15" x14ac:dyDescent="0.25">
      <c r="B14" s="112" t="s">
        <v>55</v>
      </c>
      <c r="C14" s="113">
        <f>SUM(C12:C13)</f>
        <v>263.78999999999979</v>
      </c>
      <c r="D14" s="113">
        <f t="shared" ref="D14:M14" si="3">SUM(D12:D13)</f>
        <v>295.41499999999985</v>
      </c>
      <c r="E14" s="113">
        <f t="shared" si="3"/>
        <v>169.87199999999996</v>
      </c>
      <c r="F14" s="113">
        <f t="shared" si="3"/>
        <v>130.23300000000026</v>
      </c>
      <c r="G14" s="113">
        <f t="shared" si="3"/>
        <v>195.81999999999951</v>
      </c>
      <c r="H14" s="113">
        <f t="shared" si="3"/>
        <v>-329.33499999999998</v>
      </c>
      <c r="I14" s="113">
        <f t="shared" si="3"/>
        <v>-492.05899999999997</v>
      </c>
      <c r="J14" s="113">
        <f t="shared" si="3"/>
        <v>-292.31500000000005</v>
      </c>
      <c r="K14" s="113">
        <f t="shared" si="3"/>
        <v>-304.94200000000001</v>
      </c>
      <c r="L14" s="113">
        <f t="shared" si="3"/>
        <v>-330.01800000000003</v>
      </c>
      <c r="M14" s="114">
        <f t="shared" si="3"/>
        <v>-629</v>
      </c>
      <c r="N14" s="193"/>
      <c r="O14" s="193"/>
    </row>
    <row r="15" spans="2:15" x14ac:dyDescent="0.25">
      <c r="B15" s="40" t="s">
        <v>56</v>
      </c>
      <c r="C15" s="189">
        <v>-100.72499999999999</v>
      </c>
      <c r="D15" s="189">
        <v>-89.424999999999997</v>
      </c>
      <c r="E15" s="19">
        <v>-45.472000000000001</v>
      </c>
      <c r="F15" s="189">
        <v>-63.972999999999999</v>
      </c>
      <c r="G15" s="189">
        <v>-73.878</v>
      </c>
      <c r="H15" s="189">
        <v>-14.744999999999999</v>
      </c>
      <c r="I15" s="189">
        <v>46.49</v>
      </c>
      <c r="J15" s="189">
        <v>-18.236999999999998</v>
      </c>
      <c r="K15" s="189">
        <v>-24.341000000000001</v>
      </c>
      <c r="L15" s="189">
        <v>-22</v>
      </c>
      <c r="M15" s="190">
        <v>-30</v>
      </c>
      <c r="N15" s="193"/>
      <c r="O15" s="193"/>
    </row>
    <row r="16" spans="2:15" x14ac:dyDescent="0.25">
      <c r="B16" s="40" t="s">
        <v>57</v>
      </c>
      <c r="C16" s="189">
        <v>6.08</v>
      </c>
      <c r="D16" s="189">
        <v>1.363</v>
      </c>
      <c r="E16" s="189"/>
      <c r="F16" s="189"/>
      <c r="G16" s="189"/>
      <c r="H16" s="189">
        <v>-0.26400000000000001</v>
      </c>
      <c r="I16" s="189">
        <v>-2.44</v>
      </c>
      <c r="J16" s="189">
        <v>-3.7810000000000001</v>
      </c>
      <c r="K16" s="189">
        <v>7.391</v>
      </c>
      <c r="L16" s="189">
        <v>-1</v>
      </c>
      <c r="M16" s="190">
        <v>-1</v>
      </c>
      <c r="N16" s="193"/>
      <c r="O16" s="193"/>
    </row>
    <row r="17" spans="2:15" x14ac:dyDescent="0.25">
      <c r="B17" s="215" t="s">
        <v>11</v>
      </c>
      <c r="C17" s="110">
        <f>SUM(C14:C16)</f>
        <v>169.14499999999981</v>
      </c>
      <c r="D17" s="110">
        <f t="shared" ref="D17:K17" si="4">SUM(D14:D16)</f>
        <v>207.35299999999984</v>
      </c>
      <c r="E17" s="110">
        <f t="shared" si="4"/>
        <v>124.39999999999995</v>
      </c>
      <c r="F17" s="110">
        <f t="shared" si="4"/>
        <v>66.260000000000261</v>
      </c>
      <c r="G17" s="110">
        <f t="shared" si="4"/>
        <v>121.94199999999951</v>
      </c>
      <c r="H17" s="110">
        <f t="shared" si="4"/>
        <v>-344.34399999999999</v>
      </c>
      <c r="I17" s="110">
        <f t="shared" si="4"/>
        <v>-448.00899999999996</v>
      </c>
      <c r="J17" s="110">
        <f t="shared" si="4"/>
        <v>-314.33300000000008</v>
      </c>
      <c r="K17" s="110">
        <f t="shared" si="4"/>
        <v>-321.892</v>
      </c>
      <c r="L17" s="110">
        <v>-163</v>
      </c>
      <c r="M17" s="111">
        <v>-660</v>
      </c>
      <c r="N17" s="193"/>
      <c r="O17" s="193"/>
    </row>
    <row r="18" spans="2:15" x14ac:dyDescent="0.25">
      <c r="N18" s="193"/>
      <c r="O18" s="193"/>
    </row>
    <row r="19" spans="2:15" x14ac:dyDescent="0.25">
      <c r="B19" s="115" t="s">
        <v>58</v>
      </c>
      <c r="C19" s="116"/>
      <c r="D19" s="116"/>
      <c r="E19" s="116"/>
      <c r="F19" s="116"/>
      <c r="G19" s="116"/>
      <c r="H19" s="116"/>
      <c r="I19" s="116"/>
      <c r="J19" s="116"/>
      <c r="K19" s="116"/>
      <c r="L19" s="116">
        <v>4</v>
      </c>
      <c r="M19" s="117">
        <v>93</v>
      </c>
    </row>
    <row r="20" spans="2:15" ht="15.75" thickBot="1" x14ac:dyDescent="0.3">
      <c r="B20" s="191" t="s">
        <v>59</v>
      </c>
      <c r="C20" s="192"/>
      <c r="D20" s="192"/>
      <c r="E20" s="192"/>
      <c r="F20" s="192"/>
      <c r="G20" s="192"/>
      <c r="H20" s="192"/>
      <c r="I20" s="192"/>
      <c r="J20" s="192"/>
      <c r="K20" s="192"/>
      <c r="L20" s="214">
        <v>-167</v>
      </c>
      <c r="M20" s="213">
        <v>-567</v>
      </c>
    </row>
    <row r="21" spans="2:15" ht="15.75" thickTop="1" x14ac:dyDescent="0.25">
      <c r="C21" s="32"/>
      <c r="D21" s="32"/>
    </row>
    <row r="22" spans="2:15" x14ac:dyDescent="0.25">
      <c r="C22" s="22"/>
      <c r="D22" s="22"/>
      <c r="F22" s="21" t="s">
        <v>227</v>
      </c>
      <c r="G22" s="22">
        <f>G15*-100/G14</f>
        <v>37.727504851394229</v>
      </c>
    </row>
    <row r="23" spans="2:15" x14ac:dyDescent="0.25">
      <c r="C23" s="22"/>
      <c r="D23" s="22"/>
      <c r="G23" s="21">
        <v>0</v>
      </c>
    </row>
    <row r="24" spans="2:15" x14ac:dyDescent="0.25">
      <c r="C24" s="22"/>
      <c r="D24" s="22"/>
    </row>
    <row r="25" spans="2:15" x14ac:dyDescent="0.25">
      <c r="C25" s="22"/>
      <c r="D25" s="22"/>
    </row>
    <row r="26" spans="2:15" x14ac:dyDescent="0.25">
      <c r="C26" s="22"/>
      <c r="D26" s="22"/>
    </row>
    <row r="27" spans="2:15" x14ac:dyDescent="0.25">
      <c r="C27" s="22"/>
      <c r="D27" s="22"/>
    </row>
    <row r="28" spans="2:15" x14ac:dyDescent="0.25">
      <c r="C28" s="22"/>
      <c r="D28" s="22"/>
    </row>
    <row r="29" spans="2:15" x14ac:dyDescent="0.25">
      <c r="C29" s="22"/>
      <c r="D29" s="22"/>
    </row>
    <row r="30" spans="2:15" x14ac:dyDescent="0.25">
      <c r="C30" s="22"/>
      <c r="D30" s="22"/>
    </row>
    <row r="31" spans="2:15" x14ac:dyDescent="0.25">
      <c r="C31" s="22"/>
      <c r="D31" s="22"/>
    </row>
    <row r="32" spans="2:15" x14ac:dyDescent="0.25">
      <c r="C32" s="22"/>
      <c r="D32" s="22"/>
    </row>
    <row r="33" spans="3:4" x14ac:dyDescent="0.25">
      <c r="C33" s="22"/>
      <c r="D33" s="22"/>
    </row>
    <row r="34" spans="3:4" x14ac:dyDescent="0.25">
      <c r="C34" s="22"/>
      <c r="D34" s="22"/>
    </row>
    <row r="35" spans="3:4" x14ac:dyDescent="0.25">
      <c r="C35" s="22"/>
      <c r="D35" s="22"/>
    </row>
    <row r="36" spans="3:4" x14ac:dyDescent="0.25">
      <c r="C36" s="22"/>
      <c r="D36" s="22"/>
    </row>
    <row r="37" spans="3:4" x14ac:dyDescent="0.25">
      <c r="C37" s="22"/>
      <c r="D37" s="22"/>
    </row>
    <row r="38" spans="3:4" x14ac:dyDescent="0.25">
      <c r="C38" s="22"/>
      <c r="D38" s="22"/>
    </row>
    <row r="39" spans="3:4" x14ac:dyDescent="0.25">
      <c r="C39" s="22"/>
      <c r="D39" s="22"/>
    </row>
    <row r="40" spans="3:4" x14ac:dyDescent="0.25">
      <c r="C40" s="22"/>
      <c r="D40" s="22"/>
    </row>
    <row r="41" spans="3:4" x14ac:dyDescent="0.25">
      <c r="C41" s="22"/>
      <c r="D41" s="22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B55FB-42D3-43BB-8BD4-9A7F16B4447D}">
  <dimension ref="A1:O26"/>
  <sheetViews>
    <sheetView zoomScaleNormal="100" workbookViewId="0">
      <selection activeCell="B10" sqref="B10"/>
    </sheetView>
  </sheetViews>
  <sheetFormatPr defaultRowHeight="15" x14ac:dyDescent="0.25"/>
  <cols>
    <col min="1" max="1" width="17.7109375" customWidth="1"/>
    <col min="2" max="2" width="32" customWidth="1"/>
    <col min="3" max="3" width="13.28515625" customWidth="1"/>
    <col min="4" max="4" width="14.85546875" customWidth="1"/>
    <col min="5" max="5" width="11.85546875" customWidth="1"/>
    <col min="6" max="6" width="13" customWidth="1"/>
    <col min="7" max="7" width="11.7109375" customWidth="1"/>
    <col min="8" max="8" width="12.28515625" customWidth="1"/>
    <col min="9" max="9" width="11.140625" customWidth="1"/>
    <col min="10" max="11" width="11.28515625" customWidth="1"/>
    <col min="12" max="12" width="12.5703125" customWidth="1"/>
    <col min="13" max="13" width="12.28515625" customWidth="1"/>
  </cols>
  <sheetData>
    <row r="1" spans="1:15" x14ac:dyDescent="0.25">
      <c r="A1" t="s">
        <v>47</v>
      </c>
    </row>
    <row r="2" spans="1:15" x14ac:dyDescent="0.25">
      <c r="A2" t="s">
        <v>175</v>
      </c>
      <c r="B2" s="30"/>
      <c r="C2" s="30" t="s">
        <v>159</v>
      </c>
      <c r="D2" s="30" t="s">
        <v>158</v>
      </c>
      <c r="E2" s="30" t="s">
        <v>157</v>
      </c>
      <c r="F2" s="30" t="s">
        <v>156</v>
      </c>
      <c r="G2" s="30" t="s">
        <v>155</v>
      </c>
      <c r="H2" s="30" t="s">
        <v>154</v>
      </c>
      <c r="I2" s="30" t="s">
        <v>153</v>
      </c>
      <c r="J2" s="30" t="s">
        <v>152</v>
      </c>
      <c r="K2" s="30" t="s">
        <v>143</v>
      </c>
      <c r="L2" s="30" t="s">
        <v>46</v>
      </c>
      <c r="M2" s="30" t="s">
        <v>45</v>
      </c>
    </row>
    <row r="3" spans="1:15" x14ac:dyDescent="0.25">
      <c r="B3" s="29" t="s">
        <v>85</v>
      </c>
      <c r="C3" s="25">
        <v>-117.587</v>
      </c>
      <c r="D3" s="25">
        <v>-173.55</v>
      </c>
      <c r="E3" s="25">
        <v>-184.072</v>
      </c>
      <c r="F3" s="25">
        <v>-201.37799999999999</v>
      </c>
      <c r="G3" s="25">
        <v>-136.09399999999999</v>
      </c>
      <c r="H3" s="25">
        <v>-109</v>
      </c>
      <c r="I3" s="25">
        <v>-76</v>
      </c>
      <c r="J3" s="25">
        <v>-98.525000000000006</v>
      </c>
      <c r="K3" s="25">
        <v>-108.73</v>
      </c>
      <c r="L3" s="25">
        <v>-119</v>
      </c>
      <c r="M3" s="25">
        <v>-108</v>
      </c>
    </row>
    <row r="4" spans="1:15" x14ac:dyDescent="0.25">
      <c r="B4" s="29" t="s">
        <v>86</v>
      </c>
      <c r="C4" s="25">
        <v>-574.96600000000001</v>
      </c>
      <c r="D4" s="25">
        <v>-688.3</v>
      </c>
      <c r="E4" s="25">
        <v>-749.04</v>
      </c>
      <c r="F4" s="25">
        <v>-637.53099999999995</v>
      </c>
      <c r="G4" s="25">
        <v>-776.78</v>
      </c>
      <c r="H4" s="25">
        <v>-604</v>
      </c>
      <c r="I4" s="25">
        <v>-472</v>
      </c>
      <c r="J4" s="25">
        <v>-597.75400000000002</v>
      </c>
      <c r="K4" s="25">
        <v>-681.87199999999996</v>
      </c>
      <c r="L4" s="25">
        <v>-686</v>
      </c>
      <c r="M4" s="25">
        <v>-517</v>
      </c>
    </row>
    <row r="5" spans="1:15" x14ac:dyDescent="0.25">
      <c r="B5" s="29" t="s">
        <v>87</v>
      </c>
      <c r="C5" s="25">
        <v>-317.71499999999997</v>
      </c>
      <c r="D5" s="25">
        <v>-389.17</v>
      </c>
      <c r="E5" s="25">
        <v>-435.14</v>
      </c>
      <c r="F5" s="25">
        <v>-453.46499999999997</v>
      </c>
      <c r="G5" s="25">
        <v>-475.89</v>
      </c>
      <c r="H5" s="25">
        <v>-456</v>
      </c>
      <c r="I5" s="25">
        <v>-382</v>
      </c>
      <c r="J5" s="25">
        <v>-423.41300000000001</v>
      </c>
      <c r="K5" s="25">
        <v>-374.44400000000002</v>
      </c>
      <c r="L5" s="25">
        <v>-386</v>
      </c>
      <c r="M5" s="25">
        <v>-336</v>
      </c>
    </row>
    <row r="6" spans="1:15" x14ac:dyDescent="0.25">
      <c r="B6" s="29" t="s">
        <v>88</v>
      </c>
      <c r="C6" s="25">
        <v>-385.036</v>
      </c>
      <c r="D6" s="25">
        <v>-493.3</v>
      </c>
      <c r="E6" s="25">
        <v>-515.22799999999995</v>
      </c>
      <c r="F6" s="25">
        <v>-598.22299999999996</v>
      </c>
      <c r="G6" s="25">
        <v>-626.58000000000004</v>
      </c>
      <c r="H6" s="25">
        <v>-518</v>
      </c>
      <c r="I6" s="25">
        <v>-408</v>
      </c>
      <c r="J6" s="25">
        <v>-468.77</v>
      </c>
      <c r="K6" s="25">
        <v>-501.39699999999999</v>
      </c>
      <c r="L6" s="25">
        <v>-519</v>
      </c>
      <c r="M6" s="25">
        <v>-404</v>
      </c>
    </row>
    <row r="7" spans="1:15" x14ac:dyDescent="0.25">
      <c r="B7" s="29" t="s">
        <v>89</v>
      </c>
      <c r="C7" s="25">
        <v>61.384999999999998</v>
      </c>
      <c r="D7" s="25">
        <v>67.53</v>
      </c>
      <c r="E7" s="25">
        <v>40.604999999999997</v>
      </c>
      <c r="F7" s="25">
        <v>13.792</v>
      </c>
      <c r="G7" s="25">
        <v>54.926000000000002</v>
      </c>
      <c r="H7" s="25">
        <v>-47</v>
      </c>
      <c r="I7" s="25">
        <v>26</v>
      </c>
      <c r="J7" s="25">
        <v>86.147000000000006</v>
      </c>
      <c r="K7" s="25">
        <v>55.734000000000002</v>
      </c>
      <c r="L7" s="25">
        <v>-17</v>
      </c>
      <c r="M7" s="25">
        <v>-34</v>
      </c>
    </row>
    <row r="8" spans="1:15" x14ac:dyDescent="0.25">
      <c r="B8" s="37" t="s">
        <v>60</v>
      </c>
      <c r="C8" s="109">
        <f>SUM(C3:C7)</f>
        <v>-1333.9190000000001</v>
      </c>
      <c r="D8" s="109">
        <f>SUM(D3:D7)</f>
        <v>-1676.79</v>
      </c>
      <c r="E8" s="109">
        <f t="shared" ref="E8:M8" si="0">SUM(E3:E7)</f>
        <v>-1842.875</v>
      </c>
      <c r="F8" s="109">
        <f t="shared" si="0"/>
        <v>-1876.8049999999998</v>
      </c>
      <c r="G8" s="109">
        <f t="shared" si="0"/>
        <v>-1960.4180000000001</v>
      </c>
      <c r="H8" s="109">
        <f t="shared" si="0"/>
        <v>-1734</v>
      </c>
      <c r="I8" s="109">
        <f t="shared" si="0"/>
        <v>-1312</v>
      </c>
      <c r="J8" s="109">
        <f t="shared" si="0"/>
        <v>-1502.3150000000001</v>
      </c>
      <c r="K8" s="109">
        <f t="shared" si="0"/>
        <v>-1610.7090000000001</v>
      </c>
      <c r="L8" s="109">
        <f t="shared" si="0"/>
        <v>-1727</v>
      </c>
      <c r="M8" s="109">
        <f t="shared" si="0"/>
        <v>-1399</v>
      </c>
    </row>
    <row r="9" spans="1:15" x14ac:dyDescent="0.25"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5" x14ac:dyDescent="0.25"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5" x14ac:dyDescent="0.25"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5" x14ac:dyDescent="0.25"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5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5" x14ac:dyDescent="0.25"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5" x14ac:dyDescent="0.25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5" x14ac:dyDescent="0.25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O16" s="13"/>
    </row>
    <row r="17" spans="1:13" x14ac:dyDescent="0.25"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x14ac:dyDescent="0.25"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x14ac:dyDescent="0.25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x14ac:dyDescent="0.25"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x14ac:dyDescent="0.25"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x14ac:dyDescent="0.25"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6" spans="1:13" x14ac:dyDescent="0.25">
      <c r="A26" t="s">
        <v>180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AADCA-0EC9-4D65-AC40-A13BA57BEB10}">
  <dimension ref="B3:N59"/>
  <sheetViews>
    <sheetView zoomScale="85" zoomScaleNormal="85" workbookViewId="0">
      <selection activeCell="H44" sqref="H44"/>
    </sheetView>
  </sheetViews>
  <sheetFormatPr defaultRowHeight="15" x14ac:dyDescent="0.25"/>
  <cols>
    <col min="2" max="2" width="66.28515625" customWidth="1"/>
    <col min="3" max="3" width="11" customWidth="1"/>
    <col min="4" max="4" width="12.42578125" customWidth="1"/>
    <col min="5" max="5" width="11.140625" customWidth="1"/>
    <col min="6" max="6" width="13.140625" customWidth="1"/>
    <col min="7" max="7" width="11.85546875" customWidth="1"/>
    <col min="8" max="8" width="11.7109375" customWidth="1"/>
    <col min="9" max="9" width="12.140625" bestFit="1" customWidth="1"/>
    <col min="10" max="10" width="11" customWidth="1"/>
    <col min="11" max="11" width="11.42578125" customWidth="1"/>
    <col min="12" max="12" width="12.42578125" customWidth="1"/>
    <col min="13" max="13" width="17.28515625" customWidth="1"/>
  </cols>
  <sheetData>
    <row r="3" spans="2:13" x14ac:dyDescent="0.25">
      <c r="B3" s="30" t="s">
        <v>92</v>
      </c>
      <c r="C3" s="30" t="s">
        <v>159</v>
      </c>
      <c r="D3" s="30" t="s">
        <v>158</v>
      </c>
      <c r="E3" s="30" t="s">
        <v>157</v>
      </c>
      <c r="F3" s="30" t="s">
        <v>156</v>
      </c>
      <c r="G3" s="30" t="s">
        <v>155</v>
      </c>
      <c r="H3" s="30" t="s">
        <v>154</v>
      </c>
      <c r="I3" s="30" t="s">
        <v>153</v>
      </c>
      <c r="J3" s="30" t="s">
        <v>152</v>
      </c>
      <c r="K3" s="30" t="s">
        <v>143</v>
      </c>
      <c r="L3" s="30" t="s">
        <v>46</v>
      </c>
      <c r="M3" s="30" t="s">
        <v>45</v>
      </c>
    </row>
    <row r="4" spans="2:13" x14ac:dyDescent="0.25">
      <c r="B4" s="29" t="s">
        <v>90</v>
      </c>
      <c r="C4" s="25">
        <v>-30.956</v>
      </c>
      <c r="D4" s="25">
        <v>-39.002000000000002</v>
      </c>
      <c r="E4" s="25">
        <v>-51.134999999999998</v>
      </c>
      <c r="F4" s="25">
        <v>-40.5</v>
      </c>
      <c r="G4" s="25">
        <v>-42.695</v>
      </c>
      <c r="H4" s="25">
        <v>-42.545999999999999</v>
      </c>
      <c r="I4" s="25">
        <v>-29.187000000000001</v>
      </c>
      <c r="J4" s="25">
        <v>-26</v>
      </c>
      <c r="K4" s="25">
        <v>-22</v>
      </c>
      <c r="L4" s="25">
        <v>-25</v>
      </c>
      <c r="M4" s="25">
        <v>-21</v>
      </c>
    </row>
    <row r="5" spans="2:13" x14ac:dyDescent="0.25">
      <c r="B5" s="29" t="s">
        <v>91</v>
      </c>
      <c r="C5" s="25">
        <v>-45.3</v>
      </c>
      <c r="D5" s="25">
        <v>-47.814</v>
      </c>
      <c r="E5" s="25">
        <v>-56.53</v>
      </c>
      <c r="F5" s="25">
        <v>-51.57</v>
      </c>
      <c r="G5" s="25">
        <v>-52.219000000000001</v>
      </c>
      <c r="H5" s="25">
        <v>-49.804000000000002</v>
      </c>
      <c r="I5" s="25">
        <v>-44.036000000000001</v>
      </c>
      <c r="J5" s="25">
        <v>-41</v>
      </c>
      <c r="K5" s="25">
        <v>-40</v>
      </c>
      <c r="L5" s="25">
        <v>-39</v>
      </c>
      <c r="M5" s="25">
        <v>-35</v>
      </c>
    </row>
    <row r="6" spans="2:13" x14ac:dyDescent="0.25">
      <c r="B6" s="29" t="s">
        <v>181</v>
      </c>
      <c r="C6" s="25">
        <v>-159.19399999999999</v>
      </c>
      <c r="D6" s="25">
        <v>-201.73</v>
      </c>
      <c r="E6" s="25">
        <v>-187.786</v>
      </c>
      <c r="F6" s="25">
        <v>-179.94900000000001</v>
      </c>
      <c r="G6" s="25">
        <v>-179.05</v>
      </c>
      <c r="H6" s="25">
        <v>-171.72300000000001</v>
      </c>
      <c r="I6" s="25">
        <v>-151.53299999999999</v>
      </c>
      <c r="J6" s="25">
        <v>-154</v>
      </c>
      <c r="K6" s="25">
        <v>-138</v>
      </c>
      <c r="L6" s="25">
        <v>-134</v>
      </c>
      <c r="M6" s="25">
        <v>-117</v>
      </c>
    </row>
    <row r="7" spans="2:13" x14ac:dyDescent="0.25">
      <c r="B7" s="37" t="s">
        <v>60</v>
      </c>
      <c r="C7" s="109">
        <f>SUM(C4:C6)</f>
        <v>-235.45</v>
      </c>
      <c r="D7" s="109">
        <f t="shared" ref="D7:M7" si="0">SUM(D4:D6)</f>
        <v>-288.54599999999999</v>
      </c>
      <c r="E7" s="109">
        <f t="shared" si="0"/>
        <v>-295.45100000000002</v>
      </c>
      <c r="F7" s="109">
        <f t="shared" si="0"/>
        <v>-272.01900000000001</v>
      </c>
      <c r="G7" s="109">
        <f t="shared" si="0"/>
        <v>-273.964</v>
      </c>
      <c r="H7" s="109">
        <f t="shared" si="0"/>
        <v>-264.07299999999998</v>
      </c>
      <c r="I7" s="109">
        <f t="shared" si="0"/>
        <v>-224.75599999999997</v>
      </c>
      <c r="J7" s="109">
        <f t="shared" si="0"/>
        <v>-221</v>
      </c>
      <c r="K7" s="109">
        <f t="shared" si="0"/>
        <v>-200</v>
      </c>
      <c r="L7" s="109">
        <f t="shared" si="0"/>
        <v>-198</v>
      </c>
      <c r="M7" s="109">
        <f t="shared" si="0"/>
        <v>-173</v>
      </c>
    </row>
    <row r="8" spans="2:13" x14ac:dyDescent="0.25"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2:13" x14ac:dyDescent="0.25"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2:13" x14ac:dyDescent="0.25"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3" spans="2:13" x14ac:dyDescent="0.25">
      <c r="B13" s="30" t="s">
        <v>97</v>
      </c>
      <c r="C13" s="30" t="s">
        <v>159</v>
      </c>
      <c r="D13" s="30" t="s">
        <v>158</v>
      </c>
      <c r="E13" s="30" t="s">
        <v>157</v>
      </c>
      <c r="F13" s="30" t="s">
        <v>156</v>
      </c>
      <c r="G13" s="30" t="s">
        <v>155</v>
      </c>
      <c r="H13" s="30" t="s">
        <v>154</v>
      </c>
      <c r="I13" s="30" t="s">
        <v>153</v>
      </c>
      <c r="J13" s="30" t="s">
        <v>152</v>
      </c>
      <c r="K13" s="30" t="s">
        <v>143</v>
      </c>
      <c r="L13" s="30" t="s">
        <v>46</v>
      </c>
      <c r="M13" s="30" t="s">
        <v>45</v>
      </c>
    </row>
    <row r="14" spans="2:13" x14ac:dyDescent="0.25">
      <c r="B14" s="29" t="s">
        <v>93</v>
      </c>
      <c r="C14" s="25">
        <v>-309.12599999999998</v>
      </c>
      <c r="D14" s="25">
        <v>-366.34100000000001</v>
      </c>
      <c r="E14" s="25">
        <v>-392.76</v>
      </c>
      <c r="F14" s="25">
        <v>-403.56900000000002</v>
      </c>
      <c r="G14" s="25">
        <v>-428.07</v>
      </c>
      <c r="H14" s="25">
        <v>-424</v>
      </c>
      <c r="I14" s="25">
        <v>-381</v>
      </c>
      <c r="J14" s="25">
        <v>-421.786</v>
      </c>
      <c r="K14" s="25">
        <v>-386.18</v>
      </c>
      <c r="L14" s="25">
        <v>-377</v>
      </c>
      <c r="M14" s="25">
        <v>-329</v>
      </c>
    </row>
    <row r="15" spans="2:13" x14ac:dyDescent="0.25">
      <c r="B15" s="29" t="s">
        <v>94</v>
      </c>
      <c r="C15" s="25">
        <v>-18.088999999999999</v>
      </c>
      <c r="D15" s="25">
        <v>-21.835000000000001</v>
      </c>
      <c r="E15" s="25">
        <v>-24.408999999999999</v>
      </c>
      <c r="F15" s="25">
        <v>-27.132999999999999</v>
      </c>
      <c r="G15" s="25">
        <v>-25.888999999999999</v>
      </c>
      <c r="H15" s="25">
        <v>-21</v>
      </c>
      <c r="I15" s="25">
        <v>-6</v>
      </c>
      <c r="J15" s="25">
        <v>-12.579000000000001</v>
      </c>
      <c r="K15" s="25">
        <v>-9.5069999999999997</v>
      </c>
      <c r="L15" s="25">
        <v>-16</v>
      </c>
      <c r="M15" s="25">
        <v>-10</v>
      </c>
    </row>
    <row r="16" spans="2:13" ht="19.149999999999999" customHeight="1" x14ac:dyDescent="0.25">
      <c r="B16" s="29" t="s">
        <v>95</v>
      </c>
      <c r="C16" s="25">
        <v>-2.8580000000000001</v>
      </c>
      <c r="D16" s="25">
        <v>-8.6389999999999993</v>
      </c>
      <c r="E16" s="25">
        <v>-8.0589999999999993</v>
      </c>
      <c r="F16" s="25">
        <v>-8.109</v>
      </c>
      <c r="G16" s="25">
        <v>-7.28</v>
      </c>
      <c r="H16" s="25">
        <v>-3</v>
      </c>
      <c r="I16" s="25">
        <v>-1</v>
      </c>
      <c r="J16" s="25">
        <v>-1.6319999999999999</v>
      </c>
      <c r="K16" s="25">
        <v>-1.248</v>
      </c>
      <c r="L16" s="25">
        <v>-1</v>
      </c>
      <c r="M16" s="25">
        <v>-2</v>
      </c>
    </row>
    <row r="17" spans="2:14" x14ac:dyDescent="0.25">
      <c r="B17" s="29" t="s">
        <v>96</v>
      </c>
      <c r="C17" s="25">
        <v>-124.182</v>
      </c>
      <c r="D17" s="25">
        <v>-139.25299999999999</v>
      </c>
      <c r="E17" s="25">
        <v>-147.11199999999999</v>
      </c>
      <c r="F17" s="25">
        <v>-151.69200000000001</v>
      </c>
      <c r="G17" s="25">
        <v>-152.571</v>
      </c>
      <c r="H17" s="25">
        <v>-154</v>
      </c>
      <c r="I17" s="25">
        <v>-115</v>
      </c>
      <c r="J17" s="25">
        <v>-106.617</v>
      </c>
      <c r="K17" s="25">
        <v>-108.291</v>
      </c>
      <c r="L17" s="25">
        <v>-94</v>
      </c>
      <c r="M17" s="25">
        <v>-80</v>
      </c>
    </row>
    <row r="18" spans="2:14" x14ac:dyDescent="0.25">
      <c r="B18" s="37" t="s">
        <v>60</v>
      </c>
      <c r="C18" s="109">
        <f>SUM(C14:C17)</f>
        <v>-454.255</v>
      </c>
      <c r="D18" s="109">
        <f t="shared" ref="D18:M18" si="1">SUM(D14:D17)</f>
        <v>-536.06799999999998</v>
      </c>
      <c r="E18" s="109">
        <f t="shared" si="1"/>
        <v>-572.34</v>
      </c>
      <c r="F18" s="109">
        <f t="shared" si="1"/>
        <v>-590.50299999999993</v>
      </c>
      <c r="G18" s="109">
        <f t="shared" si="1"/>
        <v>-613.80999999999995</v>
      </c>
      <c r="H18" s="109">
        <f t="shared" si="1"/>
        <v>-602</v>
      </c>
      <c r="I18" s="109">
        <f t="shared" si="1"/>
        <v>-503</v>
      </c>
      <c r="J18" s="109">
        <f t="shared" si="1"/>
        <v>-542.61400000000003</v>
      </c>
      <c r="K18" s="109">
        <f t="shared" si="1"/>
        <v>-505.226</v>
      </c>
      <c r="L18" s="109">
        <f t="shared" si="1"/>
        <v>-488</v>
      </c>
      <c r="M18" s="109">
        <f t="shared" si="1"/>
        <v>-421</v>
      </c>
    </row>
    <row r="19" spans="2:14" x14ac:dyDescent="0.25"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2:14" x14ac:dyDescent="0.25"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2" spans="2:14" x14ac:dyDescent="0.25">
      <c r="B22" s="30" t="s">
        <v>107</v>
      </c>
      <c r="C22" s="30" t="s">
        <v>159</v>
      </c>
      <c r="D22" s="30" t="s">
        <v>158</v>
      </c>
      <c r="E22" s="30" t="s">
        <v>157</v>
      </c>
      <c r="F22" s="30" t="s">
        <v>184</v>
      </c>
      <c r="G22" s="30" t="s">
        <v>155</v>
      </c>
      <c r="H22" s="30" t="s">
        <v>154</v>
      </c>
      <c r="I22" s="30" t="s">
        <v>153</v>
      </c>
      <c r="J22" s="30" t="s">
        <v>183</v>
      </c>
      <c r="K22" s="30" t="s">
        <v>143</v>
      </c>
      <c r="L22" s="30" t="s">
        <v>46</v>
      </c>
      <c r="M22" s="30" t="s">
        <v>45</v>
      </c>
    </row>
    <row r="23" spans="2:14" x14ac:dyDescent="0.25">
      <c r="B23" s="29" t="s">
        <v>108</v>
      </c>
      <c r="C23" s="25" t="s">
        <v>113</v>
      </c>
      <c r="D23" s="25" t="s">
        <v>113</v>
      </c>
      <c r="E23" s="25" t="s">
        <v>113</v>
      </c>
      <c r="F23" s="25">
        <v>-182.49</v>
      </c>
      <c r="G23" s="25">
        <v>-31.684999999999999</v>
      </c>
      <c r="H23" s="25">
        <v>-32</v>
      </c>
      <c r="I23" s="25">
        <v>-28</v>
      </c>
      <c r="J23" s="25">
        <v>-85.186000000000007</v>
      </c>
      <c r="K23" s="25">
        <v>-16.568000000000001</v>
      </c>
      <c r="L23" s="25">
        <v>-12.2</v>
      </c>
      <c r="M23" s="25">
        <v>-17</v>
      </c>
      <c r="N23" s="14"/>
    </row>
    <row r="24" spans="2:14" x14ac:dyDescent="0.25">
      <c r="B24" s="29" t="s">
        <v>109</v>
      </c>
      <c r="C24" s="25" t="s">
        <v>113</v>
      </c>
      <c r="D24" s="25" t="s">
        <v>113</v>
      </c>
      <c r="E24" s="25" t="s">
        <v>113</v>
      </c>
      <c r="F24" s="25">
        <v>-191.74299999999999</v>
      </c>
      <c r="G24" s="25">
        <v>-27.138000000000002</v>
      </c>
      <c r="H24" s="25">
        <v>-18</v>
      </c>
      <c r="I24" s="25">
        <v>-7</v>
      </c>
      <c r="J24" s="25">
        <v>-26.224</v>
      </c>
      <c r="K24" s="25">
        <v>-5.5010000000000003</v>
      </c>
      <c r="L24" s="25">
        <v>-7</v>
      </c>
      <c r="M24" s="25">
        <v>-11.5</v>
      </c>
      <c r="N24" s="14"/>
    </row>
    <row r="25" spans="2:14" x14ac:dyDescent="0.25">
      <c r="B25" s="29" t="s">
        <v>110</v>
      </c>
      <c r="C25" s="25" t="s">
        <v>113</v>
      </c>
      <c r="D25" s="25" t="s">
        <v>113</v>
      </c>
      <c r="E25" s="25" t="s">
        <v>113</v>
      </c>
      <c r="F25" s="25">
        <v>-182.48</v>
      </c>
      <c r="G25" s="25">
        <v>-24.992999999999999</v>
      </c>
      <c r="H25" s="25">
        <v>-19</v>
      </c>
      <c r="I25" s="25">
        <v>-16</v>
      </c>
      <c r="J25" s="25">
        <v>-26.7</v>
      </c>
      <c r="K25" s="25">
        <v>-3.9089999999999998</v>
      </c>
      <c r="L25" s="25">
        <v>-13.5</v>
      </c>
      <c r="M25" s="25">
        <v>-24</v>
      </c>
      <c r="N25" s="14"/>
    </row>
    <row r="26" spans="2:14" x14ac:dyDescent="0.25">
      <c r="B26" s="29" t="s">
        <v>111</v>
      </c>
      <c r="C26" s="25" t="s">
        <v>113</v>
      </c>
      <c r="D26" s="25" t="s">
        <v>113</v>
      </c>
      <c r="E26" s="25" t="s">
        <v>113</v>
      </c>
      <c r="F26" s="25">
        <v>-42.847000000000001</v>
      </c>
      <c r="G26" s="25">
        <v>-9.641</v>
      </c>
      <c r="H26" s="25">
        <v>-3</v>
      </c>
      <c r="I26" s="25">
        <v>-4</v>
      </c>
      <c r="J26" s="25">
        <v>-10.519</v>
      </c>
      <c r="K26" s="25">
        <v>-5.069</v>
      </c>
      <c r="L26" s="25">
        <v>-2.5</v>
      </c>
      <c r="M26" s="25">
        <v>-4.5</v>
      </c>
      <c r="N26" s="14"/>
    </row>
    <row r="27" spans="2:14" x14ac:dyDescent="0.25">
      <c r="B27" s="29" t="s">
        <v>48</v>
      </c>
      <c r="C27" s="25" t="s">
        <v>113</v>
      </c>
      <c r="D27" s="25" t="s">
        <v>113</v>
      </c>
      <c r="E27" s="25" t="s">
        <v>113</v>
      </c>
      <c r="F27" s="25">
        <v>-0.73899999999999999</v>
      </c>
      <c r="G27" s="25">
        <v>-0.77200000000000002</v>
      </c>
      <c r="H27" s="25" t="s">
        <v>113</v>
      </c>
      <c r="I27" s="25" t="s">
        <v>113</v>
      </c>
      <c r="J27" s="25">
        <v>-0.13900000000000001</v>
      </c>
      <c r="K27" s="25">
        <v>-6.6000000000000003E-2</v>
      </c>
      <c r="L27" s="25" t="s">
        <v>113</v>
      </c>
      <c r="M27" s="25">
        <v>-0.1</v>
      </c>
      <c r="N27" s="14"/>
    </row>
    <row r="28" spans="2:14" x14ac:dyDescent="0.25">
      <c r="B28" s="29" t="s">
        <v>182</v>
      </c>
      <c r="C28" s="25" t="s">
        <v>113</v>
      </c>
      <c r="D28" s="25" t="s">
        <v>113</v>
      </c>
      <c r="E28" s="25" t="s">
        <v>113</v>
      </c>
      <c r="F28" s="25">
        <v>-22.988</v>
      </c>
      <c r="G28" s="25">
        <v>-19.852</v>
      </c>
      <c r="H28" s="25">
        <v>-8.2859999999999996</v>
      </c>
      <c r="I28" s="25">
        <v>-6.5839999999999996</v>
      </c>
      <c r="J28" s="25">
        <v>-2.3340000000000001</v>
      </c>
      <c r="K28" s="25">
        <v>-2.1589999999999998</v>
      </c>
      <c r="L28" s="25">
        <v>-4.3</v>
      </c>
      <c r="M28" s="25">
        <v>-3</v>
      </c>
      <c r="N28" s="14"/>
    </row>
    <row r="29" spans="2:14" x14ac:dyDescent="0.25">
      <c r="B29" s="37" t="s">
        <v>106</v>
      </c>
      <c r="C29" s="109">
        <f>SUM(C23:C27)</f>
        <v>0</v>
      </c>
      <c r="D29" s="109">
        <f t="shared" ref="D29:M29" si="2">SUM(D23:D27)</f>
        <v>0</v>
      </c>
      <c r="E29" s="109">
        <f t="shared" si="2"/>
        <v>0</v>
      </c>
      <c r="F29" s="109">
        <f t="shared" ref="F29:K29" si="3">SUM(F23:F28)</f>
        <v>-623.28700000000003</v>
      </c>
      <c r="G29" s="109">
        <f t="shared" si="3"/>
        <v>-114.08100000000002</v>
      </c>
      <c r="H29" s="109">
        <f t="shared" si="3"/>
        <v>-80.286000000000001</v>
      </c>
      <c r="I29" s="109">
        <f t="shared" si="3"/>
        <v>-61.584000000000003</v>
      </c>
      <c r="J29" s="109">
        <f t="shared" si="3"/>
        <v>-151.10200000000003</v>
      </c>
      <c r="K29" s="109">
        <f t="shared" si="3"/>
        <v>-33.271999999999998</v>
      </c>
      <c r="L29" s="109">
        <f t="shared" si="2"/>
        <v>-35.200000000000003</v>
      </c>
      <c r="M29" s="109">
        <f t="shared" si="2"/>
        <v>-57.1</v>
      </c>
      <c r="N29" s="14"/>
    </row>
    <row r="30" spans="2:14" x14ac:dyDescent="0.25">
      <c r="B30" s="38" t="s">
        <v>112</v>
      </c>
      <c r="C30" s="109"/>
      <c r="D30" s="109"/>
      <c r="E30" s="109"/>
      <c r="F30" s="109">
        <v>566.995</v>
      </c>
      <c r="G30" s="109">
        <v>138.196</v>
      </c>
      <c r="H30" s="109">
        <v>89</v>
      </c>
      <c r="I30" s="109">
        <v>73</v>
      </c>
      <c r="J30" s="109">
        <v>-151.52699999999999</v>
      </c>
      <c r="K30" s="109">
        <v>-38.237000000000002</v>
      </c>
      <c r="L30" s="109">
        <v>-36.299999999999997</v>
      </c>
      <c r="M30" s="109">
        <v>-63.1</v>
      </c>
      <c r="N30" s="14"/>
    </row>
    <row r="31" spans="2:14" x14ac:dyDescent="0.25"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</row>
    <row r="32" spans="2:14" x14ac:dyDescent="0.25"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</row>
    <row r="34" spans="3:4" x14ac:dyDescent="0.25">
      <c r="C34" s="14"/>
      <c r="D34" s="14"/>
    </row>
    <row r="35" spans="3:4" x14ac:dyDescent="0.25">
      <c r="C35" s="14"/>
      <c r="D35" s="14"/>
    </row>
    <row r="36" spans="3:4" x14ac:dyDescent="0.25">
      <c r="C36" s="14"/>
      <c r="D36" s="14"/>
    </row>
    <row r="37" spans="3:4" x14ac:dyDescent="0.25">
      <c r="C37" s="14"/>
      <c r="D37" s="14"/>
    </row>
    <row r="44" spans="3:4" x14ac:dyDescent="0.25">
      <c r="C44" s="14"/>
      <c r="D44" s="14"/>
    </row>
    <row r="45" spans="3:4" x14ac:dyDescent="0.25">
      <c r="C45" s="14"/>
      <c r="D45" s="14"/>
    </row>
    <row r="46" spans="3:4" x14ac:dyDescent="0.25">
      <c r="C46" s="14"/>
      <c r="D46" s="14"/>
    </row>
    <row r="47" spans="3:4" x14ac:dyDescent="0.25">
      <c r="C47" s="14"/>
      <c r="D47" s="14"/>
    </row>
    <row r="48" spans="3:4" x14ac:dyDescent="0.25">
      <c r="C48" s="14"/>
      <c r="D48" s="14"/>
    </row>
    <row r="53" spans="3:4" x14ac:dyDescent="0.25">
      <c r="C53" s="14"/>
      <c r="D53" s="14"/>
    </row>
    <row r="54" spans="3:4" x14ac:dyDescent="0.25">
      <c r="C54" s="14"/>
      <c r="D54" s="14"/>
    </row>
    <row r="55" spans="3:4" x14ac:dyDescent="0.25">
      <c r="C55" s="14"/>
      <c r="D55" s="14"/>
    </row>
    <row r="56" spans="3:4" x14ac:dyDescent="0.25">
      <c r="C56" s="14"/>
      <c r="D56" s="14"/>
    </row>
    <row r="57" spans="3:4" x14ac:dyDescent="0.25">
      <c r="C57" s="14"/>
      <c r="D57" s="14"/>
    </row>
    <row r="58" spans="3:4" x14ac:dyDescent="0.25">
      <c r="C58" s="14"/>
      <c r="D58" s="14"/>
    </row>
    <row r="59" spans="3:4" x14ac:dyDescent="0.25">
      <c r="C59" s="14"/>
      <c r="D59" s="1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37457-48DD-4125-AD6E-C3CD66392914}">
  <dimension ref="A1:AT86"/>
  <sheetViews>
    <sheetView topLeftCell="A31" zoomScaleNormal="100" workbookViewId="0">
      <selection activeCell="H33" sqref="H33"/>
    </sheetView>
  </sheetViews>
  <sheetFormatPr defaultColWidth="8.85546875" defaultRowHeight="15" x14ac:dyDescent="0.25"/>
  <cols>
    <col min="1" max="1" width="8.85546875" style="21"/>
    <col min="2" max="2" width="50.28515625" style="21" customWidth="1"/>
    <col min="3" max="3" width="11.7109375" style="21" customWidth="1"/>
    <col min="4" max="4" width="11.28515625" style="21" customWidth="1"/>
    <col min="5" max="26" width="8.85546875" style="21"/>
    <col min="27" max="27" width="8.5703125" style="21" customWidth="1"/>
    <col min="28" max="16384" width="8.85546875" style="21"/>
  </cols>
  <sheetData>
    <row r="1" spans="1:46" ht="15.75" thickBot="1" x14ac:dyDescent="0.3">
      <c r="A1" s="10"/>
      <c r="B1" s="10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6"/>
      <c r="Z1" s="98"/>
      <c r="AA1" s="196"/>
      <c r="AB1" s="196"/>
      <c r="AC1" s="196"/>
      <c r="AD1" s="196"/>
      <c r="AE1" s="196"/>
      <c r="AF1" s="196"/>
      <c r="AG1" s="196"/>
      <c r="AH1" s="98"/>
      <c r="AI1" s="98"/>
      <c r="AJ1" s="98"/>
      <c r="AK1" s="98"/>
      <c r="AL1" s="98"/>
      <c r="AM1" s="98"/>
      <c r="AN1" s="98"/>
      <c r="AO1" s="98"/>
      <c r="AP1" s="98"/>
      <c r="AQ1" s="98"/>
      <c r="AR1" s="98"/>
      <c r="AS1" s="98"/>
      <c r="AT1" s="98"/>
    </row>
    <row r="2" spans="1:46" ht="15.75" thickTop="1" x14ac:dyDescent="0.25">
      <c r="A2" s="10"/>
      <c r="B2" s="197" t="s">
        <v>127</v>
      </c>
      <c r="C2" s="198">
        <v>44104</v>
      </c>
      <c r="D2" s="198">
        <v>44012</v>
      </c>
      <c r="E2" s="198">
        <v>43921</v>
      </c>
      <c r="F2" s="198">
        <v>43830</v>
      </c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7"/>
      <c r="Z2" s="98"/>
      <c r="AA2" s="99"/>
      <c r="AB2" s="99"/>
      <c r="AC2" s="99"/>
      <c r="AD2" s="99"/>
      <c r="AE2" s="99"/>
      <c r="AF2" s="99"/>
      <c r="AG2" s="99"/>
      <c r="AH2" s="98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</row>
    <row r="3" spans="1:46" x14ac:dyDescent="0.25">
      <c r="A3" s="9"/>
      <c r="B3" s="199" t="s">
        <v>3</v>
      </c>
      <c r="C3" s="200"/>
      <c r="D3" s="200"/>
      <c r="E3" s="200"/>
      <c r="F3" s="200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101"/>
      <c r="Z3" s="102"/>
      <c r="AA3" s="101"/>
      <c r="AB3" s="101"/>
      <c r="AC3" s="101"/>
      <c r="AD3" s="101"/>
      <c r="AE3" s="101"/>
      <c r="AF3" s="101"/>
      <c r="AG3" s="101"/>
      <c r="AH3" s="102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</row>
    <row r="4" spans="1:46" x14ac:dyDescent="0.25">
      <c r="A4" s="10"/>
      <c r="B4" s="201" t="s">
        <v>12</v>
      </c>
      <c r="C4" s="202">
        <v>53</v>
      </c>
      <c r="D4" s="202">
        <v>58</v>
      </c>
      <c r="E4" s="202">
        <v>62</v>
      </c>
      <c r="F4" s="202">
        <v>63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104"/>
      <c r="Z4" s="98"/>
      <c r="AA4" s="104"/>
      <c r="AB4" s="104"/>
      <c r="AC4" s="104"/>
      <c r="AD4" s="104"/>
      <c r="AE4" s="104"/>
      <c r="AF4" s="104"/>
      <c r="AG4" s="104"/>
      <c r="AH4" s="98"/>
      <c r="AI4" s="100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</row>
    <row r="5" spans="1:46" x14ac:dyDescent="0.25">
      <c r="A5" s="10"/>
      <c r="B5" s="201" t="s">
        <v>13</v>
      </c>
      <c r="C5" s="202">
        <v>24</v>
      </c>
      <c r="D5" s="202">
        <v>25.7</v>
      </c>
      <c r="E5" s="202">
        <v>366</v>
      </c>
      <c r="F5" s="202">
        <v>364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104"/>
      <c r="Z5" s="98"/>
      <c r="AA5" s="104"/>
      <c r="AB5" s="104"/>
      <c r="AC5" s="104"/>
      <c r="AD5" s="104"/>
      <c r="AE5" s="104"/>
      <c r="AF5" s="104"/>
      <c r="AG5" s="104"/>
      <c r="AH5" s="98"/>
      <c r="AI5" s="100"/>
      <c r="AJ5" s="105"/>
      <c r="AK5" s="105"/>
      <c r="AL5" s="105"/>
      <c r="AM5" s="105"/>
      <c r="AN5" s="105"/>
      <c r="AO5" s="105"/>
      <c r="AP5" s="105"/>
      <c r="AQ5" s="105"/>
      <c r="AR5" s="105"/>
      <c r="AS5" s="105"/>
      <c r="AT5" s="105"/>
    </row>
    <row r="6" spans="1:46" x14ac:dyDescent="0.25">
      <c r="A6" s="10"/>
      <c r="B6" s="201" t="s">
        <v>14</v>
      </c>
      <c r="C6" s="202">
        <v>2136</v>
      </c>
      <c r="D6" s="202">
        <v>2265.6</v>
      </c>
      <c r="E6" s="202">
        <v>2455</v>
      </c>
      <c r="F6" s="202">
        <v>2642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104"/>
      <c r="Z6" s="98"/>
      <c r="AA6" s="104"/>
      <c r="AB6" s="104"/>
      <c r="AC6" s="104"/>
      <c r="AD6" s="104"/>
      <c r="AE6" s="104"/>
      <c r="AF6" s="104"/>
      <c r="AG6" s="104"/>
      <c r="AH6" s="98"/>
      <c r="AI6" s="100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5"/>
    </row>
    <row r="7" spans="1:46" x14ac:dyDescent="0.25">
      <c r="A7" s="10"/>
      <c r="B7" s="201" t="s">
        <v>15</v>
      </c>
      <c r="C7" s="202">
        <v>43</v>
      </c>
      <c r="D7" s="202">
        <v>44.68</v>
      </c>
      <c r="E7" s="202">
        <v>51</v>
      </c>
      <c r="F7" s="202">
        <v>62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104"/>
      <c r="Z7" s="98"/>
      <c r="AA7" s="104"/>
      <c r="AB7" s="104"/>
      <c r="AC7" s="104"/>
      <c r="AD7" s="104"/>
      <c r="AE7" s="104"/>
      <c r="AF7" s="104"/>
      <c r="AG7" s="104"/>
      <c r="AH7" s="98"/>
      <c r="AI7" s="100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</row>
    <row r="8" spans="1:46" x14ac:dyDescent="0.25">
      <c r="A8" s="10"/>
      <c r="B8" s="201" t="s">
        <v>16</v>
      </c>
      <c r="C8" s="202">
        <v>125</v>
      </c>
      <c r="D8" s="202">
        <v>127.87</v>
      </c>
      <c r="E8" s="202">
        <v>129</v>
      </c>
      <c r="F8" s="202">
        <v>129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104"/>
      <c r="Z8" s="98"/>
      <c r="AA8" s="104"/>
      <c r="AB8" s="104"/>
      <c r="AC8" s="104"/>
      <c r="AD8" s="104"/>
      <c r="AE8" s="104"/>
      <c r="AF8" s="104"/>
      <c r="AG8" s="104"/>
      <c r="AH8" s="98"/>
      <c r="AI8" s="100"/>
      <c r="AJ8" s="105"/>
      <c r="AK8" s="105"/>
      <c r="AL8" s="105"/>
      <c r="AM8" s="105"/>
      <c r="AN8" s="105"/>
      <c r="AO8" s="105"/>
      <c r="AP8" s="105"/>
      <c r="AQ8" s="105"/>
      <c r="AR8" s="105"/>
      <c r="AS8" s="105"/>
      <c r="AT8" s="105"/>
    </row>
    <row r="9" spans="1:46" x14ac:dyDescent="0.25">
      <c r="A9" s="10"/>
      <c r="B9" s="201" t="s">
        <v>17</v>
      </c>
      <c r="C9" s="202">
        <v>99</v>
      </c>
      <c r="D9" s="202">
        <v>110.846</v>
      </c>
      <c r="E9" s="202">
        <v>124</v>
      </c>
      <c r="F9" s="202">
        <v>132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104"/>
      <c r="Z9" s="98"/>
      <c r="AA9" s="104"/>
      <c r="AB9" s="104"/>
      <c r="AC9" s="104"/>
      <c r="AD9" s="104"/>
      <c r="AE9" s="104"/>
      <c r="AF9" s="104"/>
      <c r="AG9" s="104"/>
      <c r="AH9" s="98"/>
      <c r="AI9" s="100"/>
      <c r="AJ9" s="105"/>
      <c r="AK9" s="105"/>
      <c r="AL9" s="105"/>
      <c r="AM9" s="105"/>
      <c r="AN9" s="105"/>
      <c r="AO9" s="105"/>
      <c r="AP9" s="105"/>
      <c r="AQ9" s="105"/>
      <c r="AR9" s="105"/>
      <c r="AS9" s="105"/>
      <c r="AT9" s="105"/>
    </row>
    <row r="10" spans="1:46" x14ac:dyDescent="0.25">
      <c r="A10" s="10"/>
      <c r="B10" s="201" t="s">
        <v>42</v>
      </c>
      <c r="C10" s="202">
        <v>205</v>
      </c>
      <c r="D10" s="202">
        <v>206.916</v>
      </c>
      <c r="E10" s="202">
        <v>217</v>
      </c>
      <c r="F10" s="202">
        <v>249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104"/>
      <c r="Z10" s="98"/>
      <c r="AA10" s="104"/>
      <c r="AB10" s="104"/>
      <c r="AC10" s="104"/>
      <c r="AD10" s="104"/>
      <c r="AE10" s="104"/>
      <c r="AF10" s="104"/>
      <c r="AG10" s="104"/>
      <c r="AH10" s="98"/>
      <c r="AI10" s="100"/>
      <c r="AJ10" s="105"/>
      <c r="AK10" s="105"/>
      <c r="AL10" s="105"/>
      <c r="AM10" s="105"/>
      <c r="AN10" s="105"/>
      <c r="AO10" s="105"/>
      <c r="AP10" s="105"/>
      <c r="AQ10" s="105"/>
      <c r="AR10" s="105"/>
      <c r="AS10" s="105"/>
      <c r="AT10" s="105"/>
    </row>
    <row r="11" spans="1:46" x14ac:dyDescent="0.25">
      <c r="A11" s="9"/>
      <c r="B11" s="203" t="s">
        <v>18</v>
      </c>
      <c r="C11" s="17">
        <v>2685</v>
      </c>
      <c r="D11" s="17">
        <v>2839.7649999999999</v>
      </c>
      <c r="E11" s="17">
        <f>SUM(E4:E10)</f>
        <v>3404</v>
      </c>
      <c r="F11" s="17">
        <f>SUM(F4:F10)</f>
        <v>3641</v>
      </c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104"/>
      <c r="Z11" s="102"/>
      <c r="AA11" s="104"/>
      <c r="AB11" s="104"/>
      <c r="AC11" s="104"/>
      <c r="AD11" s="104"/>
      <c r="AE11" s="104"/>
      <c r="AF11" s="104"/>
      <c r="AG11" s="104"/>
      <c r="AH11" s="102"/>
      <c r="AI11" s="103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</row>
    <row r="12" spans="1:46" x14ac:dyDescent="0.25">
      <c r="A12" s="9"/>
      <c r="B12" s="199" t="s">
        <v>0</v>
      </c>
      <c r="C12" s="202"/>
      <c r="D12" s="202"/>
      <c r="E12" s="202"/>
      <c r="F12" s="202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104"/>
      <c r="Z12" s="102"/>
      <c r="AA12" s="104"/>
      <c r="AB12" s="104"/>
      <c r="AC12" s="104"/>
      <c r="AD12" s="104"/>
      <c r="AE12" s="104"/>
      <c r="AF12" s="104"/>
      <c r="AG12" s="104"/>
      <c r="AH12" s="102"/>
      <c r="AI12" s="103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</row>
    <row r="13" spans="1:46" x14ac:dyDescent="0.25">
      <c r="A13" s="9"/>
      <c r="B13" s="201" t="s">
        <v>1</v>
      </c>
      <c r="C13" s="202">
        <v>855</v>
      </c>
      <c r="D13" s="202">
        <v>963.46900000000005</v>
      </c>
      <c r="E13" s="202">
        <v>1067</v>
      </c>
      <c r="F13" s="202">
        <v>988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104"/>
      <c r="Z13" s="102"/>
      <c r="AA13" s="104"/>
      <c r="AB13" s="104"/>
      <c r="AC13" s="104"/>
      <c r="AD13" s="104"/>
      <c r="AE13" s="104"/>
      <c r="AF13" s="104"/>
      <c r="AG13" s="104"/>
      <c r="AH13" s="102"/>
      <c r="AI13" s="100"/>
      <c r="AJ13" s="107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</row>
    <row r="14" spans="1:46" x14ac:dyDescent="0.25">
      <c r="A14" s="10"/>
      <c r="B14" s="201" t="s">
        <v>19</v>
      </c>
      <c r="C14" s="202">
        <v>533</v>
      </c>
      <c r="D14" s="202">
        <v>600.33799999999997</v>
      </c>
      <c r="E14" s="202">
        <v>680</v>
      </c>
      <c r="F14" s="202">
        <v>638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104"/>
      <c r="Z14" s="98"/>
      <c r="AA14" s="104"/>
      <c r="AB14" s="104"/>
      <c r="AC14" s="104"/>
      <c r="AD14" s="104"/>
      <c r="AE14" s="104"/>
      <c r="AF14" s="104"/>
      <c r="AG14" s="104"/>
      <c r="AH14" s="98"/>
      <c r="AI14" s="100"/>
      <c r="AJ14" s="107"/>
      <c r="AK14" s="105"/>
      <c r="AL14" s="105"/>
      <c r="AM14" s="105"/>
      <c r="AN14" s="105"/>
      <c r="AO14" s="105"/>
      <c r="AP14" s="105"/>
      <c r="AQ14" s="105"/>
      <c r="AR14" s="105"/>
      <c r="AS14" s="105"/>
      <c r="AT14" s="105"/>
    </row>
    <row r="15" spans="1:46" x14ac:dyDescent="0.25">
      <c r="A15" s="10"/>
      <c r="B15" s="201" t="s">
        <v>20</v>
      </c>
      <c r="C15" s="202">
        <v>29</v>
      </c>
      <c r="D15" s="202">
        <v>18.027999999999999</v>
      </c>
      <c r="E15" s="202">
        <v>14</v>
      </c>
      <c r="F15" s="202">
        <v>7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104"/>
      <c r="Z15" s="98"/>
      <c r="AA15" s="104"/>
      <c r="AB15" s="104"/>
      <c r="AC15" s="104"/>
      <c r="AD15" s="104"/>
      <c r="AE15" s="104"/>
      <c r="AF15" s="104"/>
      <c r="AG15" s="104"/>
      <c r="AH15" s="98"/>
      <c r="AI15" s="100"/>
      <c r="AJ15" s="107"/>
      <c r="AK15" s="105"/>
      <c r="AL15" s="105"/>
      <c r="AM15" s="105"/>
      <c r="AN15" s="105"/>
      <c r="AO15" s="105"/>
      <c r="AP15" s="105"/>
      <c r="AQ15" s="105"/>
      <c r="AR15" s="105"/>
      <c r="AS15" s="105"/>
      <c r="AT15" s="105"/>
    </row>
    <row r="16" spans="1:46" x14ac:dyDescent="0.25">
      <c r="A16" s="10"/>
      <c r="B16" s="201" t="s">
        <v>21</v>
      </c>
      <c r="C16" s="202">
        <v>176</v>
      </c>
      <c r="D16" s="202">
        <v>185.88499999999999</v>
      </c>
      <c r="E16" s="202">
        <v>211</v>
      </c>
      <c r="F16" s="202">
        <v>237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104"/>
      <c r="Z16" s="98"/>
      <c r="AA16" s="104"/>
      <c r="AB16" s="104"/>
      <c r="AC16" s="104"/>
      <c r="AD16" s="104"/>
      <c r="AE16" s="104"/>
      <c r="AF16" s="104"/>
      <c r="AG16" s="104"/>
      <c r="AH16" s="98"/>
      <c r="AI16" s="100"/>
      <c r="AJ16" s="107"/>
      <c r="AK16" s="105"/>
      <c r="AL16" s="105"/>
      <c r="AM16" s="105"/>
      <c r="AN16" s="105"/>
      <c r="AO16" s="105"/>
      <c r="AP16" s="105"/>
      <c r="AQ16" s="105"/>
      <c r="AR16" s="105"/>
      <c r="AS16" s="105"/>
      <c r="AT16" s="105"/>
    </row>
    <row r="17" spans="1:46" x14ac:dyDescent="0.25">
      <c r="A17" s="10"/>
      <c r="B17" s="201" t="s">
        <v>32</v>
      </c>
      <c r="C17" s="202">
        <v>1349</v>
      </c>
      <c r="D17" s="202">
        <v>1420.4090000000001</v>
      </c>
      <c r="E17" s="202">
        <v>1656</v>
      </c>
      <c r="F17" s="202">
        <v>1794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104"/>
      <c r="Z17" s="98"/>
      <c r="AA17" s="104"/>
      <c r="AB17" s="104"/>
      <c r="AC17" s="104"/>
      <c r="AD17" s="104"/>
      <c r="AE17" s="104"/>
      <c r="AF17" s="104"/>
      <c r="AG17" s="104"/>
      <c r="AH17" s="98"/>
      <c r="AI17" s="100"/>
      <c r="AJ17" s="107"/>
      <c r="AK17" s="105"/>
      <c r="AL17" s="105"/>
      <c r="AM17" s="105"/>
      <c r="AN17" s="105"/>
      <c r="AO17" s="105"/>
      <c r="AP17" s="105"/>
      <c r="AQ17" s="105"/>
      <c r="AR17" s="105"/>
      <c r="AS17" s="105"/>
      <c r="AT17" s="105"/>
    </row>
    <row r="18" spans="1:46" x14ac:dyDescent="0.25">
      <c r="A18" s="10"/>
      <c r="B18" s="203" t="s">
        <v>2</v>
      </c>
      <c r="C18" s="17">
        <f>SUM(C13:C17)</f>
        <v>2942</v>
      </c>
      <c r="D18" s="17">
        <f>SUM(D13:D17)</f>
        <v>3188.1289999999999</v>
      </c>
      <c r="E18" s="17">
        <f>SUM(E13:E17)</f>
        <v>3628</v>
      </c>
      <c r="F18" s="17">
        <f>SUM(F13:F17)</f>
        <v>3664</v>
      </c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104"/>
      <c r="Z18" s="102"/>
      <c r="AA18" s="104"/>
      <c r="AB18" s="104"/>
      <c r="AC18" s="104"/>
      <c r="AD18" s="104"/>
      <c r="AE18" s="104"/>
      <c r="AF18" s="104"/>
      <c r="AG18" s="104"/>
      <c r="AH18" s="98"/>
      <c r="AI18" s="103"/>
      <c r="AJ18" s="105"/>
      <c r="AK18" s="105"/>
      <c r="AL18" s="105"/>
      <c r="AM18" s="105"/>
      <c r="AN18" s="105"/>
      <c r="AO18" s="105"/>
      <c r="AP18" s="105"/>
      <c r="AQ18" s="105"/>
      <c r="AR18" s="105"/>
      <c r="AS18" s="105"/>
      <c r="AT18" s="105"/>
    </row>
    <row r="19" spans="1:46" x14ac:dyDescent="0.25">
      <c r="A19" s="10"/>
      <c r="B19" s="203" t="s">
        <v>4</v>
      </c>
      <c r="C19" s="17">
        <f>C11+C18</f>
        <v>5627</v>
      </c>
      <c r="D19" s="17">
        <f>D11+D18</f>
        <v>6027.8940000000002</v>
      </c>
      <c r="E19" s="17">
        <f>E11+E18</f>
        <v>7032</v>
      </c>
      <c r="F19" s="17">
        <f>F11+F18</f>
        <v>7305</v>
      </c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104"/>
      <c r="Z19" s="102"/>
      <c r="AA19" s="104"/>
      <c r="AB19" s="104"/>
      <c r="AC19" s="104"/>
      <c r="AD19" s="104"/>
      <c r="AE19" s="104"/>
      <c r="AF19" s="104"/>
      <c r="AG19" s="104"/>
      <c r="AH19" s="98"/>
      <c r="AI19" s="100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</row>
    <row r="20" spans="1:46" x14ac:dyDescent="0.25">
      <c r="A20" s="10"/>
      <c r="B20" s="204" t="s">
        <v>5</v>
      </c>
      <c r="C20" s="1">
        <f>C2</f>
        <v>44104</v>
      </c>
      <c r="D20" s="1">
        <f>D2</f>
        <v>44012</v>
      </c>
      <c r="E20" s="1">
        <f>E2</f>
        <v>43921</v>
      </c>
      <c r="F20" s="1">
        <f>F2</f>
        <v>43830</v>
      </c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7"/>
      <c r="Z20" s="102"/>
      <c r="AA20" s="99"/>
      <c r="AB20" s="99"/>
      <c r="AC20" s="99"/>
      <c r="AD20" s="99"/>
      <c r="AE20" s="99"/>
      <c r="AF20" s="104"/>
      <c r="AG20" s="104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8"/>
      <c r="AT20" s="98"/>
    </row>
    <row r="21" spans="1:46" x14ac:dyDescent="0.25">
      <c r="A21" s="10"/>
      <c r="B21" s="199" t="s">
        <v>8</v>
      </c>
      <c r="C21" s="205"/>
      <c r="D21" s="205"/>
      <c r="E21" s="205"/>
      <c r="F21" s="20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104"/>
      <c r="Z21" s="98"/>
      <c r="AA21" s="104"/>
      <c r="AB21" s="104"/>
      <c r="AC21" s="104"/>
      <c r="AD21" s="104"/>
      <c r="AE21" s="104"/>
      <c r="AF21" s="104"/>
      <c r="AG21" s="104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8"/>
      <c r="AT21" s="98"/>
    </row>
    <row r="22" spans="1:46" x14ac:dyDescent="0.25">
      <c r="A22" s="10"/>
      <c r="B22" s="201" t="s">
        <v>22</v>
      </c>
      <c r="C22" s="205">
        <v>378</v>
      </c>
      <c r="D22" s="205">
        <v>561.40099999999995</v>
      </c>
      <c r="E22" s="205">
        <v>1161</v>
      </c>
      <c r="F22" s="205">
        <v>1467</v>
      </c>
      <c r="G22" s="5"/>
      <c r="H22" s="5"/>
      <c r="I22" s="5"/>
      <c r="J22" s="5"/>
      <c r="K22" s="5"/>
      <c r="L22" s="5"/>
      <c r="M22" s="5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04"/>
      <c r="Z22" s="98"/>
      <c r="AA22" s="108"/>
      <c r="AB22" s="108"/>
      <c r="AC22" s="108"/>
      <c r="AD22" s="108"/>
      <c r="AE22" s="108"/>
      <c r="AF22" s="104"/>
      <c r="AG22" s="104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8"/>
    </row>
    <row r="23" spans="1:46" x14ac:dyDescent="0.25">
      <c r="A23" s="10"/>
      <c r="B23" s="201" t="s">
        <v>23</v>
      </c>
      <c r="C23" s="205">
        <v>354</v>
      </c>
      <c r="D23" s="205">
        <v>386.08</v>
      </c>
      <c r="E23" s="205">
        <v>480</v>
      </c>
      <c r="F23" s="205">
        <v>513</v>
      </c>
      <c r="G23" s="5"/>
      <c r="H23" s="5"/>
      <c r="I23" s="5"/>
      <c r="J23" s="5"/>
      <c r="K23" s="5"/>
      <c r="L23" s="5"/>
      <c r="M23" s="5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04"/>
      <c r="Z23" s="98"/>
      <c r="AA23" s="108"/>
      <c r="AB23" s="108"/>
      <c r="AC23" s="108"/>
      <c r="AD23" s="108"/>
      <c r="AE23" s="108"/>
      <c r="AF23" s="104"/>
      <c r="AG23" s="104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98"/>
    </row>
    <row r="24" spans="1:46" x14ac:dyDescent="0.25">
      <c r="A24" s="10"/>
      <c r="B24" s="199" t="s">
        <v>24</v>
      </c>
      <c r="C24" s="205">
        <v>732</v>
      </c>
      <c r="D24" s="205">
        <v>947.48099999999999</v>
      </c>
      <c r="E24" s="205">
        <v>1641</v>
      </c>
      <c r="F24" s="205">
        <v>1980</v>
      </c>
      <c r="G24" s="5"/>
      <c r="H24" s="5"/>
      <c r="I24" s="5"/>
      <c r="J24" s="5"/>
      <c r="K24" s="5"/>
      <c r="L24" s="5"/>
      <c r="M24" s="5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04"/>
      <c r="Z24" s="98"/>
      <c r="AA24" s="108"/>
      <c r="AB24" s="108"/>
      <c r="AC24" s="108"/>
      <c r="AD24" s="108"/>
      <c r="AE24" s="108"/>
      <c r="AF24" s="104"/>
      <c r="AG24" s="104"/>
      <c r="AH24" s="98"/>
      <c r="AI24" s="98"/>
      <c r="AJ24" s="98"/>
      <c r="AK24" s="98"/>
      <c r="AL24" s="98"/>
      <c r="AM24" s="98"/>
      <c r="AN24" s="98"/>
      <c r="AO24" s="98"/>
      <c r="AP24" s="98"/>
      <c r="AQ24" s="98"/>
      <c r="AR24" s="98"/>
      <c r="AS24" s="98"/>
      <c r="AT24" s="98"/>
    </row>
    <row r="25" spans="1:46" x14ac:dyDescent="0.25">
      <c r="A25" s="10"/>
      <c r="B25" s="201" t="s">
        <v>25</v>
      </c>
      <c r="C25" s="205">
        <v>8</v>
      </c>
      <c r="D25" s="205">
        <v>15.759</v>
      </c>
      <c r="E25" s="205">
        <v>17</v>
      </c>
      <c r="F25" s="205">
        <v>20.56</v>
      </c>
      <c r="G25" s="5"/>
      <c r="H25" s="5"/>
      <c r="I25" s="5"/>
      <c r="J25" s="5"/>
      <c r="K25" s="5"/>
      <c r="L25" s="5"/>
      <c r="M25" s="5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04"/>
      <c r="Z25" s="98"/>
      <c r="AA25" s="108"/>
      <c r="AB25" s="108"/>
      <c r="AC25" s="108"/>
      <c r="AD25" s="108"/>
      <c r="AE25" s="108"/>
      <c r="AF25" s="104"/>
      <c r="AG25" s="104"/>
      <c r="AH25" s="98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</row>
    <row r="26" spans="1:46" x14ac:dyDescent="0.25">
      <c r="A26" s="10"/>
      <c r="B26" s="201" t="s">
        <v>26</v>
      </c>
      <c r="C26" s="205">
        <v>1749</v>
      </c>
      <c r="D26" s="205">
        <v>1746.2639999999999</v>
      </c>
      <c r="E26" s="205">
        <v>1745</v>
      </c>
      <c r="F26" s="205">
        <v>1747.0609999999999</v>
      </c>
      <c r="G26" s="5"/>
      <c r="H26" s="5"/>
      <c r="I26" s="5"/>
      <c r="J26" s="5"/>
      <c r="K26" s="5"/>
      <c r="L26" s="5"/>
      <c r="M26" s="5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04"/>
      <c r="Z26" s="98"/>
      <c r="AA26" s="108"/>
      <c r="AB26" s="108"/>
      <c r="AC26" s="108"/>
      <c r="AD26" s="108"/>
      <c r="AE26" s="108"/>
      <c r="AF26" s="104"/>
      <c r="AG26" s="104"/>
      <c r="AH26" s="98"/>
      <c r="AI26" s="98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8"/>
    </row>
    <row r="27" spans="1:46" x14ac:dyDescent="0.25">
      <c r="A27" s="10"/>
      <c r="B27" s="201" t="s">
        <v>27</v>
      </c>
      <c r="C27" s="205">
        <v>87</v>
      </c>
      <c r="D27" s="205">
        <v>104</v>
      </c>
      <c r="E27" s="205">
        <v>89</v>
      </c>
      <c r="F27" s="205">
        <v>104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104"/>
      <c r="Z27" s="98"/>
      <c r="AA27" s="104"/>
      <c r="AB27" s="104"/>
      <c r="AC27" s="104"/>
      <c r="AD27" s="104"/>
      <c r="AE27" s="104"/>
      <c r="AF27" s="104"/>
      <c r="AG27" s="104"/>
      <c r="AH27" s="98"/>
      <c r="AI27" s="98"/>
      <c r="AJ27" s="98"/>
      <c r="AK27" s="98"/>
      <c r="AL27" s="98"/>
      <c r="AM27" s="98"/>
      <c r="AN27" s="98"/>
      <c r="AO27" s="98"/>
      <c r="AP27" s="98"/>
      <c r="AQ27" s="98"/>
      <c r="AR27" s="98"/>
      <c r="AS27" s="98"/>
      <c r="AT27" s="98"/>
    </row>
    <row r="28" spans="1:46" x14ac:dyDescent="0.25">
      <c r="A28" s="10"/>
      <c r="B28" s="201" t="s">
        <v>28</v>
      </c>
      <c r="C28" s="205">
        <v>213</v>
      </c>
      <c r="D28" s="205">
        <v>228</v>
      </c>
      <c r="E28" s="205">
        <v>187</v>
      </c>
      <c r="F28" s="205">
        <v>228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104"/>
      <c r="Z28" s="98"/>
      <c r="AA28" s="108"/>
      <c r="AB28" s="108"/>
      <c r="AC28" s="108"/>
      <c r="AD28" s="108"/>
      <c r="AE28" s="108"/>
      <c r="AF28" s="104"/>
      <c r="AG28" s="104"/>
      <c r="AH28" s="98"/>
      <c r="AI28" s="98"/>
      <c r="AJ28" s="98"/>
      <c r="AK28" s="98"/>
      <c r="AL28" s="98"/>
      <c r="AM28" s="98"/>
      <c r="AN28" s="98"/>
      <c r="AO28" s="98"/>
      <c r="AP28" s="98"/>
      <c r="AQ28" s="98"/>
      <c r="AR28" s="98"/>
      <c r="AS28" s="98"/>
      <c r="AT28" s="98"/>
    </row>
    <row r="29" spans="1:46" x14ac:dyDescent="0.25">
      <c r="A29" s="10"/>
      <c r="B29" s="201" t="s">
        <v>29</v>
      </c>
      <c r="C29" s="205">
        <v>19</v>
      </c>
      <c r="D29" s="205">
        <v>9.7859999999999996</v>
      </c>
      <c r="E29" s="205">
        <v>12</v>
      </c>
      <c r="F29" s="205">
        <v>9.4990000000000006</v>
      </c>
      <c r="G29" s="5"/>
      <c r="H29" s="5"/>
      <c r="I29" s="5"/>
      <c r="J29" s="5"/>
      <c r="K29" s="5"/>
      <c r="L29" s="5"/>
      <c r="M29" s="5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04"/>
      <c r="Z29" s="98"/>
      <c r="AA29" s="108"/>
      <c r="AB29" s="108"/>
      <c r="AC29" s="108"/>
      <c r="AD29" s="108"/>
      <c r="AE29" s="108"/>
      <c r="AF29" s="104"/>
      <c r="AG29" s="104"/>
      <c r="AH29" s="98"/>
      <c r="AI29" s="98"/>
      <c r="AJ29" s="98"/>
      <c r="AK29" s="98"/>
      <c r="AL29" s="98"/>
      <c r="AM29" s="98"/>
      <c r="AN29" s="98"/>
      <c r="AO29" s="98"/>
      <c r="AP29" s="98"/>
      <c r="AQ29" s="98"/>
      <c r="AR29" s="98"/>
      <c r="AS29" s="98"/>
      <c r="AT29" s="98"/>
    </row>
    <row r="30" spans="1:46" x14ac:dyDescent="0.25">
      <c r="A30" s="10"/>
      <c r="B30" s="201" t="s">
        <v>30</v>
      </c>
      <c r="C30" s="205">
        <v>64</v>
      </c>
      <c r="D30" s="205">
        <v>73.177999999999997</v>
      </c>
      <c r="E30" s="205">
        <v>59</v>
      </c>
      <c r="F30" s="205">
        <v>61.445999999999998</v>
      </c>
      <c r="G30" s="5"/>
      <c r="H30" s="5"/>
      <c r="I30" s="5"/>
      <c r="J30" s="5"/>
      <c r="K30" s="5"/>
      <c r="L30" s="5"/>
      <c r="M30" s="5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04"/>
      <c r="Z30" s="98"/>
      <c r="AA30" s="108"/>
      <c r="AB30" s="108"/>
      <c r="AC30" s="108"/>
      <c r="AD30" s="108"/>
      <c r="AE30" s="108"/>
      <c r="AF30" s="104"/>
      <c r="AG30" s="104"/>
      <c r="AH30" s="98"/>
      <c r="AI30" s="98"/>
      <c r="AJ30" s="98"/>
      <c r="AK30" s="98"/>
      <c r="AL30" s="98"/>
      <c r="AM30" s="98"/>
      <c r="AN30" s="98"/>
      <c r="AO30" s="98"/>
      <c r="AP30" s="98"/>
      <c r="AQ30" s="98"/>
      <c r="AR30" s="98"/>
      <c r="AS30" s="98"/>
      <c r="AT30" s="98"/>
    </row>
    <row r="31" spans="1:46" x14ac:dyDescent="0.25">
      <c r="A31" s="10"/>
      <c r="B31" s="203" t="s">
        <v>31</v>
      </c>
      <c r="C31" s="7">
        <v>2132</v>
      </c>
      <c r="D31" s="7">
        <v>2144.6909999999998</v>
      </c>
      <c r="E31" s="7">
        <v>2092</v>
      </c>
      <c r="F31" s="7">
        <v>2149.3530000000001</v>
      </c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108"/>
      <c r="Z31" s="102"/>
      <c r="AA31" s="108"/>
      <c r="AB31" s="108"/>
      <c r="AC31" s="108"/>
      <c r="AD31" s="108"/>
      <c r="AE31" s="108"/>
      <c r="AF31" s="104"/>
      <c r="AG31" s="104"/>
      <c r="AH31" s="98"/>
      <c r="AI31" s="102"/>
      <c r="AJ31" s="102"/>
      <c r="AK31" s="98"/>
      <c r="AL31" s="98"/>
      <c r="AM31" s="98"/>
      <c r="AN31" s="98"/>
      <c r="AO31" s="98"/>
      <c r="AP31" s="98"/>
      <c r="AQ31" s="98"/>
      <c r="AR31" s="98"/>
      <c r="AS31" s="98"/>
      <c r="AT31" s="98"/>
    </row>
    <row r="32" spans="1:46" x14ac:dyDescent="0.25">
      <c r="A32" s="9"/>
      <c r="B32" s="199" t="s">
        <v>6</v>
      </c>
      <c r="C32" s="206"/>
      <c r="D32" s="206"/>
      <c r="E32" s="206"/>
      <c r="F32" s="206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08"/>
      <c r="Z32" s="102"/>
      <c r="AA32" s="108"/>
      <c r="AB32" s="108"/>
      <c r="AC32" s="108"/>
      <c r="AD32" s="108"/>
      <c r="AE32" s="108"/>
      <c r="AF32" s="108"/>
      <c r="AG32" s="108"/>
      <c r="AH32" s="102"/>
      <c r="AI32" s="98"/>
      <c r="AJ32" s="98"/>
      <c r="AK32" s="102"/>
      <c r="AL32" s="102"/>
      <c r="AM32" s="102"/>
      <c r="AN32" s="102"/>
      <c r="AO32" s="102"/>
      <c r="AP32" s="102"/>
      <c r="AQ32" s="102"/>
      <c r="AR32" s="102"/>
      <c r="AS32" s="102"/>
      <c r="AT32" s="102"/>
    </row>
    <row r="33" spans="1:46" x14ac:dyDescent="0.25">
      <c r="A33" s="9"/>
      <c r="B33" s="201" t="s">
        <v>33</v>
      </c>
      <c r="C33" s="205">
        <v>80</v>
      </c>
      <c r="D33" s="205">
        <v>92.91</v>
      </c>
      <c r="E33" s="205">
        <v>127</v>
      </c>
      <c r="F33" s="205">
        <v>120.999</v>
      </c>
      <c r="G33" s="5"/>
      <c r="H33" s="5"/>
      <c r="I33" s="5"/>
      <c r="J33" s="5"/>
      <c r="K33" s="5"/>
      <c r="L33" s="5"/>
      <c r="M33" s="5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04"/>
      <c r="Z33" s="98"/>
      <c r="AA33" s="108"/>
      <c r="AB33" s="108"/>
      <c r="AC33" s="108"/>
      <c r="AD33" s="108"/>
      <c r="AE33" s="108"/>
      <c r="AF33" s="108"/>
      <c r="AG33" s="108"/>
      <c r="AH33" s="102"/>
      <c r="AI33" s="98"/>
      <c r="AJ33" s="98"/>
      <c r="AK33" s="102"/>
      <c r="AL33" s="102"/>
      <c r="AM33" s="102"/>
      <c r="AN33" s="102"/>
      <c r="AO33" s="102"/>
      <c r="AP33" s="102"/>
      <c r="AQ33" s="102"/>
      <c r="AR33" s="102"/>
      <c r="AS33" s="102"/>
      <c r="AT33" s="102"/>
    </row>
    <row r="34" spans="1:46" x14ac:dyDescent="0.25">
      <c r="A34" s="10"/>
      <c r="B34" s="201" t="s">
        <v>34</v>
      </c>
      <c r="C34" s="205">
        <v>1929</v>
      </c>
      <c r="D34" s="205">
        <v>2000.2529999999999</v>
      </c>
      <c r="E34" s="205">
        <v>2178</v>
      </c>
      <c r="F34" s="205">
        <v>2077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104"/>
      <c r="Z34" s="98"/>
      <c r="AA34" s="104"/>
      <c r="AB34" s="104"/>
      <c r="AC34" s="104"/>
      <c r="AD34" s="104"/>
      <c r="AE34" s="104"/>
      <c r="AF34" s="104"/>
      <c r="AG34" s="104"/>
      <c r="AH34" s="98"/>
      <c r="AI34" s="98"/>
      <c r="AJ34" s="98"/>
      <c r="AK34" s="98"/>
      <c r="AL34" s="98"/>
      <c r="AM34" s="98"/>
      <c r="AN34" s="98"/>
      <c r="AO34" s="98"/>
      <c r="AP34" s="98"/>
      <c r="AQ34" s="98"/>
      <c r="AR34" s="98"/>
      <c r="AS34" s="98"/>
      <c r="AT34" s="98"/>
    </row>
    <row r="35" spans="1:46" x14ac:dyDescent="0.25">
      <c r="A35" s="10"/>
      <c r="B35" s="201" t="s">
        <v>35</v>
      </c>
      <c r="C35" s="205">
        <v>25</v>
      </c>
      <c r="D35" s="205">
        <v>28.3</v>
      </c>
      <c r="E35" s="205">
        <v>26</v>
      </c>
      <c r="F35" s="205">
        <v>30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104"/>
      <c r="Z35" s="98"/>
      <c r="AA35" s="108"/>
      <c r="AB35" s="108"/>
      <c r="AC35" s="108"/>
      <c r="AD35" s="108"/>
      <c r="AE35" s="108"/>
      <c r="AF35" s="104"/>
      <c r="AG35" s="104"/>
      <c r="AH35" s="98"/>
      <c r="AI35" s="98"/>
      <c r="AJ35" s="98"/>
      <c r="AK35" s="98"/>
      <c r="AL35" s="98"/>
      <c r="AM35" s="98"/>
      <c r="AN35" s="98"/>
      <c r="AO35" s="98"/>
      <c r="AP35" s="98"/>
      <c r="AQ35" s="98"/>
      <c r="AR35" s="98"/>
      <c r="AS35" s="98"/>
      <c r="AT35" s="98"/>
    </row>
    <row r="36" spans="1:46" x14ac:dyDescent="0.25">
      <c r="A36" s="10"/>
      <c r="B36" s="201" t="s">
        <v>36</v>
      </c>
      <c r="C36" s="205">
        <v>445</v>
      </c>
      <c r="D36" s="205">
        <v>503.53399999999999</v>
      </c>
      <c r="E36" s="205">
        <v>633</v>
      </c>
      <c r="F36" s="205">
        <v>580</v>
      </c>
      <c r="G36" s="5"/>
      <c r="H36" s="5"/>
      <c r="I36" s="5"/>
      <c r="J36" s="5"/>
      <c r="K36" s="5"/>
      <c r="L36" s="5"/>
      <c r="M36" s="5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04"/>
      <c r="Z36" s="98"/>
      <c r="AA36" s="108"/>
      <c r="AB36" s="108"/>
      <c r="AC36" s="108"/>
      <c r="AD36" s="108"/>
      <c r="AE36" s="108"/>
      <c r="AF36" s="104"/>
      <c r="AG36" s="104"/>
      <c r="AH36" s="98"/>
      <c r="AI36" s="98"/>
      <c r="AJ36" s="98"/>
      <c r="AK36" s="98"/>
      <c r="AL36" s="98"/>
      <c r="AM36" s="98"/>
      <c r="AN36" s="98"/>
      <c r="AO36" s="98"/>
      <c r="AP36" s="98"/>
      <c r="AQ36" s="98"/>
      <c r="AR36" s="98"/>
      <c r="AS36" s="98"/>
      <c r="AT36" s="98"/>
    </row>
    <row r="37" spans="1:46" x14ac:dyDescent="0.25">
      <c r="A37" s="10"/>
      <c r="B37" s="201" t="s">
        <v>37</v>
      </c>
      <c r="C37" s="205">
        <v>13</v>
      </c>
      <c r="D37" s="205">
        <v>15.9</v>
      </c>
      <c r="E37" s="205">
        <v>31</v>
      </c>
      <c r="F37" s="205">
        <v>18</v>
      </c>
      <c r="G37" s="5"/>
      <c r="H37" s="5"/>
      <c r="I37" s="5"/>
      <c r="J37" s="5"/>
      <c r="K37" s="5"/>
      <c r="L37" s="5"/>
      <c r="M37" s="5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04"/>
      <c r="Z37" s="98"/>
      <c r="AA37" s="108"/>
      <c r="AB37" s="108"/>
      <c r="AC37" s="108"/>
      <c r="AD37" s="108"/>
      <c r="AE37" s="108"/>
      <c r="AF37" s="104"/>
      <c r="AG37" s="104"/>
      <c r="AH37" s="98"/>
      <c r="AI37" s="98"/>
      <c r="AJ37" s="98"/>
      <c r="AK37" s="98"/>
      <c r="AL37" s="98"/>
      <c r="AM37" s="98"/>
      <c r="AN37" s="98"/>
      <c r="AO37" s="98"/>
      <c r="AP37" s="98"/>
      <c r="AQ37" s="98"/>
      <c r="AR37" s="98"/>
      <c r="AS37" s="98"/>
      <c r="AT37" s="98"/>
    </row>
    <row r="38" spans="1:46" x14ac:dyDescent="0.25">
      <c r="A38" s="10"/>
      <c r="B38" s="201" t="s">
        <v>38</v>
      </c>
      <c r="C38" s="205">
        <v>263</v>
      </c>
      <c r="D38" s="205">
        <v>279.13900000000001</v>
      </c>
      <c r="E38" s="205">
        <v>287</v>
      </c>
      <c r="F38" s="205">
        <v>329</v>
      </c>
      <c r="G38" s="5"/>
      <c r="H38" s="5"/>
      <c r="I38" s="5"/>
      <c r="J38" s="5"/>
      <c r="K38" s="5"/>
      <c r="L38" s="5"/>
      <c r="M38" s="5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04"/>
      <c r="Z38" s="98"/>
      <c r="AA38" s="108"/>
      <c r="AB38" s="108"/>
      <c r="AC38" s="108"/>
      <c r="AD38" s="108"/>
      <c r="AE38" s="108"/>
      <c r="AF38" s="104"/>
      <c r="AG38" s="104"/>
      <c r="AH38" s="98"/>
      <c r="AI38" s="98"/>
      <c r="AJ38" s="98"/>
      <c r="AK38" s="98"/>
      <c r="AL38" s="98"/>
      <c r="AM38" s="98"/>
      <c r="AN38" s="98"/>
      <c r="AO38" s="98"/>
      <c r="AP38" s="98"/>
      <c r="AQ38" s="98"/>
      <c r="AR38" s="98"/>
      <c r="AS38" s="98"/>
      <c r="AT38" s="98"/>
    </row>
    <row r="39" spans="1:46" x14ac:dyDescent="0.25">
      <c r="A39" s="10"/>
      <c r="B39" s="203" t="s">
        <v>7</v>
      </c>
      <c r="C39" s="7">
        <f t="shared" ref="C39" si="0">SUM(C33:C38)</f>
        <v>2755</v>
      </c>
      <c r="D39" s="7">
        <f>SUM(D33:D38)</f>
        <v>2920.0360000000005</v>
      </c>
      <c r="E39" s="7">
        <f>SUM(E33:E38)</f>
        <v>3282</v>
      </c>
      <c r="F39" s="7">
        <f>SUM(F33:F38)</f>
        <v>3154.9989999999998</v>
      </c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108"/>
      <c r="Z39" s="102"/>
      <c r="AA39" s="108"/>
      <c r="AB39" s="108"/>
      <c r="AC39" s="108"/>
      <c r="AD39" s="108"/>
      <c r="AE39" s="108"/>
      <c r="AF39" s="104"/>
      <c r="AG39" s="104"/>
      <c r="AH39" s="98"/>
      <c r="AI39" s="98"/>
      <c r="AJ39" s="98"/>
      <c r="AK39" s="98"/>
      <c r="AL39" s="98"/>
      <c r="AM39" s="98"/>
      <c r="AN39" s="98"/>
      <c r="AO39" s="98"/>
      <c r="AP39" s="98"/>
      <c r="AQ39" s="98"/>
      <c r="AR39" s="98"/>
      <c r="AS39" s="98"/>
      <c r="AT39" s="98"/>
    </row>
    <row r="40" spans="1:46" x14ac:dyDescent="0.25">
      <c r="A40" s="10"/>
      <c r="B40" s="203" t="s">
        <v>139</v>
      </c>
      <c r="C40" s="7">
        <f>C19</f>
        <v>5627</v>
      </c>
      <c r="D40" s="7">
        <f>D19</f>
        <v>6027.8940000000002</v>
      </c>
      <c r="E40" s="7">
        <f>E19</f>
        <v>7032</v>
      </c>
      <c r="F40" s="7">
        <f>F19</f>
        <v>7305</v>
      </c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108"/>
      <c r="Z40" s="102"/>
      <c r="AA40" s="108"/>
      <c r="AB40" s="108"/>
      <c r="AC40" s="108"/>
      <c r="AD40" s="108"/>
      <c r="AE40" s="108"/>
      <c r="AF40" s="104"/>
      <c r="AG40" s="104"/>
      <c r="AH40" s="98"/>
      <c r="AI40" s="98"/>
      <c r="AJ40" s="98"/>
      <c r="AK40" s="98"/>
      <c r="AL40" s="98"/>
      <c r="AM40" s="98"/>
      <c r="AN40" s="98"/>
      <c r="AO40" s="98"/>
      <c r="AP40" s="98"/>
      <c r="AQ40" s="98"/>
      <c r="AR40" s="98"/>
      <c r="AS40" s="98"/>
      <c r="AT40" s="98"/>
    </row>
    <row r="41" spans="1:46" ht="15.75" thickBot="1" x14ac:dyDescent="0.3">
      <c r="A41" s="10"/>
      <c r="B41" s="207" t="s">
        <v>9</v>
      </c>
      <c r="C41" s="208">
        <f t="shared" ref="C41" si="1">C31+C39</f>
        <v>4887</v>
      </c>
      <c r="D41" s="208">
        <f>D31+D39</f>
        <v>5064.7270000000008</v>
      </c>
      <c r="E41" s="208">
        <f>E31+E39</f>
        <v>5374</v>
      </c>
      <c r="F41" s="208">
        <f>F31+F39</f>
        <v>5304.3519999999999</v>
      </c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108"/>
      <c r="Z41" s="102"/>
      <c r="AA41" s="108"/>
      <c r="AB41" s="108"/>
      <c r="AC41" s="108"/>
      <c r="AD41" s="108"/>
      <c r="AE41" s="108"/>
      <c r="AF41" s="108"/>
      <c r="AG41" s="108"/>
      <c r="AH41" s="98"/>
      <c r="AI41" s="98"/>
      <c r="AJ41" s="98"/>
      <c r="AK41" s="98"/>
      <c r="AL41" s="98"/>
      <c r="AM41" s="98"/>
      <c r="AN41" s="98"/>
      <c r="AO41" s="98"/>
      <c r="AP41" s="98"/>
      <c r="AQ41" s="98"/>
      <c r="AR41" s="98"/>
      <c r="AS41" s="98"/>
      <c r="AT41" s="98"/>
    </row>
    <row r="42" spans="1:46" ht="15.75" thickTop="1" x14ac:dyDescent="0.25">
      <c r="A42" s="10"/>
      <c r="B42" s="2"/>
      <c r="C42" s="6"/>
      <c r="D42" s="6"/>
      <c r="E42" s="6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08"/>
      <c r="Z42" s="98"/>
      <c r="AA42" s="108"/>
      <c r="AB42" s="108"/>
      <c r="AC42" s="108"/>
      <c r="AD42" s="108"/>
      <c r="AE42" s="108"/>
      <c r="AF42" s="108"/>
      <c r="AG42" s="108"/>
      <c r="AH42" s="98"/>
      <c r="AI42" s="98"/>
      <c r="AJ42" s="98"/>
      <c r="AK42" s="98"/>
      <c r="AL42" s="98"/>
      <c r="AM42" s="98"/>
      <c r="AN42" s="98"/>
      <c r="AO42" s="98"/>
      <c r="AP42" s="98"/>
      <c r="AQ42" s="98"/>
      <c r="AR42" s="98"/>
      <c r="AS42" s="98"/>
      <c r="AT42" s="98"/>
    </row>
    <row r="43" spans="1:46" x14ac:dyDescent="0.25">
      <c r="A43" s="10"/>
      <c r="B43" s="3"/>
      <c r="C43" s="4"/>
      <c r="D43" s="4"/>
      <c r="E43" s="4"/>
      <c r="F43" s="5"/>
      <c r="G43" s="5"/>
      <c r="H43" s="5"/>
      <c r="I43" s="5"/>
      <c r="J43" s="5"/>
      <c r="K43" s="5"/>
      <c r="L43" s="5"/>
      <c r="M43" s="5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04"/>
      <c r="Z43" s="98"/>
      <c r="AA43" s="108"/>
      <c r="AB43" s="108"/>
      <c r="AC43" s="108"/>
      <c r="AD43" s="108"/>
      <c r="AE43" s="108"/>
      <c r="AF43" s="108"/>
      <c r="AG43" s="108"/>
      <c r="AH43" s="98"/>
      <c r="AI43" s="98"/>
      <c r="AJ43" s="98"/>
      <c r="AK43" s="98"/>
      <c r="AL43" s="98"/>
      <c r="AM43" s="98"/>
      <c r="AN43" s="98"/>
      <c r="AO43" s="98"/>
      <c r="AP43" s="98"/>
      <c r="AQ43" s="98"/>
      <c r="AR43" s="98"/>
      <c r="AS43" s="98"/>
      <c r="AT43" s="98"/>
    </row>
    <row r="44" spans="1:46" x14ac:dyDescent="0.25">
      <c r="A44" s="10"/>
      <c r="B44" s="3" t="s">
        <v>39</v>
      </c>
      <c r="C44" s="4">
        <v>-636</v>
      </c>
      <c r="D44" s="4">
        <v>-338</v>
      </c>
      <c r="F44" s="5"/>
      <c r="G44" s="5"/>
      <c r="H44" s="5"/>
      <c r="I44" s="5"/>
      <c r="J44" s="5"/>
      <c r="K44" s="5"/>
      <c r="L44" s="5"/>
      <c r="M44" s="5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04"/>
      <c r="Z44" s="98"/>
      <c r="AA44" s="108"/>
      <c r="AB44" s="108"/>
      <c r="AC44" s="108"/>
      <c r="AD44" s="108"/>
      <c r="AE44" s="108"/>
      <c r="AF44" s="104"/>
      <c r="AG44" s="104"/>
      <c r="AH44" s="98"/>
      <c r="AI44" s="98"/>
      <c r="AJ44" s="98"/>
      <c r="AK44" s="98"/>
      <c r="AL44" s="98"/>
      <c r="AM44" s="98"/>
      <c r="AN44" s="98"/>
      <c r="AO44" s="98"/>
      <c r="AP44" s="98"/>
      <c r="AQ44" s="98"/>
      <c r="AR44" s="98"/>
      <c r="AS44" s="98"/>
      <c r="AT44" s="98"/>
    </row>
    <row r="45" spans="1:46" x14ac:dyDescent="0.25">
      <c r="A45" s="10"/>
      <c r="B45" s="3"/>
      <c r="C45" s="4"/>
      <c r="D45" s="4"/>
      <c r="F45" s="5"/>
      <c r="G45" s="5"/>
      <c r="H45" s="5"/>
      <c r="I45" s="5"/>
      <c r="J45" s="5"/>
      <c r="K45" s="5"/>
      <c r="L45" s="5"/>
      <c r="M45" s="5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04"/>
      <c r="Z45" s="98"/>
      <c r="AA45" s="108"/>
      <c r="AB45" s="108"/>
      <c r="AC45" s="108"/>
      <c r="AD45" s="108"/>
      <c r="AE45" s="108"/>
      <c r="AF45" s="104"/>
      <c r="AG45" s="104"/>
      <c r="AH45" s="98"/>
      <c r="AI45" s="98"/>
      <c r="AJ45" s="98"/>
      <c r="AK45" s="98"/>
      <c r="AL45" s="98"/>
      <c r="AM45" s="98"/>
      <c r="AN45" s="98"/>
      <c r="AO45" s="98"/>
      <c r="AP45" s="98"/>
      <c r="AQ45" s="98"/>
      <c r="AR45" s="98"/>
      <c r="AS45" s="98"/>
      <c r="AT45" s="98"/>
    </row>
    <row r="46" spans="1:46" x14ac:dyDescent="0.25">
      <c r="A46" s="10"/>
      <c r="B46" s="3" t="s">
        <v>40</v>
      </c>
      <c r="C46" s="4">
        <v>2329</v>
      </c>
      <c r="D46" s="4">
        <v>2031</v>
      </c>
      <c r="F46" s="5"/>
      <c r="G46" s="5"/>
      <c r="H46" s="5"/>
      <c r="I46" s="5"/>
      <c r="J46" s="5"/>
      <c r="K46" s="5"/>
      <c r="L46" s="5"/>
      <c r="M46" s="5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04"/>
      <c r="Z46" s="98"/>
      <c r="AA46" s="108"/>
      <c r="AB46" s="108"/>
      <c r="AC46" s="108"/>
      <c r="AD46" s="108"/>
      <c r="AE46" s="108"/>
      <c r="AF46" s="104"/>
      <c r="AG46" s="104"/>
      <c r="AH46" s="98"/>
      <c r="AI46" s="98"/>
      <c r="AJ46" s="98"/>
      <c r="AK46" s="98"/>
      <c r="AL46" s="98"/>
      <c r="AM46" s="98"/>
      <c r="AN46" s="98"/>
      <c r="AO46" s="98"/>
      <c r="AP46" s="98"/>
      <c r="AQ46" s="98"/>
      <c r="AR46" s="98"/>
      <c r="AS46" s="98"/>
      <c r="AT46" s="98"/>
    </row>
    <row r="47" spans="1:46" x14ac:dyDescent="0.25">
      <c r="A47" s="10"/>
      <c r="B47" s="3"/>
      <c r="C47" s="4"/>
      <c r="D47" s="4"/>
      <c r="F47" s="5"/>
      <c r="G47" s="5"/>
      <c r="H47" s="5"/>
      <c r="I47" s="5"/>
      <c r="J47" s="5"/>
      <c r="K47" s="5"/>
      <c r="L47" s="5"/>
      <c r="M47" s="5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04"/>
      <c r="Z47" s="98"/>
      <c r="AA47" s="108"/>
      <c r="AB47" s="108"/>
      <c r="AC47" s="108"/>
      <c r="AD47" s="108"/>
      <c r="AE47" s="108"/>
      <c r="AF47" s="104"/>
      <c r="AG47" s="104"/>
      <c r="AH47" s="98"/>
      <c r="AI47" s="98"/>
      <c r="AJ47" s="98"/>
      <c r="AK47" s="98"/>
      <c r="AL47" s="98"/>
      <c r="AM47" s="98"/>
      <c r="AN47" s="98"/>
      <c r="AO47" s="98"/>
      <c r="AP47" s="98"/>
      <c r="AQ47" s="98"/>
      <c r="AR47" s="98"/>
      <c r="AS47" s="98"/>
      <c r="AT47" s="98"/>
    </row>
    <row r="48" spans="1:46" x14ac:dyDescent="0.25">
      <c r="A48" s="10"/>
      <c r="B48" s="3" t="s">
        <v>41</v>
      </c>
      <c r="C48" s="4">
        <v>112</v>
      </c>
      <c r="D48" s="4">
        <v>134</v>
      </c>
      <c r="F48" s="5"/>
      <c r="G48" s="5"/>
      <c r="H48" s="5"/>
      <c r="I48" s="5"/>
      <c r="J48" s="5"/>
      <c r="K48" s="5"/>
      <c r="L48" s="5"/>
      <c r="M48" s="5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04"/>
      <c r="Z48" s="98"/>
      <c r="AA48" s="108"/>
      <c r="AB48" s="108"/>
      <c r="AC48" s="108"/>
      <c r="AD48" s="108"/>
      <c r="AE48" s="108"/>
      <c r="AF48" s="104"/>
      <c r="AG48" s="104"/>
      <c r="AH48" s="98"/>
      <c r="AI48" s="98"/>
      <c r="AJ48" s="98"/>
      <c r="AK48" s="98"/>
      <c r="AL48" s="98"/>
      <c r="AM48" s="98"/>
      <c r="AN48" s="98"/>
      <c r="AO48" s="98"/>
      <c r="AP48" s="98"/>
      <c r="AQ48" s="98"/>
      <c r="AR48" s="98"/>
      <c r="AS48" s="98"/>
      <c r="AT48" s="98"/>
    </row>
    <row r="49" spans="1:46" x14ac:dyDescent="0.25">
      <c r="A49" s="9"/>
      <c r="B49" s="8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104"/>
      <c r="Z49" s="98"/>
      <c r="AA49" s="104"/>
      <c r="AB49" s="104"/>
      <c r="AC49" s="104"/>
      <c r="AD49" s="104"/>
      <c r="AE49" s="104"/>
      <c r="AF49" s="108"/>
      <c r="AG49" s="108"/>
      <c r="AH49" s="102"/>
      <c r="AI49" s="98"/>
      <c r="AJ49" s="98"/>
      <c r="AK49" s="102"/>
      <c r="AL49" s="102"/>
      <c r="AM49" s="102"/>
      <c r="AN49" s="102"/>
      <c r="AO49" s="102"/>
      <c r="AP49" s="102"/>
      <c r="AQ49" s="102"/>
      <c r="AR49" s="102"/>
      <c r="AS49" s="102"/>
      <c r="AT49" s="102"/>
    </row>
    <row r="50" spans="1:46" x14ac:dyDescent="0.25">
      <c r="A50" s="10"/>
      <c r="B50" s="8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104"/>
      <c r="Z50" s="98"/>
      <c r="AA50" s="104"/>
      <c r="AB50" s="104"/>
      <c r="AC50" s="104"/>
      <c r="AD50" s="104"/>
      <c r="AE50" s="104"/>
      <c r="AF50" s="104"/>
      <c r="AG50" s="104"/>
      <c r="AH50" s="98"/>
      <c r="AI50" s="98"/>
      <c r="AJ50" s="98"/>
      <c r="AK50" s="98"/>
      <c r="AL50" s="98"/>
      <c r="AM50" s="98"/>
      <c r="AN50" s="98"/>
      <c r="AO50" s="98"/>
      <c r="AP50" s="98"/>
      <c r="AQ50" s="98"/>
      <c r="AR50" s="98"/>
      <c r="AS50" s="98"/>
      <c r="AT50" s="98"/>
    </row>
    <row r="51" spans="1:46" x14ac:dyDescent="0.25">
      <c r="A51" s="10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104"/>
      <c r="Z51" s="98"/>
      <c r="AA51" s="104"/>
      <c r="AB51" s="104"/>
      <c r="AC51" s="104"/>
      <c r="AD51" s="104"/>
      <c r="AE51" s="104"/>
      <c r="AF51" s="104"/>
      <c r="AG51" s="104"/>
      <c r="AH51" s="98"/>
      <c r="AI51" s="98"/>
      <c r="AJ51" s="98"/>
      <c r="AK51" s="98"/>
      <c r="AL51" s="98"/>
      <c r="AM51" s="98"/>
      <c r="AN51" s="98"/>
      <c r="AO51" s="98"/>
      <c r="AP51" s="98"/>
      <c r="AQ51" s="98"/>
      <c r="AR51" s="98"/>
      <c r="AS51" s="98"/>
      <c r="AT51" s="98"/>
    </row>
    <row r="52" spans="1:46" x14ac:dyDescent="0.25">
      <c r="A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98"/>
      <c r="Z52" s="98"/>
      <c r="AA52" s="98"/>
      <c r="AB52" s="98"/>
      <c r="AC52" s="98"/>
      <c r="AD52" s="98"/>
      <c r="AE52" s="98"/>
      <c r="AF52" s="104"/>
      <c r="AG52" s="104"/>
      <c r="AH52" s="98"/>
      <c r="AI52" s="98"/>
      <c r="AJ52" s="98"/>
      <c r="AK52" s="98"/>
      <c r="AL52" s="98"/>
      <c r="AM52" s="98"/>
      <c r="AN52" s="98"/>
      <c r="AO52" s="98"/>
      <c r="AP52" s="98"/>
      <c r="AQ52" s="98"/>
      <c r="AR52" s="98"/>
      <c r="AS52" s="98"/>
      <c r="AT52" s="98"/>
    </row>
    <row r="53" spans="1:46" x14ac:dyDescent="0.25">
      <c r="A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  <c r="AK53" s="98"/>
      <c r="AL53" s="98"/>
      <c r="AM53" s="98"/>
      <c r="AN53" s="98"/>
      <c r="AO53" s="98"/>
      <c r="AP53" s="98"/>
      <c r="AQ53" s="98"/>
      <c r="AR53" s="98"/>
      <c r="AS53" s="98"/>
      <c r="AT53" s="98"/>
    </row>
    <row r="54" spans="1:46" x14ac:dyDescent="0.25">
      <c r="A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102"/>
      <c r="AJ54" s="102"/>
      <c r="AK54" s="98"/>
      <c r="AL54" s="98"/>
      <c r="AM54" s="98"/>
      <c r="AN54" s="98"/>
      <c r="AO54" s="98"/>
      <c r="AP54" s="98"/>
      <c r="AQ54" s="98"/>
      <c r="AR54" s="98"/>
      <c r="AS54" s="98"/>
      <c r="AT54" s="98"/>
    </row>
    <row r="55" spans="1:46" x14ac:dyDescent="0.25">
      <c r="A55" s="10"/>
      <c r="B55" s="9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98"/>
      <c r="Z55" s="102"/>
      <c r="AA55" s="98"/>
      <c r="AB55" s="98"/>
      <c r="AC55" s="98"/>
      <c r="AD55" s="98"/>
      <c r="AE55" s="98"/>
      <c r="AF55" s="98"/>
      <c r="AG55" s="98"/>
      <c r="AH55" s="98"/>
      <c r="AI55" s="98"/>
      <c r="AJ55" s="98"/>
      <c r="AK55" s="98"/>
      <c r="AL55" s="98"/>
      <c r="AM55" s="98"/>
      <c r="AN55" s="98"/>
      <c r="AO55" s="98"/>
      <c r="AP55" s="98"/>
      <c r="AQ55" s="98"/>
      <c r="AR55" s="98"/>
      <c r="AS55" s="98"/>
      <c r="AT55" s="98"/>
    </row>
    <row r="56" spans="1:46" x14ac:dyDescent="0.25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98"/>
      <c r="Z56" s="98"/>
      <c r="AA56" s="98"/>
      <c r="AB56" s="98"/>
      <c r="AC56" s="98"/>
      <c r="AD56" s="98"/>
      <c r="AE56" s="98"/>
      <c r="AF56" s="98"/>
      <c r="AG56" s="98"/>
      <c r="AH56" s="102"/>
      <c r="AI56" s="102"/>
      <c r="AJ56" s="102"/>
      <c r="AK56" s="102"/>
      <c r="AL56" s="102"/>
      <c r="AM56" s="102"/>
      <c r="AN56" s="102"/>
      <c r="AO56" s="102"/>
      <c r="AP56" s="102"/>
      <c r="AQ56" s="102"/>
      <c r="AR56" s="102"/>
      <c r="AS56" s="102"/>
      <c r="AT56" s="102"/>
    </row>
    <row r="57" spans="1:46" x14ac:dyDescent="0.25">
      <c r="A57" s="10"/>
      <c r="B57" s="9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98"/>
      <c r="Z57" s="102"/>
      <c r="AA57" s="98"/>
      <c r="AB57" s="98"/>
      <c r="AC57" s="98"/>
      <c r="AD57" s="98"/>
      <c r="AE57" s="98"/>
      <c r="AF57" s="98"/>
      <c r="AG57" s="98"/>
      <c r="AH57" s="98"/>
      <c r="AI57" s="98"/>
      <c r="AJ57" s="98"/>
      <c r="AK57" s="98"/>
      <c r="AL57" s="98"/>
      <c r="AM57" s="98"/>
      <c r="AN57" s="98"/>
      <c r="AO57" s="98"/>
      <c r="AP57" s="98"/>
      <c r="AQ57" s="98"/>
      <c r="AR57" s="98"/>
      <c r="AS57" s="98"/>
      <c r="AT57" s="98"/>
    </row>
    <row r="58" spans="1:46" x14ac:dyDescent="0.25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98"/>
      <c r="Z58" s="98"/>
      <c r="AA58" s="98"/>
      <c r="AB58" s="98"/>
      <c r="AC58" s="98"/>
      <c r="AD58" s="98"/>
      <c r="AE58" s="98"/>
      <c r="AF58" s="98"/>
      <c r="AG58" s="98"/>
      <c r="AH58" s="102"/>
      <c r="AI58" s="98"/>
      <c r="AJ58" s="98"/>
      <c r="AK58" s="102"/>
      <c r="AL58" s="102"/>
      <c r="AM58" s="102"/>
      <c r="AN58" s="102"/>
      <c r="AO58" s="102"/>
      <c r="AP58" s="102"/>
      <c r="AQ58" s="102"/>
      <c r="AR58" s="102"/>
      <c r="AS58" s="102"/>
      <c r="AT58" s="102"/>
    </row>
    <row r="59" spans="1:46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98"/>
      <c r="Z59" s="98"/>
      <c r="AA59" s="98"/>
      <c r="AB59" s="98"/>
      <c r="AC59" s="98"/>
      <c r="AD59" s="98"/>
      <c r="AE59" s="98"/>
      <c r="AF59" s="98"/>
      <c r="AG59" s="98"/>
      <c r="AH59" s="98"/>
      <c r="AI59" s="98"/>
      <c r="AJ59" s="98"/>
      <c r="AK59" s="98"/>
      <c r="AL59" s="98"/>
      <c r="AM59" s="98"/>
      <c r="AN59" s="98"/>
      <c r="AO59" s="98"/>
      <c r="AP59" s="98"/>
      <c r="AQ59" s="98"/>
      <c r="AR59" s="98"/>
      <c r="AS59" s="98"/>
      <c r="AT59" s="98"/>
    </row>
    <row r="60" spans="1:46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98"/>
      <c r="Z60" s="98"/>
      <c r="AA60" s="98"/>
      <c r="AB60" s="98"/>
      <c r="AC60" s="98"/>
      <c r="AD60" s="98"/>
      <c r="AE60" s="98"/>
      <c r="AF60" s="98"/>
      <c r="AG60" s="98"/>
      <c r="AH60" s="98"/>
      <c r="AI60" s="98"/>
      <c r="AJ60" s="98"/>
      <c r="AK60" s="98"/>
      <c r="AL60" s="98"/>
      <c r="AM60" s="98"/>
      <c r="AN60" s="98"/>
      <c r="AO60" s="98"/>
      <c r="AP60" s="98"/>
      <c r="AQ60" s="98"/>
      <c r="AR60" s="98"/>
      <c r="AS60" s="98"/>
      <c r="AT60" s="98"/>
    </row>
    <row r="61" spans="1:46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98"/>
      <c r="Z61" s="98"/>
      <c r="AA61" s="98"/>
      <c r="AB61" s="98"/>
      <c r="AC61" s="98"/>
      <c r="AD61" s="98"/>
      <c r="AE61" s="98"/>
      <c r="AF61" s="98"/>
      <c r="AG61" s="98"/>
      <c r="AH61" s="98"/>
      <c r="AI61" s="98"/>
      <c r="AJ61" s="98"/>
      <c r="AK61" s="98"/>
      <c r="AL61" s="98"/>
      <c r="AM61" s="98"/>
      <c r="AN61" s="98"/>
      <c r="AO61" s="98"/>
      <c r="AP61" s="98"/>
      <c r="AQ61" s="98"/>
      <c r="AR61" s="98"/>
      <c r="AS61" s="98"/>
      <c r="AT61" s="98"/>
    </row>
    <row r="62" spans="1:46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98"/>
      <c r="Z62" s="98"/>
      <c r="AA62" s="98"/>
      <c r="AB62" s="98"/>
      <c r="AC62" s="98"/>
      <c r="AD62" s="98"/>
      <c r="AE62" s="98"/>
      <c r="AF62" s="98"/>
      <c r="AG62" s="98"/>
      <c r="AH62" s="98"/>
      <c r="AI62" s="98"/>
      <c r="AJ62" s="98"/>
      <c r="AK62" s="98"/>
      <c r="AL62" s="98"/>
      <c r="AM62" s="98"/>
      <c r="AN62" s="98"/>
      <c r="AO62" s="98"/>
      <c r="AP62" s="98"/>
      <c r="AQ62" s="98"/>
      <c r="AR62" s="98"/>
      <c r="AS62" s="98"/>
      <c r="AT62" s="98"/>
    </row>
    <row r="63" spans="1:46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98"/>
      <c r="Z63" s="98"/>
      <c r="AA63" s="98"/>
      <c r="AB63" s="98"/>
      <c r="AC63" s="98"/>
      <c r="AD63" s="98"/>
      <c r="AE63" s="98"/>
      <c r="AF63" s="98"/>
      <c r="AG63" s="98"/>
      <c r="AH63" s="98"/>
      <c r="AI63" s="98"/>
      <c r="AJ63" s="98"/>
      <c r="AK63" s="98"/>
      <c r="AL63" s="98"/>
      <c r="AM63" s="98"/>
      <c r="AN63" s="98"/>
      <c r="AO63" s="98"/>
      <c r="AP63" s="98"/>
      <c r="AQ63" s="98"/>
      <c r="AR63" s="98"/>
      <c r="AS63" s="98"/>
      <c r="AT63" s="98"/>
    </row>
    <row r="64" spans="1:46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98"/>
      <c r="Z64" s="98"/>
      <c r="AA64" s="98"/>
      <c r="AB64" s="98"/>
      <c r="AC64" s="98"/>
      <c r="AD64" s="98"/>
      <c r="AE64" s="98"/>
      <c r="AF64" s="98"/>
      <c r="AG64" s="98"/>
      <c r="AH64" s="98"/>
      <c r="AI64" s="98"/>
      <c r="AJ64" s="98"/>
      <c r="AK64" s="98"/>
      <c r="AL64" s="98"/>
      <c r="AM64" s="98"/>
      <c r="AN64" s="98"/>
      <c r="AO64" s="98"/>
      <c r="AP64" s="98"/>
      <c r="AQ64" s="98"/>
      <c r="AR64" s="98"/>
      <c r="AS64" s="98"/>
      <c r="AT64" s="98"/>
    </row>
    <row r="65" spans="1:46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98"/>
      <c r="Z65" s="98"/>
      <c r="AA65" s="98"/>
      <c r="AB65" s="98"/>
      <c r="AC65" s="98"/>
      <c r="AD65" s="98"/>
      <c r="AE65" s="98"/>
      <c r="AF65" s="98"/>
      <c r="AG65" s="98"/>
      <c r="AH65" s="98"/>
      <c r="AI65" s="102"/>
      <c r="AJ65" s="102"/>
      <c r="AK65" s="98"/>
      <c r="AL65" s="98"/>
      <c r="AM65" s="98"/>
      <c r="AN65" s="98"/>
      <c r="AO65" s="98"/>
      <c r="AP65" s="98"/>
      <c r="AQ65" s="98"/>
      <c r="AR65" s="98"/>
      <c r="AS65" s="98"/>
      <c r="AT65" s="98"/>
    </row>
    <row r="66" spans="1:46" x14ac:dyDescent="0.25">
      <c r="A66" s="10"/>
      <c r="B66" s="9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9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</row>
    <row r="67" spans="1:46" x14ac:dyDescent="0.25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9"/>
      <c r="AI67" s="10"/>
      <c r="AJ67" s="10"/>
      <c r="AK67" s="9"/>
      <c r="AL67" s="9"/>
      <c r="AM67" s="9"/>
      <c r="AN67" s="9"/>
      <c r="AO67" s="9"/>
      <c r="AP67" s="9"/>
      <c r="AQ67" s="9"/>
      <c r="AR67" s="9"/>
      <c r="AS67" s="9"/>
      <c r="AT67" s="9"/>
    </row>
    <row r="68" spans="1:46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</row>
    <row r="69" spans="1:46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</row>
    <row r="70" spans="1:46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</row>
    <row r="71" spans="1:46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</row>
    <row r="72" spans="1:46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</row>
    <row r="73" spans="1:46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</row>
    <row r="74" spans="1:46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9"/>
      <c r="AJ74" s="9"/>
      <c r="AK74" s="10"/>
      <c r="AL74" s="10"/>
      <c r="AM74" s="10"/>
      <c r="AN74" s="10"/>
      <c r="AO74" s="10"/>
      <c r="AP74" s="10"/>
      <c r="AQ74" s="10"/>
      <c r="AR74" s="10"/>
      <c r="AS74" s="10"/>
      <c r="AT74" s="10"/>
    </row>
    <row r="75" spans="1:46" x14ac:dyDescent="0.25">
      <c r="A75" s="10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10"/>
      <c r="AG75" s="10"/>
      <c r="AH75" s="10"/>
      <c r="AI75" s="9"/>
      <c r="AJ75" s="9"/>
      <c r="AK75" s="10"/>
      <c r="AL75" s="10"/>
      <c r="AM75" s="10"/>
      <c r="AN75" s="10"/>
      <c r="AO75" s="10"/>
      <c r="AP75" s="10"/>
      <c r="AQ75" s="10"/>
      <c r="AR75" s="10"/>
      <c r="AS75" s="10"/>
      <c r="AT75" s="10"/>
    </row>
    <row r="76" spans="1:46" x14ac:dyDescent="0.2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</row>
    <row r="77" spans="1:46" x14ac:dyDescent="0.2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</row>
    <row r="78" spans="1:46" x14ac:dyDescent="0.2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</row>
    <row r="79" spans="1:46" x14ac:dyDescent="0.2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10"/>
      <c r="AJ79" s="10"/>
      <c r="AK79" s="9"/>
      <c r="AL79" s="9"/>
      <c r="AM79" s="9"/>
      <c r="AN79" s="9"/>
      <c r="AO79" s="9"/>
      <c r="AP79" s="9"/>
      <c r="AQ79" s="9"/>
      <c r="AR79" s="9"/>
      <c r="AS79" s="9"/>
      <c r="AT79" s="9"/>
    </row>
    <row r="80" spans="1:46" x14ac:dyDescent="0.25">
      <c r="A80" s="9"/>
      <c r="B80" s="8"/>
      <c r="C80" s="194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4"/>
      <c r="O80" s="194"/>
      <c r="P80" s="194"/>
      <c r="Q80" s="194"/>
      <c r="R80" s="194"/>
      <c r="S80" s="194"/>
      <c r="T80" s="194"/>
      <c r="U80" s="194"/>
      <c r="V80" s="194"/>
      <c r="W80" s="194"/>
      <c r="X80" s="194"/>
      <c r="Y80" s="194"/>
      <c r="Z80" s="10"/>
      <c r="AA80" s="194"/>
      <c r="AB80" s="194"/>
      <c r="AC80" s="194"/>
      <c r="AD80" s="194"/>
      <c r="AE80" s="194"/>
      <c r="AF80" s="9"/>
      <c r="AG80" s="9"/>
      <c r="AH80" s="9"/>
      <c r="AI80" s="10"/>
      <c r="AJ80" s="10"/>
      <c r="AK80" s="9"/>
      <c r="AL80" s="9"/>
      <c r="AM80" s="9"/>
      <c r="AN80" s="9"/>
      <c r="AO80" s="9"/>
      <c r="AP80" s="9"/>
      <c r="AQ80" s="9"/>
      <c r="AR80" s="9"/>
      <c r="AS80" s="9"/>
      <c r="AT80" s="9"/>
    </row>
    <row r="81" spans="1:46" x14ac:dyDescent="0.25">
      <c r="A81" s="10"/>
      <c r="B81" s="8"/>
      <c r="C81" s="195"/>
      <c r="D81" s="195"/>
      <c r="E81" s="195"/>
      <c r="F81" s="195"/>
      <c r="G81" s="195"/>
      <c r="H81" s="195"/>
      <c r="I81" s="195"/>
      <c r="J81" s="195"/>
      <c r="K81" s="195"/>
      <c r="L81" s="195"/>
      <c r="M81" s="195"/>
      <c r="N81" s="195"/>
      <c r="O81" s="195"/>
      <c r="P81" s="195"/>
      <c r="Q81" s="195"/>
      <c r="R81" s="195"/>
      <c r="S81" s="195"/>
      <c r="T81" s="195"/>
      <c r="U81" s="195"/>
      <c r="V81" s="195"/>
      <c r="W81" s="195"/>
      <c r="X81" s="195"/>
      <c r="Y81" s="195"/>
      <c r="Z81" s="10"/>
      <c r="AA81" s="195"/>
      <c r="AB81" s="195"/>
      <c r="AC81" s="195"/>
      <c r="AD81" s="195"/>
      <c r="AE81" s="195"/>
      <c r="AF81" s="194"/>
      <c r="AG81" s="194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</row>
    <row r="82" spans="1:46" x14ac:dyDescent="0.25">
      <c r="A82" s="10"/>
      <c r="B82" s="8"/>
      <c r="C82" s="195"/>
      <c r="D82" s="195"/>
      <c r="E82" s="195"/>
      <c r="F82" s="195"/>
      <c r="G82" s="195"/>
      <c r="H82" s="195"/>
      <c r="I82" s="195"/>
      <c r="J82" s="195"/>
      <c r="K82" s="195"/>
      <c r="L82" s="195"/>
      <c r="M82" s="195"/>
      <c r="N82" s="195"/>
      <c r="O82" s="195"/>
      <c r="P82" s="195"/>
      <c r="Q82" s="195"/>
      <c r="R82" s="195"/>
      <c r="S82" s="195"/>
      <c r="T82" s="195"/>
      <c r="U82" s="195"/>
      <c r="V82" s="195"/>
      <c r="W82" s="195"/>
      <c r="X82" s="195"/>
      <c r="Y82" s="195"/>
      <c r="Z82" s="10"/>
      <c r="AA82" s="195"/>
      <c r="AB82" s="195"/>
      <c r="AC82" s="195"/>
      <c r="AD82" s="195"/>
      <c r="AE82" s="195"/>
      <c r="AF82" s="195"/>
      <c r="AG82" s="195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</row>
    <row r="83" spans="1:46" x14ac:dyDescent="0.25">
      <c r="A83" s="10"/>
      <c r="B83" s="8"/>
      <c r="C83" s="195"/>
      <c r="D83" s="195"/>
      <c r="E83" s="195"/>
      <c r="F83" s="195"/>
      <c r="G83" s="195"/>
      <c r="H83" s="195"/>
      <c r="I83" s="195"/>
      <c r="J83" s="195"/>
      <c r="K83" s="195"/>
      <c r="L83" s="195"/>
      <c r="M83" s="195"/>
      <c r="N83" s="195"/>
      <c r="O83" s="195"/>
      <c r="P83" s="195"/>
      <c r="Q83" s="195"/>
      <c r="R83" s="195"/>
      <c r="S83" s="195"/>
      <c r="T83" s="195"/>
      <c r="U83" s="195"/>
      <c r="V83" s="195"/>
      <c r="W83" s="195"/>
      <c r="X83" s="195"/>
      <c r="Y83" s="195"/>
      <c r="Z83" s="10"/>
      <c r="AA83" s="195"/>
      <c r="AB83" s="195"/>
      <c r="AC83" s="195"/>
      <c r="AD83" s="195"/>
      <c r="AE83" s="195"/>
      <c r="AF83" s="195"/>
      <c r="AG83" s="195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</row>
    <row r="84" spans="1:46" x14ac:dyDescent="0.25">
      <c r="A84" s="10"/>
      <c r="B84" s="8"/>
      <c r="C84" s="195"/>
      <c r="D84" s="195"/>
      <c r="E84" s="195"/>
      <c r="F84" s="195"/>
      <c r="G84" s="195"/>
      <c r="H84" s="195"/>
      <c r="I84" s="195"/>
      <c r="J84" s="195"/>
      <c r="K84" s="195"/>
      <c r="L84" s="195"/>
      <c r="M84" s="195"/>
      <c r="N84" s="195"/>
      <c r="O84" s="195"/>
      <c r="P84" s="195"/>
      <c r="Q84" s="195"/>
      <c r="R84" s="195"/>
      <c r="S84" s="195"/>
      <c r="T84" s="195"/>
      <c r="U84" s="195"/>
      <c r="V84" s="195"/>
      <c r="W84" s="195"/>
      <c r="X84" s="195"/>
      <c r="Y84" s="195"/>
      <c r="Z84" s="10"/>
      <c r="AA84" s="195"/>
      <c r="AB84" s="195"/>
      <c r="AC84" s="195"/>
      <c r="AD84" s="195"/>
      <c r="AE84" s="195"/>
      <c r="AF84" s="195"/>
      <c r="AG84" s="195"/>
      <c r="AH84" s="10"/>
      <c r="AI84" s="195"/>
      <c r="AJ84" s="195"/>
      <c r="AK84" s="10"/>
      <c r="AL84" s="10"/>
      <c r="AM84" s="10"/>
      <c r="AN84" s="10"/>
      <c r="AO84" s="10"/>
      <c r="AP84" s="10"/>
      <c r="AQ84" s="10"/>
      <c r="AR84" s="10"/>
      <c r="AS84" s="10"/>
      <c r="AT84" s="10"/>
    </row>
    <row r="85" spans="1:46" x14ac:dyDescent="0.25">
      <c r="A85" s="10"/>
      <c r="B85" s="8"/>
      <c r="C85" s="195"/>
      <c r="D85" s="195"/>
      <c r="E85" s="195"/>
      <c r="F85" s="195"/>
      <c r="G85" s="195"/>
      <c r="H85" s="195"/>
      <c r="I85" s="195"/>
      <c r="J85" s="195"/>
      <c r="K85" s="195"/>
      <c r="L85" s="195"/>
      <c r="M85" s="195"/>
      <c r="N85" s="195"/>
      <c r="O85" s="195"/>
      <c r="P85" s="195"/>
      <c r="Q85" s="195"/>
      <c r="R85" s="195"/>
      <c r="S85" s="195"/>
      <c r="T85" s="195"/>
      <c r="U85" s="195"/>
      <c r="V85" s="195"/>
      <c r="W85" s="195"/>
      <c r="X85" s="195"/>
      <c r="Y85" s="195"/>
      <c r="Z85" s="195"/>
      <c r="AA85" s="195"/>
      <c r="AB85" s="195"/>
      <c r="AC85" s="195"/>
      <c r="AD85" s="195"/>
      <c r="AE85" s="195"/>
      <c r="AF85" s="195"/>
      <c r="AG85" s="195"/>
      <c r="AH85" s="10"/>
      <c r="AI85" s="195"/>
      <c r="AJ85" s="195"/>
      <c r="AK85" s="10"/>
      <c r="AL85" s="10"/>
      <c r="AM85" s="10"/>
      <c r="AN85" s="10"/>
      <c r="AO85" s="10"/>
      <c r="AP85" s="10"/>
      <c r="AQ85" s="10"/>
      <c r="AR85" s="10"/>
      <c r="AS85" s="10"/>
      <c r="AT85" s="10"/>
    </row>
    <row r="86" spans="1:46" x14ac:dyDescent="0.25">
      <c r="A86" s="195"/>
      <c r="B86" s="8"/>
      <c r="C86" s="195"/>
      <c r="D86" s="195"/>
      <c r="E86" s="195"/>
      <c r="F86" s="195"/>
      <c r="G86" s="195"/>
      <c r="H86" s="195"/>
      <c r="I86" s="195"/>
      <c r="J86" s="195"/>
      <c r="K86" s="195"/>
      <c r="L86" s="195"/>
      <c r="M86" s="195"/>
      <c r="N86" s="195"/>
      <c r="O86" s="195"/>
      <c r="P86" s="195"/>
      <c r="Q86" s="195"/>
      <c r="R86" s="195"/>
      <c r="S86" s="195"/>
      <c r="T86" s="195"/>
      <c r="U86" s="195"/>
      <c r="V86" s="195"/>
      <c r="W86" s="195"/>
      <c r="X86" s="195"/>
      <c r="Y86" s="195"/>
      <c r="Z86" s="195"/>
      <c r="AA86" s="195"/>
      <c r="AB86" s="195"/>
      <c r="AC86" s="195"/>
      <c r="AD86" s="195"/>
      <c r="AE86" s="195"/>
      <c r="AF86" s="195"/>
      <c r="AG86" s="195"/>
      <c r="AH86" s="195"/>
      <c r="AI86" s="195"/>
      <c r="AJ86" s="195"/>
      <c r="AK86" s="195"/>
      <c r="AL86" s="195"/>
      <c r="AM86" s="195"/>
      <c r="AN86" s="195"/>
      <c r="AO86" s="195"/>
      <c r="AP86" s="195"/>
      <c r="AQ86" s="195"/>
      <c r="AR86" s="195"/>
      <c r="AS86" s="195"/>
      <c r="AT86" s="195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BETA</vt:lpstr>
      <vt:lpstr>Funcionários</vt:lpstr>
      <vt:lpstr>Renda por região</vt:lpstr>
      <vt:lpstr>Renda por mercado</vt:lpstr>
      <vt:lpstr>Receita Financeira</vt:lpstr>
      <vt:lpstr>Declaração de Renda</vt:lpstr>
      <vt:lpstr>Margem industrial</vt:lpstr>
      <vt:lpstr>Custos Gerais</vt:lpstr>
      <vt:lpstr>BP</vt:lpstr>
      <vt:lpstr>DFC</vt:lpstr>
      <vt:lpstr>LIQUIDEZ E ENDIVIDAMENTO</vt:lpstr>
      <vt:lpstr>D.Bruta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Otávio Oliveira Bopp</dc:creator>
  <cp:lastModifiedBy>Otávio Oliveira Bopp</cp:lastModifiedBy>
  <dcterms:created xsi:type="dcterms:W3CDTF">2020-12-02T13:59:02Z</dcterms:created>
  <dcterms:modified xsi:type="dcterms:W3CDTF">2021-03-29T05:17:03Z</dcterms:modified>
</cp:coreProperties>
</file>