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iconectados.sharepoint.com/sites/portalk/Documentos Partilhados/09 - REAL ESTATE/00 - Real Estate/00-Inovacao/07-CARTEIRAS ADM/"/>
    </mc:Choice>
  </mc:AlternateContent>
  <xr:revisionPtr revIDLastSave="438" documentId="8_{88DF67F9-C809-4DB6-8253-8EDAAD8B1538}" xr6:coauthVersionLast="47" xr6:coauthVersionMax="47" xr10:uidLastSave="{DA02E6AC-FBAB-4591-8972-1A2B37596C03}"/>
  <bookViews>
    <workbookView xWindow="49170" yWindow="-1455" windowWidth="29040" windowHeight="15840" tabRatio="695" xr2:uid="{8585328D-4A60-4A71-8FD8-2AC4936DC848}"/>
  </bookViews>
  <sheets>
    <sheet name="Guia" sheetId="10" r:id="rId1"/>
    <sheet name="Caixa" sheetId="1" r:id="rId2"/>
    <sheet name="Posicao" sheetId="7" r:id="rId3"/>
    <sheet name="Fluxo de Caixa" sheetId="5" r:id="rId4"/>
    <sheet name="CPR" sheetId="2" r:id="rId5"/>
    <sheet name="Movimentacao" sheetId="6" r:id="rId6"/>
    <sheet name="Rendimentos" sheetId="8" r:id="rId7"/>
    <sheet name="Amortizacoes" sheetId="9" r:id="rId8"/>
    <sheet name="RentAtivos" sheetId="11" r:id="rId9"/>
    <sheet name="RentSegmentos" sheetId="12" r:id="rId10"/>
    <sheet name="PrecoMedio" sheetId="13" r:id="rId11"/>
    <sheet name="FundosCaixaClassificado" sheetId="4" r:id="rId12"/>
  </sheets>
  <definedNames>
    <definedName name="_xlnm._FilterDatabase" localSheetId="11" hidden="1">FundosCaixaClassificado!$A$1:$G$161</definedName>
    <definedName name="_xlnm._FilterDatabase" localSheetId="2" hidden="1">Posicao!$A$1:$F$31</definedName>
    <definedName name="_xlnm._FilterDatabase" localSheetId="8" hidden="1">RentAtivos!$A$1:$L$21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7" l="1"/>
  <c r="D25" i="7"/>
  <c r="D24" i="7"/>
  <c r="D23" i="7"/>
  <c r="D22" i="7"/>
  <c r="D21" i="7"/>
  <c r="D31" i="7" s="1"/>
  <c r="D20" i="7"/>
  <c r="D30" i="7" s="1"/>
  <c r="D19" i="7"/>
  <c r="D29" i="7" s="1"/>
  <c r="D18" i="7"/>
  <c r="D28" i="7" s="1"/>
  <c r="D17" i="7"/>
  <c r="D27" i="7" s="1"/>
  <c r="D16" i="7"/>
  <c r="D15" i="7"/>
  <c r="D14" i="7"/>
  <c r="D13" i="7"/>
  <c r="D12" i="7"/>
  <c r="I5" i="1" l="1"/>
  <c r="I4" i="1"/>
  <c r="I3" i="1"/>
  <c r="D21" i="13"/>
  <c r="D20" i="13"/>
  <c r="D19" i="13"/>
  <c r="D18" i="13"/>
  <c r="D17" i="13"/>
  <c r="D16" i="13"/>
  <c r="D15" i="13"/>
  <c r="D14" i="13"/>
  <c r="D13" i="13"/>
  <c r="D12" i="13"/>
  <c r="D11" i="13"/>
  <c r="E11" i="13" s="1"/>
  <c r="E21" i="13" s="1"/>
  <c r="D10" i="13"/>
  <c r="E10" i="13" s="1"/>
  <c r="E20" i="13" s="1"/>
  <c r="D9" i="13"/>
  <c r="E9" i="13" s="1"/>
  <c r="E19" i="13" s="1"/>
  <c r="D8" i="13"/>
  <c r="E8" i="13" s="1"/>
  <c r="E18" i="13" s="1"/>
  <c r="D7" i="13"/>
  <c r="E7" i="13" s="1"/>
  <c r="E17" i="13" s="1"/>
  <c r="D6" i="13"/>
  <c r="E6" i="13" s="1"/>
  <c r="E16" i="13" s="1"/>
  <c r="D5" i="13"/>
  <c r="E5" i="13" s="1"/>
  <c r="E15" i="13" s="1"/>
  <c r="D4" i="13"/>
  <c r="E4" i="13" s="1"/>
  <c r="E14" i="13" s="1"/>
  <c r="D3" i="13"/>
  <c r="E3" i="13" s="1"/>
  <c r="E13" i="13" s="1"/>
  <c r="D2" i="13"/>
  <c r="E2" i="13" s="1"/>
  <c r="E12" i="13" s="1"/>
  <c r="E21" i="11"/>
  <c r="E20" i="11"/>
  <c r="E19" i="11"/>
  <c r="E18" i="11"/>
  <c r="E17" i="11"/>
  <c r="E16" i="11"/>
  <c r="E15" i="11"/>
  <c r="E14" i="11"/>
  <c r="E13" i="11"/>
  <c r="E12" i="1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E11" i="11"/>
  <c r="E10" i="11"/>
  <c r="E9" i="11"/>
  <c r="E8" i="11"/>
  <c r="E7" i="11"/>
  <c r="E6" i="11"/>
  <c r="E5" i="11"/>
  <c r="E4" i="11"/>
  <c r="E3" i="11"/>
  <c r="E2" i="11"/>
  <c r="D11" i="11"/>
  <c r="F11" i="11" s="1"/>
  <c r="D10" i="11"/>
  <c r="F10" i="11" s="1"/>
  <c r="D9" i="11"/>
  <c r="F9" i="11" s="1"/>
  <c r="D8" i="11"/>
  <c r="F8" i="11" s="1"/>
  <c r="D7" i="11"/>
  <c r="D6" i="11"/>
  <c r="F6" i="11" s="1"/>
  <c r="D5" i="11"/>
  <c r="F5" i="11" s="1"/>
  <c r="D4" i="11"/>
  <c r="F4" i="11" s="1"/>
  <c r="D3" i="11"/>
  <c r="F3" i="11" s="1"/>
  <c r="D2" i="11"/>
  <c r="F2" i="11" s="1"/>
  <c r="I2" i="1"/>
  <c r="E2" i="1"/>
  <c r="C5" i="1"/>
  <c r="C4" i="1"/>
  <c r="C3" i="1"/>
  <c r="C2" i="1"/>
  <c r="F31" i="7"/>
  <c r="F30" i="7"/>
  <c r="F29" i="7"/>
  <c r="F28" i="7"/>
  <c r="F27" i="7"/>
  <c r="F26" i="7"/>
  <c r="F25" i="7"/>
  <c r="F24" i="7"/>
  <c r="F23" i="7"/>
  <c r="F22" i="7"/>
  <c r="H165" i="6"/>
  <c r="H164" i="6"/>
  <c r="H163" i="6"/>
  <c r="H162" i="6"/>
  <c r="H161" i="6"/>
  <c r="H160" i="6"/>
  <c r="H159" i="6"/>
  <c r="H158" i="6"/>
  <c r="H157" i="6"/>
  <c r="H156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5" i="6"/>
  <c r="E5" i="1" l="1"/>
  <c r="K5" i="1" s="1"/>
  <c r="F7" i="11"/>
  <c r="H3" i="8" l="1"/>
  <c r="H2" i="8"/>
  <c r="F21" i="7"/>
  <c r="G21" i="11" s="1"/>
  <c r="F20" i="7"/>
  <c r="G20" i="11" s="1"/>
  <c r="F19" i="7"/>
  <c r="G19" i="11" s="1"/>
  <c r="H19" i="11" s="1"/>
  <c r="F18" i="7"/>
  <c r="G18" i="11" s="1"/>
  <c r="F17" i="7"/>
  <c r="G17" i="11" s="1"/>
  <c r="F16" i="7"/>
  <c r="G16" i="11" s="1"/>
  <c r="F15" i="7"/>
  <c r="G15" i="11" s="1"/>
  <c r="F14" i="7"/>
  <c r="G14" i="11" s="1"/>
  <c r="F13" i="7"/>
  <c r="G13" i="11" s="1"/>
  <c r="F12" i="7"/>
  <c r="F11" i="7"/>
  <c r="G11" i="11" s="1"/>
  <c r="H11" i="11" s="1"/>
  <c r="F10" i="7"/>
  <c r="G10" i="11" s="1"/>
  <c r="H10" i="11" s="1"/>
  <c r="F9" i="7"/>
  <c r="G9" i="11" s="1"/>
  <c r="H9" i="11" s="1"/>
  <c r="F8" i="7"/>
  <c r="G8" i="11" s="1"/>
  <c r="H8" i="11" s="1"/>
  <c r="F7" i="7"/>
  <c r="G7" i="11" s="1"/>
  <c r="H7" i="11" s="1"/>
  <c r="F6" i="7"/>
  <c r="G6" i="11" s="1"/>
  <c r="H6" i="11" s="1"/>
  <c r="F5" i="7"/>
  <c r="G5" i="11" s="1"/>
  <c r="H5" i="11" s="1"/>
  <c r="F4" i="7"/>
  <c r="G4" i="11" s="1"/>
  <c r="H4" i="11" s="1"/>
  <c r="F3" i="7"/>
  <c r="G3" i="11" s="1"/>
  <c r="H3" i="11" s="1"/>
  <c r="F2" i="7"/>
  <c r="H16" i="11" l="1"/>
  <c r="I16" i="11" s="1"/>
  <c r="H14" i="11"/>
  <c r="H20" i="11"/>
  <c r="I20" i="11" s="1"/>
  <c r="H21" i="11"/>
  <c r="I21" i="11" s="1"/>
  <c r="H15" i="11"/>
  <c r="I15" i="11" s="1"/>
  <c r="H18" i="11"/>
  <c r="I18" i="11" s="1"/>
  <c r="I5" i="11"/>
  <c r="J5" i="11" s="1"/>
  <c r="H17" i="11"/>
  <c r="G2" i="11"/>
  <c r="H2" i="11" s="1"/>
  <c r="E3" i="1"/>
  <c r="L3" i="1" s="1"/>
  <c r="I4" i="11"/>
  <c r="J4" i="11" s="1"/>
  <c r="I6" i="11"/>
  <c r="J6" i="11" s="1"/>
  <c r="I8" i="11"/>
  <c r="J8" i="11" s="1"/>
  <c r="I14" i="11"/>
  <c r="I11" i="11"/>
  <c r="J11" i="11" s="1"/>
  <c r="I3" i="11"/>
  <c r="J3" i="11" s="1"/>
  <c r="I19" i="11"/>
  <c r="I9" i="11"/>
  <c r="J9" i="11" s="1"/>
  <c r="I10" i="11"/>
  <c r="J10" i="11" s="1"/>
  <c r="E4" i="1"/>
  <c r="G12" i="11"/>
  <c r="I7" i="11"/>
  <c r="J7" i="11" s="1"/>
  <c r="H13" i="11"/>
  <c r="K2" i="1"/>
  <c r="L2" i="1" s="1"/>
  <c r="J20" i="11" l="1"/>
  <c r="J16" i="11"/>
  <c r="H12" i="11"/>
  <c r="I12" i="11" s="1"/>
  <c r="J15" i="11"/>
  <c r="J18" i="11"/>
  <c r="J19" i="11"/>
  <c r="L5" i="1"/>
  <c r="L4" i="1"/>
  <c r="I2" i="11"/>
  <c r="J2" i="11" s="1"/>
  <c r="J21" i="11"/>
  <c r="J14" i="11"/>
  <c r="I17" i="11"/>
  <c r="J17" i="11" s="1"/>
  <c r="K3" i="1"/>
  <c r="K2" i="11" s="1"/>
  <c r="L2" i="11" s="1"/>
  <c r="K4" i="1"/>
  <c r="I13" i="11"/>
  <c r="J13" i="11" s="1"/>
  <c r="M3" i="1"/>
  <c r="N3" i="1" s="1"/>
  <c r="M5" i="1" l="1"/>
  <c r="J12" i="11"/>
  <c r="K17" i="11"/>
  <c r="K15" i="11"/>
  <c r="K3" i="11"/>
  <c r="L3" i="11" s="1"/>
  <c r="K7" i="11"/>
  <c r="L7" i="11" s="1"/>
  <c r="K11" i="11"/>
  <c r="L11" i="11" s="1"/>
  <c r="K16" i="11"/>
  <c r="K5" i="11"/>
  <c r="L5" i="11" s="1"/>
  <c r="K20" i="11"/>
  <c r="K19" i="11"/>
  <c r="K14" i="11"/>
  <c r="K9" i="11"/>
  <c r="L9" i="11" s="1"/>
  <c r="K6" i="11"/>
  <c r="L6" i="11" s="1"/>
  <c r="K8" i="11"/>
  <c r="L8" i="11" s="1"/>
  <c r="K18" i="11"/>
  <c r="K10" i="11"/>
  <c r="L10" i="11" s="1"/>
  <c r="K4" i="11"/>
  <c r="L4" i="11" s="1"/>
  <c r="K21" i="11"/>
  <c r="L21" i="11" s="1"/>
  <c r="M4" i="1"/>
  <c r="K13" i="11"/>
  <c r="L13" i="11" s="1"/>
  <c r="K12" i="11"/>
  <c r="L12" i="11" s="1"/>
  <c r="N4" i="1"/>
  <c r="N5" i="1" s="1"/>
  <c r="H36" i="6"/>
  <c r="H132" i="6"/>
  <c r="H73" i="6"/>
  <c r="H133" i="6"/>
  <c r="H122" i="6"/>
  <c r="H3" i="6"/>
  <c r="H99" i="6"/>
  <c r="H100" i="6"/>
  <c r="H113" i="6"/>
  <c r="H7" i="6"/>
  <c r="H19" i="6"/>
  <c r="H31" i="6"/>
  <c r="H43" i="6"/>
  <c r="H55" i="6"/>
  <c r="H67" i="6"/>
  <c r="H79" i="6"/>
  <c r="H91" i="6"/>
  <c r="H103" i="6"/>
  <c r="H115" i="6"/>
  <c r="H127" i="6"/>
  <c r="H139" i="6"/>
  <c r="H151" i="6"/>
  <c r="H144" i="6"/>
  <c r="H145" i="6"/>
  <c r="H2" i="6"/>
  <c r="H50" i="6"/>
  <c r="H86" i="6"/>
  <c r="H146" i="6"/>
  <c r="H15" i="6"/>
  <c r="H147" i="6"/>
  <c r="H112" i="6"/>
  <c r="H101" i="6"/>
  <c r="H114" i="6"/>
  <c r="H8" i="6"/>
  <c r="H20" i="6"/>
  <c r="H32" i="6"/>
  <c r="H44" i="6"/>
  <c r="H56" i="6"/>
  <c r="H68" i="6"/>
  <c r="H80" i="6"/>
  <c r="H92" i="6"/>
  <c r="H104" i="6"/>
  <c r="H116" i="6"/>
  <c r="H128" i="6"/>
  <c r="H140" i="6"/>
  <c r="H152" i="6"/>
  <c r="H24" i="6"/>
  <c r="H108" i="6"/>
  <c r="H13" i="6"/>
  <c r="H49" i="6"/>
  <c r="H97" i="6"/>
  <c r="H38" i="6"/>
  <c r="H74" i="6"/>
  <c r="H110" i="6"/>
  <c r="H27" i="6"/>
  <c r="H63" i="6"/>
  <c r="H111" i="6"/>
  <c r="H16" i="6"/>
  <c r="H28" i="6"/>
  <c r="H52" i="6"/>
  <c r="H76" i="6"/>
  <c r="H88" i="6"/>
  <c r="H148" i="6"/>
  <c r="H5" i="6"/>
  <c r="H29" i="6"/>
  <c r="H53" i="6"/>
  <c r="H65" i="6"/>
  <c r="H89" i="6"/>
  <c r="H149" i="6"/>
  <c r="H18" i="6"/>
  <c r="H42" i="6"/>
  <c r="H78" i="6"/>
  <c r="H90" i="6"/>
  <c r="H126" i="6"/>
  <c r="H9" i="6"/>
  <c r="H21" i="6"/>
  <c r="H33" i="6"/>
  <c r="H45" i="6"/>
  <c r="H57" i="6"/>
  <c r="H69" i="6"/>
  <c r="H81" i="6"/>
  <c r="H93" i="6"/>
  <c r="H105" i="6"/>
  <c r="H117" i="6"/>
  <c r="H129" i="6"/>
  <c r="H141" i="6"/>
  <c r="H153" i="6"/>
  <c r="H48" i="6"/>
  <c r="H72" i="6"/>
  <c r="H96" i="6"/>
  <c r="H25" i="6"/>
  <c r="H109" i="6"/>
  <c r="H14" i="6"/>
  <c r="H62" i="6"/>
  <c r="H98" i="6"/>
  <c r="H51" i="6"/>
  <c r="H135" i="6"/>
  <c r="H136" i="6"/>
  <c r="H125" i="6"/>
  <c r="H138" i="6"/>
  <c r="H10" i="6"/>
  <c r="H22" i="6"/>
  <c r="H34" i="6"/>
  <c r="H46" i="6"/>
  <c r="H58" i="6"/>
  <c r="H70" i="6"/>
  <c r="H82" i="6"/>
  <c r="H94" i="6"/>
  <c r="H106" i="6"/>
  <c r="H118" i="6"/>
  <c r="H130" i="6"/>
  <c r="H142" i="6"/>
  <c r="H154" i="6"/>
  <c r="H12" i="6"/>
  <c r="H60" i="6"/>
  <c r="H84" i="6"/>
  <c r="H120" i="6"/>
  <c r="H37" i="6"/>
  <c r="H61" i="6"/>
  <c r="H85" i="6"/>
  <c r="H121" i="6"/>
  <c r="H26" i="6"/>
  <c r="H134" i="6"/>
  <c r="H39" i="6"/>
  <c r="H75" i="6"/>
  <c r="H87" i="6"/>
  <c r="H123" i="6"/>
  <c r="H4" i="6"/>
  <c r="H40" i="6"/>
  <c r="H64" i="6"/>
  <c r="H124" i="6"/>
  <c r="H17" i="6"/>
  <c r="H41" i="6"/>
  <c r="H77" i="6"/>
  <c r="H137" i="6"/>
  <c r="H6" i="6"/>
  <c r="H30" i="6"/>
  <c r="H54" i="6"/>
  <c r="H66" i="6"/>
  <c r="H102" i="6"/>
  <c r="H150" i="6"/>
  <c r="H11" i="6"/>
  <c r="H23" i="6"/>
  <c r="H35" i="6"/>
  <c r="H47" i="6"/>
  <c r="H59" i="6"/>
  <c r="H71" i="6"/>
  <c r="H83" i="6"/>
  <c r="H95" i="6"/>
  <c r="H107" i="6"/>
  <c r="H119" i="6"/>
  <c r="H131" i="6"/>
  <c r="H143" i="6"/>
  <c r="H155" i="6"/>
  <c r="L14" i="11" l="1"/>
  <c r="L16" i="11"/>
  <c r="L17" i="11"/>
  <c r="L19" i="11"/>
  <c r="L20" i="11"/>
  <c r="L18" i="11"/>
  <c r="L15" i="11"/>
</calcChain>
</file>

<file path=xl/sharedStrings.xml><?xml version="1.0" encoding="utf-8"?>
<sst xmlns="http://schemas.openxmlformats.org/spreadsheetml/2006/main" count="1452" uniqueCount="101">
  <si>
    <t>Data</t>
  </si>
  <si>
    <t>Fundo</t>
  </si>
  <si>
    <t>Aporte</t>
  </si>
  <si>
    <t>Movimentacao</t>
  </si>
  <si>
    <t>Posicao</t>
  </si>
  <si>
    <t>MovimentacaoRF</t>
  </si>
  <si>
    <t>PosicaoRF</t>
  </si>
  <si>
    <t>MovimentacaoCPR</t>
  </si>
  <si>
    <t>PosicaoCPR</t>
  </si>
  <si>
    <t>Tesouraria</t>
  </si>
  <si>
    <t>PL</t>
  </si>
  <si>
    <t>GanhoLiq</t>
  </si>
  <si>
    <t>Rentabilidade</t>
  </si>
  <si>
    <t>Cota</t>
  </si>
  <si>
    <t>TLO</t>
  </si>
  <si>
    <t>Descricao</t>
  </si>
  <si>
    <t>Valor</t>
  </si>
  <si>
    <t>Compra de Ações [D+2]</t>
  </si>
  <si>
    <t>Despesa de AUDITORIA com pagamento 31/05/22</t>
  </si>
  <si>
    <t>Despesa de CUSTO CETIP com pagamento 20/04/21</t>
  </si>
  <si>
    <t>Despesa de CUSTO SELIC com pagamento 26/04/21</t>
  </si>
  <si>
    <t>Taxa de Administração BEM DTVM [BBDC] Apropriada</t>
  </si>
  <si>
    <t>Taxa de Custódia Apropriada</t>
  </si>
  <si>
    <t>Taxa de Gestão Apropriada</t>
  </si>
  <si>
    <t>Tx de Controladoria s/ Tx de Admin. [BBDC] Apropriada</t>
  </si>
  <si>
    <t>AJUSTE DE FATURA BOVESPA - PREGÃO [08/03/2021 BRADESCO] em: 10/03/2021</t>
  </si>
  <si>
    <t>Compra de Ações [D+1]</t>
  </si>
  <si>
    <t>Codigo</t>
  </si>
  <si>
    <t>Ordem</t>
  </si>
  <si>
    <t>Movimento</t>
  </si>
  <si>
    <t>CodOper</t>
  </si>
  <si>
    <t>Classificacao</t>
  </si>
  <si>
    <t>Saldo</t>
  </si>
  <si>
    <t>Aquisição de Cotas</t>
  </si>
  <si>
    <t>DI</t>
  </si>
  <si>
    <t>Saldo anterior</t>
  </si>
  <si>
    <t>Aquisição de Cotas PJ</t>
  </si>
  <si>
    <t>Compra de Titulo RF [LTN-O TESOURO] Op: J70906 Mv:33058268</t>
  </si>
  <si>
    <t>Compra de Titulo RF [LTN-O TESOURO] Op: J76114 Mv:33078842</t>
  </si>
  <si>
    <t>Resg. Tit. RF [LTN-O TESOURO] Op:J70906 Mv:33092402 (Orig=Disp)</t>
  </si>
  <si>
    <t>Compra de Titulo RF [NTN-O TESOURO] Op: J81169 Mv:33098717</t>
  </si>
  <si>
    <t>Resg. Tit. RF [LTN-O TESOURO] Op:J76114 Mv:33105540 (Orig=Disp)</t>
  </si>
  <si>
    <t>Entradas</t>
  </si>
  <si>
    <t>Saídas</t>
  </si>
  <si>
    <t>CodAtivo</t>
  </si>
  <si>
    <t>Qtde</t>
  </si>
  <si>
    <t>Preço</t>
  </si>
  <si>
    <t>Volume</t>
  </si>
  <si>
    <t>Taxas</t>
  </si>
  <si>
    <t>Total</t>
  </si>
  <si>
    <t>AIEC11</t>
  </si>
  <si>
    <t>BRCO11</t>
  </si>
  <si>
    <t>JRDM11</t>
  </si>
  <si>
    <t>LVBI11</t>
  </si>
  <si>
    <t>FCFL11</t>
  </si>
  <si>
    <t>CPTS11</t>
  </si>
  <si>
    <t>PVBI11</t>
  </si>
  <si>
    <t>QAGR11</t>
  </si>
  <si>
    <t>VLOL11</t>
  </si>
  <si>
    <t>XPLG11</t>
  </si>
  <si>
    <t>DataEx</t>
  </si>
  <si>
    <t>DataLiq</t>
  </si>
  <si>
    <t>RendCota</t>
  </si>
  <si>
    <t>Rend</t>
  </si>
  <si>
    <t>AmortCota</t>
  </si>
  <si>
    <t>Amort</t>
  </si>
  <si>
    <t>AJUSTE DE FATURA BOVESPA - PREGÃO [08/03/2021 BRADESCO]</t>
  </si>
  <si>
    <t>COMPRA AUTONOMY ED CORP FII - 08/03/21AIEC11[BRADESCO]</t>
  </si>
  <si>
    <t>COMPRA BRESCO - FDO INV IMOB - 08/03/21BRCO11[BRADESCO]</t>
  </si>
  <si>
    <t>Compra de Titulo RF [LTN-O TESOURO] Op: J86159 Mv:33116459</t>
  </si>
  <si>
    <t>COMPRA DM - FII SHOPJSUL - 08/03/21JRDM11[BRADESCO]</t>
  </si>
  <si>
    <t>COMPRA FDO INV IMOB - VBI LOGÍSTICO - 08/03/21LVBI11[BRAD</t>
  </si>
  <si>
    <t>COMPRA FII CAMPUSFL CI MB - 08/03/21FCFL11[BRADESCO]</t>
  </si>
  <si>
    <t>COMPRA FII CAPI SECCIESMB - 08/03/21CPTS11[BRADESCO]</t>
  </si>
  <si>
    <t>COMPRA FII VBI PRIME PROPERTIES - 08/03/21PVBI11[BRADESCO</t>
  </si>
  <si>
    <t>COMPRA QUASAR AGRO FII - 08/03/21QAGR11[BRADESCO]</t>
  </si>
  <si>
    <t>COMPRA VLOL - FII OLIMPIA - 08/03/21VLOL11[BRADESCO]</t>
  </si>
  <si>
    <t>COMPRA XP LOG FII - 08/03/21XPLG11[BRADESCO]</t>
  </si>
  <si>
    <t>Resg. Tit. RF [NTN-O TESOURO] Op:J81169 Mv:33123766 (Orig=Disp)</t>
  </si>
  <si>
    <t>Aquisição FII</t>
  </si>
  <si>
    <t>AJUSTE DE FATURA BOVESPA - PREGÃO [09/03/2021 BRADESCO] em: 11/03/2021</t>
  </si>
  <si>
    <t>Dado vem de outra tabela</t>
  </si>
  <si>
    <t>Cálculo feito dentro da tabela</t>
  </si>
  <si>
    <t>Normal</t>
  </si>
  <si>
    <t>Dado vem das bases do Bradesco</t>
  </si>
  <si>
    <t>Dado vem das bases do SQL</t>
  </si>
  <si>
    <t>Rendimento</t>
  </si>
  <si>
    <t>Resultado</t>
  </si>
  <si>
    <t>Rent</t>
  </si>
  <si>
    <t>CotaAtivo</t>
  </si>
  <si>
    <t>RentPL</t>
  </si>
  <si>
    <t>CotaPL</t>
  </si>
  <si>
    <t>Cálculo diferente por ser o primeiro dia</t>
  </si>
  <si>
    <t>Segmentos</t>
  </si>
  <si>
    <t>Escritórios</t>
  </si>
  <si>
    <t>Logística</t>
  </si>
  <si>
    <t>CRI</t>
  </si>
  <si>
    <t>Renda Urbana</t>
  </si>
  <si>
    <t>Shoppings/Varejo</t>
  </si>
  <si>
    <t>Agro</t>
  </si>
  <si>
    <t>PrecoMedio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</si>
</sst>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BBA83"/>
        <bgColor indexed="64"/>
      </patternFill>
    </fill>
    <fill>
      <patternFill patternType="solid">
        <fgColor rgb="FF8C8E8E"/>
        <bgColor indexed="64"/>
      </patternFill>
    </fill>
    <fill>
      <patternFill patternType="solid">
        <fgColor rgb="FF090122"/>
        <bgColor indexed="64"/>
      </patternFill>
    </fill>
    <fill>
      <patternFill patternType="solid">
        <fgColor rgb="FF309A8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" fontId="0" fillId="0" borderId="0" xfId="0" applyNumberFormat="1" applyFill="1" applyBorder="1"/>
    <xf numFmtId="3" fontId="0" fillId="0" borderId="0" xfId="0" applyNumberFormat="1"/>
    <xf numFmtId="3" fontId="0" fillId="0" borderId="0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4" fontId="0" fillId="6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4" fontId="0" fillId="6" borderId="0" xfId="0" applyNumberFormat="1" applyFill="1" applyAlignment="1">
      <alignment horizontal="center" vertical="center"/>
    </xf>
    <xf numFmtId="4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3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9A89"/>
      <color rgb="FFCBBA83"/>
      <color rgb="FF090122"/>
      <color rgb="FF8C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E2F1-546B-4994-881C-CE9FB3E246AE}">
  <dimension ref="B2:B8"/>
  <sheetViews>
    <sheetView showGridLines="0" tabSelected="1" zoomScale="145" zoomScaleNormal="145" workbookViewId="0"/>
  </sheetViews>
  <sheetFormatPr defaultRowHeight="15" x14ac:dyDescent="0.25"/>
  <cols>
    <col min="2" max="2" width="35.140625" customWidth="1"/>
  </cols>
  <sheetData>
    <row r="2" spans="2:2" ht="22.5" customHeight="1" x14ac:dyDescent="0.25">
      <c r="B2" s="12" t="s">
        <v>83</v>
      </c>
    </row>
    <row r="3" spans="2:2" ht="22.5" customHeight="1" x14ac:dyDescent="0.25">
      <c r="B3" s="13" t="s">
        <v>81</v>
      </c>
    </row>
    <row r="4" spans="2:2" ht="22.5" customHeight="1" x14ac:dyDescent="0.25">
      <c r="B4" s="16" t="s">
        <v>85</v>
      </c>
    </row>
    <row r="5" spans="2:2" ht="22.5" customHeight="1" x14ac:dyDescent="0.25">
      <c r="B5" s="14" t="s">
        <v>84</v>
      </c>
    </row>
    <row r="6" spans="2:2" ht="22.5" customHeight="1" x14ac:dyDescent="0.25">
      <c r="B6" s="15" t="s">
        <v>82</v>
      </c>
    </row>
    <row r="8" spans="2:2" ht="22.5" customHeight="1" x14ac:dyDescent="0.25">
      <c r="B8" s="21" t="s"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427E-D308-4650-B7E1-2AD8EB77F966}">
  <dimension ref="A1:L13"/>
  <sheetViews>
    <sheetView showGridLines="0" workbookViewId="0"/>
  </sheetViews>
  <sheetFormatPr defaultRowHeight="15" x14ac:dyDescent="0.25"/>
  <cols>
    <col min="1" max="1" width="10.7109375" style="4" bestFit="1" customWidth="1"/>
    <col min="3" max="3" width="17" bestFit="1" customWidth="1"/>
    <col min="4" max="12" width="15.5703125" customWidth="1"/>
  </cols>
  <sheetData>
    <row r="1" spans="1:12" x14ac:dyDescent="0.25">
      <c r="A1" s="1" t="s">
        <v>0</v>
      </c>
      <c r="B1" s="1" t="s">
        <v>1</v>
      </c>
      <c r="C1" s="16" t="s">
        <v>93</v>
      </c>
      <c r="D1" s="13" t="s">
        <v>3</v>
      </c>
      <c r="E1" s="13" t="s">
        <v>86</v>
      </c>
      <c r="F1" s="13" t="s">
        <v>65</v>
      </c>
      <c r="G1" s="13" t="s">
        <v>4</v>
      </c>
      <c r="H1" s="11" t="s">
        <v>87</v>
      </c>
      <c r="I1" s="11" t="s">
        <v>88</v>
      </c>
      <c r="J1" s="11" t="s">
        <v>89</v>
      </c>
      <c r="K1" s="13" t="s">
        <v>90</v>
      </c>
      <c r="L1" s="11" t="s">
        <v>91</v>
      </c>
    </row>
    <row r="2" spans="1:12" x14ac:dyDescent="0.25">
      <c r="A2" s="4">
        <v>44263</v>
      </c>
      <c r="B2" t="s">
        <v>14</v>
      </c>
      <c r="C2" t="s">
        <v>94</v>
      </c>
      <c r="D2" s="2">
        <v>0</v>
      </c>
      <c r="E2" s="2">
        <v>0</v>
      </c>
      <c r="F2" s="2">
        <v>0</v>
      </c>
      <c r="G2" s="2">
        <v>0</v>
      </c>
      <c r="H2" s="18">
        <v>0</v>
      </c>
      <c r="I2" s="19">
        <v>0</v>
      </c>
      <c r="J2" s="20">
        <v>0</v>
      </c>
      <c r="K2" s="19">
        <v>0</v>
      </c>
      <c r="L2" s="20">
        <v>0</v>
      </c>
    </row>
    <row r="3" spans="1:12" x14ac:dyDescent="0.25">
      <c r="A3" s="4">
        <v>44263</v>
      </c>
      <c r="B3" t="s">
        <v>14</v>
      </c>
      <c r="C3" t="s">
        <v>95</v>
      </c>
      <c r="D3" s="2">
        <v>0</v>
      </c>
      <c r="E3" s="2">
        <v>0</v>
      </c>
      <c r="F3" s="2">
        <v>0</v>
      </c>
      <c r="G3" s="2">
        <v>0</v>
      </c>
      <c r="H3" s="18">
        <v>0</v>
      </c>
      <c r="I3" s="19">
        <v>0</v>
      </c>
      <c r="J3" s="20">
        <v>0</v>
      </c>
      <c r="K3" s="19">
        <v>0</v>
      </c>
      <c r="L3" s="20">
        <v>0</v>
      </c>
    </row>
    <row r="4" spans="1:12" x14ac:dyDescent="0.25">
      <c r="A4" s="4">
        <v>44263</v>
      </c>
      <c r="B4" t="s">
        <v>14</v>
      </c>
      <c r="C4" t="s">
        <v>96</v>
      </c>
      <c r="D4" s="2">
        <v>0</v>
      </c>
      <c r="E4" s="2">
        <v>0</v>
      </c>
      <c r="F4" s="2">
        <v>0</v>
      </c>
      <c r="G4" s="2">
        <v>0</v>
      </c>
      <c r="H4" s="18">
        <v>0</v>
      </c>
      <c r="I4" s="19">
        <v>0</v>
      </c>
      <c r="J4" s="20">
        <v>0</v>
      </c>
      <c r="K4" s="19">
        <v>0</v>
      </c>
      <c r="L4" s="20">
        <v>0</v>
      </c>
    </row>
    <row r="5" spans="1:12" x14ac:dyDescent="0.25">
      <c r="A5" s="4">
        <v>44263</v>
      </c>
      <c r="B5" t="s">
        <v>14</v>
      </c>
      <c r="C5" t="s">
        <v>97</v>
      </c>
      <c r="D5" s="2">
        <v>0</v>
      </c>
      <c r="E5" s="2">
        <v>0</v>
      </c>
      <c r="F5" s="2">
        <v>0</v>
      </c>
      <c r="G5" s="2">
        <v>0</v>
      </c>
      <c r="H5" s="18">
        <v>0</v>
      </c>
      <c r="I5" s="19">
        <v>0</v>
      </c>
      <c r="J5" s="20">
        <v>0</v>
      </c>
      <c r="K5" s="19">
        <v>0</v>
      </c>
      <c r="L5" s="20">
        <v>0</v>
      </c>
    </row>
    <row r="6" spans="1:12" x14ac:dyDescent="0.25">
      <c r="A6" s="4">
        <v>44263</v>
      </c>
      <c r="B6" t="s">
        <v>14</v>
      </c>
      <c r="C6" t="s">
        <v>98</v>
      </c>
      <c r="D6" s="2">
        <v>0</v>
      </c>
      <c r="E6" s="2">
        <v>0</v>
      </c>
      <c r="F6" s="2">
        <v>0</v>
      </c>
      <c r="G6" s="2">
        <v>0</v>
      </c>
      <c r="H6" s="18">
        <v>0</v>
      </c>
      <c r="I6" s="19">
        <v>0</v>
      </c>
      <c r="J6" s="20">
        <v>0</v>
      </c>
      <c r="K6" s="19">
        <v>0</v>
      </c>
      <c r="L6" s="20">
        <v>0</v>
      </c>
    </row>
    <row r="7" spans="1:12" x14ac:dyDescent="0.25">
      <c r="A7" s="4">
        <v>44263</v>
      </c>
      <c r="B7" t="s">
        <v>14</v>
      </c>
      <c r="C7" t="s">
        <v>99</v>
      </c>
      <c r="D7" s="2">
        <v>0</v>
      </c>
      <c r="E7" s="2">
        <v>0</v>
      </c>
      <c r="F7" s="2">
        <v>0</v>
      </c>
      <c r="G7" s="2">
        <v>0</v>
      </c>
      <c r="H7" s="18">
        <v>0</v>
      </c>
      <c r="I7" s="19">
        <v>0</v>
      </c>
      <c r="J7" s="20">
        <v>0</v>
      </c>
      <c r="K7" s="19">
        <v>0</v>
      </c>
      <c r="L7" s="20">
        <v>0</v>
      </c>
    </row>
    <row r="8" spans="1:12" x14ac:dyDescent="0.25">
      <c r="A8" s="4">
        <v>44264</v>
      </c>
      <c r="B8" t="s">
        <v>14</v>
      </c>
      <c r="C8" t="s">
        <v>94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3">
        <v>0</v>
      </c>
      <c r="J8" s="24">
        <v>0</v>
      </c>
      <c r="K8" s="23">
        <v>0</v>
      </c>
      <c r="L8" s="24">
        <v>0</v>
      </c>
    </row>
    <row r="9" spans="1:12" x14ac:dyDescent="0.25">
      <c r="A9" s="4">
        <v>44264</v>
      </c>
      <c r="B9" t="s">
        <v>14</v>
      </c>
      <c r="C9" t="s">
        <v>95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3">
        <v>0</v>
      </c>
      <c r="J9" s="24">
        <v>0</v>
      </c>
      <c r="K9" s="23">
        <v>0</v>
      </c>
      <c r="L9" s="24">
        <v>0</v>
      </c>
    </row>
    <row r="10" spans="1:12" x14ac:dyDescent="0.25">
      <c r="A10" s="4">
        <v>44264</v>
      </c>
      <c r="B10" t="s">
        <v>14</v>
      </c>
      <c r="C10" t="s">
        <v>96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3">
        <v>0</v>
      </c>
      <c r="J10" s="24">
        <v>0</v>
      </c>
      <c r="K10" s="23">
        <v>0</v>
      </c>
      <c r="L10" s="24">
        <v>0</v>
      </c>
    </row>
    <row r="11" spans="1:12" x14ac:dyDescent="0.25">
      <c r="A11" s="4">
        <v>44264</v>
      </c>
      <c r="B11" t="s">
        <v>14</v>
      </c>
      <c r="C11" t="s">
        <v>97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3">
        <v>0</v>
      </c>
      <c r="J11" s="24">
        <v>0</v>
      </c>
      <c r="K11" s="23">
        <v>0</v>
      </c>
      <c r="L11" s="24">
        <v>0</v>
      </c>
    </row>
    <row r="12" spans="1:12" x14ac:dyDescent="0.25">
      <c r="A12" s="4">
        <v>44264</v>
      </c>
      <c r="B12" t="s">
        <v>14</v>
      </c>
      <c r="C12" t="s">
        <v>98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3">
        <v>0</v>
      </c>
      <c r="J12" s="24">
        <v>0</v>
      </c>
      <c r="K12" s="23">
        <v>0</v>
      </c>
      <c r="L12" s="24">
        <v>0</v>
      </c>
    </row>
    <row r="13" spans="1:12" x14ac:dyDescent="0.25">
      <c r="A13" s="4">
        <v>44264</v>
      </c>
      <c r="B13" t="s">
        <v>14</v>
      </c>
      <c r="C13" t="s">
        <v>99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3">
        <v>0</v>
      </c>
      <c r="J13" s="24">
        <v>0</v>
      </c>
      <c r="K13" s="23">
        <v>0</v>
      </c>
      <c r="L13" s="2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4107-12E2-47DD-8FE9-644917C23D57}">
  <dimension ref="A1:E21"/>
  <sheetViews>
    <sheetView showGridLines="0" workbookViewId="0"/>
  </sheetViews>
  <sheetFormatPr defaultRowHeight="15" x14ac:dyDescent="0.25"/>
  <cols>
    <col min="1" max="1" width="10.7109375" style="4" bestFit="1" customWidth="1"/>
    <col min="3" max="3" width="10.85546875" customWidth="1"/>
    <col min="4" max="4" width="10.85546875" style="7" customWidth="1"/>
    <col min="5" max="5" width="15.5703125" customWidth="1"/>
  </cols>
  <sheetData>
    <row r="1" spans="1:5" x14ac:dyDescent="0.25">
      <c r="A1" s="1" t="s">
        <v>0</v>
      </c>
      <c r="B1" s="1" t="s">
        <v>1</v>
      </c>
      <c r="C1" s="13" t="s">
        <v>44</v>
      </c>
      <c r="D1" s="13" t="s">
        <v>45</v>
      </c>
      <c r="E1" s="11" t="s">
        <v>100</v>
      </c>
    </row>
    <row r="2" spans="1:5" x14ac:dyDescent="0.25">
      <c r="A2" s="4">
        <v>44263</v>
      </c>
      <c r="B2" t="s">
        <v>14</v>
      </c>
      <c r="C2" t="s">
        <v>50</v>
      </c>
      <c r="D2" s="7">
        <f>SUMIFS(Posicao!$D:$D,Posicao!$C:$C,C2,Posicao!$A:$A,A2)</f>
        <v>248</v>
      </c>
      <c r="E2" s="20">
        <f>SUMIFS(Movimentacao!$F:$F,Movimentacao!$C:$C,C2,Movimentacao!$A:$A,A2)/D2</f>
        <v>92.270080645161286</v>
      </c>
    </row>
    <row r="3" spans="1:5" x14ac:dyDescent="0.25">
      <c r="A3" s="4">
        <v>44263</v>
      </c>
      <c r="B3" t="s">
        <v>14</v>
      </c>
      <c r="C3" t="s">
        <v>51</v>
      </c>
      <c r="D3" s="7">
        <f>SUMIFS(Posicao!$D:$D,Posicao!$C:$C,C3,Posicao!$A:$A,A3)</f>
        <v>3128</v>
      </c>
      <c r="E3" s="20">
        <f>SUMIFS(Movimentacao!$F:$F,Movimentacao!$C:$C,C3,Movimentacao!$A:$A,A3)/D3</f>
        <v>110.8105530690537</v>
      </c>
    </row>
    <row r="4" spans="1:5" x14ac:dyDescent="0.25">
      <c r="A4" s="4">
        <v>44263</v>
      </c>
      <c r="B4" t="s">
        <v>14</v>
      </c>
      <c r="C4" t="s">
        <v>55</v>
      </c>
      <c r="D4" s="7">
        <f>SUMIFS(Posicao!$D:$D,Posicao!$C:$C,C4,Posicao!$A:$A,A4)</f>
        <v>14</v>
      </c>
      <c r="E4" s="20">
        <f>SUMIFS(Movimentacao!$F:$F,Movimentacao!$C:$C,C4,Movimentacao!$A:$A,A4)/D4</f>
        <v>100.5</v>
      </c>
    </row>
    <row r="5" spans="1:5" x14ac:dyDescent="0.25">
      <c r="A5" s="4">
        <v>44263</v>
      </c>
      <c r="B5" t="s">
        <v>14</v>
      </c>
      <c r="C5" t="s">
        <v>54</v>
      </c>
      <c r="D5" s="7">
        <f>SUMIFS(Posicao!$D:$D,Posicao!$C:$C,C5,Posicao!$A:$A,A5)</f>
        <v>590</v>
      </c>
      <c r="E5" s="20">
        <f>SUMIFS(Movimentacao!$F:$F,Movimentacao!$C:$C,C5,Movimentacao!$A:$A,A5)/D5</f>
        <v>109.31949152542373</v>
      </c>
    </row>
    <row r="6" spans="1:5" x14ac:dyDescent="0.25">
      <c r="A6" s="4">
        <v>44263</v>
      </c>
      <c r="B6" t="s">
        <v>14</v>
      </c>
      <c r="C6" t="s">
        <v>52</v>
      </c>
      <c r="D6" s="7">
        <f>SUMIFS(Posicao!$D:$D,Posicao!$C:$C,C6,Posicao!$A:$A,A6)</f>
        <v>283</v>
      </c>
      <c r="E6" s="20">
        <f>SUMIFS(Movimentacao!$F:$F,Movimentacao!$C:$C,C6,Movimentacao!$A:$A,A6)/D6</f>
        <v>66.972084805653722</v>
      </c>
    </row>
    <row r="7" spans="1:5" x14ac:dyDescent="0.25">
      <c r="A7" s="4">
        <v>44263</v>
      </c>
      <c r="B7" t="s">
        <v>14</v>
      </c>
      <c r="C7" t="s">
        <v>53</v>
      </c>
      <c r="D7" s="7">
        <f>SUMIFS(Posicao!$D:$D,Posicao!$C:$C,C7,Posicao!$A:$A,A7)</f>
        <v>3151</v>
      </c>
      <c r="E7" s="20">
        <f>SUMIFS(Movimentacao!$F:$F,Movimentacao!$C:$C,C7,Movimentacao!$A:$A,A7)/D7</f>
        <v>117.31202792764199</v>
      </c>
    </row>
    <row r="8" spans="1:5" x14ac:dyDescent="0.25">
      <c r="A8" s="4">
        <v>44263</v>
      </c>
      <c r="B8" t="s">
        <v>14</v>
      </c>
      <c r="C8" t="s">
        <v>56</v>
      </c>
      <c r="D8" s="7">
        <f>SUMIFS(Posicao!$D:$D,Posicao!$C:$C,C8,Posicao!$A:$A,A8)</f>
        <v>1475</v>
      </c>
      <c r="E8" s="20">
        <f>SUMIFS(Movimentacao!$F:$F,Movimentacao!$C:$C,C8,Movimentacao!$A:$A,A8)/D8</f>
        <v>96.492589830508479</v>
      </c>
    </row>
    <row r="9" spans="1:5" x14ac:dyDescent="0.25">
      <c r="A9" s="4">
        <v>44263</v>
      </c>
      <c r="B9" t="s">
        <v>14</v>
      </c>
      <c r="C9" t="s">
        <v>57</v>
      </c>
      <c r="D9" s="7">
        <f>SUMIFS(Posicao!$D:$D,Posicao!$C:$C,C9,Posicao!$A:$A,A9)</f>
        <v>4088</v>
      </c>
      <c r="E9" s="20">
        <f>SUMIFS(Movimentacao!$F:$F,Movimentacao!$C:$C,C9,Movimentacao!$A:$A,A9)/D9</f>
        <v>53.455936888454005</v>
      </c>
    </row>
    <row r="10" spans="1:5" x14ac:dyDescent="0.25">
      <c r="A10" s="4">
        <v>44263</v>
      </c>
      <c r="B10" t="s">
        <v>14</v>
      </c>
      <c r="C10" t="s">
        <v>58</v>
      </c>
      <c r="D10" s="7">
        <f>SUMIFS(Posicao!$D:$D,Posicao!$C:$C,C10,Posicao!$A:$A,A10)</f>
        <v>576</v>
      </c>
      <c r="E10" s="20">
        <f>SUMIFS(Movimentacao!$F:$F,Movimentacao!$C:$C,C10,Movimentacao!$A:$A,A10)/D10</f>
        <v>102.2850173611111</v>
      </c>
    </row>
    <row r="11" spans="1:5" x14ac:dyDescent="0.25">
      <c r="A11" s="4">
        <v>44263</v>
      </c>
      <c r="B11" t="s">
        <v>14</v>
      </c>
      <c r="C11" t="s">
        <v>59</v>
      </c>
      <c r="D11" s="7">
        <f>SUMIFS(Posicao!$D:$D,Posicao!$C:$C,C11,Posicao!$A:$A,A11)</f>
        <v>4274</v>
      </c>
      <c r="E11" s="20">
        <f>SUMIFS(Movimentacao!$F:$F,Movimentacao!$C:$C,C11,Movimentacao!$A:$A,A11)/D11</f>
        <v>116.78132662611139</v>
      </c>
    </row>
    <row r="12" spans="1:5" x14ac:dyDescent="0.25">
      <c r="A12" s="4">
        <v>44264</v>
      </c>
      <c r="B12" t="s">
        <v>14</v>
      </c>
      <c r="C12" t="s">
        <v>50</v>
      </c>
      <c r="D12" s="7">
        <f>SUMIFS(Posicao!$D:$D,Posicao!$C:$C,C12,Posicao!$A:$A,A12)</f>
        <v>1015</v>
      </c>
      <c r="E12" s="24">
        <f>(SUMIFS(Movimentacao!$F:$F,Movimentacao!$C:$C,C12,Movimentacao!$A:$A,A12)+SUMIFS($E:$E,$C:$C,C12,$A:$A,_xlfn.MAXIFS($A:$A,$A:$A,"&lt;"&amp;A12))*SUMIFS($D:$D,$C:$C,C12,$A:$A,_xlfn.MAXIFS($A:$A,$A:$A,"&lt;"&amp;A12)))/(SUMIFS(Movimentacao!$D:$D,Movimentacao!$C:$C,C12,Movimentacao!$A:$A,A12)+SUMIFS($D:$D,$C:$C,C12,$A:$A,_xlfn.MAXIFS($A:$A,$A:$A,"&lt;"&amp;A12)))</f>
        <v>92.224679802955649</v>
      </c>
    </row>
    <row r="13" spans="1:5" x14ac:dyDescent="0.25">
      <c r="A13" s="4">
        <v>44264</v>
      </c>
      <c r="B13" t="s">
        <v>14</v>
      </c>
      <c r="C13" t="s">
        <v>51</v>
      </c>
      <c r="D13" s="7">
        <f>SUMIFS(Posicao!$D:$D,Posicao!$C:$C,C13,Posicao!$A:$A,A13)</f>
        <v>4501</v>
      </c>
      <c r="E13" s="24">
        <f>(SUMIFS(Movimentacao!$F:$F,Movimentacao!$C:$C,C13,Movimentacao!$A:$A,A13)+SUMIFS($E:$E,$C:$C,C13,$A:$A,_xlfn.MAXIFS($A:$A,$A:$A,"&lt;"&amp;A13))*SUMIFS($D:$D,$C:$C,C13,$A:$A,_xlfn.MAXIFS($A:$A,$A:$A,"&lt;"&amp;A13)))/(SUMIFS(Movimentacao!$D:$D,Movimentacao!$C:$C,C13,Movimentacao!$A:$A,A13)+SUMIFS($D:$D,$C:$C,C13,$A:$A,_xlfn.MAXIFS($A:$A,$A:$A,"&lt;"&amp;A13)))</f>
        <v>110.65758942457231</v>
      </c>
    </row>
    <row r="14" spans="1:5" x14ac:dyDescent="0.25">
      <c r="A14" s="4">
        <v>44264</v>
      </c>
      <c r="B14" t="s">
        <v>14</v>
      </c>
      <c r="C14" t="s">
        <v>55</v>
      </c>
      <c r="D14" s="7">
        <f>SUMIFS(Posicao!$D:$D,Posicao!$C:$C,C14,Posicao!$A:$A,A14)</f>
        <v>6252</v>
      </c>
      <c r="E14" s="24">
        <f>(SUMIFS(Movimentacao!$F:$F,Movimentacao!$C:$C,C14,Movimentacao!$A:$A,A14)+SUMIFS($E:$E,$C:$C,C14,$A:$A,_xlfn.MAXIFS($A:$A,$A:$A,"&lt;"&amp;A14))*SUMIFS($D:$D,$C:$C,C14,$A:$A,_xlfn.MAXIFS($A:$A,$A:$A,"&lt;"&amp;A14)))/(SUMIFS(Movimentacao!$D:$D,Movimentacao!$C:$C,C14,Movimentacao!$A:$A,A14)+SUMIFS($D:$D,$C:$C,C14,$A:$A,_xlfn.MAXIFS($A:$A,$A:$A,"&lt;"&amp;A14)))</f>
        <v>100.23301023672425</v>
      </c>
    </row>
    <row r="15" spans="1:5" x14ac:dyDescent="0.25">
      <c r="A15" s="4">
        <v>44264</v>
      </c>
      <c r="B15" t="s">
        <v>14</v>
      </c>
      <c r="C15" t="s">
        <v>54</v>
      </c>
      <c r="D15" s="7">
        <f>SUMIFS(Posicao!$D:$D,Posicao!$C:$C,C15,Posicao!$A:$A,A15)</f>
        <v>590</v>
      </c>
      <c r="E15" s="24">
        <f>(SUMIFS(Movimentacao!$F:$F,Movimentacao!$C:$C,C15,Movimentacao!$A:$A,A15)+SUMIFS($E:$E,$C:$C,C15,$A:$A,_xlfn.MAXIFS($A:$A,$A:$A,"&lt;"&amp;A15))*SUMIFS($D:$D,$C:$C,C15,$A:$A,_xlfn.MAXIFS($A:$A,$A:$A,"&lt;"&amp;A15)))/(SUMIFS(Movimentacao!$D:$D,Movimentacao!$C:$C,C15,Movimentacao!$A:$A,A15)+SUMIFS($D:$D,$C:$C,C15,$A:$A,_xlfn.MAXIFS($A:$A,$A:$A,"&lt;"&amp;A15)))</f>
        <v>109.31949152542373</v>
      </c>
    </row>
    <row r="16" spans="1:5" x14ac:dyDescent="0.25">
      <c r="A16" s="4">
        <v>44264</v>
      </c>
      <c r="B16" t="s">
        <v>14</v>
      </c>
      <c r="C16" t="s">
        <v>52</v>
      </c>
      <c r="D16" s="7">
        <f>SUMIFS(Posicao!$D:$D,Posicao!$C:$C,C16,Posicao!$A:$A,A16)</f>
        <v>365</v>
      </c>
      <c r="E16" s="24">
        <f>(SUMIFS(Movimentacao!$F:$F,Movimentacao!$C:$C,C16,Movimentacao!$A:$A,A16)+SUMIFS($E:$E,$C:$C,C16,$A:$A,_xlfn.MAXIFS($A:$A,$A:$A,"&lt;"&amp;A16))*SUMIFS($D:$D,$C:$C,C16,$A:$A,_xlfn.MAXIFS($A:$A,$A:$A,"&lt;"&amp;A16)))/(SUMIFS(Movimentacao!$D:$D,Movimentacao!$C:$C,C16,Movimentacao!$A:$A,A16)+SUMIFS($D:$D,$C:$C,C16,$A:$A,_xlfn.MAXIFS($A:$A,$A:$A,"&lt;"&amp;A16)))</f>
        <v>66.920876712328777</v>
      </c>
    </row>
    <row r="17" spans="1:5" x14ac:dyDescent="0.25">
      <c r="A17" s="4">
        <v>44264</v>
      </c>
      <c r="B17" t="s">
        <v>14</v>
      </c>
      <c r="C17" t="s">
        <v>53</v>
      </c>
      <c r="D17" s="7">
        <f>SUMIFS(Posicao!$D:$D,Posicao!$C:$C,C17,Posicao!$A:$A,A17)</f>
        <v>5126</v>
      </c>
      <c r="E17" s="24">
        <f>(SUMIFS(Movimentacao!$F:$F,Movimentacao!$C:$C,C17,Movimentacao!$A:$A,A17)+SUMIFS($E:$E,$C:$C,C17,$A:$A,_xlfn.MAXIFS($A:$A,$A:$A,"&lt;"&amp;A17))*SUMIFS($D:$D,$C:$C,C17,$A:$A,_xlfn.MAXIFS($A:$A,$A:$A,"&lt;"&amp;A17)))/(SUMIFS(Movimentacao!$D:$D,Movimentacao!$C:$C,C17,Movimentacao!$A:$A,A17)+SUMIFS($D:$D,$C:$C,C17,$A:$A,_xlfn.MAXIFS($A:$A,$A:$A,"&lt;"&amp;A17)))</f>
        <v>117.4035485758876</v>
      </c>
    </row>
    <row r="18" spans="1:5" x14ac:dyDescent="0.25">
      <c r="A18" s="4">
        <v>44264</v>
      </c>
      <c r="B18" t="s">
        <v>14</v>
      </c>
      <c r="C18" t="s">
        <v>56</v>
      </c>
      <c r="D18" s="7">
        <f>SUMIFS(Posicao!$D:$D,Posicao!$C:$C,C18,Posicao!$A:$A,A18)</f>
        <v>4116</v>
      </c>
      <c r="E18" s="24">
        <f>(SUMIFS(Movimentacao!$F:$F,Movimentacao!$C:$C,C18,Movimentacao!$A:$A,A18)+SUMIFS($E:$E,$C:$C,C18,$A:$A,_xlfn.MAXIFS($A:$A,$A:$A,"&lt;"&amp;A18))*SUMIFS($D:$D,$C:$C,C18,$A:$A,_xlfn.MAXIFS($A:$A,$A:$A,"&lt;"&amp;A18)))/(SUMIFS(Movimentacao!$D:$D,Movimentacao!$C:$C,C18,Movimentacao!$A:$A,A18)+SUMIFS($D:$D,$C:$C,C18,$A:$A,_xlfn.MAXIFS($A:$A,$A:$A,"&lt;"&amp;A18)))</f>
        <v>96.589931972789117</v>
      </c>
    </row>
    <row r="19" spans="1:5" x14ac:dyDescent="0.25">
      <c r="A19" s="4">
        <v>44264</v>
      </c>
      <c r="B19" t="s">
        <v>14</v>
      </c>
      <c r="C19" t="s">
        <v>57</v>
      </c>
      <c r="D19" s="7">
        <f>SUMIFS(Posicao!$D:$D,Posicao!$C:$C,C19,Posicao!$A:$A,A19)</f>
        <v>7953</v>
      </c>
      <c r="E19" s="24">
        <f>(SUMIFS(Movimentacao!$F:$F,Movimentacao!$C:$C,C19,Movimentacao!$A:$A,A19)+SUMIFS($E:$E,$C:$C,C19,$A:$A,_xlfn.MAXIFS($A:$A,$A:$A,"&lt;"&amp;A19))*SUMIFS($D:$D,$C:$C,C19,$A:$A,_xlfn.MAXIFS($A:$A,$A:$A,"&lt;"&amp;A19)))/(SUMIFS(Movimentacao!$D:$D,Movimentacao!$C:$C,C19,Movimentacao!$A:$A,A19)+SUMIFS($D:$D,$C:$C,C19,$A:$A,_xlfn.MAXIFS($A:$A,$A:$A,"&lt;"&amp;A19)))</f>
        <v>53.388152898277376</v>
      </c>
    </row>
    <row r="20" spans="1:5" x14ac:dyDescent="0.25">
      <c r="A20" s="4">
        <v>44264</v>
      </c>
      <c r="B20" t="s">
        <v>14</v>
      </c>
      <c r="C20" t="s">
        <v>58</v>
      </c>
      <c r="D20" s="7">
        <f>SUMIFS(Posicao!$D:$D,Posicao!$C:$C,C20,Posicao!$A:$A,A20)</f>
        <v>1046</v>
      </c>
      <c r="E20" s="24">
        <f>(SUMIFS(Movimentacao!$F:$F,Movimentacao!$C:$C,C20,Movimentacao!$A:$A,A20)+SUMIFS($E:$E,$C:$C,C20,$A:$A,_xlfn.MAXIFS($A:$A,$A:$A,"&lt;"&amp;A20))*SUMIFS($D:$D,$C:$C,C20,$A:$A,_xlfn.MAXIFS($A:$A,$A:$A,"&lt;"&amp;A20)))/(SUMIFS(Movimentacao!$D:$D,Movimentacao!$C:$C,C20,Movimentacao!$A:$A,A20)+SUMIFS($D:$D,$C:$C,C20,$A:$A,_xlfn.MAXIFS($A:$A,$A:$A,"&lt;"&amp;A20)))</f>
        <v>102.28123326959847</v>
      </c>
    </row>
    <row r="21" spans="1:5" x14ac:dyDescent="0.25">
      <c r="A21" s="4">
        <v>44264</v>
      </c>
      <c r="B21" t="s">
        <v>14</v>
      </c>
      <c r="C21" t="s">
        <v>59</v>
      </c>
      <c r="D21" s="7">
        <f>SUMIFS(Posicao!$D:$D,Posicao!$C:$C,C21,Posicao!$A:$A,A21)</f>
        <v>9929</v>
      </c>
      <c r="E21" s="24">
        <f>(SUMIFS(Movimentacao!$F:$F,Movimentacao!$C:$C,C21,Movimentacao!$A:$A,A21)+SUMIFS($E:$E,$C:$C,C21,$A:$A,_xlfn.MAXIFS($A:$A,$A:$A,"&lt;"&amp;A21))*SUMIFS($D:$D,$C:$C,C21,$A:$A,_xlfn.MAXIFS($A:$A,$A:$A,"&lt;"&amp;A21)))/(SUMIFS(Movimentacao!$D:$D,Movimentacao!$C:$C,C21,Movimentacao!$A:$A,A21)+SUMIFS($D:$D,$C:$C,C21,$A:$A,_xlfn.MAXIFS($A:$A,$A:$A,"&lt;"&amp;A21)))</f>
        <v>116.34549904320679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A293-A3EC-4EB8-A642-920DA5C5B9E9}">
  <sheetPr codeName="Planilha4"/>
  <dimension ref="A1:G161"/>
  <sheetViews>
    <sheetView showGridLines="0" workbookViewId="0"/>
  </sheetViews>
  <sheetFormatPr defaultRowHeight="15" x14ac:dyDescent="0.25"/>
  <cols>
    <col min="3" max="3" width="10.7109375" style="4" bestFit="1" customWidth="1"/>
    <col min="4" max="4" width="72.5703125" bestFit="1" customWidth="1"/>
    <col min="5" max="5" width="15.5703125" customWidth="1"/>
    <col min="7" max="7" width="32.140625" customWidth="1"/>
  </cols>
  <sheetData>
    <row r="1" spans="1:7" x14ac:dyDescent="0.25">
      <c r="A1" s="1" t="s">
        <v>27</v>
      </c>
      <c r="B1" s="1" t="s">
        <v>28</v>
      </c>
      <c r="C1" s="1" t="s">
        <v>0</v>
      </c>
      <c r="D1" s="13" t="s">
        <v>15</v>
      </c>
      <c r="E1" s="13" t="s">
        <v>29</v>
      </c>
      <c r="F1" s="1" t="s">
        <v>30</v>
      </c>
      <c r="G1" s="11" t="s">
        <v>31</v>
      </c>
    </row>
    <row r="2" spans="1:7" x14ac:dyDescent="0.25">
      <c r="A2" t="s">
        <v>14</v>
      </c>
      <c r="B2">
        <v>0</v>
      </c>
      <c r="C2" s="4">
        <v>44260</v>
      </c>
      <c r="D2" t="s">
        <v>35</v>
      </c>
      <c r="E2" s="2">
        <v>0</v>
      </c>
      <c r="G2" t="s">
        <v>32</v>
      </c>
    </row>
    <row r="3" spans="1:7" x14ac:dyDescent="0.25">
      <c r="A3" t="s">
        <v>14</v>
      </c>
      <c r="B3">
        <v>1</v>
      </c>
      <c r="C3" s="4">
        <v>44260</v>
      </c>
      <c r="D3" t="s">
        <v>36</v>
      </c>
      <c r="E3" s="2">
        <v>17000000</v>
      </c>
      <c r="G3" t="s">
        <v>33</v>
      </c>
    </row>
    <row r="4" spans="1:7" x14ac:dyDescent="0.25">
      <c r="A4" t="s">
        <v>14</v>
      </c>
      <c r="B4">
        <v>1</v>
      </c>
      <c r="C4" s="4">
        <v>44260</v>
      </c>
      <c r="D4" t="s">
        <v>37</v>
      </c>
      <c r="E4" s="2">
        <v>-16970000</v>
      </c>
      <c r="G4" t="s">
        <v>34</v>
      </c>
    </row>
    <row r="5" spans="1:7" x14ac:dyDescent="0.25">
      <c r="A5" t="s">
        <v>14</v>
      </c>
      <c r="B5">
        <v>2</v>
      </c>
      <c r="C5" s="4">
        <v>44260</v>
      </c>
      <c r="D5" t="s">
        <v>32</v>
      </c>
      <c r="E5" s="6">
        <v>30000</v>
      </c>
      <c r="G5" t="s">
        <v>32</v>
      </c>
    </row>
    <row r="6" spans="1:7" x14ac:dyDescent="0.25">
      <c r="A6" t="s">
        <v>14</v>
      </c>
      <c r="B6">
        <v>0</v>
      </c>
      <c r="C6" s="4">
        <v>44263</v>
      </c>
      <c r="D6" t="s">
        <v>35</v>
      </c>
      <c r="E6" s="6">
        <v>30000</v>
      </c>
      <c r="G6" t="s">
        <v>32</v>
      </c>
    </row>
    <row r="7" spans="1:7" x14ac:dyDescent="0.25">
      <c r="A7" t="s">
        <v>14</v>
      </c>
      <c r="B7">
        <v>1</v>
      </c>
      <c r="C7" s="4">
        <v>44263</v>
      </c>
      <c r="D7" t="s">
        <v>38</v>
      </c>
      <c r="E7" s="6">
        <v>-16971260.91</v>
      </c>
      <c r="G7" t="s">
        <v>34</v>
      </c>
    </row>
    <row r="8" spans="1:7" x14ac:dyDescent="0.25">
      <c r="A8" t="s">
        <v>14</v>
      </c>
      <c r="B8">
        <v>1</v>
      </c>
      <c r="C8" s="4">
        <v>44263</v>
      </c>
      <c r="D8" t="s">
        <v>39</v>
      </c>
      <c r="E8" s="6">
        <v>16971260.91</v>
      </c>
      <c r="G8" t="s">
        <v>34</v>
      </c>
    </row>
    <row r="9" spans="1:7" x14ac:dyDescent="0.25">
      <c r="A9" t="s">
        <v>14</v>
      </c>
      <c r="B9">
        <v>2</v>
      </c>
      <c r="C9" s="4">
        <v>44263</v>
      </c>
      <c r="D9" t="s">
        <v>32</v>
      </c>
      <c r="E9" s="6">
        <v>30000</v>
      </c>
      <c r="G9" t="s">
        <v>32</v>
      </c>
    </row>
    <row r="10" spans="1:7" x14ac:dyDescent="0.25">
      <c r="A10" t="s">
        <v>14</v>
      </c>
      <c r="B10">
        <v>0</v>
      </c>
      <c r="C10" s="4">
        <v>44264</v>
      </c>
      <c r="D10" t="s">
        <v>35</v>
      </c>
      <c r="E10" s="6">
        <v>30000</v>
      </c>
      <c r="G10" t="s">
        <v>32</v>
      </c>
    </row>
    <row r="11" spans="1:7" x14ac:dyDescent="0.25">
      <c r="A11" t="s">
        <v>14</v>
      </c>
      <c r="B11">
        <v>1</v>
      </c>
      <c r="C11" s="4">
        <v>44264</v>
      </c>
      <c r="D11" t="s">
        <v>40</v>
      </c>
      <c r="E11" s="6">
        <v>-16972521.93</v>
      </c>
      <c r="G11" t="s">
        <v>34</v>
      </c>
    </row>
    <row r="12" spans="1:7" x14ac:dyDescent="0.25">
      <c r="A12" t="s">
        <v>14</v>
      </c>
      <c r="B12">
        <v>1</v>
      </c>
      <c r="C12" s="4">
        <v>44264</v>
      </c>
      <c r="D12" t="s">
        <v>41</v>
      </c>
      <c r="E12" s="6">
        <v>16972521.93</v>
      </c>
      <c r="G12" t="s">
        <v>34</v>
      </c>
    </row>
    <row r="13" spans="1:7" x14ac:dyDescent="0.25">
      <c r="A13" t="s">
        <v>14</v>
      </c>
      <c r="B13">
        <v>2</v>
      </c>
      <c r="C13" s="4">
        <v>44264</v>
      </c>
      <c r="D13" t="s">
        <v>32</v>
      </c>
      <c r="E13" s="6">
        <v>30000</v>
      </c>
      <c r="G13" t="s">
        <v>32</v>
      </c>
    </row>
    <row r="14" spans="1:7" x14ac:dyDescent="0.25">
      <c r="A14" t="s">
        <v>14</v>
      </c>
      <c r="B14">
        <v>0</v>
      </c>
      <c r="C14" s="4">
        <v>44265</v>
      </c>
      <c r="D14" t="s">
        <v>35</v>
      </c>
      <c r="E14" s="6">
        <v>30000</v>
      </c>
      <c r="G14" t="s">
        <v>32</v>
      </c>
    </row>
    <row r="15" spans="1:7" x14ac:dyDescent="0.25">
      <c r="A15" t="s">
        <v>14</v>
      </c>
      <c r="B15">
        <v>1</v>
      </c>
      <c r="C15" s="4">
        <v>44265</v>
      </c>
      <c r="D15" t="s">
        <v>66</v>
      </c>
      <c r="E15" s="6">
        <v>0.28999999999999998</v>
      </c>
      <c r="G15" t="s">
        <v>79</v>
      </c>
    </row>
    <row r="16" spans="1:7" x14ac:dyDescent="0.25">
      <c r="A16" t="s">
        <v>14</v>
      </c>
      <c r="B16">
        <v>1</v>
      </c>
      <c r="C16" s="4">
        <v>44265</v>
      </c>
      <c r="D16" t="s">
        <v>67</v>
      </c>
      <c r="E16" s="6">
        <v>-22799.35</v>
      </c>
      <c r="G16" t="s">
        <v>79</v>
      </c>
    </row>
    <row r="17" spans="1:7" x14ac:dyDescent="0.25">
      <c r="A17" t="s">
        <v>14</v>
      </c>
      <c r="B17">
        <v>1</v>
      </c>
      <c r="C17" s="4">
        <v>44265</v>
      </c>
      <c r="D17" t="s">
        <v>67</v>
      </c>
      <c r="E17" s="6">
        <v>-92.32</v>
      </c>
      <c r="G17" t="s">
        <v>79</v>
      </c>
    </row>
    <row r="18" spans="1:7" x14ac:dyDescent="0.25">
      <c r="A18" t="s">
        <v>14</v>
      </c>
      <c r="B18">
        <v>1</v>
      </c>
      <c r="C18" s="4">
        <v>44265</v>
      </c>
      <c r="D18" t="s">
        <v>68</v>
      </c>
      <c r="E18" s="6">
        <v>-271192.99</v>
      </c>
      <c r="G18" t="s">
        <v>79</v>
      </c>
    </row>
    <row r="19" spans="1:7" x14ac:dyDescent="0.25">
      <c r="A19" t="s">
        <v>14</v>
      </c>
      <c r="B19">
        <v>1</v>
      </c>
      <c r="C19" s="4">
        <v>44265</v>
      </c>
      <c r="D19" t="s">
        <v>68</v>
      </c>
      <c r="E19" s="6">
        <v>-65166.67</v>
      </c>
      <c r="G19" t="s">
        <v>79</v>
      </c>
    </row>
    <row r="20" spans="1:7" x14ac:dyDescent="0.25">
      <c r="A20" t="s">
        <v>14</v>
      </c>
      <c r="B20">
        <v>1</v>
      </c>
      <c r="C20" s="4">
        <v>44265</v>
      </c>
      <c r="D20" t="s">
        <v>68</v>
      </c>
      <c r="E20" s="6">
        <v>-6632.52</v>
      </c>
      <c r="G20" t="s">
        <v>79</v>
      </c>
    </row>
    <row r="21" spans="1:7" x14ac:dyDescent="0.25">
      <c r="A21" t="s">
        <v>14</v>
      </c>
      <c r="B21">
        <v>1</v>
      </c>
      <c r="C21" s="4">
        <v>44265</v>
      </c>
      <c r="D21" t="s">
        <v>68</v>
      </c>
      <c r="E21" s="6">
        <v>-1767.86</v>
      </c>
      <c r="G21" t="s">
        <v>79</v>
      </c>
    </row>
    <row r="22" spans="1:7" x14ac:dyDescent="0.25">
      <c r="A22" t="s">
        <v>14</v>
      </c>
      <c r="B22">
        <v>1</v>
      </c>
      <c r="C22" s="4">
        <v>44265</v>
      </c>
      <c r="D22" t="s">
        <v>68</v>
      </c>
      <c r="E22" s="6">
        <v>-1215.08</v>
      </c>
      <c r="G22" t="s">
        <v>79</v>
      </c>
    </row>
    <row r="23" spans="1:7" x14ac:dyDescent="0.25">
      <c r="A23" t="s">
        <v>14</v>
      </c>
      <c r="B23">
        <v>1</v>
      </c>
      <c r="C23" s="4">
        <v>44265</v>
      </c>
      <c r="D23" t="s">
        <v>68</v>
      </c>
      <c r="E23" s="6">
        <v>-220.95</v>
      </c>
      <c r="G23" t="s">
        <v>79</v>
      </c>
    </row>
    <row r="24" spans="1:7" x14ac:dyDescent="0.25">
      <c r="A24" t="s">
        <v>14</v>
      </c>
      <c r="B24">
        <v>1</v>
      </c>
      <c r="C24" s="4">
        <v>44265</v>
      </c>
      <c r="D24" t="s">
        <v>68</v>
      </c>
      <c r="E24" s="6">
        <v>-110.52</v>
      </c>
      <c r="G24" t="s">
        <v>79</v>
      </c>
    </row>
    <row r="25" spans="1:7" x14ac:dyDescent="0.25">
      <c r="A25" t="s">
        <v>14</v>
      </c>
      <c r="B25">
        <v>1</v>
      </c>
      <c r="C25" s="4">
        <v>44265</v>
      </c>
      <c r="D25" t="s">
        <v>68</v>
      </c>
      <c r="E25" s="6">
        <v>-110.51</v>
      </c>
      <c r="G25" t="s">
        <v>79</v>
      </c>
    </row>
    <row r="26" spans="1:7" x14ac:dyDescent="0.25">
      <c r="A26" t="s">
        <v>14</v>
      </c>
      <c r="B26">
        <v>1</v>
      </c>
      <c r="C26" s="4">
        <v>44265</v>
      </c>
      <c r="D26" t="s">
        <v>68</v>
      </c>
      <c r="E26" s="6">
        <v>-110.5</v>
      </c>
      <c r="G26" t="s">
        <v>79</v>
      </c>
    </row>
    <row r="27" spans="1:7" x14ac:dyDescent="0.25">
      <c r="A27" t="s">
        <v>14</v>
      </c>
      <c r="B27">
        <v>1</v>
      </c>
      <c r="C27" s="4">
        <v>44265</v>
      </c>
      <c r="D27" t="s">
        <v>68</v>
      </c>
      <c r="E27" s="6">
        <v>-110.49</v>
      </c>
      <c r="G27" t="s">
        <v>79</v>
      </c>
    </row>
    <row r="28" spans="1:7" x14ac:dyDescent="0.25">
      <c r="A28" t="s">
        <v>14</v>
      </c>
      <c r="B28">
        <v>1</v>
      </c>
      <c r="C28" s="4">
        <v>44265</v>
      </c>
      <c r="D28" t="s">
        <v>68</v>
      </c>
      <c r="E28" s="6">
        <v>-110.46</v>
      </c>
      <c r="G28" t="s">
        <v>79</v>
      </c>
    </row>
    <row r="29" spans="1:7" x14ac:dyDescent="0.25">
      <c r="A29" t="s">
        <v>14</v>
      </c>
      <c r="B29">
        <v>1</v>
      </c>
      <c r="C29" s="4">
        <v>44265</v>
      </c>
      <c r="D29" t="s">
        <v>69</v>
      </c>
      <c r="E29" s="6">
        <v>-15230219.08</v>
      </c>
      <c r="G29" t="s">
        <v>34</v>
      </c>
    </row>
    <row r="30" spans="1:7" x14ac:dyDescent="0.25">
      <c r="A30" t="s">
        <v>14</v>
      </c>
      <c r="B30">
        <v>1</v>
      </c>
      <c r="C30" s="4">
        <v>44265</v>
      </c>
      <c r="D30" t="s">
        <v>70</v>
      </c>
      <c r="E30" s="6">
        <v>-16957.439999999999</v>
      </c>
      <c r="G30" t="s">
        <v>79</v>
      </c>
    </row>
    <row r="31" spans="1:7" x14ac:dyDescent="0.25">
      <c r="A31" t="s">
        <v>14</v>
      </c>
      <c r="B31">
        <v>1</v>
      </c>
      <c r="C31" s="4">
        <v>44265</v>
      </c>
      <c r="D31" t="s">
        <v>70</v>
      </c>
      <c r="E31" s="6">
        <v>-1340.71</v>
      </c>
      <c r="G31" t="s">
        <v>79</v>
      </c>
    </row>
    <row r="32" spans="1:7" x14ac:dyDescent="0.25">
      <c r="A32" t="s">
        <v>14</v>
      </c>
      <c r="B32">
        <v>1</v>
      </c>
      <c r="C32" s="4">
        <v>44265</v>
      </c>
      <c r="D32" t="s">
        <v>70</v>
      </c>
      <c r="E32" s="6">
        <v>-662.14</v>
      </c>
      <c r="G32" t="s">
        <v>79</v>
      </c>
    </row>
    <row r="33" spans="1:7" x14ac:dyDescent="0.25">
      <c r="A33" t="s">
        <v>14</v>
      </c>
      <c r="B33">
        <v>1</v>
      </c>
      <c r="C33" s="4">
        <v>44265</v>
      </c>
      <c r="D33" t="s">
        <v>71</v>
      </c>
      <c r="E33" s="6">
        <v>-73193.67</v>
      </c>
      <c r="G33" t="s">
        <v>79</v>
      </c>
    </row>
    <row r="34" spans="1:7" x14ac:dyDescent="0.25">
      <c r="A34" t="s">
        <v>14</v>
      </c>
      <c r="B34">
        <v>1</v>
      </c>
      <c r="C34" s="4">
        <v>44265</v>
      </c>
      <c r="D34" t="s">
        <v>71</v>
      </c>
      <c r="E34" s="6">
        <v>-55645.95</v>
      </c>
      <c r="G34" t="s">
        <v>79</v>
      </c>
    </row>
    <row r="35" spans="1:7" x14ac:dyDescent="0.25">
      <c r="A35" t="s">
        <v>14</v>
      </c>
      <c r="B35">
        <v>1</v>
      </c>
      <c r="C35" s="4">
        <v>44265</v>
      </c>
      <c r="D35" t="s">
        <v>71</v>
      </c>
      <c r="E35" s="6">
        <v>-47051.89</v>
      </c>
      <c r="G35" t="s">
        <v>79</v>
      </c>
    </row>
    <row r="36" spans="1:7" x14ac:dyDescent="0.25">
      <c r="A36" t="s">
        <v>14</v>
      </c>
      <c r="B36">
        <v>1</v>
      </c>
      <c r="C36" s="4">
        <v>44265</v>
      </c>
      <c r="D36" t="s">
        <v>71</v>
      </c>
      <c r="E36" s="6">
        <v>-33795.25</v>
      </c>
      <c r="G36" t="s">
        <v>79</v>
      </c>
    </row>
    <row r="37" spans="1:7" x14ac:dyDescent="0.25">
      <c r="A37" t="s">
        <v>14</v>
      </c>
      <c r="B37">
        <v>1</v>
      </c>
      <c r="C37" s="4">
        <v>44265</v>
      </c>
      <c r="D37" t="s">
        <v>71</v>
      </c>
      <c r="E37" s="6">
        <v>-33535.949999999997</v>
      </c>
      <c r="G37" t="s">
        <v>79</v>
      </c>
    </row>
    <row r="38" spans="1:7" x14ac:dyDescent="0.25">
      <c r="A38" t="s">
        <v>14</v>
      </c>
      <c r="B38">
        <v>1</v>
      </c>
      <c r="C38" s="4">
        <v>44265</v>
      </c>
      <c r="D38" t="s">
        <v>71</v>
      </c>
      <c r="E38" s="6">
        <v>-32002.080000000002</v>
      </c>
      <c r="G38" t="s">
        <v>79</v>
      </c>
    </row>
    <row r="39" spans="1:7" x14ac:dyDescent="0.25">
      <c r="A39" t="s">
        <v>14</v>
      </c>
      <c r="B39">
        <v>1</v>
      </c>
      <c r="C39" s="4">
        <v>44265</v>
      </c>
      <c r="D39" t="s">
        <v>71</v>
      </c>
      <c r="E39" s="6">
        <v>-17409.93</v>
      </c>
      <c r="G39" t="s">
        <v>79</v>
      </c>
    </row>
    <row r="40" spans="1:7" x14ac:dyDescent="0.25">
      <c r="A40" t="s">
        <v>14</v>
      </c>
      <c r="B40">
        <v>1</v>
      </c>
      <c r="C40" s="4">
        <v>44265</v>
      </c>
      <c r="D40" t="s">
        <v>71</v>
      </c>
      <c r="E40" s="6">
        <v>-7992.34</v>
      </c>
      <c r="G40" t="s">
        <v>79</v>
      </c>
    </row>
    <row r="41" spans="1:7" x14ac:dyDescent="0.25">
      <c r="A41" t="s">
        <v>14</v>
      </c>
      <c r="B41">
        <v>1</v>
      </c>
      <c r="C41" s="4">
        <v>44265</v>
      </c>
      <c r="D41" t="s">
        <v>71</v>
      </c>
      <c r="E41" s="6">
        <v>-6413.23</v>
      </c>
      <c r="G41" t="s">
        <v>79</v>
      </c>
    </row>
    <row r="42" spans="1:7" x14ac:dyDescent="0.25">
      <c r="A42" t="s">
        <v>14</v>
      </c>
      <c r="B42">
        <v>1</v>
      </c>
      <c r="C42" s="4">
        <v>44265</v>
      </c>
      <c r="D42" t="s">
        <v>71</v>
      </c>
      <c r="E42" s="6">
        <v>-6407.18</v>
      </c>
      <c r="G42" t="s">
        <v>79</v>
      </c>
    </row>
    <row r="43" spans="1:7" x14ac:dyDescent="0.25">
      <c r="A43" t="s">
        <v>14</v>
      </c>
      <c r="B43">
        <v>1</v>
      </c>
      <c r="C43" s="4">
        <v>44265</v>
      </c>
      <c r="D43" t="s">
        <v>71</v>
      </c>
      <c r="E43" s="6">
        <v>-6353.88</v>
      </c>
      <c r="G43" t="s">
        <v>79</v>
      </c>
    </row>
    <row r="44" spans="1:7" x14ac:dyDescent="0.25">
      <c r="A44" t="s">
        <v>14</v>
      </c>
      <c r="B44">
        <v>1</v>
      </c>
      <c r="C44" s="4">
        <v>44265</v>
      </c>
      <c r="D44" t="s">
        <v>71</v>
      </c>
      <c r="E44" s="6">
        <v>-4116.8599999999997</v>
      </c>
      <c r="G44" t="s">
        <v>79</v>
      </c>
    </row>
    <row r="45" spans="1:7" x14ac:dyDescent="0.25">
      <c r="A45" t="s">
        <v>14</v>
      </c>
      <c r="B45">
        <v>1</v>
      </c>
      <c r="C45" s="4">
        <v>44265</v>
      </c>
      <c r="D45" t="s">
        <v>71</v>
      </c>
      <c r="E45" s="6">
        <v>-3992.76</v>
      </c>
      <c r="G45" t="s">
        <v>79</v>
      </c>
    </row>
    <row r="46" spans="1:7" x14ac:dyDescent="0.25">
      <c r="A46" t="s">
        <v>14</v>
      </c>
      <c r="B46">
        <v>1</v>
      </c>
      <c r="C46" s="4">
        <v>44265</v>
      </c>
      <c r="D46" t="s">
        <v>71</v>
      </c>
      <c r="E46" s="6">
        <v>-3879.95</v>
      </c>
      <c r="G46" t="s">
        <v>79</v>
      </c>
    </row>
    <row r="47" spans="1:7" x14ac:dyDescent="0.25">
      <c r="A47" t="s">
        <v>14</v>
      </c>
      <c r="B47">
        <v>1</v>
      </c>
      <c r="C47" s="4">
        <v>44265</v>
      </c>
      <c r="D47" t="s">
        <v>71</v>
      </c>
      <c r="E47" s="6">
        <v>-3879.29</v>
      </c>
      <c r="G47" t="s">
        <v>79</v>
      </c>
    </row>
    <row r="48" spans="1:7" x14ac:dyDescent="0.25">
      <c r="A48" t="s">
        <v>14</v>
      </c>
      <c r="B48">
        <v>1</v>
      </c>
      <c r="C48" s="4">
        <v>44265</v>
      </c>
      <c r="D48" t="s">
        <v>71</v>
      </c>
      <c r="E48" s="6">
        <v>-3763.66</v>
      </c>
      <c r="G48" t="s">
        <v>79</v>
      </c>
    </row>
    <row r="49" spans="1:7" x14ac:dyDescent="0.25">
      <c r="A49" t="s">
        <v>14</v>
      </c>
      <c r="B49">
        <v>1</v>
      </c>
      <c r="C49" s="4">
        <v>44265</v>
      </c>
      <c r="D49" t="s">
        <v>71</v>
      </c>
      <c r="E49" s="6">
        <v>-2821.55</v>
      </c>
      <c r="G49" t="s">
        <v>79</v>
      </c>
    </row>
    <row r="50" spans="1:7" x14ac:dyDescent="0.25">
      <c r="A50" t="s">
        <v>14</v>
      </c>
      <c r="B50">
        <v>1</v>
      </c>
      <c r="C50" s="4">
        <v>44265</v>
      </c>
      <c r="D50" t="s">
        <v>71</v>
      </c>
      <c r="E50" s="6">
        <v>-1997.39</v>
      </c>
      <c r="G50" t="s">
        <v>79</v>
      </c>
    </row>
    <row r="51" spans="1:7" x14ac:dyDescent="0.25">
      <c r="A51" t="s">
        <v>14</v>
      </c>
      <c r="B51">
        <v>1</v>
      </c>
      <c r="C51" s="4">
        <v>44265</v>
      </c>
      <c r="D51" t="s">
        <v>71</v>
      </c>
      <c r="E51" s="6">
        <v>-1996.03</v>
      </c>
      <c r="G51" t="s">
        <v>79</v>
      </c>
    </row>
    <row r="52" spans="1:7" x14ac:dyDescent="0.25">
      <c r="A52" t="s">
        <v>14</v>
      </c>
      <c r="B52">
        <v>1</v>
      </c>
      <c r="C52" s="4">
        <v>44265</v>
      </c>
      <c r="D52" t="s">
        <v>71</v>
      </c>
      <c r="E52" s="6">
        <v>-1881.67</v>
      </c>
      <c r="G52" t="s">
        <v>79</v>
      </c>
    </row>
    <row r="53" spans="1:7" x14ac:dyDescent="0.25">
      <c r="A53" t="s">
        <v>14</v>
      </c>
      <c r="B53">
        <v>1</v>
      </c>
      <c r="C53" s="4">
        <v>44265</v>
      </c>
      <c r="D53" t="s">
        <v>71</v>
      </c>
      <c r="E53" s="6">
        <v>-1881.51</v>
      </c>
      <c r="G53" t="s">
        <v>79</v>
      </c>
    </row>
    <row r="54" spans="1:7" x14ac:dyDescent="0.25">
      <c r="A54" t="s">
        <v>14</v>
      </c>
      <c r="B54">
        <v>1</v>
      </c>
      <c r="C54" s="4">
        <v>44265</v>
      </c>
      <c r="D54" t="s">
        <v>71</v>
      </c>
      <c r="E54" s="6">
        <v>-1879.59</v>
      </c>
      <c r="G54" t="s">
        <v>79</v>
      </c>
    </row>
    <row r="55" spans="1:7" x14ac:dyDescent="0.25">
      <c r="A55" t="s">
        <v>14</v>
      </c>
      <c r="B55">
        <v>1</v>
      </c>
      <c r="C55" s="4">
        <v>44265</v>
      </c>
      <c r="D55" t="s">
        <v>71</v>
      </c>
      <c r="E55" s="6">
        <v>-1878.3</v>
      </c>
      <c r="G55" t="s">
        <v>79</v>
      </c>
    </row>
    <row r="56" spans="1:7" x14ac:dyDescent="0.25">
      <c r="A56" t="s">
        <v>14</v>
      </c>
      <c r="B56">
        <v>1</v>
      </c>
      <c r="C56" s="4">
        <v>44265</v>
      </c>
      <c r="D56" t="s">
        <v>71</v>
      </c>
      <c r="E56" s="6">
        <v>-1877.98</v>
      </c>
      <c r="G56" t="s">
        <v>79</v>
      </c>
    </row>
    <row r="57" spans="1:7" x14ac:dyDescent="0.25">
      <c r="A57" t="s">
        <v>14</v>
      </c>
      <c r="B57">
        <v>1</v>
      </c>
      <c r="C57" s="4">
        <v>44265</v>
      </c>
      <c r="D57" t="s">
        <v>71</v>
      </c>
      <c r="E57" s="6">
        <v>-1877.82</v>
      </c>
      <c r="G57" t="s">
        <v>79</v>
      </c>
    </row>
    <row r="58" spans="1:7" x14ac:dyDescent="0.25">
      <c r="A58" t="s">
        <v>14</v>
      </c>
      <c r="B58">
        <v>1</v>
      </c>
      <c r="C58" s="4">
        <v>44265</v>
      </c>
      <c r="D58" t="s">
        <v>71</v>
      </c>
      <c r="E58" s="6">
        <v>-1865.02</v>
      </c>
      <c r="G58" t="s">
        <v>79</v>
      </c>
    </row>
    <row r="59" spans="1:7" x14ac:dyDescent="0.25">
      <c r="A59" t="s">
        <v>14</v>
      </c>
      <c r="B59">
        <v>1</v>
      </c>
      <c r="C59" s="4">
        <v>44265</v>
      </c>
      <c r="D59" t="s">
        <v>71</v>
      </c>
      <c r="E59" s="6">
        <v>-1864.06</v>
      </c>
      <c r="G59" t="s">
        <v>79</v>
      </c>
    </row>
    <row r="60" spans="1:7" x14ac:dyDescent="0.25">
      <c r="A60" t="s">
        <v>14</v>
      </c>
      <c r="B60">
        <v>1</v>
      </c>
      <c r="C60" s="4">
        <v>44265</v>
      </c>
      <c r="D60" t="s">
        <v>71</v>
      </c>
      <c r="E60" s="6">
        <v>-1863.74</v>
      </c>
      <c r="G60" t="s">
        <v>79</v>
      </c>
    </row>
    <row r="61" spans="1:7" x14ac:dyDescent="0.25">
      <c r="A61" t="s">
        <v>14</v>
      </c>
      <c r="B61">
        <v>1</v>
      </c>
      <c r="C61" s="4">
        <v>44265</v>
      </c>
      <c r="D61" t="s">
        <v>71</v>
      </c>
      <c r="E61" s="6">
        <v>-1863.42</v>
      </c>
      <c r="G61" t="s">
        <v>79</v>
      </c>
    </row>
    <row r="62" spans="1:7" x14ac:dyDescent="0.25">
      <c r="A62" t="s">
        <v>14</v>
      </c>
      <c r="B62">
        <v>1</v>
      </c>
      <c r="C62" s="4">
        <v>44265</v>
      </c>
      <c r="D62" t="s">
        <v>71</v>
      </c>
      <c r="E62" s="6">
        <v>-1410.29</v>
      </c>
      <c r="G62" t="s">
        <v>79</v>
      </c>
    </row>
    <row r="63" spans="1:7" x14ac:dyDescent="0.25">
      <c r="A63" t="s">
        <v>14</v>
      </c>
      <c r="B63">
        <v>1</v>
      </c>
      <c r="C63" s="4">
        <v>44265</v>
      </c>
      <c r="D63" t="s">
        <v>71</v>
      </c>
      <c r="E63" s="6">
        <v>-1408.85</v>
      </c>
      <c r="G63" t="s">
        <v>79</v>
      </c>
    </row>
    <row r="64" spans="1:7" x14ac:dyDescent="0.25">
      <c r="A64" t="s">
        <v>14</v>
      </c>
      <c r="B64">
        <v>1</v>
      </c>
      <c r="C64" s="4">
        <v>44265</v>
      </c>
      <c r="D64" t="s">
        <v>71</v>
      </c>
      <c r="E64" s="6">
        <v>-938.58</v>
      </c>
      <c r="G64" t="s">
        <v>79</v>
      </c>
    </row>
    <row r="65" spans="1:7" x14ac:dyDescent="0.25">
      <c r="A65" t="s">
        <v>14</v>
      </c>
      <c r="B65">
        <v>1</v>
      </c>
      <c r="C65" s="4">
        <v>44265</v>
      </c>
      <c r="D65" t="s">
        <v>71</v>
      </c>
      <c r="E65" s="6">
        <v>-582.25</v>
      </c>
      <c r="G65" t="s">
        <v>79</v>
      </c>
    </row>
    <row r="66" spans="1:7" x14ac:dyDescent="0.25">
      <c r="A66" t="s">
        <v>14</v>
      </c>
      <c r="B66">
        <v>1</v>
      </c>
      <c r="C66" s="4">
        <v>44265</v>
      </c>
      <c r="D66" t="s">
        <v>71</v>
      </c>
      <c r="E66" s="6">
        <v>-234.54</v>
      </c>
      <c r="G66" t="s">
        <v>79</v>
      </c>
    </row>
    <row r="67" spans="1:7" x14ac:dyDescent="0.25">
      <c r="A67" t="s">
        <v>14</v>
      </c>
      <c r="B67">
        <v>1</v>
      </c>
      <c r="C67" s="4">
        <v>44265</v>
      </c>
      <c r="D67" t="s">
        <v>71</v>
      </c>
      <c r="E67" s="6">
        <v>-117</v>
      </c>
      <c r="G67" t="s">
        <v>79</v>
      </c>
    </row>
    <row r="68" spans="1:7" x14ac:dyDescent="0.25">
      <c r="A68" t="s">
        <v>14</v>
      </c>
      <c r="B68">
        <v>1</v>
      </c>
      <c r="C68" s="4">
        <v>44265</v>
      </c>
      <c r="D68" t="s">
        <v>71</v>
      </c>
      <c r="E68" s="6">
        <v>-116.98</v>
      </c>
      <c r="G68" t="s">
        <v>79</v>
      </c>
    </row>
    <row r="69" spans="1:7" x14ac:dyDescent="0.25">
      <c r="A69" t="s">
        <v>14</v>
      </c>
      <c r="B69">
        <v>1</v>
      </c>
      <c r="C69" s="4">
        <v>44265</v>
      </c>
      <c r="D69" t="s">
        <v>72</v>
      </c>
      <c r="E69" s="6">
        <v>-63423.91</v>
      </c>
      <c r="G69" t="s">
        <v>79</v>
      </c>
    </row>
    <row r="70" spans="1:7" x14ac:dyDescent="0.25">
      <c r="A70" t="s">
        <v>14</v>
      </c>
      <c r="B70">
        <v>1</v>
      </c>
      <c r="C70" s="4">
        <v>44265</v>
      </c>
      <c r="D70" t="s">
        <v>72</v>
      </c>
      <c r="E70" s="6">
        <v>-1099.0999999999999</v>
      </c>
      <c r="G70" t="s">
        <v>79</v>
      </c>
    </row>
    <row r="71" spans="1:7" x14ac:dyDescent="0.25">
      <c r="A71" t="s">
        <v>14</v>
      </c>
      <c r="B71">
        <v>1</v>
      </c>
      <c r="C71" s="4">
        <v>44265</v>
      </c>
      <c r="D71" t="s">
        <v>73</v>
      </c>
      <c r="E71" s="6">
        <v>-1407.53</v>
      </c>
      <c r="G71" t="s">
        <v>79</v>
      </c>
    </row>
    <row r="72" spans="1:7" x14ac:dyDescent="0.25">
      <c r="A72" t="s">
        <v>14</v>
      </c>
      <c r="B72">
        <v>1</v>
      </c>
      <c r="C72" s="4">
        <v>44265</v>
      </c>
      <c r="D72" t="s">
        <v>74</v>
      </c>
      <c r="E72" s="6">
        <v>-84408.04</v>
      </c>
      <c r="G72" t="s">
        <v>79</v>
      </c>
    </row>
    <row r="73" spans="1:7" x14ac:dyDescent="0.25">
      <c r="A73" t="s">
        <v>14</v>
      </c>
      <c r="B73">
        <v>1</v>
      </c>
      <c r="C73" s="4">
        <v>44265</v>
      </c>
      <c r="D73" t="s">
        <v>74</v>
      </c>
      <c r="E73" s="6">
        <v>-31390.67</v>
      </c>
      <c r="G73" t="s">
        <v>79</v>
      </c>
    </row>
    <row r="74" spans="1:7" x14ac:dyDescent="0.25">
      <c r="A74" t="s">
        <v>14</v>
      </c>
      <c r="B74">
        <v>1</v>
      </c>
      <c r="C74" s="4">
        <v>44265</v>
      </c>
      <c r="D74" t="s">
        <v>74</v>
      </c>
      <c r="E74" s="6">
        <v>-7537.66</v>
      </c>
      <c r="G74" t="s">
        <v>79</v>
      </c>
    </row>
    <row r="75" spans="1:7" x14ac:dyDescent="0.25">
      <c r="A75" t="s">
        <v>14</v>
      </c>
      <c r="B75">
        <v>1</v>
      </c>
      <c r="C75" s="4">
        <v>44265</v>
      </c>
      <c r="D75" t="s">
        <v>74</v>
      </c>
      <c r="E75" s="6">
        <v>-4607.34</v>
      </c>
      <c r="G75" t="s">
        <v>79</v>
      </c>
    </row>
    <row r="76" spans="1:7" x14ac:dyDescent="0.25">
      <c r="A76" t="s">
        <v>14</v>
      </c>
      <c r="B76">
        <v>1</v>
      </c>
      <c r="C76" s="4">
        <v>44265</v>
      </c>
      <c r="D76" t="s">
        <v>74</v>
      </c>
      <c r="E76" s="6">
        <v>-3553.34</v>
      </c>
      <c r="G76" t="s">
        <v>79</v>
      </c>
    </row>
    <row r="77" spans="1:7" x14ac:dyDescent="0.25">
      <c r="A77" t="s">
        <v>14</v>
      </c>
      <c r="B77">
        <v>1</v>
      </c>
      <c r="C77" s="4">
        <v>44265</v>
      </c>
      <c r="D77" t="s">
        <v>74</v>
      </c>
      <c r="E77" s="6">
        <v>-2896.69</v>
      </c>
      <c r="G77" t="s">
        <v>79</v>
      </c>
    </row>
    <row r="78" spans="1:7" x14ac:dyDescent="0.25">
      <c r="A78" t="s">
        <v>14</v>
      </c>
      <c r="B78">
        <v>1</v>
      </c>
      <c r="C78" s="4">
        <v>44265</v>
      </c>
      <c r="D78" t="s">
        <v>74</v>
      </c>
      <c r="E78" s="6">
        <v>-2687.34</v>
      </c>
      <c r="G78" t="s">
        <v>79</v>
      </c>
    </row>
    <row r="79" spans="1:7" x14ac:dyDescent="0.25">
      <c r="A79" t="s">
        <v>14</v>
      </c>
      <c r="B79">
        <v>1</v>
      </c>
      <c r="C79" s="4">
        <v>44265</v>
      </c>
      <c r="D79" t="s">
        <v>74</v>
      </c>
      <c r="E79" s="6">
        <v>-1834.76</v>
      </c>
      <c r="G79" t="s">
        <v>79</v>
      </c>
    </row>
    <row r="80" spans="1:7" x14ac:dyDescent="0.25">
      <c r="A80" t="s">
        <v>14</v>
      </c>
      <c r="B80">
        <v>1</v>
      </c>
      <c r="C80" s="4">
        <v>44265</v>
      </c>
      <c r="D80" t="s">
        <v>74</v>
      </c>
      <c r="E80" s="6">
        <v>-1158.54</v>
      </c>
      <c r="G80" t="s">
        <v>79</v>
      </c>
    </row>
    <row r="81" spans="1:7" x14ac:dyDescent="0.25">
      <c r="A81" t="s">
        <v>14</v>
      </c>
      <c r="B81">
        <v>1</v>
      </c>
      <c r="C81" s="4">
        <v>44265</v>
      </c>
      <c r="D81" t="s">
        <v>74</v>
      </c>
      <c r="E81" s="6">
        <v>-767.39</v>
      </c>
      <c r="G81" t="s">
        <v>79</v>
      </c>
    </row>
    <row r="82" spans="1:7" x14ac:dyDescent="0.25">
      <c r="A82" t="s">
        <v>14</v>
      </c>
      <c r="B82">
        <v>1</v>
      </c>
      <c r="C82" s="4">
        <v>44265</v>
      </c>
      <c r="D82" t="s">
        <v>74</v>
      </c>
      <c r="E82" s="6">
        <v>-676.17</v>
      </c>
      <c r="G82" t="s">
        <v>79</v>
      </c>
    </row>
    <row r="83" spans="1:7" x14ac:dyDescent="0.25">
      <c r="A83" t="s">
        <v>14</v>
      </c>
      <c r="B83">
        <v>1</v>
      </c>
      <c r="C83" s="4">
        <v>44265</v>
      </c>
      <c r="D83" t="s">
        <v>74</v>
      </c>
      <c r="E83" s="6">
        <v>-476.93</v>
      </c>
      <c r="G83" t="s">
        <v>79</v>
      </c>
    </row>
    <row r="84" spans="1:7" x14ac:dyDescent="0.25">
      <c r="A84" t="s">
        <v>14</v>
      </c>
      <c r="B84">
        <v>1</v>
      </c>
      <c r="C84" s="4">
        <v>44265</v>
      </c>
      <c r="D84" t="s">
        <v>74</v>
      </c>
      <c r="E84" s="6">
        <v>-289.82</v>
      </c>
      <c r="G84" t="s">
        <v>79</v>
      </c>
    </row>
    <row r="85" spans="1:7" x14ac:dyDescent="0.25">
      <c r="A85" t="s">
        <v>14</v>
      </c>
      <c r="B85">
        <v>1</v>
      </c>
      <c r="C85" s="4">
        <v>44265</v>
      </c>
      <c r="D85" t="s">
        <v>74</v>
      </c>
      <c r="E85" s="6">
        <v>-95.88</v>
      </c>
      <c r="G85" t="s">
        <v>79</v>
      </c>
    </row>
    <row r="86" spans="1:7" x14ac:dyDescent="0.25">
      <c r="A86" t="s">
        <v>14</v>
      </c>
      <c r="B86">
        <v>1</v>
      </c>
      <c r="C86" s="4">
        <v>44265</v>
      </c>
      <c r="D86" t="s">
        <v>75</v>
      </c>
      <c r="E86" s="6">
        <v>-161326.85999999999</v>
      </c>
      <c r="G86" t="s">
        <v>79</v>
      </c>
    </row>
    <row r="87" spans="1:7" x14ac:dyDescent="0.25">
      <c r="A87" t="s">
        <v>14</v>
      </c>
      <c r="B87">
        <v>1</v>
      </c>
      <c r="C87" s="4">
        <v>44265</v>
      </c>
      <c r="D87" t="s">
        <v>75</v>
      </c>
      <c r="E87" s="6">
        <v>-31125.55</v>
      </c>
      <c r="G87" t="s">
        <v>79</v>
      </c>
    </row>
    <row r="88" spans="1:7" x14ac:dyDescent="0.25">
      <c r="A88" t="s">
        <v>14</v>
      </c>
      <c r="B88">
        <v>1</v>
      </c>
      <c r="C88" s="4">
        <v>44265</v>
      </c>
      <c r="D88" t="s">
        <v>75</v>
      </c>
      <c r="E88" s="6">
        <v>-6677.54</v>
      </c>
      <c r="G88" t="s">
        <v>79</v>
      </c>
    </row>
    <row r="89" spans="1:7" x14ac:dyDescent="0.25">
      <c r="A89" t="s">
        <v>14</v>
      </c>
      <c r="B89">
        <v>1</v>
      </c>
      <c r="C89" s="4">
        <v>44265</v>
      </c>
      <c r="D89" t="s">
        <v>75</v>
      </c>
      <c r="E89" s="6">
        <v>-4324.6000000000004</v>
      </c>
      <c r="G89" t="s">
        <v>79</v>
      </c>
    </row>
    <row r="90" spans="1:7" x14ac:dyDescent="0.25">
      <c r="A90" t="s">
        <v>14</v>
      </c>
      <c r="B90">
        <v>1</v>
      </c>
      <c r="C90" s="4">
        <v>44265</v>
      </c>
      <c r="D90" t="s">
        <v>75</v>
      </c>
      <c r="E90" s="6">
        <v>-3201</v>
      </c>
      <c r="G90" t="s">
        <v>79</v>
      </c>
    </row>
    <row r="91" spans="1:7" x14ac:dyDescent="0.25">
      <c r="A91" t="s">
        <v>14</v>
      </c>
      <c r="B91">
        <v>1</v>
      </c>
      <c r="C91" s="4">
        <v>44265</v>
      </c>
      <c r="D91" t="s">
        <v>75</v>
      </c>
      <c r="E91" s="6">
        <v>-2988.16</v>
      </c>
      <c r="G91" t="s">
        <v>79</v>
      </c>
    </row>
    <row r="92" spans="1:7" x14ac:dyDescent="0.25">
      <c r="A92" t="s">
        <v>14</v>
      </c>
      <c r="B92">
        <v>1</v>
      </c>
      <c r="C92" s="4">
        <v>44265</v>
      </c>
      <c r="D92" t="s">
        <v>75</v>
      </c>
      <c r="E92" s="6">
        <v>-2508.4</v>
      </c>
      <c r="G92" t="s">
        <v>79</v>
      </c>
    </row>
    <row r="93" spans="1:7" x14ac:dyDescent="0.25">
      <c r="A93" t="s">
        <v>14</v>
      </c>
      <c r="B93">
        <v>1</v>
      </c>
      <c r="C93" s="4">
        <v>44265</v>
      </c>
      <c r="D93" t="s">
        <v>75</v>
      </c>
      <c r="E93" s="6">
        <v>-2031.49</v>
      </c>
      <c r="G93" t="s">
        <v>79</v>
      </c>
    </row>
    <row r="94" spans="1:7" x14ac:dyDescent="0.25">
      <c r="A94" t="s">
        <v>14</v>
      </c>
      <c r="B94">
        <v>1</v>
      </c>
      <c r="C94" s="4">
        <v>44265</v>
      </c>
      <c r="D94" t="s">
        <v>75</v>
      </c>
      <c r="E94" s="6">
        <v>-1599.89</v>
      </c>
      <c r="G94" t="s">
        <v>79</v>
      </c>
    </row>
    <row r="95" spans="1:7" x14ac:dyDescent="0.25">
      <c r="A95" t="s">
        <v>14</v>
      </c>
      <c r="B95">
        <v>1</v>
      </c>
      <c r="C95" s="4">
        <v>44265</v>
      </c>
      <c r="D95" t="s">
        <v>75</v>
      </c>
      <c r="E95" s="6">
        <v>-1280.1600000000001</v>
      </c>
      <c r="G95" t="s">
        <v>79</v>
      </c>
    </row>
    <row r="96" spans="1:7" x14ac:dyDescent="0.25">
      <c r="A96" t="s">
        <v>14</v>
      </c>
      <c r="B96">
        <v>1</v>
      </c>
      <c r="C96" s="4">
        <v>44265</v>
      </c>
      <c r="D96" t="s">
        <v>75</v>
      </c>
      <c r="E96" s="6">
        <v>-801.15</v>
      </c>
      <c r="G96" t="s">
        <v>79</v>
      </c>
    </row>
    <row r="97" spans="1:7" x14ac:dyDescent="0.25">
      <c r="A97" t="s">
        <v>14</v>
      </c>
      <c r="B97">
        <v>1</v>
      </c>
      <c r="C97" s="4">
        <v>44265</v>
      </c>
      <c r="D97" t="s">
        <v>75</v>
      </c>
      <c r="E97" s="6">
        <v>-426.31</v>
      </c>
      <c r="G97" t="s">
        <v>79</v>
      </c>
    </row>
    <row r="98" spans="1:7" x14ac:dyDescent="0.25">
      <c r="A98" t="s">
        <v>14</v>
      </c>
      <c r="B98">
        <v>1</v>
      </c>
      <c r="C98" s="4">
        <v>44265</v>
      </c>
      <c r="D98" t="s">
        <v>75</v>
      </c>
      <c r="E98" s="6">
        <v>-266.39</v>
      </c>
      <c r="G98" t="s">
        <v>79</v>
      </c>
    </row>
    <row r="99" spans="1:7" x14ac:dyDescent="0.25">
      <c r="A99" t="s">
        <v>14</v>
      </c>
      <c r="B99">
        <v>1</v>
      </c>
      <c r="C99" s="4">
        <v>44265</v>
      </c>
      <c r="D99" t="s">
        <v>75</v>
      </c>
      <c r="E99" s="6">
        <v>-53.37</v>
      </c>
      <c r="G99" t="s">
        <v>79</v>
      </c>
    </row>
    <row r="100" spans="1:7" x14ac:dyDescent="0.25">
      <c r="A100" t="s">
        <v>14</v>
      </c>
      <c r="B100">
        <v>1</v>
      </c>
      <c r="C100" s="4">
        <v>44265</v>
      </c>
      <c r="D100" t="s">
        <v>76</v>
      </c>
      <c r="E100" s="6">
        <v>-26400.85</v>
      </c>
      <c r="G100" t="s">
        <v>79</v>
      </c>
    </row>
    <row r="101" spans="1:7" x14ac:dyDescent="0.25">
      <c r="A101" t="s">
        <v>14</v>
      </c>
      <c r="B101">
        <v>1</v>
      </c>
      <c r="C101" s="4">
        <v>44265</v>
      </c>
      <c r="D101" t="s">
        <v>76</v>
      </c>
      <c r="E101" s="6">
        <v>-25372.6</v>
      </c>
      <c r="G101" t="s">
        <v>79</v>
      </c>
    </row>
    <row r="102" spans="1:7" x14ac:dyDescent="0.25">
      <c r="A102" t="s">
        <v>14</v>
      </c>
      <c r="B102">
        <v>1</v>
      </c>
      <c r="C102" s="4">
        <v>44265</v>
      </c>
      <c r="D102" t="s">
        <v>76</v>
      </c>
      <c r="E102" s="6">
        <v>-7062.76</v>
      </c>
      <c r="G102" t="s">
        <v>79</v>
      </c>
    </row>
    <row r="103" spans="1:7" x14ac:dyDescent="0.25">
      <c r="A103" t="s">
        <v>14</v>
      </c>
      <c r="B103">
        <v>1</v>
      </c>
      <c r="C103" s="4">
        <v>44265</v>
      </c>
      <c r="D103" t="s">
        <v>76</v>
      </c>
      <c r="E103" s="6">
        <v>-102.34</v>
      </c>
      <c r="G103" t="s">
        <v>79</v>
      </c>
    </row>
    <row r="104" spans="1:7" x14ac:dyDescent="0.25">
      <c r="A104" t="s">
        <v>14</v>
      </c>
      <c r="B104">
        <v>1</v>
      </c>
      <c r="C104" s="4">
        <v>44265</v>
      </c>
      <c r="D104" t="s">
        <v>77</v>
      </c>
      <c r="E104" s="6">
        <v>-78804.600000000006</v>
      </c>
      <c r="G104" t="s">
        <v>79</v>
      </c>
    </row>
    <row r="105" spans="1:7" x14ac:dyDescent="0.25">
      <c r="A105" t="s">
        <v>14</v>
      </c>
      <c r="B105">
        <v>1</v>
      </c>
      <c r="C105" s="4">
        <v>44265</v>
      </c>
      <c r="D105" t="s">
        <v>77</v>
      </c>
      <c r="E105" s="6">
        <v>-26318.66</v>
      </c>
      <c r="G105" t="s">
        <v>79</v>
      </c>
    </row>
    <row r="106" spans="1:7" x14ac:dyDescent="0.25">
      <c r="A106" t="s">
        <v>14</v>
      </c>
      <c r="B106">
        <v>1</v>
      </c>
      <c r="C106" s="4">
        <v>44265</v>
      </c>
      <c r="D106" t="s">
        <v>77</v>
      </c>
      <c r="E106" s="6">
        <v>-21742.36</v>
      </c>
      <c r="G106" t="s">
        <v>79</v>
      </c>
    </row>
    <row r="107" spans="1:7" x14ac:dyDescent="0.25">
      <c r="A107" t="s">
        <v>14</v>
      </c>
      <c r="B107">
        <v>1</v>
      </c>
      <c r="C107" s="4">
        <v>44265</v>
      </c>
      <c r="D107" t="s">
        <v>77</v>
      </c>
      <c r="E107" s="6">
        <v>-20730.64</v>
      </c>
      <c r="G107" t="s">
        <v>79</v>
      </c>
    </row>
    <row r="108" spans="1:7" x14ac:dyDescent="0.25">
      <c r="A108" t="s">
        <v>14</v>
      </c>
      <c r="B108">
        <v>1</v>
      </c>
      <c r="C108" s="4">
        <v>44265</v>
      </c>
      <c r="D108" t="s">
        <v>77</v>
      </c>
      <c r="E108" s="6">
        <v>-18377.54</v>
      </c>
      <c r="G108" t="s">
        <v>79</v>
      </c>
    </row>
    <row r="109" spans="1:7" x14ac:dyDescent="0.25">
      <c r="A109" t="s">
        <v>14</v>
      </c>
      <c r="B109">
        <v>1</v>
      </c>
      <c r="C109" s="4">
        <v>44265</v>
      </c>
      <c r="D109" t="s">
        <v>77</v>
      </c>
      <c r="E109" s="6">
        <v>-16812.63</v>
      </c>
      <c r="G109" t="s">
        <v>79</v>
      </c>
    </row>
    <row r="110" spans="1:7" x14ac:dyDescent="0.25">
      <c r="A110" t="s">
        <v>14</v>
      </c>
      <c r="B110">
        <v>1</v>
      </c>
      <c r="C110" s="4">
        <v>44265</v>
      </c>
      <c r="D110" t="s">
        <v>77</v>
      </c>
      <c r="E110" s="6">
        <v>-15659.82</v>
      </c>
      <c r="G110" t="s">
        <v>79</v>
      </c>
    </row>
    <row r="111" spans="1:7" x14ac:dyDescent="0.25">
      <c r="A111" t="s">
        <v>14</v>
      </c>
      <c r="B111">
        <v>1</v>
      </c>
      <c r="C111" s="4">
        <v>44265</v>
      </c>
      <c r="D111" t="s">
        <v>77</v>
      </c>
      <c r="E111" s="6">
        <v>-15385.15</v>
      </c>
      <c r="G111" t="s">
        <v>79</v>
      </c>
    </row>
    <row r="112" spans="1:7" x14ac:dyDescent="0.25">
      <c r="A112" t="s">
        <v>14</v>
      </c>
      <c r="B112">
        <v>1</v>
      </c>
      <c r="C112" s="4">
        <v>44265</v>
      </c>
      <c r="D112" t="s">
        <v>77</v>
      </c>
      <c r="E112" s="6">
        <v>-13899.72</v>
      </c>
      <c r="G112" t="s">
        <v>79</v>
      </c>
    </row>
    <row r="113" spans="1:7" x14ac:dyDescent="0.25">
      <c r="A113" t="s">
        <v>14</v>
      </c>
      <c r="B113">
        <v>1</v>
      </c>
      <c r="C113" s="4">
        <v>44265</v>
      </c>
      <c r="D113" t="s">
        <v>77</v>
      </c>
      <c r="E113" s="6">
        <v>-13347.63</v>
      </c>
      <c r="G113" t="s">
        <v>79</v>
      </c>
    </row>
    <row r="114" spans="1:7" x14ac:dyDescent="0.25">
      <c r="A114" t="s">
        <v>14</v>
      </c>
      <c r="B114">
        <v>1</v>
      </c>
      <c r="C114" s="4">
        <v>44265</v>
      </c>
      <c r="D114" t="s">
        <v>77</v>
      </c>
      <c r="E114" s="6">
        <v>-12841.89</v>
      </c>
      <c r="G114" t="s">
        <v>79</v>
      </c>
    </row>
    <row r="115" spans="1:7" x14ac:dyDescent="0.25">
      <c r="A115" t="s">
        <v>14</v>
      </c>
      <c r="B115">
        <v>1</v>
      </c>
      <c r="C115" s="4">
        <v>44265</v>
      </c>
      <c r="D115" t="s">
        <v>77</v>
      </c>
      <c r="E115" s="6">
        <v>-12829.76</v>
      </c>
      <c r="G115" t="s">
        <v>79</v>
      </c>
    </row>
    <row r="116" spans="1:7" x14ac:dyDescent="0.25">
      <c r="A116" t="s">
        <v>14</v>
      </c>
      <c r="B116">
        <v>1</v>
      </c>
      <c r="C116" s="4">
        <v>44265</v>
      </c>
      <c r="D116" t="s">
        <v>77</v>
      </c>
      <c r="E116" s="6">
        <v>-12505.56</v>
      </c>
      <c r="G116" t="s">
        <v>79</v>
      </c>
    </row>
    <row r="117" spans="1:7" x14ac:dyDescent="0.25">
      <c r="A117" t="s">
        <v>14</v>
      </c>
      <c r="B117">
        <v>1</v>
      </c>
      <c r="C117" s="4">
        <v>44265</v>
      </c>
      <c r="D117" t="s">
        <v>77</v>
      </c>
      <c r="E117" s="6">
        <v>-12245.55</v>
      </c>
      <c r="G117" t="s">
        <v>79</v>
      </c>
    </row>
    <row r="118" spans="1:7" x14ac:dyDescent="0.25">
      <c r="A118" t="s">
        <v>14</v>
      </c>
      <c r="B118">
        <v>1</v>
      </c>
      <c r="C118" s="4">
        <v>44265</v>
      </c>
      <c r="D118" t="s">
        <v>77</v>
      </c>
      <c r="E118" s="6">
        <v>-11704.44</v>
      </c>
      <c r="G118" t="s">
        <v>79</v>
      </c>
    </row>
    <row r="119" spans="1:7" x14ac:dyDescent="0.25">
      <c r="A119" t="s">
        <v>14</v>
      </c>
      <c r="B119">
        <v>1</v>
      </c>
      <c r="C119" s="4">
        <v>44265</v>
      </c>
      <c r="D119" t="s">
        <v>77</v>
      </c>
      <c r="E119" s="6">
        <v>-11356.22</v>
      </c>
      <c r="G119" t="s">
        <v>79</v>
      </c>
    </row>
    <row r="120" spans="1:7" x14ac:dyDescent="0.25">
      <c r="A120" t="s">
        <v>14</v>
      </c>
      <c r="B120">
        <v>1</v>
      </c>
      <c r="C120" s="4">
        <v>44265</v>
      </c>
      <c r="D120" t="s">
        <v>77</v>
      </c>
      <c r="E120" s="6">
        <v>-11129.67</v>
      </c>
      <c r="G120" t="s">
        <v>79</v>
      </c>
    </row>
    <row r="121" spans="1:7" x14ac:dyDescent="0.25">
      <c r="A121" t="s">
        <v>14</v>
      </c>
      <c r="B121">
        <v>1</v>
      </c>
      <c r="C121" s="4">
        <v>44265</v>
      </c>
      <c r="D121" t="s">
        <v>77</v>
      </c>
      <c r="E121" s="6">
        <v>-11078.36</v>
      </c>
      <c r="G121" t="s">
        <v>79</v>
      </c>
    </row>
    <row r="122" spans="1:7" x14ac:dyDescent="0.25">
      <c r="A122" t="s">
        <v>14</v>
      </c>
      <c r="B122">
        <v>1</v>
      </c>
      <c r="C122" s="4">
        <v>44265</v>
      </c>
      <c r="D122" t="s">
        <v>77</v>
      </c>
      <c r="E122" s="6">
        <v>-9915.61</v>
      </c>
      <c r="G122" t="s">
        <v>79</v>
      </c>
    </row>
    <row r="123" spans="1:7" x14ac:dyDescent="0.25">
      <c r="A123" t="s">
        <v>14</v>
      </c>
      <c r="B123">
        <v>1</v>
      </c>
      <c r="C123" s="4">
        <v>44265</v>
      </c>
      <c r="D123" t="s">
        <v>77</v>
      </c>
      <c r="E123" s="6">
        <v>-9561.5499999999993</v>
      </c>
      <c r="G123" t="s">
        <v>79</v>
      </c>
    </row>
    <row r="124" spans="1:7" x14ac:dyDescent="0.25">
      <c r="A124" t="s">
        <v>14</v>
      </c>
      <c r="B124">
        <v>1</v>
      </c>
      <c r="C124" s="4">
        <v>44265</v>
      </c>
      <c r="D124" t="s">
        <v>77</v>
      </c>
      <c r="E124" s="6">
        <v>-9102.15</v>
      </c>
      <c r="G124" t="s">
        <v>79</v>
      </c>
    </row>
    <row r="125" spans="1:7" x14ac:dyDescent="0.25">
      <c r="A125" t="s">
        <v>14</v>
      </c>
      <c r="B125">
        <v>1</v>
      </c>
      <c r="C125" s="4">
        <v>44265</v>
      </c>
      <c r="D125" t="s">
        <v>77</v>
      </c>
      <c r="E125" s="6">
        <v>-8276.06</v>
      </c>
      <c r="G125" t="s">
        <v>79</v>
      </c>
    </row>
    <row r="126" spans="1:7" x14ac:dyDescent="0.25">
      <c r="A126" t="s">
        <v>14</v>
      </c>
      <c r="B126">
        <v>1</v>
      </c>
      <c r="C126" s="4">
        <v>44265</v>
      </c>
      <c r="D126" t="s">
        <v>77</v>
      </c>
      <c r="E126" s="6">
        <v>-8175.6</v>
      </c>
      <c r="G126" t="s">
        <v>79</v>
      </c>
    </row>
    <row r="127" spans="1:7" x14ac:dyDescent="0.25">
      <c r="A127" t="s">
        <v>14</v>
      </c>
      <c r="B127">
        <v>1</v>
      </c>
      <c r="C127" s="4">
        <v>44265</v>
      </c>
      <c r="D127" t="s">
        <v>77</v>
      </c>
      <c r="E127" s="6">
        <v>-7564.32</v>
      </c>
      <c r="G127" t="s">
        <v>79</v>
      </c>
    </row>
    <row r="128" spans="1:7" x14ac:dyDescent="0.25">
      <c r="A128" t="s">
        <v>14</v>
      </c>
      <c r="B128">
        <v>1</v>
      </c>
      <c r="C128" s="4">
        <v>44265</v>
      </c>
      <c r="D128" t="s">
        <v>77</v>
      </c>
      <c r="E128" s="6">
        <v>-7499.16</v>
      </c>
      <c r="G128" t="s">
        <v>79</v>
      </c>
    </row>
    <row r="129" spans="1:7" x14ac:dyDescent="0.25">
      <c r="A129" t="s">
        <v>14</v>
      </c>
      <c r="B129">
        <v>1</v>
      </c>
      <c r="C129" s="4">
        <v>44265</v>
      </c>
      <c r="D129" t="s">
        <v>77</v>
      </c>
      <c r="E129" s="6">
        <v>-7480.59</v>
      </c>
      <c r="G129" t="s">
        <v>79</v>
      </c>
    </row>
    <row r="130" spans="1:7" x14ac:dyDescent="0.25">
      <c r="A130" t="s">
        <v>14</v>
      </c>
      <c r="B130">
        <v>1</v>
      </c>
      <c r="C130" s="4">
        <v>44265</v>
      </c>
      <c r="D130" t="s">
        <v>77</v>
      </c>
      <c r="E130" s="6">
        <v>-7351.1</v>
      </c>
      <c r="G130" t="s">
        <v>79</v>
      </c>
    </row>
    <row r="131" spans="1:7" x14ac:dyDescent="0.25">
      <c r="A131" t="s">
        <v>14</v>
      </c>
      <c r="B131">
        <v>1</v>
      </c>
      <c r="C131" s="4">
        <v>44265</v>
      </c>
      <c r="D131" t="s">
        <v>77</v>
      </c>
      <c r="E131" s="6">
        <v>-7344.18</v>
      </c>
      <c r="G131" t="s">
        <v>79</v>
      </c>
    </row>
    <row r="132" spans="1:7" x14ac:dyDescent="0.25">
      <c r="A132" t="s">
        <v>14</v>
      </c>
      <c r="B132">
        <v>1</v>
      </c>
      <c r="C132" s="4">
        <v>44265</v>
      </c>
      <c r="D132" t="s">
        <v>77</v>
      </c>
      <c r="E132" s="6">
        <v>-6999.84</v>
      </c>
      <c r="G132" t="s">
        <v>79</v>
      </c>
    </row>
    <row r="133" spans="1:7" x14ac:dyDescent="0.25">
      <c r="A133" t="s">
        <v>14</v>
      </c>
      <c r="B133">
        <v>1</v>
      </c>
      <c r="C133" s="4">
        <v>44265</v>
      </c>
      <c r="D133" t="s">
        <v>77</v>
      </c>
      <c r="E133" s="6">
        <v>-5853.22</v>
      </c>
      <c r="G133" t="s">
        <v>79</v>
      </c>
    </row>
    <row r="134" spans="1:7" x14ac:dyDescent="0.25">
      <c r="A134" t="s">
        <v>14</v>
      </c>
      <c r="B134">
        <v>1</v>
      </c>
      <c r="C134" s="4">
        <v>44265</v>
      </c>
      <c r="D134" t="s">
        <v>77</v>
      </c>
      <c r="E134" s="6">
        <v>-5637.81</v>
      </c>
      <c r="G134" t="s">
        <v>79</v>
      </c>
    </row>
    <row r="135" spans="1:7" x14ac:dyDescent="0.25">
      <c r="A135" t="s">
        <v>14</v>
      </c>
      <c r="B135">
        <v>1</v>
      </c>
      <c r="C135" s="4">
        <v>44265</v>
      </c>
      <c r="D135" t="s">
        <v>77</v>
      </c>
      <c r="E135" s="6">
        <v>-5042.37</v>
      </c>
      <c r="G135" t="s">
        <v>79</v>
      </c>
    </row>
    <row r="136" spans="1:7" x14ac:dyDescent="0.25">
      <c r="A136" t="s">
        <v>14</v>
      </c>
      <c r="B136">
        <v>1</v>
      </c>
      <c r="C136" s="4">
        <v>44265</v>
      </c>
      <c r="D136" t="s">
        <v>77</v>
      </c>
      <c r="E136" s="6">
        <v>-5020.8599999999997</v>
      </c>
      <c r="G136" t="s">
        <v>79</v>
      </c>
    </row>
    <row r="137" spans="1:7" x14ac:dyDescent="0.25">
      <c r="A137" t="s">
        <v>14</v>
      </c>
      <c r="B137">
        <v>1</v>
      </c>
      <c r="C137" s="4">
        <v>44265</v>
      </c>
      <c r="D137" t="s">
        <v>77</v>
      </c>
      <c r="E137" s="6">
        <v>-4780.3599999999997</v>
      </c>
      <c r="G137" t="s">
        <v>79</v>
      </c>
    </row>
    <row r="138" spans="1:7" x14ac:dyDescent="0.25">
      <c r="A138" t="s">
        <v>14</v>
      </c>
      <c r="B138">
        <v>1</v>
      </c>
      <c r="C138" s="4">
        <v>44265</v>
      </c>
      <c r="D138" t="s">
        <v>77</v>
      </c>
      <c r="E138" s="6">
        <v>-4557.32</v>
      </c>
      <c r="G138" t="s">
        <v>79</v>
      </c>
    </row>
    <row r="139" spans="1:7" x14ac:dyDescent="0.25">
      <c r="A139" t="s">
        <v>14</v>
      </c>
      <c r="B139">
        <v>1</v>
      </c>
      <c r="C139" s="4">
        <v>44265</v>
      </c>
      <c r="D139" t="s">
        <v>77</v>
      </c>
      <c r="E139" s="6">
        <v>-4197.0200000000004</v>
      </c>
      <c r="G139" t="s">
        <v>79</v>
      </c>
    </row>
    <row r="140" spans="1:7" x14ac:dyDescent="0.25">
      <c r="A140" t="s">
        <v>14</v>
      </c>
      <c r="B140">
        <v>1</v>
      </c>
      <c r="C140" s="4">
        <v>44265</v>
      </c>
      <c r="D140" t="s">
        <v>77</v>
      </c>
      <c r="E140" s="6">
        <v>-3721.72</v>
      </c>
      <c r="G140" t="s">
        <v>79</v>
      </c>
    </row>
    <row r="141" spans="1:7" x14ac:dyDescent="0.25">
      <c r="A141" t="s">
        <v>14</v>
      </c>
      <c r="B141">
        <v>1</v>
      </c>
      <c r="C141" s="4">
        <v>44265</v>
      </c>
      <c r="D141" t="s">
        <v>77</v>
      </c>
      <c r="E141" s="6">
        <v>-3281.44</v>
      </c>
      <c r="G141" t="s">
        <v>79</v>
      </c>
    </row>
    <row r="142" spans="1:7" x14ac:dyDescent="0.25">
      <c r="A142" t="s">
        <v>14</v>
      </c>
      <c r="B142">
        <v>1</v>
      </c>
      <c r="C142" s="4">
        <v>44265</v>
      </c>
      <c r="D142" t="s">
        <v>77</v>
      </c>
      <c r="E142" s="6">
        <v>-3261.84</v>
      </c>
      <c r="G142" t="s">
        <v>79</v>
      </c>
    </row>
    <row r="143" spans="1:7" x14ac:dyDescent="0.25">
      <c r="A143" t="s">
        <v>14</v>
      </c>
      <c r="B143">
        <v>1</v>
      </c>
      <c r="C143" s="4">
        <v>44265</v>
      </c>
      <c r="D143" t="s">
        <v>77</v>
      </c>
      <c r="E143" s="6">
        <v>-3161.8</v>
      </c>
      <c r="G143" t="s">
        <v>79</v>
      </c>
    </row>
    <row r="144" spans="1:7" x14ac:dyDescent="0.25">
      <c r="A144" t="s">
        <v>14</v>
      </c>
      <c r="B144">
        <v>1</v>
      </c>
      <c r="C144" s="4">
        <v>44265</v>
      </c>
      <c r="D144" t="s">
        <v>77</v>
      </c>
      <c r="E144" s="6">
        <v>-3036.12</v>
      </c>
      <c r="G144" t="s">
        <v>79</v>
      </c>
    </row>
    <row r="145" spans="1:7" x14ac:dyDescent="0.25">
      <c r="A145" t="s">
        <v>14</v>
      </c>
      <c r="B145">
        <v>1</v>
      </c>
      <c r="C145" s="4">
        <v>44265</v>
      </c>
      <c r="D145" t="s">
        <v>77</v>
      </c>
      <c r="E145" s="6">
        <v>-2920.85</v>
      </c>
      <c r="G145" t="s">
        <v>79</v>
      </c>
    </row>
    <row r="146" spans="1:7" x14ac:dyDescent="0.25">
      <c r="A146" t="s">
        <v>14</v>
      </c>
      <c r="B146">
        <v>1</v>
      </c>
      <c r="C146" s="4">
        <v>44265</v>
      </c>
      <c r="D146" t="s">
        <v>77</v>
      </c>
      <c r="E146" s="6">
        <v>-2559.79</v>
      </c>
      <c r="G146" t="s">
        <v>79</v>
      </c>
    </row>
    <row r="147" spans="1:7" x14ac:dyDescent="0.25">
      <c r="A147" t="s">
        <v>14</v>
      </c>
      <c r="B147">
        <v>1</v>
      </c>
      <c r="C147" s="4">
        <v>44265</v>
      </c>
      <c r="D147" t="s">
        <v>77</v>
      </c>
      <c r="E147" s="6">
        <v>-1643.37</v>
      </c>
      <c r="G147" t="s">
        <v>79</v>
      </c>
    </row>
    <row r="148" spans="1:7" x14ac:dyDescent="0.25">
      <c r="A148" t="s">
        <v>14</v>
      </c>
      <c r="B148">
        <v>1</v>
      </c>
      <c r="C148" s="4">
        <v>44265</v>
      </c>
      <c r="D148" t="s">
        <v>77</v>
      </c>
      <c r="E148" s="6">
        <v>-1642.96</v>
      </c>
      <c r="G148" t="s">
        <v>79</v>
      </c>
    </row>
    <row r="149" spans="1:7" x14ac:dyDescent="0.25">
      <c r="A149" t="s">
        <v>14</v>
      </c>
      <c r="B149">
        <v>1</v>
      </c>
      <c r="C149" s="4">
        <v>44265</v>
      </c>
      <c r="D149" t="s">
        <v>77</v>
      </c>
      <c r="E149" s="6">
        <v>-1639.59</v>
      </c>
      <c r="G149" t="s">
        <v>79</v>
      </c>
    </row>
    <row r="150" spans="1:7" x14ac:dyDescent="0.25">
      <c r="A150" t="s">
        <v>14</v>
      </c>
      <c r="B150">
        <v>1</v>
      </c>
      <c r="C150" s="4">
        <v>44265</v>
      </c>
      <c r="D150" t="s">
        <v>77</v>
      </c>
      <c r="E150" s="6">
        <v>-1638.48</v>
      </c>
      <c r="G150" t="s">
        <v>79</v>
      </c>
    </row>
    <row r="151" spans="1:7" x14ac:dyDescent="0.25">
      <c r="A151" t="s">
        <v>14</v>
      </c>
      <c r="B151">
        <v>1</v>
      </c>
      <c r="C151" s="4">
        <v>44265</v>
      </c>
      <c r="D151" t="s">
        <v>77</v>
      </c>
      <c r="E151" s="6">
        <v>-1634.14</v>
      </c>
      <c r="G151" t="s">
        <v>79</v>
      </c>
    </row>
    <row r="152" spans="1:7" x14ac:dyDescent="0.25">
      <c r="A152" t="s">
        <v>14</v>
      </c>
      <c r="B152">
        <v>1</v>
      </c>
      <c r="C152" s="4">
        <v>44265</v>
      </c>
      <c r="D152" t="s">
        <v>77</v>
      </c>
      <c r="E152" s="6">
        <v>-1633.43</v>
      </c>
      <c r="G152" t="s">
        <v>79</v>
      </c>
    </row>
    <row r="153" spans="1:7" x14ac:dyDescent="0.25">
      <c r="A153" t="s">
        <v>14</v>
      </c>
      <c r="B153">
        <v>1</v>
      </c>
      <c r="C153" s="4">
        <v>44265</v>
      </c>
      <c r="D153" t="s">
        <v>77</v>
      </c>
      <c r="E153" s="6">
        <v>-1627.98</v>
      </c>
      <c r="G153" t="s">
        <v>79</v>
      </c>
    </row>
    <row r="154" spans="1:7" x14ac:dyDescent="0.25">
      <c r="A154" t="s">
        <v>14</v>
      </c>
      <c r="B154">
        <v>1</v>
      </c>
      <c r="C154" s="4">
        <v>44265</v>
      </c>
      <c r="D154" t="s">
        <v>77</v>
      </c>
      <c r="E154" s="6">
        <v>-1627.83</v>
      </c>
      <c r="G154" t="s">
        <v>79</v>
      </c>
    </row>
    <row r="155" spans="1:7" x14ac:dyDescent="0.25">
      <c r="A155" t="s">
        <v>14</v>
      </c>
      <c r="B155">
        <v>1</v>
      </c>
      <c r="C155" s="4">
        <v>44265</v>
      </c>
      <c r="D155" t="s">
        <v>77</v>
      </c>
      <c r="E155" s="6">
        <v>-1401.89</v>
      </c>
      <c r="G155" t="s">
        <v>79</v>
      </c>
    </row>
    <row r="156" spans="1:7" x14ac:dyDescent="0.25">
      <c r="A156" t="s">
        <v>14</v>
      </c>
      <c r="B156">
        <v>1</v>
      </c>
      <c r="C156" s="4">
        <v>44265</v>
      </c>
      <c r="D156" t="s">
        <v>77</v>
      </c>
      <c r="E156" s="6">
        <v>-1284.96</v>
      </c>
      <c r="G156" t="s">
        <v>79</v>
      </c>
    </row>
    <row r="157" spans="1:7" x14ac:dyDescent="0.25">
      <c r="A157" t="s">
        <v>14</v>
      </c>
      <c r="B157">
        <v>1</v>
      </c>
      <c r="C157" s="4">
        <v>44265</v>
      </c>
      <c r="D157" t="s">
        <v>77</v>
      </c>
      <c r="E157" s="6">
        <v>-232.42</v>
      </c>
      <c r="G157" t="s">
        <v>79</v>
      </c>
    </row>
    <row r="158" spans="1:7" x14ac:dyDescent="0.25">
      <c r="A158" t="s">
        <v>14</v>
      </c>
      <c r="B158">
        <v>1</v>
      </c>
      <c r="C158" s="4">
        <v>44265</v>
      </c>
      <c r="D158" t="s">
        <v>77</v>
      </c>
      <c r="E158" s="6">
        <v>-116.53</v>
      </c>
      <c r="G158" t="s">
        <v>79</v>
      </c>
    </row>
    <row r="159" spans="1:7" x14ac:dyDescent="0.25">
      <c r="A159" t="s">
        <v>14</v>
      </c>
      <c r="B159">
        <v>1</v>
      </c>
      <c r="C159" s="4">
        <v>44265</v>
      </c>
      <c r="D159" t="s">
        <v>77</v>
      </c>
      <c r="E159" s="6">
        <v>-116.31</v>
      </c>
      <c r="G159" t="s">
        <v>79</v>
      </c>
    </row>
    <row r="160" spans="1:7" x14ac:dyDescent="0.25">
      <c r="A160" t="s">
        <v>14</v>
      </c>
      <c r="B160">
        <v>1</v>
      </c>
      <c r="C160" s="4">
        <v>44265</v>
      </c>
      <c r="D160" t="s">
        <v>78</v>
      </c>
      <c r="E160" s="6">
        <v>16973783.039999999</v>
      </c>
      <c r="G160" t="s">
        <v>34</v>
      </c>
    </row>
    <row r="161" spans="1:7" x14ac:dyDescent="0.25">
      <c r="A161" t="s">
        <v>14</v>
      </c>
      <c r="B161">
        <v>2</v>
      </c>
      <c r="C161" s="4">
        <v>44265</v>
      </c>
      <c r="D161" t="s">
        <v>32</v>
      </c>
      <c r="E161" s="6">
        <v>30000</v>
      </c>
      <c r="G16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0D8C-7E5C-4F32-B759-FDE70BB0FAB4}">
  <sheetPr codeName="Planilha1"/>
  <dimension ref="A1:N5"/>
  <sheetViews>
    <sheetView showGridLines="0" zoomScaleNormal="100" workbookViewId="0"/>
  </sheetViews>
  <sheetFormatPr defaultRowHeight="15" outlineLevelCol="1" x14ac:dyDescent="0.25"/>
  <cols>
    <col min="1" max="1" width="11.140625" style="4" bestFit="1" customWidth="1"/>
    <col min="3" max="3" width="15.5703125" customWidth="1"/>
    <col min="4" max="4" width="15.5703125" hidden="1" customWidth="1" outlineLevel="1"/>
    <col min="5" max="5" width="15.5703125" customWidth="1" collapsed="1"/>
    <col min="6" max="6" width="15.5703125" hidden="1" customWidth="1" outlineLevel="1"/>
    <col min="7" max="7" width="15.5703125" customWidth="1" collapsed="1"/>
    <col min="8" max="8" width="15.5703125" hidden="1" customWidth="1" outlineLevel="1"/>
    <col min="9" max="9" width="15.5703125" customWidth="1" collapsed="1"/>
    <col min="10" max="12" width="15.5703125" customWidth="1"/>
    <col min="13" max="13" width="15.28515625" customWidth="1"/>
    <col min="14" max="14" width="15.140625" customWidth="1"/>
  </cols>
  <sheetData>
    <row r="1" spans="1:14" x14ac:dyDescent="0.25">
      <c r="A1" s="1" t="s">
        <v>0</v>
      </c>
      <c r="B1" s="1" t="s">
        <v>1</v>
      </c>
      <c r="C1" s="9" t="s">
        <v>2</v>
      </c>
      <c r="D1" s="1" t="s">
        <v>3</v>
      </c>
      <c r="E1" s="9" t="s">
        <v>4</v>
      </c>
      <c r="F1" s="1" t="s">
        <v>5</v>
      </c>
      <c r="G1" s="10" t="s">
        <v>6</v>
      </c>
      <c r="H1" s="1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spans="1:14" x14ac:dyDescent="0.25">
      <c r="A2" s="4">
        <v>44260</v>
      </c>
      <c r="B2" t="s">
        <v>14</v>
      </c>
      <c r="C2" s="2">
        <f>SUMIFS('Fluxo de Caixa'!$D:$D,'Fluxo de Caixa'!$C:$C,"Aquisição de Cotas PJ",'Fluxo de Caixa'!$A:$A,A2)</f>
        <v>17000000</v>
      </c>
      <c r="D2" s="2">
        <v>0</v>
      </c>
      <c r="E2" s="2">
        <f>SUMIFS(Posicao!$F:$F,Posicao!$A:$A,A2)</f>
        <v>0</v>
      </c>
      <c r="F2" s="2">
        <v>-16970000</v>
      </c>
      <c r="G2" s="2">
        <v>16970000</v>
      </c>
      <c r="H2" s="2">
        <v>0</v>
      </c>
      <c r="I2" s="2">
        <f>SUMIFS(CPR!$D:$D,CPR!$A:$A,A2)</f>
        <v>0</v>
      </c>
      <c r="J2" s="2">
        <v>30000</v>
      </c>
      <c r="K2" s="2">
        <f>SUM(E2,G2,I2,J2)</f>
        <v>17000000</v>
      </c>
      <c r="L2" s="18">
        <f>K2-C2</f>
        <v>0</v>
      </c>
      <c r="M2" s="19">
        <v>0</v>
      </c>
      <c r="N2" s="20">
        <v>1</v>
      </c>
    </row>
    <row r="3" spans="1:14" x14ac:dyDescent="0.25">
      <c r="A3" s="4">
        <v>44263</v>
      </c>
      <c r="B3" t="s">
        <v>14</v>
      </c>
      <c r="C3" s="2">
        <f>SUMIFS('Fluxo de Caixa'!$D:$D,'Fluxo de Caixa'!$C:$C,"Aquisição de Cotas PJ",'Fluxo de Caixa'!$A:$A,A3)</f>
        <v>0</v>
      </c>
      <c r="D3" s="2">
        <v>0</v>
      </c>
      <c r="E3" s="2">
        <f>SUMIFS(Posicao!$F:$F,Posicao!$A:$A,A3)</f>
        <v>1742172.61</v>
      </c>
      <c r="F3" s="2">
        <v>0</v>
      </c>
      <c r="G3" s="2">
        <v>16971260.91</v>
      </c>
      <c r="H3" s="2">
        <v>0</v>
      </c>
      <c r="I3" s="2">
        <f>SUMIFS(CPR!$D:$D,CPR!$A:$A,A3)</f>
        <v>-1744212.9300000002</v>
      </c>
      <c r="J3" s="2">
        <v>30000</v>
      </c>
      <c r="K3" s="2">
        <f>SUM(E3,G3,I3,J3)</f>
        <v>16999220.59</v>
      </c>
      <c r="L3" s="2">
        <f>E3-E2+G3-G2+I3-I2+J3-J2</f>
        <v>-779.41000000061467</v>
      </c>
      <c r="M3" s="3">
        <f>L3/K2</f>
        <v>-4.5847647058859689E-5</v>
      </c>
      <c r="N3" s="5">
        <f>N2*(1+M3)</f>
        <v>0.99995415235294116</v>
      </c>
    </row>
    <row r="4" spans="1:14" x14ac:dyDescent="0.25">
      <c r="A4" s="4">
        <v>44264</v>
      </c>
      <c r="B4" t="s">
        <v>14</v>
      </c>
      <c r="C4" s="2">
        <f>SUMIFS('Fluxo de Caixa'!$D:$D,'Fluxo de Caixa'!$C:$C,"Aquisição de Cotas PJ",'Fluxo de Caixa'!$A:$A,A4)</f>
        <v>0</v>
      </c>
      <c r="D4" s="2">
        <v>0</v>
      </c>
      <c r="E4" s="2">
        <f>SUMIFS(Posicao!$F:$F,Posicao!$A:$A,A4)</f>
        <v>3984376.8500000006</v>
      </c>
      <c r="F4" s="2">
        <v>0</v>
      </c>
      <c r="G4" s="2">
        <v>16972521.93</v>
      </c>
      <c r="H4" s="2">
        <v>0</v>
      </c>
      <c r="I4" s="2">
        <f>SUMIFS(CPR!$D:$D,CPR!$A:$A,A4)</f>
        <v>-3996226.69</v>
      </c>
      <c r="J4" s="2">
        <v>30000</v>
      </c>
      <c r="K4" s="2">
        <f>SUM(E4,G4,I4,J4)</f>
        <v>16990672.09</v>
      </c>
      <c r="L4" s="2">
        <f>E4-E3+G4-G3+I4-I3+J4-J3</f>
        <v>-8548.4999999981374</v>
      </c>
      <c r="M4" s="3">
        <f>L4/K3</f>
        <v>-5.028759968575793E-4</v>
      </c>
      <c r="N4" s="5">
        <f>N3*(1+M4)</f>
        <v>0.9994512994117648</v>
      </c>
    </row>
    <row r="5" spans="1:14" x14ac:dyDescent="0.25">
      <c r="A5" s="4">
        <v>44265</v>
      </c>
      <c r="B5" t="s">
        <v>14</v>
      </c>
      <c r="C5" s="2">
        <f>SUMIFS('Fluxo de Caixa'!$D:$D,'Fluxo de Caixa'!$C:$C,"Aquisição de Cotas PJ",'Fluxo de Caixa'!$A:$A,A5)</f>
        <v>0</v>
      </c>
      <c r="E5" s="2">
        <f>SUMIFS(Posicao!$F:$F,Posicao!$A:$A,A5)</f>
        <v>7724215.5600000015</v>
      </c>
      <c r="G5" s="2">
        <v>15230219.08</v>
      </c>
      <c r="I5" s="2">
        <f>SUMIFS(CPR!$D:$D,CPR!$A:$A,A5)</f>
        <v>-6014323.9399999995</v>
      </c>
      <c r="J5" s="2">
        <v>30000</v>
      </c>
      <c r="K5" s="2">
        <f>SUM(E5,G5,I5,J5)</f>
        <v>16970110.700000003</v>
      </c>
      <c r="L5" s="2">
        <f>E5-E4+G5-G4+I5-I4+J5-J4</f>
        <v>-20561.39000000013</v>
      </c>
      <c r="M5" s="3">
        <f>L5/K4</f>
        <v>-1.2101575435677855E-3</v>
      </c>
      <c r="N5" s="5">
        <f>N4*(1+M5)</f>
        <v>0.99824180588235301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3286D-B8D7-462C-B831-CF37BC0EAA41}">
  <sheetPr codeName="Planilha6"/>
  <dimension ref="A1:F33"/>
  <sheetViews>
    <sheetView showGridLines="0" workbookViewId="0"/>
  </sheetViews>
  <sheetFormatPr defaultRowHeight="15" x14ac:dyDescent="0.25"/>
  <cols>
    <col min="1" max="1" width="10.7109375" style="4" bestFit="1" customWidth="1"/>
    <col min="3" max="3" width="10.85546875" customWidth="1"/>
    <col min="4" max="4" width="10.85546875" style="7" customWidth="1"/>
    <col min="5" max="5" width="10.85546875" style="2" customWidth="1"/>
    <col min="6" max="6" width="15.5703125" customWidth="1"/>
  </cols>
  <sheetData>
    <row r="1" spans="1:6" x14ac:dyDescent="0.25">
      <c r="A1" s="1" t="s">
        <v>0</v>
      </c>
      <c r="B1" s="1" t="s">
        <v>1</v>
      </c>
      <c r="C1" s="1" t="s">
        <v>44</v>
      </c>
      <c r="D1" s="13" t="s">
        <v>45</v>
      </c>
      <c r="E1" s="16" t="s">
        <v>46</v>
      </c>
      <c r="F1" s="11" t="s">
        <v>4</v>
      </c>
    </row>
    <row r="2" spans="1:6" x14ac:dyDescent="0.25">
      <c r="A2" s="4">
        <v>44263</v>
      </c>
      <c r="B2" t="s">
        <v>14</v>
      </c>
      <c r="C2" t="s">
        <v>50</v>
      </c>
      <c r="D2" s="25">
        <v>248</v>
      </c>
      <c r="E2" s="2">
        <v>92.29</v>
      </c>
      <c r="F2" s="2">
        <f>D2*E2</f>
        <v>22887.920000000002</v>
      </c>
    </row>
    <row r="3" spans="1:6" x14ac:dyDescent="0.25">
      <c r="A3" s="4">
        <v>44263</v>
      </c>
      <c r="B3" t="s">
        <v>14</v>
      </c>
      <c r="C3" t="s">
        <v>51</v>
      </c>
      <c r="D3" s="25">
        <v>3128</v>
      </c>
      <c r="E3" s="2">
        <v>111.01</v>
      </c>
      <c r="F3" s="2">
        <f t="shared" ref="F3:F8" si="0">D3*E3</f>
        <v>347239.28</v>
      </c>
    </row>
    <row r="4" spans="1:6" x14ac:dyDescent="0.25">
      <c r="A4" s="4">
        <v>44263</v>
      </c>
      <c r="B4" t="s">
        <v>14</v>
      </c>
      <c r="C4" t="s">
        <v>55</v>
      </c>
      <c r="D4" s="25">
        <v>14</v>
      </c>
      <c r="E4" s="2">
        <v>100.76</v>
      </c>
      <c r="F4" s="2">
        <f t="shared" si="0"/>
        <v>1410.64</v>
      </c>
    </row>
    <row r="5" spans="1:6" x14ac:dyDescent="0.25">
      <c r="A5" s="4">
        <v>44263</v>
      </c>
      <c r="B5" t="s">
        <v>14</v>
      </c>
      <c r="C5" t="s">
        <v>54</v>
      </c>
      <c r="D5" s="25">
        <v>590</v>
      </c>
      <c r="E5" s="2">
        <v>111.5</v>
      </c>
      <c r="F5" s="2">
        <f t="shared" si="0"/>
        <v>65785</v>
      </c>
    </row>
    <row r="6" spans="1:6" x14ac:dyDescent="0.25">
      <c r="A6" s="4">
        <v>44263</v>
      </c>
      <c r="B6" t="s">
        <v>14</v>
      </c>
      <c r="C6" t="s">
        <v>52</v>
      </c>
      <c r="D6" s="25">
        <v>283</v>
      </c>
      <c r="E6" s="2">
        <v>67.95</v>
      </c>
      <c r="F6" s="2">
        <f t="shared" si="0"/>
        <v>19229.850000000002</v>
      </c>
    </row>
    <row r="7" spans="1:6" x14ac:dyDescent="0.25">
      <c r="A7" s="4">
        <v>44263</v>
      </c>
      <c r="B7" t="s">
        <v>14</v>
      </c>
      <c r="C7" t="s">
        <v>53</v>
      </c>
      <c r="D7" s="25">
        <v>3151</v>
      </c>
      <c r="E7" s="2">
        <v>118</v>
      </c>
      <c r="F7" s="2">
        <f t="shared" si="0"/>
        <v>371818</v>
      </c>
    </row>
    <row r="8" spans="1:6" x14ac:dyDescent="0.25">
      <c r="A8" s="4">
        <v>44263</v>
      </c>
      <c r="B8" t="s">
        <v>14</v>
      </c>
      <c r="C8" t="s">
        <v>56</v>
      </c>
      <c r="D8" s="25">
        <v>1475</v>
      </c>
      <c r="E8" s="2">
        <v>96</v>
      </c>
      <c r="F8" s="2">
        <f t="shared" si="0"/>
        <v>141600</v>
      </c>
    </row>
    <row r="9" spans="1:6" x14ac:dyDescent="0.25">
      <c r="A9" s="4">
        <v>44263</v>
      </c>
      <c r="B9" t="s">
        <v>14</v>
      </c>
      <c r="C9" t="s">
        <v>57</v>
      </c>
      <c r="D9" s="25">
        <v>4088</v>
      </c>
      <c r="E9" s="2">
        <v>53.2</v>
      </c>
      <c r="F9" s="2">
        <f t="shared" ref="F9:F11" si="1">D9*E9</f>
        <v>217481.60000000001</v>
      </c>
    </row>
    <row r="10" spans="1:6" x14ac:dyDescent="0.25">
      <c r="A10" s="4">
        <v>44263</v>
      </c>
      <c r="B10" t="s">
        <v>14</v>
      </c>
      <c r="C10" t="s">
        <v>58</v>
      </c>
      <c r="D10" s="25">
        <v>576</v>
      </c>
      <c r="E10" s="2">
        <v>102.32</v>
      </c>
      <c r="F10" s="2">
        <f t="shared" si="1"/>
        <v>58936.319999999992</v>
      </c>
    </row>
    <row r="11" spans="1:6" x14ac:dyDescent="0.25">
      <c r="A11" s="4">
        <v>44263</v>
      </c>
      <c r="B11" t="s">
        <v>14</v>
      </c>
      <c r="C11" t="s">
        <v>59</v>
      </c>
      <c r="D11" s="25">
        <v>4274</v>
      </c>
      <c r="E11" s="2">
        <v>116</v>
      </c>
      <c r="F11" s="2">
        <f t="shared" si="1"/>
        <v>495784</v>
      </c>
    </row>
    <row r="12" spans="1:6" x14ac:dyDescent="0.25">
      <c r="A12" s="4">
        <v>44264</v>
      </c>
      <c r="B12" t="s">
        <v>14</v>
      </c>
      <c r="C12" t="s">
        <v>50</v>
      </c>
      <c r="D12" s="7">
        <f>SUMIFS($D:$D,$C:$C,C12,$A:$A,_xlfn.MAXIFS($A:$A,$A:$A,"&lt;"&amp;A12))+SUMIFS(Movimentacao!$D:$D,Movimentacao!$C:$C,C12,Movimentacao!$A:$A,A12)</f>
        <v>1015</v>
      </c>
      <c r="E12" s="2">
        <v>92.25</v>
      </c>
      <c r="F12" s="2">
        <f t="shared" ref="F12:F31" si="2">D12*E12</f>
        <v>93633.75</v>
      </c>
    </row>
    <row r="13" spans="1:6" x14ac:dyDescent="0.25">
      <c r="A13" s="4">
        <v>44264</v>
      </c>
      <c r="B13" t="s">
        <v>14</v>
      </c>
      <c r="C13" t="s">
        <v>51</v>
      </c>
      <c r="D13" s="7">
        <f>SUMIFS($D:$D,$C:$C,C13,$A:$A,_xlfn.MAXIFS($A:$A,$A:$A,"&lt;"&amp;A13))+SUMIFS(Movimentacao!$D:$D,Movimentacao!$C:$C,C13,Movimentacao!$A:$A,A13)</f>
        <v>4501</v>
      </c>
      <c r="E13" s="2">
        <v>110.7</v>
      </c>
      <c r="F13" s="2">
        <f t="shared" si="2"/>
        <v>498260.7</v>
      </c>
    </row>
    <row r="14" spans="1:6" x14ac:dyDescent="0.25">
      <c r="A14" s="4">
        <v>44264</v>
      </c>
      <c r="B14" t="s">
        <v>14</v>
      </c>
      <c r="C14" t="s">
        <v>55</v>
      </c>
      <c r="D14" s="7">
        <f>SUMIFS($D:$D,$C:$C,C14,$A:$A,_xlfn.MAXIFS($A:$A,$A:$A,"&lt;"&amp;A14))+SUMIFS(Movimentacao!$D:$D,Movimentacao!$C:$C,C14,Movimentacao!$A:$A,A14)</f>
        <v>6252</v>
      </c>
      <c r="E14" s="2">
        <v>99.98</v>
      </c>
      <c r="F14" s="2">
        <f t="shared" si="2"/>
        <v>625074.96000000008</v>
      </c>
    </row>
    <row r="15" spans="1:6" x14ac:dyDescent="0.25">
      <c r="A15" s="4">
        <v>44264</v>
      </c>
      <c r="B15" t="s">
        <v>14</v>
      </c>
      <c r="C15" t="s">
        <v>54</v>
      </c>
      <c r="D15" s="7">
        <f>SUMIFS($D:$D,$C:$C,C15,$A:$A,_xlfn.MAXIFS($A:$A,$A:$A,"&lt;"&amp;A15))+SUMIFS(Movimentacao!$D:$D,Movimentacao!$C:$C,C15,Movimentacao!$A:$A,A15)</f>
        <v>590</v>
      </c>
      <c r="E15" s="2">
        <v>112</v>
      </c>
      <c r="F15" s="2">
        <f t="shared" si="2"/>
        <v>66080</v>
      </c>
    </row>
    <row r="16" spans="1:6" x14ac:dyDescent="0.25">
      <c r="A16" s="4">
        <v>44264</v>
      </c>
      <c r="B16" t="s">
        <v>14</v>
      </c>
      <c r="C16" t="s">
        <v>52</v>
      </c>
      <c r="D16" s="7">
        <f>SUMIFS($D:$D,$C:$C,C16,$A:$A,_xlfn.MAXIFS($A:$A,$A:$A,"&lt;"&amp;A16))+SUMIFS(Movimentacao!$D:$D,Movimentacao!$C:$C,C16,Movimentacao!$A:$A,A16)</f>
        <v>365</v>
      </c>
      <c r="E16" s="2">
        <v>67</v>
      </c>
      <c r="F16" s="2">
        <f t="shared" si="2"/>
        <v>24455</v>
      </c>
    </row>
    <row r="17" spans="1:6" x14ac:dyDescent="0.25">
      <c r="A17" s="4">
        <v>44264</v>
      </c>
      <c r="B17" t="s">
        <v>14</v>
      </c>
      <c r="C17" t="s">
        <v>53</v>
      </c>
      <c r="D17" s="7">
        <f>SUMIFS($D:$D,$C:$C,C17,$A:$A,_xlfn.MAXIFS($A:$A,$A:$A,"&lt;"&amp;A17))+SUMIFS(Movimentacao!$D:$D,Movimentacao!$C:$C,C17,Movimentacao!$A:$A,A17)</f>
        <v>5126</v>
      </c>
      <c r="E17" s="2">
        <v>117.4</v>
      </c>
      <c r="F17" s="2">
        <f t="shared" si="2"/>
        <v>601792.4</v>
      </c>
    </row>
    <row r="18" spans="1:6" x14ac:dyDescent="0.25">
      <c r="A18" s="4">
        <v>44264</v>
      </c>
      <c r="B18" t="s">
        <v>14</v>
      </c>
      <c r="C18" t="s">
        <v>56</v>
      </c>
      <c r="D18" s="7">
        <f>SUMIFS($D:$D,$C:$C,C18,$A:$A,_xlfn.MAXIFS($A:$A,$A:$A,"&lt;"&amp;A18))+SUMIFS(Movimentacao!$D:$D,Movimentacao!$C:$C,C18,Movimentacao!$A:$A,A18)</f>
        <v>4116</v>
      </c>
      <c r="E18" s="2">
        <v>96.01</v>
      </c>
      <c r="F18" s="2">
        <f t="shared" si="2"/>
        <v>395177.16000000003</v>
      </c>
    </row>
    <row r="19" spans="1:6" x14ac:dyDescent="0.25">
      <c r="A19" s="4">
        <v>44264</v>
      </c>
      <c r="B19" t="s">
        <v>14</v>
      </c>
      <c r="C19" t="s">
        <v>57</v>
      </c>
      <c r="D19" s="7">
        <f>SUMIFS($D:$D,$C:$C,C19,$A:$A,_xlfn.MAXIFS($A:$A,$A:$A,"&lt;"&amp;A19))+SUMIFS(Movimentacao!$D:$D,Movimentacao!$C:$C,C19,Movimentacao!$A:$A,A19)</f>
        <v>7953</v>
      </c>
      <c r="E19" s="2">
        <v>53</v>
      </c>
      <c r="F19" s="2">
        <f t="shared" si="2"/>
        <v>421509</v>
      </c>
    </row>
    <row r="20" spans="1:6" x14ac:dyDescent="0.25">
      <c r="A20" s="4">
        <v>44264</v>
      </c>
      <c r="B20" t="s">
        <v>14</v>
      </c>
      <c r="C20" t="s">
        <v>58</v>
      </c>
      <c r="D20" s="7">
        <f>SUMIFS($D:$D,$C:$C,C20,$A:$A,_xlfn.MAXIFS($A:$A,$A:$A,"&lt;"&amp;A20))+SUMIFS(Movimentacao!$D:$D,Movimentacao!$C:$C,C20,Movimentacao!$A:$A,A20)</f>
        <v>1046</v>
      </c>
      <c r="E20" s="2">
        <v>102.7</v>
      </c>
      <c r="F20" s="2">
        <f t="shared" si="2"/>
        <v>107424.2</v>
      </c>
    </row>
    <row r="21" spans="1:6" x14ac:dyDescent="0.25">
      <c r="A21" s="4">
        <v>44264</v>
      </c>
      <c r="B21" t="s">
        <v>14</v>
      </c>
      <c r="C21" t="s">
        <v>59</v>
      </c>
      <c r="D21" s="7">
        <f>SUMIFS($D:$D,$C:$C,C21,$A:$A,_xlfn.MAXIFS($A:$A,$A:$A,"&lt;"&amp;A21))+SUMIFS(Movimentacao!$D:$D,Movimentacao!$C:$C,C21,Movimentacao!$A:$A,A21)</f>
        <v>9929</v>
      </c>
      <c r="E21" s="2">
        <v>115.92</v>
      </c>
      <c r="F21" s="2">
        <f t="shared" si="2"/>
        <v>1150969.68</v>
      </c>
    </row>
    <row r="22" spans="1:6" x14ac:dyDescent="0.25">
      <c r="A22" s="4">
        <v>44265</v>
      </c>
      <c r="B22" t="s">
        <v>14</v>
      </c>
      <c r="C22" t="s">
        <v>50</v>
      </c>
      <c r="D22" s="7">
        <f>SUMIFS($D:$D,$C:$C,C22,$A:$A,_xlfn.MAXIFS($A:$A,$A:$A,"&lt;"&amp;A22))+SUMIFS(Movimentacao!$D:$D,Movimentacao!$C:$C,C22,Movimentacao!$A:$A,A22)</f>
        <v>1779</v>
      </c>
      <c r="E22" s="2">
        <v>91.69</v>
      </c>
      <c r="F22" s="2">
        <f t="shared" si="2"/>
        <v>163116.51</v>
      </c>
    </row>
    <row r="23" spans="1:6" x14ac:dyDescent="0.25">
      <c r="A23" s="4">
        <v>44265</v>
      </c>
      <c r="B23" t="s">
        <v>14</v>
      </c>
      <c r="C23" t="s">
        <v>51</v>
      </c>
      <c r="D23" s="7">
        <f>SUMIFS($D:$D,$C:$C,C23,$A:$A,_xlfn.MAXIFS($A:$A,$A:$A,"&lt;"&amp;A23))+SUMIFS(Movimentacao!$D:$D,Movimentacao!$C:$C,C23,Movimentacao!$A:$A,A23)</f>
        <v>8029</v>
      </c>
      <c r="E23" s="2">
        <v>111.01</v>
      </c>
      <c r="F23" s="2">
        <f t="shared" si="2"/>
        <v>891299.29</v>
      </c>
    </row>
    <row r="24" spans="1:6" x14ac:dyDescent="0.25">
      <c r="A24" s="4">
        <v>44265</v>
      </c>
      <c r="B24" t="s">
        <v>14</v>
      </c>
      <c r="C24" t="s">
        <v>55</v>
      </c>
      <c r="D24" s="7">
        <f>SUMIFS($D:$D,$C:$C,C24,$A:$A,_xlfn.MAXIFS($A:$A,$A:$A,"&lt;"&amp;A24))+SUMIFS(Movimentacao!$D:$D,Movimentacao!$C:$C,C24,Movimentacao!$A:$A,A24)</f>
        <v>23217</v>
      </c>
      <c r="E24" s="2">
        <v>100.07</v>
      </c>
      <c r="F24" s="2">
        <f t="shared" si="2"/>
        <v>2323325.19</v>
      </c>
    </row>
    <row r="25" spans="1:6" x14ac:dyDescent="0.25">
      <c r="A25" s="4">
        <v>44265</v>
      </c>
      <c r="B25" t="s">
        <v>14</v>
      </c>
      <c r="C25" t="s">
        <v>54</v>
      </c>
      <c r="D25" s="7">
        <f>SUMIFS($D:$D,$C:$C,C25,$A:$A,_xlfn.MAXIFS($A:$A,$A:$A,"&lt;"&amp;A25))+SUMIFS(Movimentacao!$D:$D,Movimentacao!$C:$C,C25,Movimentacao!$A:$A,A25)</f>
        <v>914</v>
      </c>
      <c r="E25" s="2">
        <v>111.64</v>
      </c>
      <c r="F25" s="2">
        <f t="shared" si="2"/>
        <v>102038.96</v>
      </c>
    </row>
    <row r="26" spans="1:6" x14ac:dyDescent="0.25">
      <c r="A26" s="4">
        <v>44265</v>
      </c>
      <c r="B26" t="s">
        <v>14</v>
      </c>
      <c r="C26" t="s">
        <v>52</v>
      </c>
      <c r="D26" s="7">
        <f>SUMIFS($D:$D,$C:$C,C26,$A:$A,_xlfn.MAXIFS($A:$A,$A:$A,"&lt;"&amp;A26))+SUMIFS(Movimentacao!$D:$D,Movimentacao!$C:$C,C26,Movimentacao!$A:$A,A26)</f>
        <v>462</v>
      </c>
      <c r="E26" s="2">
        <v>67.81</v>
      </c>
      <c r="F26" s="2">
        <f t="shared" si="2"/>
        <v>31328.22</v>
      </c>
    </row>
    <row r="27" spans="1:6" x14ac:dyDescent="0.25">
      <c r="A27" s="4">
        <v>44265</v>
      </c>
      <c r="B27" t="s">
        <v>14</v>
      </c>
      <c r="C27" t="s">
        <v>53</v>
      </c>
      <c r="D27" s="7">
        <f>SUMIFS($D:$D,$C:$C,C27,$A:$A,_xlfn.MAXIFS($A:$A,$A:$A,"&lt;"&amp;A27))+SUMIFS(Movimentacao!$D:$D,Movimentacao!$C:$C,C27,Movimentacao!$A:$A,A27)</f>
        <v>8362</v>
      </c>
      <c r="E27" s="2">
        <v>117.2</v>
      </c>
      <c r="F27" s="2">
        <f t="shared" si="2"/>
        <v>980026.4</v>
      </c>
    </row>
    <row r="28" spans="1:6" x14ac:dyDescent="0.25">
      <c r="A28" s="4">
        <v>44265</v>
      </c>
      <c r="B28" t="s">
        <v>14</v>
      </c>
      <c r="C28" t="s">
        <v>56</v>
      </c>
      <c r="D28" s="7">
        <f>SUMIFS($D:$D,$C:$C,C28,$A:$A,_xlfn.MAXIFS($A:$A,$A:$A,"&lt;"&amp;A28))+SUMIFS(Movimentacao!$D:$D,Movimentacao!$C:$C,C28,Movimentacao!$A:$A,A28)</f>
        <v>6898</v>
      </c>
      <c r="E28" s="2">
        <v>95.51</v>
      </c>
      <c r="F28" s="2">
        <f t="shared" si="2"/>
        <v>658827.98</v>
      </c>
    </row>
    <row r="29" spans="1:6" x14ac:dyDescent="0.25">
      <c r="A29" s="4">
        <v>44265</v>
      </c>
      <c r="B29" t="s">
        <v>14</v>
      </c>
      <c r="C29" t="s">
        <v>57</v>
      </c>
      <c r="D29" s="7">
        <f>SUMIFS($D:$D,$C:$C,C29,$A:$A,_xlfn.MAXIFS($A:$A,$A:$A,"&lt;"&amp;A29))+SUMIFS(Movimentacao!$D:$D,Movimentacao!$C:$C,C29,Movimentacao!$A:$A,A29)</f>
        <v>11908</v>
      </c>
      <c r="E29" s="2">
        <v>52.91</v>
      </c>
      <c r="F29" s="2">
        <f t="shared" si="2"/>
        <v>630052.27999999991</v>
      </c>
    </row>
    <row r="30" spans="1:6" x14ac:dyDescent="0.25">
      <c r="A30" s="4">
        <v>44265</v>
      </c>
      <c r="B30" t="s">
        <v>14</v>
      </c>
      <c r="C30" t="s">
        <v>58</v>
      </c>
      <c r="D30" s="7">
        <f>SUMIFS($D:$D,$C:$C,C30,$A:$A,_xlfn.MAXIFS($A:$A,$A:$A,"&lt;"&amp;A30))+SUMIFS(Movimentacao!$D:$D,Movimentacao!$C:$C,C30,Movimentacao!$A:$A,A30)</f>
        <v>1535</v>
      </c>
      <c r="E30" s="2">
        <v>104.19</v>
      </c>
      <c r="F30" s="2">
        <f t="shared" si="2"/>
        <v>159931.65</v>
      </c>
    </row>
    <row r="31" spans="1:6" x14ac:dyDescent="0.25">
      <c r="A31" s="4">
        <v>44265</v>
      </c>
      <c r="B31" t="s">
        <v>14</v>
      </c>
      <c r="C31" t="s">
        <v>59</v>
      </c>
      <c r="D31" s="7">
        <f>SUMIFS($D:$D,$C:$C,C31,$A:$A,_xlfn.MAXIFS($A:$A,$A:$A,"&lt;"&amp;A31))+SUMIFS(Movimentacao!$D:$D,Movimentacao!$C:$C,C31,Movimentacao!$A:$A,A31)</f>
        <v>15537</v>
      </c>
      <c r="E31" s="2">
        <v>114.84</v>
      </c>
      <c r="F31" s="2">
        <f t="shared" si="2"/>
        <v>1784269.08</v>
      </c>
    </row>
    <row r="32" spans="1:6" x14ac:dyDescent="0.25">
      <c r="F32" s="2"/>
    </row>
    <row r="33" spans="6:6" x14ac:dyDescent="0.25">
      <c r="F33" s="2"/>
    </row>
  </sheetData>
  <autoFilter ref="A1:F31" xr:uid="{76D3286D-B8D7-462C-B831-CF37BC0EAA4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09F2-0F2F-4BAE-8437-E1C8B93C39CC}">
  <sheetPr codeName="Planilha3"/>
  <dimension ref="A1:F161"/>
  <sheetViews>
    <sheetView showGridLines="0" workbookViewId="0"/>
  </sheetViews>
  <sheetFormatPr defaultRowHeight="15" x14ac:dyDescent="0.25"/>
  <cols>
    <col min="1" max="1" width="10.7109375" style="4" bestFit="1" customWidth="1"/>
    <col min="3" max="3" width="72.5703125" bestFit="1" customWidth="1"/>
    <col min="4" max="6" width="15.5703125" customWidth="1"/>
  </cols>
  <sheetData>
    <row r="1" spans="1:6" x14ac:dyDescent="0.25">
      <c r="A1" s="1" t="s">
        <v>0</v>
      </c>
      <c r="B1" s="1" t="s">
        <v>1</v>
      </c>
      <c r="C1" s="14" t="s">
        <v>15</v>
      </c>
      <c r="D1" s="14" t="s">
        <v>42</v>
      </c>
      <c r="E1" s="14" t="s">
        <v>43</v>
      </c>
      <c r="F1" s="14" t="s">
        <v>32</v>
      </c>
    </row>
    <row r="2" spans="1:6" x14ac:dyDescent="0.25">
      <c r="A2" s="4">
        <v>44260</v>
      </c>
      <c r="B2" t="s">
        <v>14</v>
      </c>
      <c r="C2" t="s">
        <v>35</v>
      </c>
      <c r="D2" s="2">
        <v>0</v>
      </c>
      <c r="E2" s="2">
        <v>0</v>
      </c>
      <c r="F2" s="2">
        <v>0</v>
      </c>
    </row>
    <row r="3" spans="1:6" x14ac:dyDescent="0.25">
      <c r="A3" s="4">
        <v>44260</v>
      </c>
      <c r="B3" t="s">
        <v>14</v>
      </c>
      <c r="C3" t="s">
        <v>36</v>
      </c>
      <c r="D3" s="2">
        <v>17000000</v>
      </c>
      <c r="E3" s="2">
        <v>0</v>
      </c>
      <c r="F3" s="2">
        <v>0</v>
      </c>
    </row>
    <row r="4" spans="1:6" x14ac:dyDescent="0.25">
      <c r="A4" s="4">
        <v>44260</v>
      </c>
      <c r="B4" t="s">
        <v>14</v>
      </c>
      <c r="C4" t="s">
        <v>37</v>
      </c>
      <c r="D4" s="2">
        <v>0</v>
      </c>
      <c r="E4" s="2">
        <v>-16970000</v>
      </c>
      <c r="F4" s="2">
        <v>0</v>
      </c>
    </row>
    <row r="5" spans="1:6" x14ac:dyDescent="0.25">
      <c r="A5" s="4">
        <v>44260</v>
      </c>
      <c r="B5" t="s">
        <v>14</v>
      </c>
      <c r="C5" t="s">
        <v>32</v>
      </c>
      <c r="D5" s="6">
        <v>0</v>
      </c>
      <c r="E5" s="6">
        <v>0</v>
      </c>
      <c r="F5" s="6">
        <v>30000</v>
      </c>
    </row>
    <row r="6" spans="1:6" x14ac:dyDescent="0.25">
      <c r="A6" s="4">
        <v>44263</v>
      </c>
      <c r="B6" t="s">
        <v>14</v>
      </c>
      <c r="C6" t="s">
        <v>35</v>
      </c>
      <c r="D6" s="6">
        <v>0</v>
      </c>
      <c r="E6" s="6">
        <v>0</v>
      </c>
      <c r="F6" s="6">
        <v>30000</v>
      </c>
    </row>
    <row r="7" spans="1:6" x14ac:dyDescent="0.25">
      <c r="A7" s="4">
        <v>44263</v>
      </c>
      <c r="B7" t="s">
        <v>14</v>
      </c>
      <c r="C7" t="s">
        <v>38</v>
      </c>
      <c r="D7" s="6">
        <v>0</v>
      </c>
      <c r="E7" s="6">
        <v>-16971260.91</v>
      </c>
      <c r="F7" s="6">
        <v>0</v>
      </c>
    </row>
    <row r="8" spans="1:6" x14ac:dyDescent="0.25">
      <c r="A8" s="4">
        <v>44263</v>
      </c>
      <c r="B8" t="s">
        <v>14</v>
      </c>
      <c r="C8" t="s">
        <v>39</v>
      </c>
      <c r="D8" s="6">
        <v>16971260.91</v>
      </c>
      <c r="E8" s="6">
        <v>0</v>
      </c>
      <c r="F8" s="6">
        <v>0</v>
      </c>
    </row>
    <row r="9" spans="1:6" x14ac:dyDescent="0.25">
      <c r="A9" s="4">
        <v>44263</v>
      </c>
      <c r="B9" t="s">
        <v>14</v>
      </c>
      <c r="C9" t="s">
        <v>32</v>
      </c>
      <c r="D9" s="6">
        <v>0</v>
      </c>
      <c r="E9" s="6">
        <v>0</v>
      </c>
      <c r="F9" s="6">
        <v>30000</v>
      </c>
    </row>
    <row r="10" spans="1:6" x14ac:dyDescent="0.25">
      <c r="A10" s="4">
        <v>44264</v>
      </c>
      <c r="B10" t="s">
        <v>14</v>
      </c>
      <c r="C10" t="s">
        <v>35</v>
      </c>
      <c r="D10" s="6">
        <v>0</v>
      </c>
      <c r="E10" s="6">
        <v>0</v>
      </c>
      <c r="F10" s="6">
        <v>30000</v>
      </c>
    </row>
    <row r="11" spans="1:6" x14ac:dyDescent="0.25">
      <c r="A11" s="4">
        <v>44264</v>
      </c>
      <c r="B11" t="s">
        <v>14</v>
      </c>
      <c r="C11" t="s">
        <v>40</v>
      </c>
      <c r="D11" s="2">
        <v>0</v>
      </c>
      <c r="E11" s="2">
        <v>-16972521.93</v>
      </c>
      <c r="F11" s="2">
        <v>0</v>
      </c>
    </row>
    <row r="12" spans="1:6" x14ac:dyDescent="0.25">
      <c r="A12" s="4">
        <v>44264</v>
      </c>
      <c r="B12" t="s">
        <v>14</v>
      </c>
      <c r="C12" t="s">
        <v>41</v>
      </c>
      <c r="D12" s="2">
        <v>16972521.93</v>
      </c>
      <c r="E12" s="2">
        <v>0</v>
      </c>
      <c r="F12" s="2">
        <v>0</v>
      </c>
    </row>
    <row r="13" spans="1:6" x14ac:dyDescent="0.25">
      <c r="A13" s="4">
        <v>44264</v>
      </c>
      <c r="B13" t="s">
        <v>14</v>
      </c>
      <c r="C13" t="s">
        <v>32</v>
      </c>
      <c r="D13" s="2">
        <v>0</v>
      </c>
      <c r="E13" s="2">
        <v>0</v>
      </c>
      <c r="F13" s="6">
        <v>30000</v>
      </c>
    </row>
    <row r="14" spans="1:6" x14ac:dyDescent="0.25">
      <c r="A14" s="4">
        <v>44265</v>
      </c>
      <c r="B14" t="s">
        <v>14</v>
      </c>
      <c r="C14" t="s">
        <v>35</v>
      </c>
      <c r="D14" s="2">
        <v>0</v>
      </c>
      <c r="E14" s="2">
        <v>0</v>
      </c>
      <c r="F14" s="6">
        <v>30000</v>
      </c>
    </row>
    <row r="15" spans="1:6" x14ac:dyDescent="0.25">
      <c r="A15" s="4">
        <v>44265</v>
      </c>
      <c r="B15" t="s">
        <v>14</v>
      </c>
      <c r="C15" t="s">
        <v>66</v>
      </c>
      <c r="D15" s="2">
        <v>0.28999999999999998</v>
      </c>
      <c r="E15" s="2">
        <v>0</v>
      </c>
      <c r="F15" s="6">
        <v>0</v>
      </c>
    </row>
    <row r="16" spans="1:6" x14ac:dyDescent="0.25">
      <c r="A16" s="4">
        <v>44265</v>
      </c>
      <c r="B16" t="s">
        <v>14</v>
      </c>
      <c r="C16" t="s">
        <v>67</v>
      </c>
      <c r="D16" s="2">
        <v>0</v>
      </c>
      <c r="E16" s="2">
        <v>-22799.35</v>
      </c>
      <c r="F16" s="6">
        <v>0</v>
      </c>
    </row>
    <row r="17" spans="1:6" x14ac:dyDescent="0.25">
      <c r="A17" s="4">
        <v>44265</v>
      </c>
      <c r="B17" t="s">
        <v>14</v>
      </c>
      <c r="C17" t="s">
        <v>67</v>
      </c>
      <c r="D17" s="2">
        <v>0</v>
      </c>
      <c r="E17" s="2">
        <v>-92.32</v>
      </c>
      <c r="F17" s="6">
        <v>0</v>
      </c>
    </row>
    <row r="18" spans="1:6" x14ac:dyDescent="0.25">
      <c r="A18" s="4">
        <v>44265</v>
      </c>
      <c r="B18" t="s">
        <v>14</v>
      </c>
      <c r="C18" t="s">
        <v>68</v>
      </c>
      <c r="D18" s="2">
        <v>0</v>
      </c>
      <c r="E18" s="2">
        <v>-271192.99</v>
      </c>
      <c r="F18" s="6">
        <v>0</v>
      </c>
    </row>
    <row r="19" spans="1:6" x14ac:dyDescent="0.25">
      <c r="A19" s="4">
        <v>44265</v>
      </c>
      <c r="B19" t="s">
        <v>14</v>
      </c>
      <c r="C19" t="s">
        <v>68</v>
      </c>
      <c r="D19" s="2">
        <v>0</v>
      </c>
      <c r="E19" s="2">
        <v>-65166.67</v>
      </c>
      <c r="F19" s="6">
        <v>0</v>
      </c>
    </row>
    <row r="20" spans="1:6" x14ac:dyDescent="0.25">
      <c r="A20" s="4">
        <v>44265</v>
      </c>
      <c r="B20" t="s">
        <v>14</v>
      </c>
      <c r="C20" t="s">
        <v>68</v>
      </c>
      <c r="D20" s="2">
        <v>0</v>
      </c>
      <c r="E20" s="2">
        <v>-6632.52</v>
      </c>
      <c r="F20" s="6">
        <v>0</v>
      </c>
    </row>
    <row r="21" spans="1:6" x14ac:dyDescent="0.25">
      <c r="A21" s="4">
        <v>44265</v>
      </c>
      <c r="B21" t="s">
        <v>14</v>
      </c>
      <c r="C21" t="s">
        <v>68</v>
      </c>
      <c r="D21" s="2">
        <v>0</v>
      </c>
      <c r="E21" s="2">
        <v>-1767.86</v>
      </c>
      <c r="F21" s="6">
        <v>0</v>
      </c>
    </row>
    <row r="22" spans="1:6" x14ac:dyDescent="0.25">
      <c r="A22" s="4">
        <v>44265</v>
      </c>
      <c r="B22" t="s">
        <v>14</v>
      </c>
      <c r="C22" t="s">
        <v>68</v>
      </c>
      <c r="D22" s="2">
        <v>0</v>
      </c>
      <c r="E22" s="2">
        <v>-1215.08</v>
      </c>
      <c r="F22" s="6">
        <v>0</v>
      </c>
    </row>
    <row r="23" spans="1:6" x14ac:dyDescent="0.25">
      <c r="A23" s="4">
        <v>44265</v>
      </c>
      <c r="B23" t="s">
        <v>14</v>
      </c>
      <c r="C23" t="s">
        <v>68</v>
      </c>
      <c r="D23" s="2">
        <v>0</v>
      </c>
      <c r="E23" s="2">
        <v>-220.95</v>
      </c>
      <c r="F23" s="6">
        <v>0</v>
      </c>
    </row>
    <row r="24" spans="1:6" x14ac:dyDescent="0.25">
      <c r="A24" s="4">
        <v>44265</v>
      </c>
      <c r="B24" t="s">
        <v>14</v>
      </c>
      <c r="C24" t="s">
        <v>68</v>
      </c>
      <c r="D24" s="2">
        <v>0</v>
      </c>
      <c r="E24" s="2">
        <v>-110.52</v>
      </c>
      <c r="F24" s="6">
        <v>0</v>
      </c>
    </row>
    <row r="25" spans="1:6" x14ac:dyDescent="0.25">
      <c r="A25" s="4">
        <v>44265</v>
      </c>
      <c r="B25" t="s">
        <v>14</v>
      </c>
      <c r="C25" t="s">
        <v>68</v>
      </c>
      <c r="D25" s="2">
        <v>0</v>
      </c>
      <c r="E25" s="2">
        <v>-110.51</v>
      </c>
      <c r="F25" s="6">
        <v>0</v>
      </c>
    </row>
    <row r="26" spans="1:6" x14ac:dyDescent="0.25">
      <c r="A26" s="4">
        <v>44265</v>
      </c>
      <c r="B26" t="s">
        <v>14</v>
      </c>
      <c r="C26" t="s">
        <v>68</v>
      </c>
      <c r="D26" s="2">
        <v>0</v>
      </c>
      <c r="E26" s="2">
        <v>-110.5</v>
      </c>
      <c r="F26" s="6">
        <v>0</v>
      </c>
    </row>
    <row r="27" spans="1:6" x14ac:dyDescent="0.25">
      <c r="A27" s="4">
        <v>44265</v>
      </c>
      <c r="B27" t="s">
        <v>14</v>
      </c>
      <c r="C27" t="s">
        <v>68</v>
      </c>
      <c r="D27" s="2">
        <v>0</v>
      </c>
      <c r="E27" s="2">
        <v>-110.49</v>
      </c>
      <c r="F27" s="6">
        <v>0</v>
      </c>
    </row>
    <row r="28" spans="1:6" x14ac:dyDescent="0.25">
      <c r="A28" s="4">
        <v>44265</v>
      </c>
      <c r="B28" t="s">
        <v>14</v>
      </c>
      <c r="C28" t="s">
        <v>68</v>
      </c>
      <c r="D28" s="2">
        <v>0</v>
      </c>
      <c r="E28" s="2">
        <v>-110.46</v>
      </c>
      <c r="F28" s="6">
        <v>0</v>
      </c>
    </row>
    <row r="29" spans="1:6" x14ac:dyDescent="0.25">
      <c r="A29" s="4">
        <v>44265</v>
      </c>
      <c r="B29" t="s">
        <v>14</v>
      </c>
      <c r="C29" t="s">
        <v>69</v>
      </c>
      <c r="D29" s="2">
        <v>0</v>
      </c>
      <c r="E29" s="2">
        <v>-15230219.08</v>
      </c>
      <c r="F29" s="6">
        <v>0</v>
      </c>
    </row>
    <row r="30" spans="1:6" x14ac:dyDescent="0.25">
      <c r="A30" s="4">
        <v>44265</v>
      </c>
      <c r="B30" t="s">
        <v>14</v>
      </c>
      <c r="C30" t="s">
        <v>70</v>
      </c>
      <c r="D30" s="2">
        <v>0</v>
      </c>
      <c r="E30" s="2">
        <v>-16957.439999999999</v>
      </c>
      <c r="F30" s="6">
        <v>0</v>
      </c>
    </row>
    <row r="31" spans="1:6" x14ac:dyDescent="0.25">
      <c r="A31" s="4">
        <v>44265</v>
      </c>
      <c r="B31" t="s">
        <v>14</v>
      </c>
      <c r="C31" t="s">
        <v>70</v>
      </c>
      <c r="D31" s="2">
        <v>0</v>
      </c>
      <c r="E31" s="2">
        <v>-1340.71</v>
      </c>
      <c r="F31" s="6">
        <v>0</v>
      </c>
    </row>
    <row r="32" spans="1:6" x14ac:dyDescent="0.25">
      <c r="A32" s="4">
        <v>44265</v>
      </c>
      <c r="B32" t="s">
        <v>14</v>
      </c>
      <c r="C32" t="s">
        <v>70</v>
      </c>
      <c r="D32" s="2">
        <v>0</v>
      </c>
      <c r="E32" s="2">
        <v>-662.14</v>
      </c>
      <c r="F32" s="6">
        <v>0</v>
      </c>
    </row>
    <row r="33" spans="1:6" x14ac:dyDescent="0.25">
      <c r="A33" s="4">
        <v>44265</v>
      </c>
      <c r="B33" t="s">
        <v>14</v>
      </c>
      <c r="C33" t="s">
        <v>71</v>
      </c>
      <c r="D33" s="2">
        <v>0</v>
      </c>
      <c r="E33" s="2">
        <v>-73193.67</v>
      </c>
      <c r="F33" s="6">
        <v>0</v>
      </c>
    </row>
    <row r="34" spans="1:6" x14ac:dyDescent="0.25">
      <c r="A34" s="4">
        <v>44265</v>
      </c>
      <c r="B34" t="s">
        <v>14</v>
      </c>
      <c r="C34" t="s">
        <v>71</v>
      </c>
      <c r="D34" s="2">
        <v>0</v>
      </c>
      <c r="E34" s="2">
        <v>-55645.95</v>
      </c>
      <c r="F34" s="6">
        <v>0</v>
      </c>
    </row>
    <row r="35" spans="1:6" x14ac:dyDescent="0.25">
      <c r="A35" s="4">
        <v>44265</v>
      </c>
      <c r="B35" t="s">
        <v>14</v>
      </c>
      <c r="C35" t="s">
        <v>71</v>
      </c>
      <c r="D35" s="2">
        <v>0</v>
      </c>
      <c r="E35" s="2">
        <v>-47051.89</v>
      </c>
      <c r="F35" s="6">
        <v>0</v>
      </c>
    </row>
    <row r="36" spans="1:6" x14ac:dyDescent="0.25">
      <c r="A36" s="4">
        <v>44265</v>
      </c>
      <c r="B36" t="s">
        <v>14</v>
      </c>
      <c r="C36" t="s">
        <v>71</v>
      </c>
      <c r="D36" s="2">
        <v>0</v>
      </c>
      <c r="E36" s="2">
        <v>-33795.25</v>
      </c>
      <c r="F36" s="6">
        <v>0</v>
      </c>
    </row>
    <row r="37" spans="1:6" x14ac:dyDescent="0.25">
      <c r="A37" s="4">
        <v>44265</v>
      </c>
      <c r="B37" t="s">
        <v>14</v>
      </c>
      <c r="C37" t="s">
        <v>71</v>
      </c>
      <c r="D37" s="2">
        <v>0</v>
      </c>
      <c r="E37" s="2">
        <v>-33535.949999999997</v>
      </c>
      <c r="F37" s="6">
        <v>0</v>
      </c>
    </row>
    <row r="38" spans="1:6" x14ac:dyDescent="0.25">
      <c r="A38" s="4">
        <v>44265</v>
      </c>
      <c r="B38" t="s">
        <v>14</v>
      </c>
      <c r="C38" t="s">
        <v>71</v>
      </c>
      <c r="D38" s="2">
        <v>0</v>
      </c>
      <c r="E38" s="2">
        <v>-32002.080000000002</v>
      </c>
      <c r="F38" s="6">
        <v>0</v>
      </c>
    </row>
    <row r="39" spans="1:6" x14ac:dyDescent="0.25">
      <c r="A39" s="4">
        <v>44265</v>
      </c>
      <c r="B39" t="s">
        <v>14</v>
      </c>
      <c r="C39" t="s">
        <v>71</v>
      </c>
      <c r="D39" s="2">
        <v>0</v>
      </c>
      <c r="E39" s="2">
        <v>-17409.93</v>
      </c>
      <c r="F39" s="6">
        <v>0</v>
      </c>
    </row>
    <row r="40" spans="1:6" x14ac:dyDescent="0.25">
      <c r="A40" s="4">
        <v>44265</v>
      </c>
      <c r="B40" t="s">
        <v>14</v>
      </c>
      <c r="C40" t="s">
        <v>71</v>
      </c>
      <c r="D40" s="2">
        <v>0</v>
      </c>
      <c r="E40" s="2">
        <v>-7992.34</v>
      </c>
      <c r="F40" s="6">
        <v>0</v>
      </c>
    </row>
    <row r="41" spans="1:6" x14ac:dyDescent="0.25">
      <c r="A41" s="4">
        <v>44265</v>
      </c>
      <c r="B41" t="s">
        <v>14</v>
      </c>
      <c r="C41" t="s">
        <v>71</v>
      </c>
      <c r="D41" s="2">
        <v>0</v>
      </c>
      <c r="E41" s="2">
        <v>-6413.23</v>
      </c>
      <c r="F41" s="6">
        <v>0</v>
      </c>
    </row>
    <row r="42" spans="1:6" x14ac:dyDescent="0.25">
      <c r="A42" s="4">
        <v>44265</v>
      </c>
      <c r="B42" t="s">
        <v>14</v>
      </c>
      <c r="C42" t="s">
        <v>71</v>
      </c>
      <c r="D42" s="2">
        <v>0</v>
      </c>
      <c r="E42" s="2">
        <v>-6407.18</v>
      </c>
      <c r="F42" s="6">
        <v>0</v>
      </c>
    </row>
    <row r="43" spans="1:6" x14ac:dyDescent="0.25">
      <c r="A43" s="4">
        <v>44265</v>
      </c>
      <c r="B43" t="s">
        <v>14</v>
      </c>
      <c r="C43" t="s">
        <v>71</v>
      </c>
      <c r="D43" s="2">
        <v>0</v>
      </c>
      <c r="E43" s="2">
        <v>-6353.88</v>
      </c>
      <c r="F43" s="6">
        <v>0</v>
      </c>
    </row>
    <row r="44" spans="1:6" x14ac:dyDescent="0.25">
      <c r="A44" s="4">
        <v>44265</v>
      </c>
      <c r="B44" t="s">
        <v>14</v>
      </c>
      <c r="C44" t="s">
        <v>71</v>
      </c>
      <c r="D44" s="2">
        <v>0</v>
      </c>
      <c r="E44" s="2">
        <v>-4116.8599999999997</v>
      </c>
      <c r="F44" s="6">
        <v>0</v>
      </c>
    </row>
    <row r="45" spans="1:6" x14ac:dyDescent="0.25">
      <c r="A45" s="4">
        <v>44265</v>
      </c>
      <c r="B45" t="s">
        <v>14</v>
      </c>
      <c r="C45" t="s">
        <v>71</v>
      </c>
      <c r="D45" s="2">
        <v>0</v>
      </c>
      <c r="E45" s="2">
        <v>-3992.76</v>
      </c>
      <c r="F45" s="6">
        <v>0</v>
      </c>
    </row>
    <row r="46" spans="1:6" x14ac:dyDescent="0.25">
      <c r="A46" s="4">
        <v>44265</v>
      </c>
      <c r="B46" t="s">
        <v>14</v>
      </c>
      <c r="C46" t="s">
        <v>71</v>
      </c>
      <c r="D46" s="2">
        <v>0</v>
      </c>
      <c r="E46" s="2">
        <v>-3879.95</v>
      </c>
      <c r="F46" s="6">
        <v>0</v>
      </c>
    </row>
    <row r="47" spans="1:6" x14ac:dyDescent="0.25">
      <c r="A47" s="4">
        <v>44265</v>
      </c>
      <c r="B47" t="s">
        <v>14</v>
      </c>
      <c r="C47" t="s">
        <v>71</v>
      </c>
      <c r="D47" s="2">
        <v>0</v>
      </c>
      <c r="E47" s="2">
        <v>-3879.29</v>
      </c>
      <c r="F47" s="6">
        <v>0</v>
      </c>
    </row>
    <row r="48" spans="1:6" x14ac:dyDescent="0.25">
      <c r="A48" s="4">
        <v>44265</v>
      </c>
      <c r="B48" t="s">
        <v>14</v>
      </c>
      <c r="C48" t="s">
        <v>71</v>
      </c>
      <c r="D48" s="2">
        <v>0</v>
      </c>
      <c r="E48" s="2">
        <v>-3763.66</v>
      </c>
      <c r="F48" s="6">
        <v>0</v>
      </c>
    </row>
    <row r="49" spans="1:6" x14ac:dyDescent="0.25">
      <c r="A49" s="4">
        <v>44265</v>
      </c>
      <c r="B49" t="s">
        <v>14</v>
      </c>
      <c r="C49" t="s">
        <v>71</v>
      </c>
      <c r="D49" s="2">
        <v>0</v>
      </c>
      <c r="E49" s="2">
        <v>-2821.55</v>
      </c>
      <c r="F49" s="6">
        <v>0</v>
      </c>
    </row>
    <row r="50" spans="1:6" x14ac:dyDescent="0.25">
      <c r="A50" s="4">
        <v>44265</v>
      </c>
      <c r="B50" t="s">
        <v>14</v>
      </c>
      <c r="C50" t="s">
        <v>71</v>
      </c>
      <c r="D50" s="2">
        <v>0</v>
      </c>
      <c r="E50" s="2">
        <v>-1997.39</v>
      </c>
      <c r="F50" s="6">
        <v>0</v>
      </c>
    </row>
    <row r="51" spans="1:6" x14ac:dyDescent="0.25">
      <c r="A51" s="4">
        <v>44265</v>
      </c>
      <c r="B51" t="s">
        <v>14</v>
      </c>
      <c r="C51" t="s">
        <v>71</v>
      </c>
      <c r="D51" s="2">
        <v>0</v>
      </c>
      <c r="E51" s="2">
        <v>-1996.03</v>
      </c>
      <c r="F51" s="6">
        <v>0</v>
      </c>
    </row>
    <row r="52" spans="1:6" x14ac:dyDescent="0.25">
      <c r="A52" s="4">
        <v>44265</v>
      </c>
      <c r="B52" t="s">
        <v>14</v>
      </c>
      <c r="C52" t="s">
        <v>71</v>
      </c>
      <c r="D52" s="2">
        <v>0</v>
      </c>
      <c r="E52" s="2">
        <v>-1881.67</v>
      </c>
      <c r="F52" s="6">
        <v>0</v>
      </c>
    </row>
    <row r="53" spans="1:6" x14ac:dyDescent="0.25">
      <c r="A53" s="4">
        <v>44265</v>
      </c>
      <c r="B53" t="s">
        <v>14</v>
      </c>
      <c r="C53" t="s">
        <v>71</v>
      </c>
      <c r="D53" s="2">
        <v>0</v>
      </c>
      <c r="E53" s="2">
        <v>-1881.51</v>
      </c>
      <c r="F53" s="6">
        <v>0</v>
      </c>
    </row>
    <row r="54" spans="1:6" x14ac:dyDescent="0.25">
      <c r="A54" s="4">
        <v>44265</v>
      </c>
      <c r="B54" t="s">
        <v>14</v>
      </c>
      <c r="C54" t="s">
        <v>71</v>
      </c>
      <c r="D54" s="2">
        <v>0</v>
      </c>
      <c r="E54" s="2">
        <v>-1879.59</v>
      </c>
      <c r="F54" s="6">
        <v>0</v>
      </c>
    </row>
    <row r="55" spans="1:6" x14ac:dyDescent="0.25">
      <c r="A55" s="4">
        <v>44265</v>
      </c>
      <c r="B55" t="s">
        <v>14</v>
      </c>
      <c r="C55" t="s">
        <v>71</v>
      </c>
      <c r="D55" s="2">
        <v>0</v>
      </c>
      <c r="E55" s="2">
        <v>-1878.3</v>
      </c>
      <c r="F55" s="6">
        <v>0</v>
      </c>
    </row>
    <row r="56" spans="1:6" x14ac:dyDescent="0.25">
      <c r="A56" s="4">
        <v>44265</v>
      </c>
      <c r="B56" t="s">
        <v>14</v>
      </c>
      <c r="C56" t="s">
        <v>71</v>
      </c>
      <c r="D56" s="2">
        <v>0</v>
      </c>
      <c r="E56" s="2">
        <v>-1877.98</v>
      </c>
      <c r="F56" s="6">
        <v>0</v>
      </c>
    </row>
    <row r="57" spans="1:6" x14ac:dyDescent="0.25">
      <c r="A57" s="4">
        <v>44265</v>
      </c>
      <c r="B57" t="s">
        <v>14</v>
      </c>
      <c r="C57" t="s">
        <v>71</v>
      </c>
      <c r="D57" s="2">
        <v>0</v>
      </c>
      <c r="E57" s="2">
        <v>-1877.82</v>
      </c>
      <c r="F57" s="6">
        <v>0</v>
      </c>
    </row>
    <row r="58" spans="1:6" x14ac:dyDescent="0.25">
      <c r="A58" s="4">
        <v>44265</v>
      </c>
      <c r="B58" t="s">
        <v>14</v>
      </c>
      <c r="C58" t="s">
        <v>71</v>
      </c>
      <c r="D58" s="2">
        <v>0</v>
      </c>
      <c r="E58" s="2">
        <v>-1865.02</v>
      </c>
      <c r="F58" s="6">
        <v>0</v>
      </c>
    </row>
    <row r="59" spans="1:6" x14ac:dyDescent="0.25">
      <c r="A59" s="4">
        <v>44265</v>
      </c>
      <c r="B59" t="s">
        <v>14</v>
      </c>
      <c r="C59" t="s">
        <v>71</v>
      </c>
      <c r="D59" s="2">
        <v>0</v>
      </c>
      <c r="E59" s="2">
        <v>-1864.06</v>
      </c>
      <c r="F59" s="6">
        <v>0</v>
      </c>
    </row>
    <row r="60" spans="1:6" x14ac:dyDescent="0.25">
      <c r="A60" s="4">
        <v>44265</v>
      </c>
      <c r="B60" t="s">
        <v>14</v>
      </c>
      <c r="C60" t="s">
        <v>71</v>
      </c>
      <c r="D60" s="2">
        <v>0</v>
      </c>
      <c r="E60" s="2">
        <v>-1863.74</v>
      </c>
      <c r="F60" s="6">
        <v>0</v>
      </c>
    </row>
    <row r="61" spans="1:6" x14ac:dyDescent="0.25">
      <c r="A61" s="4">
        <v>44265</v>
      </c>
      <c r="B61" t="s">
        <v>14</v>
      </c>
      <c r="C61" t="s">
        <v>71</v>
      </c>
      <c r="D61" s="2">
        <v>0</v>
      </c>
      <c r="E61" s="2">
        <v>-1863.42</v>
      </c>
      <c r="F61" s="6">
        <v>0</v>
      </c>
    </row>
    <row r="62" spans="1:6" x14ac:dyDescent="0.25">
      <c r="A62" s="4">
        <v>44265</v>
      </c>
      <c r="B62" t="s">
        <v>14</v>
      </c>
      <c r="C62" t="s">
        <v>71</v>
      </c>
      <c r="D62" s="2">
        <v>0</v>
      </c>
      <c r="E62" s="2">
        <v>-1410.29</v>
      </c>
      <c r="F62" s="6">
        <v>0</v>
      </c>
    </row>
    <row r="63" spans="1:6" x14ac:dyDescent="0.25">
      <c r="A63" s="4">
        <v>44265</v>
      </c>
      <c r="B63" t="s">
        <v>14</v>
      </c>
      <c r="C63" t="s">
        <v>71</v>
      </c>
      <c r="D63" s="2">
        <v>0</v>
      </c>
      <c r="E63" s="2">
        <v>-1408.85</v>
      </c>
      <c r="F63" s="6">
        <v>0</v>
      </c>
    </row>
    <row r="64" spans="1:6" x14ac:dyDescent="0.25">
      <c r="A64" s="4">
        <v>44265</v>
      </c>
      <c r="B64" t="s">
        <v>14</v>
      </c>
      <c r="C64" t="s">
        <v>71</v>
      </c>
      <c r="D64" s="2">
        <v>0</v>
      </c>
      <c r="E64" s="2">
        <v>-938.58</v>
      </c>
      <c r="F64" s="6">
        <v>0</v>
      </c>
    </row>
    <row r="65" spans="1:6" x14ac:dyDescent="0.25">
      <c r="A65" s="4">
        <v>44265</v>
      </c>
      <c r="B65" t="s">
        <v>14</v>
      </c>
      <c r="C65" t="s">
        <v>71</v>
      </c>
      <c r="D65" s="2">
        <v>0</v>
      </c>
      <c r="E65" s="2">
        <v>-582.25</v>
      </c>
      <c r="F65" s="6">
        <v>0</v>
      </c>
    </row>
    <row r="66" spans="1:6" x14ac:dyDescent="0.25">
      <c r="A66" s="4">
        <v>44265</v>
      </c>
      <c r="B66" t="s">
        <v>14</v>
      </c>
      <c r="C66" t="s">
        <v>71</v>
      </c>
      <c r="D66" s="2">
        <v>0</v>
      </c>
      <c r="E66" s="2">
        <v>-234.54</v>
      </c>
      <c r="F66" s="6">
        <v>0</v>
      </c>
    </row>
    <row r="67" spans="1:6" x14ac:dyDescent="0.25">
      <c r="A67" s="4">
        <v>44265</v>
      </c>
      <c r="B67" t="s">
        <v>14</v>
      </c>
      <c r="C67" t="s">
        <v>71</v>
      </c>
      <c r="D67" s="2">
        <v>0</v>
      </c>
      <c r="E67" s="2">
        <v>-117</v>
      </c>
      <c r="F67" s="6">
        <v>0</v>
      </c>
    </row>
    <row r="68" spans="1:6" x14ac:dyDescent="0.25">
      <c r="A68" s="4">
        <v>44265</v>
      </c>
      <c r="B68" t="s">
        <v>14</v>
      </c>
      <c r="C68" t="s">
        <v>71</v>
      </c>
      <c r="D68" s="2">
        <v>0</v>
      </c>
      <c r="E68" s="2">
        <v>-116.98</v>
      </c>
      <c r="F68" s="6">
        <v>0</v>
      </c>
    </row>
    <row r="69" spans="1:6" x14ac:dyDescent="0.25">
      <c r="A69" s="4">
        <v>44265</v>
      </c>
      <c r="B69" t="s">
        <v>14</v>
      </c>
      <c r="C69" t="s">
        <v>72</v>
      </c>
      <c r="D69" s="2">
        <v>0</v>
      </c>
      <c r="E69" s="2">
        <v>-63423.91</v>
      </c>
      <c r="F69" s="6">
        <v>0</v>
      </c>
    </row>
    <row r="70" spans="1:6" x14ac:dyDescent="0.25">
      <c r="A70" s="4">
        <v>44265</v>
      </c>
      <c r="B70" t="s">
        <v>14</v>
      </c>
      <c r="C70" t="s">
        <v>72</v>
      </c>
      <c r="D70" s="2">
        <v>0</v>
      </c>
      <c r="E70" s="2">
        <v>-1099.0999999999999</v>
      </c>
      <c r="F70" s="6">
        <v>0</v>
      </c>
    </row>
    <row r="71" spans="1:6" x14ac:dyDescent="0.25">
      <c r="A71" s="4">
        <v>44265</v>
      </c>
      <c r="B71" t="s">
        <v>14</v>
      </c>
      <c r="C71" t="s">
        <v>73</v>
      </c>
      <c r="D71" s="2">
        <v>0</v>
      </c>
      <c r="E71" s="2">
        <v>-1407.53</v>
      </c>
      <c r="F71" s="6">
        <v>0</v>
      </c>
    </row>
    <row r="72" spans="1:6" x14ac:dyDescent="0.25">
      <c r="A72" s="4">
        <v>44265</v>
      </c>
      <c r="B72" t="s">
        <v>14</v>
      </c>
      <c r="C72" t="s">
        <v>74</v>
      </c>
      <c r="D72" s="2">
        <v>0</v>
      </c>
      <c r="E72" s="2">
        <v>-84408.04</v>
      </c>
      <c r="F72" s="6">
        <v>0</v>
      </c>
    </row>
    <row r="73" spans="1:6" x14ac:dyDescent="0.25">
      <c r="A73" s="4">
        <v>44265</v>
      </c>
      <c r="B73" t="s">
        <v>14</v>
      </c>
      <c r="C73" t="s">
        <v>74</v>
      </c>
      <c r="D73" s="2">
        <v>0</v>
      </c>
      <c r="E73" s="2">
        <v>-31390.67</v>
      </c>
      <c r="F73" s="6">
        <v>0</v>
      </c>
    </row>
    <row r="74" spans="1:6" x14ac:dyDescent="0.25">
      <c r="A74" s="4">
        <v>44265</v>
      </c>
      <c r="B74" t="s">
        <v>14</v>
      </c>
      <c r="C74" t="s">
        <v>74</v>
      </c>
      <c r="D74" s="2">
        <v>0</v>
      </c>
      <c r="E74" s="2">
        <v>-7537.66</v>
      </c>
      <c r="F74" s="6">
        <v>0</v>
      </c>
    </row>
    <row r="75" spans="1:6" x14ac:dyDescent="0.25">
      <c r="A75" s="4">
        <v>44265</v>
      </c>
      <c r="B75" t="s">
        <v>14</v>
      </c>
      <c r="C75" t="s">
        <v>74</v>
      </c>
      <c r="D75" s="2">
        <v>0</v>
      </c>
      <c r="E75" s="2">
        <v>-4607.34</v>
      </c>
      <c r="F75" s="6">
        <v>0</v>
      </c>
    </row>
    <row r="76" spans="1:6" x14ac:dyDescent="0.25">
      <c r="A76" s="4">
        <v>44265</v>
      </c>
      <c r="B76" t="s">
        <v>14</v>
      </c>
      <c r="C76" t="s">
        <v>74</v>
      </c>
      <c r="D76" s="2">
        <v>0</v>
      </c>
      <c r="E76" s="2">
        <v>-3553.34</v>
      </c>
      <c r="F76" s="6">
        <v>0</v>
      </c>
    </row>
    <row r="77" spans="1:6" x14ac:dyDescent="0.25">
      <c r="A77" s="4">
        <v>44265</v>
      </c>
      <c r="B77" t="s">
        <v>14</v>
      </c>
      <c r="C77" t="s">
        <v>74</v>
      </c>
      <c r="D77" s="2">
        <v>0</v>
      </c>
      <c r="E77" s="2">
        <v>-2896.69</v>
      </c>
      <c r="F77" s="6">
        <v>0</v>
      </c>
    </row>
    <row r="78" spans="1:6" x14ac:dyDescent="0.25">
      <c r="A78" s="4">
        <v>44265</v>
      </c>
      <c r="B78" t="s">
        <v>14</v>
      </c>
      <c r="C78" t="s">
        <v>74</v>
      </c>
      <c r="D78" s="2">
        <v>0</v>
      </c>
      <c r="E78" s="2">
        <v>-2687.34</v>
      </c>
      <c r="F78" s="6">
        <v>0</v>
      </c>
    </row>
    <row r="79" spans="1:6" x14ac:dyDescent="0.25">
      <c r="A79" s="4">
        <v>44265</v>
      </c>
      <c r="B79" t="s">
        <v>14</v>
      </c>
      <c r="C79" t="s">
        <v>74</v>
      </c>
      <c r="D79" s="2">
        <v>0</v>
      </c>
      <c r="E79" s="2">
        <v>-1834.76</v>
      </c>
      <c r="F79" s="6">
        <v>0</v>
      </c>
    </row>
    <row r="80" spans="1:6" x14ac:dyDescent="0.25">
      <c r="A80" s="4">
        <v>44265</v>
      </c>
      <c r="B80" t="s">
        <v>14</v>
      </c>
      <c r="C80" t="s">
        <v>74</v>
      </c>
      <c r="D80" s="2">
        <v>0</v>
      </c>
      <c r="E80" s="2">
        <v>-1158.54</v>
      </c>
      <c r="F80" s="6">
        <v>0</v>
      </c>
    </row>
    <row r="81" spans="1:6" x14ac:dyDescent="0.25">
      <c r="A81" s="4">
        <v>44265</v>
      </c>
      <c r="B81" t="s">
        <v>14</v>
      </c>
      <c r="C81" t="s">
        <v>74</v>
      </c>
      <c r="D81" s="2">
        <v>0</v>
      </c>
      <c r="E81" s="2">
        <v>-767.39</v>
      </c>
      <c r="F81" s="6">
        <v>0</v>
      </c>
    </row>
    <row r="82" spans="1:6" x14ac:dyDescent="0.25">
      <c r="A82" s="4">
        <v>44265</v>
      </c>
      <c r="B82" t="s">
        <v>14</v>
      </c>
      <c r="C82" t="s">
        <v>74</v>
      </c>
      <c r="D82" s="2">
        <v>0</v>
      </c>
      <c r="E82" s="2">
        <v>-676.17</v>
      </c>
      <c r="F82" s="6">
        <v>0</v>
      </c>
    </row>
    <row r="83" spans="1:6" x14ac:dyDescent="0.25">
      <c r="A83" s="4">
        <v>44265</v>
      </c>
      <c r="B83" t="s">
        <v>14</v>
      </c>
      <c r="C83" t="s">
        <v>74</v>
      </c>
      <c r="D83" s="2">
        <v>0</v>
      </c>
      <c r="E83" s="2">
        <v>-476.93</v>
      </c>
      <c r="F83" s="6">
        <v>0</v>
      </c>
    </row>
    <row r="84" spans="1:6" x14ac:dyDescent="0.25">
      <c r="A84" s="4">
        <v>44265</v>
      </c>
      <c r="B84" t="s">
        <v>14</v>
      </c>
      <c r="C84" t="s">
        <v>74</v>
      </c>
      <c r="D84" s="2">
        <v>0</v>
      </c>
      <c r="E84" s="2">
        <v>-289.82</v>
      </c>
      <c r="F84" s="6">
        <v>0</v>
      </c>
    </row>
    <row r="85" spans="1:6" x14ac:dyDescent="0.25">
      <c r="A85" s="4">
        <v>44265</v>
      </c>
      <c r="B85" t="s">
        <v>14</v>
      </c>
      <c r="C85" t="s">
        <v>74</v>
      </c>
      <c r="D85" s="2">
        <v>0</v>
      </c>
      <c r="E85" s="2">
        <v>-95.88</v>
      </c>
      <c r="F85" s="6">
        <v>0</v>
      </c>
    </row>
    <row r="86" spans="1:6" x14ac:dyDescent="0.25">
      <c r="A86" s="4">
        <v>44265</v>
      </c>
      <c r="B86" t="s">
        <v>14</v>
      </c>
      <c r="C86" t="s">
        <v>75</v>
      </c>
      <c r="D86" s="2">
        <v>0</v>
      </c>
      <c r="E86" s="2">
        <v>-161326.85999999999</v>
      </c>
      <c r="F86" s="6">
        <v>0</v>
      </c>
    </row>
    <row r="87" spans="1:6" x14ac:dyDescent="0.25">
      <c r="A87" s="4">
        <v>44265</v>
      </c>
      <c r="B87" t="s">
        <v>14</v>
      </c>
      <c r="C87" t="s">
        <v>75</v>
      </c>
      <c r="D87" s="2">
        <v>0</v>
      </c>
      <c r="E87" s="2">
        <v>-31125.55</v>
      </c>
      <c r="F87" s="6">
        <v>0</v>
      </c>
    </row>
    <row r="88" spans="1:6" x14ac:dyDescent="0.25">
      <c r="A88" s="4">
        <v>44265</v>
      </c>
      <c r="B88" t="s">
        <v>14</v>
      </c>
      <c r="C88" t="s">
        <v>75</v>
      </c>
      <c r="D88" s="2">
        <v>0</v>
      </c>
      <c r="E88" s="2">
        <v>-6677.54</v>
      </c>
      <c r="F88" s="6">
        <v>0</v>
      </c>
    </row>
    <row r="89" spans="1:6" x14ac:dyDescent="0.25">
      <c r="A89" s="4">
        <v>44265</v>
      </c>
      <c r="B89" t="s">
        <v>14</v>
      </c>
      <c r="C89" t="s">
        <v>75</v>
      </c>
      <c r="D89" s="2">
        <v>0</v>
      </c>
      <c r="E89" s="2">
        <v>-4324.6000000000004</v>
      </c>
      <c r="F89" s="6">
        <v>0</v>
      </c>
    </row>
    <row r="90" spans="1:6" x14ac:dyDescent="0.25">
      <c r="A90" s="4">
        <v>44265</v>
      </c>
      <c r="B90" t="s">
        <v>14</v>
      </c>
      <c r="C90" t="s">
        <v>75</v>
      </c>
      <c r="D90" s="2">
        <v>0</v>
      </c>
      <c r="E90" s="2">
        <v>-3201</v>
      </c>
      <c r="F90" s="6">
        <v>0</v>
      </c>
    </row>
    <row r="91" spans="1:6" x14ac:dyDescent="0.25">
      <c r="A91" s="4">
        <v>44265</v>
      </c>
      <c r="B91" t="s">
        <v>14</v>
      </c>
      <c r="C91" t="s">
        <v>75</v>
      </c>
      <c r="D91" s="2">
        <v>0</v>
      </c>
      <c r="E91" s="2">
        <v>-2988.16</v>
      </c>
      <c r="F91" s="6">
        <v>0</v>
      </c>
    </row>
    <row r="92" spans="1:6" x14ac:dyDescent="0.25">
      <c r="A92" s="4">
        <v>44265</v>
      </c>
      <c r="B92" t="s">
        <v>14</v>
      </c>
      <c r="C92" t="s">
        <v>75</v>
      </c>
      <c r="D92" s="2">
        <v>0</v>
      </c>
      <c r="E92" s="2">
        <v>-2508.4</v>
      </c>
      <c r="F92" s="6">
        <v>0</v>
      </c>
    </row>
    <row r="93" spans="1:6" x14ac:dyDescent="0.25">
      <c r="A93" s="4">
        <v>44265</v>
      </c>
      <c r="B93" t="s">
        <v>14</v>
      </c>
      <c r="C93" t="s">
        <v>75</v>
      </c>
      <c r="D93" s="2">
        <v>0</v>
      </c>
      <c r="E93" s="2">
        <v>-2031.49</v>
      </c>
      <c r="F93" s="6">
        <v>0</v>
      </c>
    </row>
    <row r="94" spans="1:6" x14ac:dyDescent="0.25">
      <c r="A94" s="4">
        <v>44265</v>
      </c>
      <c r="B94" t="s">
        <v>14</v>
      </c>
      <c r="C94" t="s">
        <v>75</v>
      </c>
      <c r="D94" s="2">
        <v>0</v>
      </c>
      <c r="E94" s="2">
        <v>-1599.89</v>
      </c>
      <c r="F94" s="6">
        <v>0</v>
      </c>
    </row>
    <row r="95" spans="1:6" x14ac:dyDescent="0.25">
      <c r="A95" s="4">
        <v>44265</v>
      </c>
      <c r="B95" t="s">
        <v>14</v>
      </c>
      <c r="C95" t="s">
        <v>75</v>
      </c>
      <c r="D95" s="2">
        <v>0</v>
      </c>
      <c r="E95" s="2">
        <v>-1280.1600000000001</v>
      </c>
      <c r="F95" s="6">
        <v>0</v>
      </c>
    </row>
    <row r="96" spans="1:6" x14ac:dyDescent="0.25">
      <c r="A96" s="4">
        <v>44265</v>
      </c>
      <c r="B96" t="s">
        <v>14</v>
      </c>
      <c r="C96" t="s">
        <v>75</v>
      </c>
      <c r="D96" s="2">
        <v>0</v>
      </c>
      <c r="E96" s="2">
        <v>-801.15</v>
      </c>
      <c r="F96" s="6">
        <v>0</v>
      </c>
    </row>
    <row r="97" spans="1:6" x14ac:dyDescent="0.25">
      <c r="A97" s="4">
        <v>44265</v>
      </c>
      <c r="B97" t="s">
        <v>14</v>
      </c>
      <c r="C97" t="s">
        <v>75</v>
      </c>
      <c r="D97" s="2">
        <v>0</v>
      </c>
      <c r="E97" s="2">
        <v>-426.31</v>
      </c>
      <c r="F97" s="6">
        <v>0</v>
      </c>
    </row>
    <row r="98" spans="1:6" x14ac:dyDescent="0.25">
      <c r="A98" s="4">
        <v>44265</v>
      </c>
      <c r="B98" t="s">
        <v>14</v>
      </c>
      <c r="C98" t="s">
        <v>75</v>
      </c>
      <c r="D98" s="2">
        <v>0</v>
      </c>
      <c r="E98" s="2">
        <v>-266.39</v>
      </c>
      <c r="F98" s="6">
        <v>0</v>
      </c>
    </row>
    <row r="99" spans="1:6" x14ac:dyDescent="0.25">
      <c r="A99" s="4">
        <v>44265</v>
      </c>
      <c r="B99" t="s">
        <v>14</v>
      </c>
      <c r="C99" t="s">
        <v>75</v>
      </c>
      <c r="D99" s="2">
        <v>0</v>
      </c>
      <c r="E99" s="2">
        <v>-53.37</v>
      </c>
      <c r="F99" s="6">
        <v>0</v>
      </c>
    </row>
    <row r="100" spans="1:6" x14ac:dyDescent="0.25">
      <c r="A100" s="4">
        <v>44265</v>
      </c>
      <c r="B100" t="s">
        <v>14</v>
      </c>
      <c r="C100" t="s">
        <v>76</v>
      </c>
      <c r="D100" s="2">
        <v>0</v>
      </c>
      <c r="E100" s="2">
        <v>-26400.85</v>
      </c>
      <c r="F100" s="6">
        <v>0</v>
      </c>
    </row>
    <row r="101" spans="1:6" x14ac:dyDescent="0.25">
      <c r="A101" s="4">
        <v>44265</v>
      </c>
      <c r="B101" t="s">
        <v>14</v>
      </c>
      <c r="C101" t="s">
        <v>76</v>
      </c>
      <c r="D101" s="2">
        <v>0</v>
      </c>
      <c r="E101" s="2">
        <v>-25372.6</v>
      </c>
      <c r="F101" s="6">
        <v>0</v>
      </c>
    </row>
    <row r="102" spans="1:6" x14ac:dyDescent="0.25">
      <c r="A102" s="4">
        <v>44265</v>
      </c>
      <c r="B102" t="s">
        <v>14</v>
      </c>
      <c r="C102" t="s">
        <v>76</v>
      </c>
      <c r="D102" s="2">
        <v>0</v>
      </c>
      <c r="E102" s="2">
        <v>-7062.76</v>
      </c>
      <c r="F102" s="6">
        <v>0</v>
      </c>
    </row>
    <row r="103" spans="1:6" x14ac:dyDescent="0.25">
      <c r="A103" s="4">
        <v>44265</v>
      </c>
      <c r="B103" t="s">
        <v>14</v>
      </c>
      <c r="C103" t="s">
        <v>76</v>
      </c>
      <c r="D103" s="2">
        <v>0</v>
      </c>
      <c r="E103" s="2">
        <v>-102.34</v>
      </c>
      <c r="F103" s="6">
        <v>0</v>
      </c>
    </row>
    <row r="104" spans="1:6" x14ac:dyDescent="0.25">
      <c r="A104" s="4">
        <v>44265</v>
      </c>
      <c r="B104" t="s">
        <v>14</v>
      </c>
      <c r="C104" t="s">
        <v>77</v>
      </c>
      <c r="D104" s="2">
        <v>0</v>
      </c>
      <c r="E104" s="2">
        <v>-78804.600000000006</v>
      </c>
      <c r="F104" s="6">
        <v>0</v>
      </c>
    </row>
    <row r="105" spans="1:6" x14ac:dyDescent="0.25">
      <c r="A105" s="4">
        <v>44265</v>
      </c>
      <c r="B105" t="s">
        <v>14</v>
      </c>
      <c r="C105" t="s">
        <v>77</v>
      </c>
      <c r="D105" s="2">
        <v>0</v>
      </c>
      <c r="E105" s="2">
        <v>-26318.66</v>
      </c>
      <c r="F105" s="6">
        <v>0</v>
      </c>
    </row>
    <row r="106" spans="1:6" x14ac:dyDescent="0.25">
      <c r="A106" s="4">
        <v>44265</v>
      </c>
      <c r="B106" t="s">
        <v>14</v>
      </c>
      <c r="C106" t="s">
        <v>77</v>
      </c>
      <c r="D106" s="2">
        <v>0</v>
      </c>
      <c r="E106" s="2">
        <v>-21742.36</v>
      </c>
      <c r="F106" s="6">
        <v>0</v>
      </c>
    </row>
    <row r="107" spans="1:6" x14ac:dyDescent="0.25">
      <c r="A107" s="4">
        <v>44265</v>
      </c>
      <c r="B107" t="s">
        <v>14</v>
      </c>
      <c r="C107" t="s">
        <v>77</v>
      </c>
      <c r="D107" s="2">
        <v>0</v>
      </c>
      <c r="E107" s="2">
        <v>-20730.64</v>
      </c>
      <c r="F107" s="6">
        <v>0</v>
      </c>
    </row>
    <row r="108" spans="1:6" x14ac:dyDescent="0.25">
      <c r="A108" s="4">
        <v>44265</v>
      </c>
      <c r="B108" t="s">
        <v>14</v>
      </c>
      <c r="C108" t="s">
        <v>77</v>
      </c>
      <c r="D108" s="2">
        <v>0</v>
      </c>
      <c r="E108" s="2">
        <v>-18377.54</v>
      </c>
      <c r="F108" s="6">
        <v>0</v>
      </c>
    </row>
    <row r="109" spans="1:6" x14ac:dyDescent="0.25">
      <c r="A109" s="4">
        <v>44265</v>
      </c>
      <c r="B109" t="s">
        <v>14</v>
      </c>
      <c r="C109" t="s">
        <v>77</v>
      </c>
      <c r="D109" s="2">
        <v>0</v>
      </c>
      <c r="E109" s="2">
        <v>-16812.63</v>
      </c>
      <c r="F109" s="6">
        <v>0</v>
      </c>
    </row>
    <row r="110" spans="1:6" x14ac:dyDescent="0.25">
      <c r="A110" s="4">
        <v>44265</v>
      </c>
      <c r="B110" t="s">
        <v>14</v>
      </c>
      <c r="C110" t="s">
        <v>77</v>
      </c>
      <c r="D110" s="2">
        <v>0</v>
      </c>
      <c r="E110" s="2">
        <v>-15659.82</v>
      </c>
      <c r="F110" s="6">
        <v>0</v>
      </c>
    </row>
    <row r="111" spans="1:6" x14ac:dyDescent="0.25">
      <c r="A111" s="4">
        <v>44265</v>
      </c>
      <c r="B111" t="s">
        <v>14</v>
      </c>
      <c r="C111" t="s">
        <v>77</v>
      </c>
      <c r="D111" s="2">
        <v>0</v>
      </c>
      <c r="E111" s="2">
        <v>-15385.15</v>
      </c>
      <c r="F111" s="6">
        <v>0</v>
      </c>
    </row>
    <row r="112" spans="1:6" x14ac:dyDescent="0.25">
      <c r="A112" s="4">
        <v>44265</v>
      </c>
      <c r="B112" t="s">
        <v>14</v>
      </c>
      <c r="C112" t="s">
        <v>77</v>
      </c>
      <c r="D112" s="2">
        <v>0</v>
      </c>
      <c r="E112" s="2">
        <v>-13899.72</v>
      </c>
      <c r="F112" s="6">
        <v>0</v>
      </c>
    </row>
    <row r="113" spans="1:6" x14ac:dyDescent="0.25">
      <c r="A113" s="4">
        <v>44265</v>
      </c>
      <c r="B113" t="s">
        <v>14</v>
      </c>
      <c r="C113" t="s">
        <v>77</v>
      </c>
      <c r="D113" s="2">
        <v>0</v>
      </c>
      <c r="E113" s="2">
        <v>-13347.63</v>
      </c>
      <c r="F113" s="6">
        <v>0</v>
      </c>
    </row>
    <row r="114" spans="1:6" x14ac:dyDescent="0.25">
      <c r="A114" s="4">
        <v>44265</v>
      </c>
      <c r="B114" t="s">
        <v>14</v>
      </c>
      <c r="C114" t="s">
        <v>77</v>
      </c>
      <c r="D114" s="2">
        <v>0</v>
      </c>
      <c r="E114" s="2">
        <v>-12841.89</v>
      </c>
      <c r="F114" s="6">
        <v>0</v>
      </c>
    </row>
    <row r="115" spans="1:6" x14ac:dyDescent="0.25">
      <c r="A115" s="4">
        <v>44265</v>
      </c>
      <c r="B115" t="s">
        <v>14</v>
      </c>
      <c r="C115" t="s">
        <v>77</v>
      </c>
      <c r="D115" s="2">
        <v>0</v>
      </c>
      <c r="E115" s="2">
        <v>-12829.76</v>
      </c>
      <c r="F115" s="6">
        <v>0</v>
      </c>
    </row>
    <row r="116" spans="1:6" x14ac:dyDescent="0.25">
      <c r="A116" s="4">
        <v>44265</v>
      </c>
      <c r="B116" t="s">
        <v>14</v>
      </c>
      <c r="C116" t="s">
        <v>77</v>
      </c>
      <c r="D116" s="2">
        <v>0</v>
      </c>
      <c r="E116" s="2">
        <v>-12505.56</v>
      </c>
      <c r="F116" s="6">
        <v>0</v>
      </c>
    </row>
    <row r="117" spans="1:6" x14ac:dyDescent="0.25">
      <c r="A117" s="4">
        <v>44265</v>
      </c>
      <c r="B117" t="s">
        <v>14</v>
      </c>
      <c r="C117" t="s">
        <v>77</v>
      </c>
      <c r="D117" s="2">
        <v>0</v>
      </c>
      <c r="E117" s="2">
        <v>-12245.55</v>
      </c>
      <c r="F117" s="6">
        <v>0</v>
      </c>
    </row>
    <row r="118" spans="1:6" x14ac:dyDescent="0.25">
      <c r="A118" s="4">
        <v>44265</v>
      </c>
      <c r="B118" t="s">
        <v>14</v>
      </c>
      <c r="C118" t="s">
        <v>77</v>
      </c>
      <c r="D118" s="2">
        <v>0</v>
      </c>
      <c r="E118" s="2">
        <v>-11704.44</v>
      </c>
      <c r="F118" s="6">
        <v>0</v>
      </c>
    </row>
    <row r="119" spans="1:6" x14ac:dyDescent="0.25">
      <c r="A119" s="4">
        <v>44265</v>
      </c>
      <c r="B119" t="s">
        <v>14</v>
      </c>
      <c r="C119" t="s">
        <v>77</v>
      </c>
      <c r="D119" s="2">
        <v>0</v>
      </c>
      <c r="E119" s="2">
        <v>-11356.22</v>
      </c>
      <c r="F119" s="6">
        <v>0</v>
      </c>
    </row>
    <row r="120" spans="1:6" x14ac:dyDescent="0.25">
      <c r="A120" s="4">
        <v>44265</v>
      </c>
      <c r="B120" t="s">
        <v>14</v>
      </c>
      <c r="C120" t="s">
        <v>77</v>
      </c>
      <c r="D120" s="2">
        <v>0</v>
      </c>
      <c r="E120" s="2">
        <v>-11129.67</v>
      </c>
      <c r="F120" s="6">
        <v>0</v>
      </c>
    </row>
    <row r="121" spans="1:6" x14ac:dyDescent="0.25">
      <c r="A121" s="4">
        <v>44265</v>
      </c>
      <c r="B121" t="s">
        <v>14</v>
      </c>
      <c r="C121" t="s">
        <v>77</v>
      </c>
      <c r="D121" s="2">
        <v>0</v>
      </c>
      <c r="E121" s="2">
        <v>-11078.36</v>
      </c>
      <c r="F121" s="6">
        <v>0</v>
      </c>
    </row>
    <row r="122" spans="1:6" x14ac:dyDescent="0.25">
      <c r="A122" s="4">
        <v>44265</v>
      </c>
      <c r="B122" t="s">
        <v>14</v>
      </c>
      <c r="C122" t="s">
        <v>77</v>
      </c>
      <c r="D122" s="2">
        <v>0</v>
      </c>
      <c r="E122" s="2">
        <v>-9915.61</v>
      </c>
      <c r="F122" s="6">
        <v>0</v>
      </c>
    </row>
    <row r="123" spans="1:6" x14ac:dyDescent="0.25">
      <c r="A123" s="4">
        <v>44265</v>
      </c>
      <c r="B123" t="s">
        <v>14</v>
      </c>
      <c r="C123" t="s">
        <v>77</v>
      </c>
      <c r="D123" s="2">
        <v>0</v>
      </c>
      <c r="E123" s="2">
        <v>-9561.5499999999993</v>
      </c>
      <c r="F123" s="6">
        <v>0</v>
      </c>
    </row>
    <row r="124" spans="1:6" x14ac:dyDescent="0.25">
      <c r="A124" s="4">
        <v>44265</v>
      </c>
      <c r="B124" t="s">
        <v>14</v>
      </c>
      <c r="C124" t="s">
        <v>77</v>
      </c>
      <c r="D124" s="2">
        <v>0</v>
      </c>
      <c r="E124" s="2">
        <v>-9102.15</v>
      </c>
      <c r="F124" s="6">
        <v>0</v>
      </c>
    </row>
    <row r="125" spans="1:6" x14ac:dyDescent="0.25">
      <c r="A125" s="4">
        <v>44265</v>
      </c>
      <c r="B125" t="s">
        <v>14</v>
      </c>
      <c r="C125" t="s">
        <v>77</v>
      </c>
      <c r="D125" s="2">
        <v>0</v>
      </c>
      <c r="E125" s="2">
        <v>-8276.06</v>
      </c>
      <c r="F125" s="6">
        <v>0</v>
      </c>
    </row>
    <row r="126" spans="1:6" x14ac:dyDescent="0.25">
      <c r="A126" s="4">
        <v>44265</v>
      </c>
      <c r="B126" t="s">
        <v>14</v>
      </c>
      <c r="C126" t="s">
        <v>77</v>
      </c>
      <c r="D126" s="2">
        <v>0</v>
      </c>
      <c r="E126" s="2">
        <v>-8175.6</v>
      </c>
      <c r="F126" s="6">
        <v>0</v>
      </c>
    </row>
    <row r="127" spans="1:6" x14ac:dyDescent="0.25">
      <c r="A127" s="4">
        <v>44265</v>
      </c>
      <c r="B127" t="s">
        <v>14</v>
      </c>
      <c r="C127" t="s">
        <v>77</v>
      </c>
      <c r="D127" s="2">
        <v>0</v>
      </c>
      <c r="E127" s="2">
        <v>-7564.32</v>
      </c>
      <c r="F127" s="6">
        <v>0</v>
      </c>
    </row>
    <row r="128" spans="1:6" x14ac:dyDescent="0.25">
      <c r="A128" s="4">
        <v>44265</v>
      </c>
      <c r="B128" t="s">
        <v>14</v>
      </c>
      <c r="C128" t="s">
        <v>77</v>
      </c>
      <c r="D128" s="2">
        <v>0</v>
      </c>
      <c r="E128" s="2">
        <v>-7499.16</v>
      </c>
      <c r="F128" s="6">
        <v>0</v>
      </c>
    </row>
    <row r="129" spans="1:6" x14ac:dyDescent="0.25">
      <c r="A129" s="4">
        <v>44265</v>
      </c>
      <c r="B129" t="s">
        <v>14</v>
      </c>
      <c r="C129" t="s">
        <v>77</v>
      </c>
      <c r="D129" s="2">
        <v>0</v>
      </c>
      <c r="E129" s="2">
        <v>-7480.59</v>
      </c>
      <c r="F129" s="6">
        <v>0</v>
      </c>
    </row>
    <row r="130" spans="1:6" x14ac:dyDescent="0.25">
      <c r="A130" s="4">
        <v>44265</v>
      </c>
      <c r="B130" t="s">
        <v>14</v>
      </c>
      <c r="C130" t="s">
        <v>77</v>
      </c>
      <c r="D130" s="2">
        <v>0</v>
      </c>
      <c r="E130" s="2">
        <v>-7351.1</v>
      </c>
      <c r="F130" s="6">
        <v>0</v>
      </c>
    </row>
    <row r="131" spans="1:6" x14ac:dyDescent="0.25">
      <c r="A131" s="4">
        <v>44265</v>
      </c>
      <c r="B131" t="s">
        <v>14</v>
      </c>
      <c r="C131" t="s">
        <v>77</v>
      </c>
      <c r="D131" s="2">
        <v>0</v>
      </c>
      <c r="E131" s="2">
        <v>-7344.18</v>
      </c>
      <c r="F131" s="6">
        <v>0</v>
      </c>
    </row>
    <row r="132" spans="1:6" x14ac:dyDescent="0.25">
      <c r="A132" s="4">
        <v>44265</v>
      </c>
      <c r="B132" t="s">
        <v>14</v>
      </c>
      <c r="C132" t="s">
        <v>77</v>
      </c>
      <c r="D132" s="2">
        <v>0</v>
      </c>
      <c r="E132" s="2">
        <v>-6999.84</v>
      </c>
      <c r="F132" s="6">
        <v>0</v>
      </c>
    </row>
    <row r="133" spans="1:6" x14ac:dyDescent="0.25">
      <c r="A133" s="4">
        <v>44265</v>
      </c>
      <c r="B133" t="s">
        <v>14</v>
      </c>
      <c r="C133" t="s">
        <v>77</v>
      </c>
      <c r="D133" s="2">
        <v>0</v>
      </c>
      <c r="E133" s="2">
        <v>-5853.22</v>
      </c>
      <c r="F133" s="6">
        <v>0</v>
      </c>
    </row>
    <row r="134" spans="1:6" x14ac:dyDescent="0.25">
      <c r="A134" s="4">
        <v>44265</v>
      </c>
      <c r="B134" t="s">
        <v>14</v>
      </c>
      <c r="C134" t="s">
        <v>77</v>
      </c>
      <c r="D134" s="2">
        <v>0</v>
      </c>
      <c r="E134" s="2">
        <v>-5637.81</v>
      </c>
      <c r="F134" s="6">
        <v>0</v>
      </c>
    </row>
    <row r="135" spans="1:6" x14ac:dyDescent="0.25">
      <c r="A135" s="4">
        <v>44265</v>
      </c>
      <c r="B135" t="s">
        <v>14</v>
      </c>
      <c r="C135" t="s">
        <v>77</v>
      </c>
      <c r="D135" s="2">
        <v>0</v>
      </c>
      <c r="E135" s="2">
        <v>-5042.37</v>
      </c>
      <c r="F135" s="6">
        <v>0</v>
      </c>
    </row>
    <row r="136" spans="1:6" x14ac:dyDescent="0.25">
      <c r="A136" s="4">
        <v>44265</v>
      </c>
      <c r="B136" t="s">
        <v>14</v>
      </c>
      <c r="C136" t="s">
        <v>77</v>
      </c>
      <c r="D136" s="2">
        <v>0</v>
      </c>
      <c r="E136" s="2">
        <v>-5020.8599999999997</v>
      </c>
      <c r="F136" s="6">
        <v>0</v>
      </c>
    </row>
    <row r="137" spans="1:6" x14ac:dyDescent="0.25">
      <c r="A137" s="4">
        <v>44265</v>
      </c>
      <c r="B137" t="s">
        <v>14</v>
      </c>
      <c r="C137" t="s">
        <v>77</v>
      </c>
      <c r="D137" s="2">
        <v>0</v>
      </c>
      <c r="E137" s="2">
        <v>-4780.3599999999997</v>
      </c>
      <c r="F137" s="6">
        <v>0</v>
      </c>
    </row>
    <row r="138" spans="1:6" x14ac:dyDescent="0.25">
      <c r="A138" s="4">
        <v>44265</v>
      </c>
      <c r="B138" t="s">
        <v>14</v>
      </c>
      <c r="C138" t="s">
        <v>77</v>
      </c>
      <c r="D138" s="2">
        <v>0</v>
      </c>
      <c r="E138" s="2">
        <v>-4557.32</v>
      </c>
      <c r="F138" s="6">
        <v>0</v>
      </c>
    </row>
    <row r="139" spans="1:6" x14ac:dyDescent="0.25">
      <c r="A139" s="4">
        <v>44265</v>
      </c>
      <c r="B139" t="s">
        <v>14</v>
      </c>
      <c r="C139" t="s">
        <v>77</v>
      </c>
      <c r="D139" s="2">
        <v>0</v>
      </c>
      <c r="E139" s="2">
        <v>-4197.0200000000004</v>
      </c>
      <c r="F139" s="6">
        <v>0</v>
      </c>
    </row>
    <row r="140" spans="1:6" x14ac:dyDescent="0.25">
      <c r="A140" s="4">
        <v>44265</v>
      </c>
      <c r="B140" t="s">
        <v>14</v>
      </c>
      <c r="C140" t="s">
        <v>77</v>
      </c>
      <c r="D140" s="2">
        <v>0</v>
      </c>
      <c r="E140" s="2">
        <v>-3721.72</v>
      </c>
      <c r="F140" s="6">
        <v>0</v>
      </c>
    </row>
    <row r="141" spans="1:6" x14ac:dyDescent="0.25">
      <c r="A141" s="4">
        <v>44265</v>
      </c>
      <c r="B141" t="s">
        <v>14</v>
      </c>
      <c r="C141" t="s">
        <v>77</v>
      </c>
      <c r="D141" s="2">
        <v>0</v>
      </c>
      <c r="E141" s="2">
        <v>-3281.44</v>
      </c>
      <c r="F141" s="6">
        <v>0</v>
      </c>
    </row>
    <row r="142" spans="1:6" x14ac:dyDescent="0.25">
      <c r="A142" s="4">
        <v>44265</v>
      </c>
      <c r="B142" t="s">
        <v>14</v>
      </c>
      <c r="C142" t="s">
        <v>77</v>
      </c>
      <c r="D142" s="2">
        <v>0</v>
      </c>
      <c r="E142" s="2">
        <v>-3261.84</v>
      </c>
      <c r="F142" s="6">
        <v>0</v>
      </c>
    </row>
    <row r="143" spans="1:6" x14ac:dyDescent="0.25">
      <c r="A143" s="4">
        <v>44265</v>
      </c>
      <c r="B143" t="s">
        <v>14</v>
      </c>
      <c r="C143" t="s">
        <v>77</v>
      </c>
      <c r="D143" s="2">
        <v>0</v>
      </c>
      <c r="E143" s="2">
        <v>-3161.8</v>
      </c>
      <c r="F143" s="6">
        <v>0</v>
      </c>
    </row>
    <row r="144" spans="1:6" x14ac:dyDescent="0.25">
      <c r="A144" s="4">
        <v>44265</v>
      </c>
      <c r="B144" t="s">
        <v>14</v>
      </c>
      <c r="C144" t="s">
        <v>77</v>
      </c>
      <c r="D144" s="2">
        <v>0</v>
      </c>
      <c r="E144" s="2">
        <v>-3036.12</v>
      </c>
      <c r="F144" s="6">
        <v>0</v>
      </c>
    </row>
    <row r="145" spans="1:6" x14ac:dyDescent="0.25">
      <c r="A145" s="4">
        <v>44265</v>
      </c>
      <c r="B145" t="s">
        <v>14</v>
      </c>
      <c r="C145" t="s">
        <v>77</v>
      </c>
      <c r="D145" s="2">
        <v>0</v>
      </c>
      <c r="E145" s="2">
        <v>-2920.85</v>
      </c>
      <c r="F145" s="6">
        <v>0</v>
      </c>
    </row>
    <row r="146" spans="1:6" x14ac:dyDescent="0.25">
      <c r="A146" s="4">
        <v>44265</v>
      </c>
      <c r="B146" t="s">
        <v>14</v>
      </c>
      <c r="C146" t="s">
        <v>77</v>
      </c>
      <c r="D146" s="2">
        <v>0</v>
      </c>
      <c r="E146" s="2">
        <v>-2559.79</v>
      </c>
      <c r="F146" s="6">
        <v>0</v>
      </c>
    </row>
    <row r="147" spans="1:6" x14ac:dyDescent="0.25">
      <c r="A147" s="4">
        <v>44265</v>
      </c>
      <c r="B147" t="s">
        <v>14</v>
      </c>
      <c r="C147" t="s">
        <v>77</v>
      </c>
      <c r="D147" s="2">
        <v>0</v>
      </c>
      <c r="E147" s="2">
        <v>-1643.37</v>
      </c>
      <c r="F147" s="6">
        <v>0</v>
      </c>
    </row>
    <row r="148" spans="1:6" x14ac:dyDescent="0.25">
      <c r="A148" s="4">
        <v>44265</v>
      </c>
      <c r="B148" t="s">
        <v>14</v>
      </c>
      <c r="C148" t="s">
        <v>77</v>
      </c>
      <c r="D148" s="2">
        <v>0</v>
      </c>
      <c r="E148" s="2">
        <v>-1642.96</v>
      </c>
      <c r="F148" s="6">
        <v>0</v>
      </c>
    </row>
    <row r="149" spans="1:6" x14ac:dyDescent="0.25">
      <c r="A149" s="4">
        <v>44265</v>
      </c>
      <c r="B149" t="s">
        <v>14</v>
      </c>
      <c r="C149" t="s">
        <v>77</v>
      </c>
      <c r="D149" s="2">
        <v>0</v>
      </c>
      <c r="E149" s="2">
        <v>-1639.59</v>
      </c>
      <c r="F149" s="6">
        <v>0</v>
      </c>
    </row>
    <row r="150" spans="1:6" x14ac:dyDescent="0.25">
      <c r="A150" s="4">
        <v>44265</v>
      </c>
      <c r="B150" t="s">
        <v>14</v>
      </c>
      <c r="C150" t="s">
        <v>77</v>
      </c>
      <c r="D150" s="2">
        <v>0</v>
      </c>
      <c r="E150" s="2">
        <v>-1638.48</v>
      </c>
      <c r="F150" s="6">
        <v>0</v>
      </c>
    </row>
    <row r="151" spans="1:6" x14ac:dyDescent="0.25">
      <c r="A151" s="4">
        <v>44265</v>
      </c>
      <c r="B151" t="s">
        <v>14</v>
      </c>
      <c r="C151" t="s">
        <v>77</v>
      </c>
      <c r="D151" s="2">
        <v>0</v>
      </c>
      <c r="E151" s="2">
        <v>-1634.14</v>
      </c>
      <c r="F151" s="6">
        <v>0</v>
      </c>
    </row>
    <row r="152" spans="1:6" x14ac:dyDescent="0.25">
      <c r="A152" s="4">
        <v>44265</v>
      </c>
      <c r="B152" t="s">
        <v>14</v>
      </c>
      <c r="C152" t="s">
        <v>77</v>
      </c>
      <c r="D152" s="2">
        <v>0</v>
      </c>
      <c r="E152" s="2">
        <v>-1633.43</v>
      </c>
      <c r="F152" s="6">
        <v>0</v>
      </c>
    </row>
    <row r="153" spans="1:6" x14ac:dyDescent="0.25">
      <c r="A153" s="4">
        <v>44265</v>
      </c>
      <c r="B153" t="s">
        <v>14</v>
      </c>
      <c r="C153" t="s">
        <v>77</v>
      </c>
      <c r="D153" s="2">
        <v>0</v>
      </c>
      <c r="E153" s="2">
        <v>-1627.98</v>
      </c>
      <c r="F153" s="6">
        <v>0</v>
      </c>
    </row>
    <row r="154" spans="1:6" x14ac:dyDescent="0.25">
      <c r="A154" s="4">
        <v>44265</v>
      </c>
      <c r="B154" t="s">
        <v>14</v>
      </c>
      <c r="C154" t="s">
        <v>77</v>
      </c>
      <c r="D154" s="2">
        <v>0</v>
      </c>
      <c r="E154" s="2">
        <v>-1627.83</v>
      </c>
      <c r="F154" s="6">
        <v>0</v>
      </c>
    </row>
    <row r="155" spans="1:6" x14ac:dyDescent="0.25">
      <c r="A155" s="4">
        <v>44265</v>
      </c>
      <c r="B155" t="s">
        <v>14</v>
      </c>
      <c r="C155" t="s">
        <v>77</v>
      </c>
      <c r="D155" s="2">
        <v>0</v>
      </c>
      <c r="E155" s="2">
        <v>-1401.89</v>
      </c>
      <c r="F155" s="6">
        <v>0</v>
      </c>
    </row>
    <row r="156" spans="1:6" x14ac:dyDescent="0.25">
      <c r="A156" s="4">
        <v>44265</v>
      </c>
      <c r="B156" t="s">
        <v>14</v>
      </c>
      <c r="C156" t="s">
        <v>77</v>
      </c>
      <c r="D156" s="2">
        <v>0</v>
      </c>
      <c r="E156" s="2">
        <v>-1284.96</v>
      </c>
      <c r="F156" s="6">
        <v>0</v>
      </c>
    </row>
    <row r="157" spans="1:6" x14ac:dyDescent="0.25">
      <c r="A157" s="4">
        <v>44265</v>
      </c>
      <c r="B157" t="s">
        <v>14</v>
      </c>
      <c r="C157" t="s">
        <v>77</v>
      </c>
      <c r="D157" s="2">
        <v>0</v>
      </c>
      <c r="E157" s="2">
        <v>-232.42</v>
      </c>
      <c r="F157" s="6">
        <v>0</v>
      </c>
    </row>
    <row r="158" spans="1:6" x14ac:dyDescent="0.25">
      <c r="A158" s="4">
        <v>44265</v>
      </c>
      <c r="B158" t="s">
        <v>14</v>
      </c>
      <c r="C158" t="s">
        <v>77</v>
      </c>
      <c r="D158" s="2">
        <v>0</v>
      </c>
      <c r="E158" s="2">
        <v>-116.53</v>
      </c>
      <c r="F158" s="6">
        <v>0</v>
      </c>
    </row>
    <row r="159" spans="1:6" x14ac:dyDescent="0.25">
      <c r="A159" s="4">
        <v>44265</v>
      </c>
      <c r="B159" t="s">
        <v>14</v>
      </c>
      <c r="C159" t="s">
        <v>77</v>
      </c>
      <c r="D159" s="2">
        <v>0</v>
      </c>
      <c r="E159" s="2">
        <v>-116.31</v>
      </c>
      <c r="F159" s="6">
        <v>0</v>
      </c>
    </row>
    <row r="160" spans="1:6" x14ac:dyDescent="0.25">
      <c r="A160" s="4">
        <v>44265</v>
      </c>
      <c r="B160" t="s">
        <v>14</v>
      </c>
      <c r="C160" t="s">
        <v>78</v>
      </c>
      <c r="D160" s="2">
        <v>16973783.039999999</v>
      </c>
      <c r="E160" s="2">
        <v>0</v>
      </c>
      <c r="F160" s="6">
        <v>0</v>
      </c>
    </row>
    <row r="161" spans="1:6" x14ac:dyDescent="0.25">
      <c r="A161" s="4">
        <v>44265</v>
      </c>
      <c r="B161" t="s">
        <v>14</v>
      </c>
      <c r="C161" t="s">
        <v>32</v>
      </c>
      <c r="D161" s="2">
        <v>0</v>
      </c>
      <c r="E161" s="2">
        <v>0</v>
      </c>
      <c r="F161" s="6">
        <v>30000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31F9-46A3-4029-A838-A452198D26DB}">
  <sheetPr codeName="Planilha2"/>
  <dimension ref="A1:D29"/>
  <sheetViews>
    <sheetView showGridLines="0" workbookViewId="0"/>
  </sheetViews>
  <sheetFormatPr defaultRowHeight="15" x14ac:dyDescent="0.25"/>
  <cols>
    <col min="1" max="1" width="10.7109375" style="4" bestFit="1" customWidth="1"/>
    <col min="3" max="3" width="72.5703125" bestFit="1" customWidth="1"/>
    <col min="4" max="4" width="15.5703125" customWidth="1"/>
  </cols>
  <sheetData>
    <row r="1" spans="1:4" x14ac:dyDescent="0.25">
      <c r="A1" s="1" t="s">
        <v>0</v>
      </c>
      <c r="B1" s="1" t="s">
        <v>1</v>
      </c>
      <c r="C1" s="14" t="s">
        <v>15</v>
      </c>
      <c r="D1" s="14" t="s">
        <v>16</v>
      </c>
    </row>
    <row r="2" spans="1:4" x14ac:dyDescent="0.25">
      <c r="A2" s="4">
        <v>44263</v>
      </c>
      <c r="B2" t="s">
        <v>14</v>
      </c>
      <c r="C2" t="s">
        <v>17</v>
      </c>
      <c r="D2" s="2">
        <v>-1743564.25</v>
      </c>
    </row>
    <row r="3" spans="1:4" x14ac:dyDescent="0.25">
      <c r="A3" s="4">
        <v>44263</v>
      </c>
      <c r="B3" t="s">
        <v>14</v>
      </c>
      <c r="C3" t="s">
        <v>18</v>
      </c>
      <c r="D3" s="2">
        <v>-32.32</v>
      </c>
    </row>
    <row r="4" spans="1:4" x14ac:dyDescent="0.25">
      <c r="A4" s="4">
        <v>44263</v>
      </c>
      <c r="B4" t="s">
        <v>14</v>
      </c>
      <c r="C4" t="s">
        <v>19</v>
      </c>
      <c r="D4" s="2">
        <v>-111.11</v>
      </c>
    </row>
    <row r="5" spans="1:4" x14ac:dyDescent="0.25">
      <c r="A5" s="4">
        <v>44263</v>
      </c>
      <c r="B5" t="s">
        <v>14</v>
      </c>
      <c r="C5" t="s">
        <v>20</v>
      </c>
      <c r="D5" s="6">
        <v>-11.11</v>
      </c>
    </row>
    <row r="6" spans="1:4" x14ac:dyDescent="0.25">
      <c r="A6" s="4">
        <v>44263</v>
      </c>
      <c r="B6" t="s">
        <v>14</v>
      </c>
      <c r="C6" t="s">
        <v>21</v>
      </c>
      <c r="D6" s="6">
        <v>-0.66</v>
      </c>
    </row>
    <row r="7" spans="1:4" x14ac:dyDescent="0.25">
      <c r="A7" s="4">
        <v>44263</v>
      </c>
      <c r="B7" t="s">
        <v>14</v>
      </c>
      <c r="C7" t="s">
        <v>22</v>
      </c>
      <c r="D7" s="6">
        <v>-8.77</v>
      </c>
    </row>
    <row r="8" spans="1:4" x14ac:dyDescent="0.25">
      <c r="A8" s="4">
        <v>44263</v>
      </c>
      <c r="B8" t="s">
        <v>14</v>
      </c>
      <c r="C8" t="s">
        <v>23</v>
      </c>
      <c r="D8" s="6">
        <v>-472.22</v>
      </c>
    </row>
    <row r="9" spans="1:4" x14ac:dyDescent="0.25">
      <c r="A9" s="4">
        <v>44263</v>
      </c>
      <c r="B9" t="s">
        <v>14</v>
      </c>
      <c r="C9" t="s">
        <v>24</v>
      </c>
      <c r="D9" s="6">
        <v>-12.49</v>
      </c>
    </row>
    <row r="10" spans="1:4" x14ac:dyDescent="0.25">
      <c r="A10" s="4">
        <v>44264</v>
      </c>
      <c r="B10" t="s">
        <v>14</v>
      </c>
      <c r="C10" t="s">
        <v>25</v>
      </c>
      <c r="D10" s="6">
        <v>0.28999999999999998</v>
      </c>
    </row>
    <row r="11" spans="1:4" x14ac:dyDescent="0.25">
      <c r="A11" s="4">
        <v>44264</v>
      </c>
      <c r="B11" t="s">
        <v>14</v>
      </c>
      <c r="C11" t="s">
        <v>26</v>
      </c>
      <c r="D11" s="2">
        <v>-1743564.25</v>
      </c>
    </row>
    <row r="12" spans="1:4" x14ac:dyDescent="0.25">
      <c r="A12" s="4">
        <v>44264</v>
      </c>
      <c r="B12" t="s">
        <v>14</v>
      </c>
      <c r="C12" t="s">
        <v>17</v>
      </c>
      <c r="D12" s="2">
        <v>-2251365.38</v>
      </c>
    </row>
    <row r="13" spans="1:4" x14ac:dyDescent="0.25">
      <c r="A13" s="4">
        <v>44264</v>
      </c>
      <c r="B13" t="s">
        <v>14</v>
      </c>
      <c r="C13" t="s">
        <v>18</v>
      </c>
      <c r="D13" s="2">
        <v>-64.650000000000006</v>
      </c>
    </row>
    <row r="14" spans="1:4" x14ac:dyDescent="0.25">
      <c r="A14" s="4">
        <v>44264</v>
      </c>
      <c r="B14" t="s">
        <v>14</v>
      </c>
      <c r="C14" t="s">
        <v>19</v>
      </c>
      <c r="D14" s="2">
        <v>-222.22</v>
      </c>
    </row>
    <row r="15" spans="1:4" x14ac:dyDescent="0.25">
      <c r="A15" s="4">
        <v>44264</v>
      </c>
      <c r="B15" t="s">
        <v>14</v>
      </c>
      <c r="C15" t="s">
        <v>20</v>
      </c>
      <c r="D15" s="2">
        <v>-22.22</v>
      </c>
    </row>
    <row r="16" spans="1:4" x14ac:dyDescent="0.25">
      <c r="A16" s="4">
        <v>44264</v>
      </c>
      <c r="B16" t="s">
        <v>14</v>
      </c>
      <c r="C16" t="s">
        <v>21</v>
      </c>
      <c r="D16" s="2">
        <v>-1.32</v>
      </c>
    </row>
    <row r="17" spans="1:4" x14ac:dyDescent="0.25">
      <c r="A17" s="4">
        <v>44264</v>
      </c>
      <c r="B17" t="s">
        <v>14</v>
      </c>
      <c r="C17" t="s">
        <v>22</v>
      </c>
      <c r="D17" s="2">
        <v>-17.54</v>
      </c>
    </row>
    <row r="18" spans="1:4" x14ac:dyDescent="0.25">
      <c r="A18" s="4">
        <v>44264</v>
      </c>
      <c r="B18" t="s">
        <v>14</v>
      </c>
      <c r="C18" t="s">
        <v>23</v>
      </c>
      <c r="D18" s="2">
        <v>-944.42</v>
      </c>
    </row>
    <row r="19" spans="1:4" x14ac:dyDescent="0.25">
      <c r="A19" s="4">
        <v>44264</v>
      </c>
      <c r="B19" t="s">
        <v>14</v>
      </c>
      <c r="C19" t="s">
        <v>24</v>
      </c>
      <c r="D19" s="2">
        <v>-24.98</v>
      </c>
    </row>
    <row r="20" spans="1:4" x14ac:dyDescent="0.25">
      <c r="A20" s="4">
        <v>44265</v>
      </c>
      <c r="B20" t="s">
        <v>14</v>
      </c>
      <c r="C20" t="s">
        <v>80</v>
      </c>
      <c r="D20" s="2">
        <v>0.2</v>
      </c>
    </row>
    <row r="21" spans="1:4" x14ac:dyDescent="0.25">
      <c r="A21" s="4">
        <v>44265</v>
      </c>
      <c r="B21" t="s">
        <v>14</v>
      </c>
      <c r="C21" t="s">
        <v>26</v>
      </c>
      <c r="D21" s="2">
        <v>-2251365.38</v>
      </c>
    </row>
    <row r="22" spans="1:4" x14ac:dyDescent="0.25">
      <c r="A22" s="4">
        <v>44265</v>
      </c>
      <c r="B22" t="s">
        <v>14</v>
      </c>
      <c r="C22" t="s">
        <v>17</v>
      </c>
      <c r="D22" s="2">
        <v>-3761012.99</v>
      </c>
    </row>
    <row r="23" spans="1:4" x14ac:dyDescent="0.25">
      <c r="A23" s="4">
        <v>44265</v>
      </c>
      <c r="B23" t="s">
        <v>14</v>
      </c>
      <c r="C23" t="s">
        <v>18</v>
      </c>
      <c r="D23">
        <v>-96.97</v>
      </c>
    </row>
    <row r="24" spans="1:4" x14ac:dyDescent="0.25">
      <c r="A24" s="4">
        <v>44265</v>
      </c>
      <c r="B24" t="s">
        <v>14</v>
      </c>
      <c r="C24" t="s">
        <v>19</v>
      </c>
      <c r="D24" s="2">
        <v>-333.33</v>
      </c>
    </row>
    <row r="25" spans="1:4" x14ac:dyDescent="0.25">
      <c r="A25" s="4">
        <v>44265</v>
      </c>
      <c r="B25" t="s">
        <v>14</v>
      </c>
      <c r="C25" t="s">
        <v>20</v>
      </c>
      <c r="D25" s="2">
        <v>-33.33</v>
      </c>
    </row>
    <row r="26" spans="1:4" x14ac:dyDescent="0.25">
      <c r="A26" s="4">
        <v>44265</v>
      </c>
      <c r="B26" t="s">
        <v>14</v>
      </c>
      <c r="C26" t="s">
        <v>21</v>
      </c>
      <c r="D26" s="2">
        <v>-1.98</v>
      </c>
    </row>
    <row r="27" spans="1:4" x14ac:dyDescent="0.25">
      <c r="A27" s="4">
        <v>44265</v>
      </c>
      <c r="B27" t="s">
        <v>14</v>
      </c>
      <c r="C27" t="s">
        <v>22</v>
      </c>
      <c r="D27" s="2">
        <v>-26.31</v>
      </c>
    </row>
    <row r="28" spans="1:4" x14ac:dyDescent="0.25">
      <c r="A28" s="4">
        <v>44265</v>
      </c>
      <c r="B28" t="s">
        <v>14</v>
      </c>
      <c r="C28" t="s">
        <v>23</v>
      </c>
      <c r="D28" s="2">
        <v>-1416.38</v>
      </c>
    </row>
    <row r="29" spans="1:4" x14ac:dyDescent="0.25">
      <c r="A29" s="4">
        <v>44265</v>
      </c>
      <c r="B29" t="s">
        <v>14</v>
      </c>
      <c r="C29" t="s">
        <v>24</v>
      </c>
      <c r="D29" s="2">
        <v>-37.47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81EA-21BC-4F3E-A06F-9BB15CE02F41}">
  <sheetPr codeName="Planilha5"/>
  <dimension ref="A1:H165"/>
  <sheetViews>
    <sheetView showGridLines="0" workbookViewId="0"/>
  </sheetViews>
  <sheetFormatPr defaultRowHeight="15" x14ac:dyDescent="0.25"/>
  <cols>
    <col min="1" max="1" width="10.7109375" style="4" bestFit="1" customWidth="1"/>
    <col min="3" max="3" width="10.85546875" customWidth="1"/>
    <col min="4" max="4" width="10.85546875" style="7" customWidth="1"/>
    <col min="5" max="5" width="10.85546875" style="2" customWidth="1"/>
    <col min="6" max="6" width="15.5703125" customWidth="1"/>
    <col min="7" max="7" width="10.85546875" style="2" customWidth="1"/>
    <col min="8" max="8" width="15.5703125" customWidth="1"/>
  </cols>
  <sheetData>
    <row r="1" spans="1:8" x14ac:dyDescent="0.25">
      <c r="A1" s="1" t="s">
        <v>0</v>
      </c>
      <c r="B1" s="1" t="s">
        <v>1</v>
      </c>
      <c r="C1" s="14" t="s">
        <v>44</v>
      </c>
      <c r="D1" s="14" t="s">
        <v>45</v>
      </c>
      <c r="E1" s="11" t="s">
        <v>46</v>
      </c>
      <c r="F1" s="14" t="s">
        <v>47</v>
      </c>
      <c r="G1" s="14" t="s">
        <v>48</v>
      </c>
      <c r="H1" s="11" t="s">
        <v>49</v>
      </c>
    </row>
    <row r="2" spans="1:8" x14ac:dyDescent="0.25">
      <c r="A2" s="4">
        <v>44263</v>
      </c>
      <c r="B2" t="s">
        <v>14</v>
      </c>
      <c r="C2" t="s">
        <v>50</v>
      </c>
      <c r="D2" s="7">
        <v>247</v>
      </c>
      <c r="E2" s="2">
        <f t="shared" ref="E2:E65" si="0">F2/D2</f>
        <v>92.27</v>
      </c>
      <c r="F2" s="2">
        <v>22790.69</v>
      </c>
      <c r="G2" s="2">
        <v>-8.66</v>
      </c>
      <c r="H2" s="2">
        <f>F2-G2</f>
        <v>22799.35</v>
      </c>
    </row>
    <row r="3" spans="1:8" x14ac:dyDescent="0.25">
      <c r="A3" s="4">
        <v>44263</v>
      </c>
      <c r="B3" t="s">
        <v>14</v>
      </c>
      <c r="C3" t="s">
        <v>50</v>
      </c>
      <c r="D3" s="7">
        <v>1</v>
      </c>
      <c r="E3" s="2">
        <f t="shared" si="0"/>
        <v>92.29</v>
      </c>
      <c r="F3" s="2">
        <v>92.29</v>
      </c>
      <c r="G3" s="2">
        <v>-0.03</v>
      </c>
      <c r="H3" s="2">
        <f t="shared" ref="H3:H66" si="1">F3-G3</f>
        <v>92.320000000000007</v>
      </c>
    </row>
    <row r="4" spans="1:8" x14ac:dyDescent="0.25">
      <c r="A4" s="4">
        <v>44263</v>
      </c>
      <c r="B4" t="s">
        <v>14</v>
      </c>
      <c r="C4" t="s">
        <v>51</v>
      </c>
      <c r="D4" s="7">
        <v>60</v>
      </c>
      <c r="E4" s="2">
        <f t="shared" si="0"/>
        <v>110.5</v>
      </c>
      <c r="F4" s="2">
        <v>6630</v>
      </c>
      <c r="G4" s="2">
        <v>-2.52</v>
      </c>
      <c r="H4" s="2">
        <f t="shared" si="1"/>
        <v>6632.52</v>
      </c>
    </row>
    <row r="5" spans="1:8" x14ac:dyDescent="0.25">
      <c r="A5" s="4">
        <v>44263</v>
      </c>
      <c r="B5" t="s">
        <v>14</v>
      </c>
      <c r="C5" t="s">
        <v>51</v>
      </c>
      <c r="D5" s="8">
        <v>2444</v>
      </c>
      <c r="E5" s="2">
        <f t="shared" si="0"/>
        <v>110.91999999999999</v>
      </c>
      <c r="F5" s="2">
        <v>271088.48</v>
      </c>
      <c r="G5" s="6">
        <v>-104.51</v>
      </c>
      <c r="H5" s="2">
        <f t="shared" si="1"/>
        <v>271192.99</v>
      </c>
    </row>
    <row r="6" spans="1:8" x14ac:dyDescent="0.25">
      <c r="A6" s="4">
        <v>44263</v>
      </c>
      <c r="B6" t="s">
        <v>14</v>
      </c>
      <c r="C6" t="s">
        <v>51</v>
      </c>
      <c r="D6" s="8">
        <v>1</v>
      </c>
      <c r="E6" s="2">
        <f t="shared" si="0"/>
        <v>110.47</v>
      </c>
      <c r="F6" s="2">
        <v>110.47</v>
      </c>
      <c r="G6" s="6">
        <v>-0.03</v>
      </c>
      <c r="H6" s="2">
        <f t="shared" si="1"/>
        <v>110.5</v>
      </c>
    </row>
    <row r="7" spans="1:8" x14ac:dyDescent="0.25">
      <c r="A7" s="4">
        <v>44263</v>
      </c>
      <c r="B7" t="s">
        <v>14</v>
      </c>
      <c r="C7" t="s">
        <v>51</v>
      </c>
      <c r="D7" s="8">
        <v>1</v>
      </c>
      <c r="E7" s="2">
        <f t="shared" si="0"/>
        <v>110.49</v>
      </c>
      <c r="F7" s="2">
        <v>110.49</v>
      </c>
      <c r="G7" s="6">
        <v>-0.03</v>
      </c>
      <c r="H7" s="2">
        <f t="shared" si="1"/>
        <v>110.52</v>
      </c>
    </row>
    <row r="8" spans="1:8" x14ac:dyDescent="0.25">
      <c r="A8" s="4">
        <v>44263</v>
      </c>
      <c r="B8" t="s">
        <v>14</v>
      </c>
      <c r="C8" t="s">
        <v>51</v>
      </c>
      <c r="D8" s="8">
        <v>1</v>
      </c>
      <c r="E8" s="2">
        <f t="shared" si="0"/>
        <v>110.43</v>
      </c>
      <c r="F8" s="2">
        <v>110.43</v>
      </c>
      <c r="G8" s="6">
        <v>-0.03</v>
      </c>
      <c r="H8" s="2">
        <f t="shared" si="1"/>
        <v>110.46000000000001</v>
      </c>
    </row>
    <row r="9" spans="1:8" x14ac:dyDescent="0.25">
      <c r="A9" s="4">
        <v>44263</v>
      </c>
      <c r="B9" t="s">
        <v>14</v>
      </c>
      <c r="C9" t="s">
        <v>51</v>
      </c>
      <c r="D9" s="8">
        <v>16</v>
      </c>
      <c r="E9" s="2">
        <f t="shared" si="0"/>
        <v>110.45</v>
      </c>
      <c r="F9" s="2">
        <v>1767.2</v>
      </c>
      <c r="G9" s="6">
        <v>-0.66</v>
      </c>
      <c r="H9" s="2">
        <f t="shared" si="1"/>
        <v>1767.8600000000001</v>
      </c>
    </row>
    <row r="10" spans="1:8" x14ac:dyDescent="0.25">
      <c r="A10" s="4">
        <v>44263</v>
      </c>
      <c r="B10" t="s">
        <v>14</v>
      </c>
      <c r="C10" t="s">
        <v>51</v>
      </c>
      <c r="D10" s="8">
        <v>1</v>
      </c>
      <c r="E10" s="2">
        <f t="shared" si="0"/>
        <v>110.46</v>
      </c>
      <c r="F10" s="2">
        <v>110.46</v>
      </c>
      <c r="G10" s="6">
        <v>-0.03</v>
      </c>
      <c r="H10" s="2">
        <f t="shared" si="1"/>
        <v>110.49</v>
      </c>
    </row>
    <row r="11" spans="1:8" x14ac:dyDescent="0.25">
      <c r="A11" s="4">
        <v>44263</v>
      </c>
      <c r="B11" t="s">
        <v>14</v>
      </c>
      <c r="C11" t="s">
        <v>51</v>
      </c>
      <c r="D11" s="7">
        <v>1</v>
      </c>
      <c r="E11" s="2">
        <f t="shared" si="0"/>
        <v>110.48</v>
      </c>
      <c r="F11" s="2">
        <v>110.48</v>
      </c>
      <c r="G11" s="2">
        <v>-0.03</v>
      </c>
      <c r="H11" s="2">
        <f t="shared" si="1"/>
        <v>110.51</v>
      </c>
    </row>
    <row r="12" spans="1:8" x14ac:dyDescent="0.25">
      <c r="A12" s="4">
        <v>44263</v>
      </c>
      <c r="B12" t="s">
        <v>14</v>
      </c>
      <c r="C12" t="s">
        <v>51</v>
      </c>
      <c r="D12" s="7">
        <v>2</v>
      </c>
      <c r="E12" s="2">
        <f t="shared" si="0"/>
        <v>110.44</v>
      </c>
      <c r="F12" s="2">
        <v>220.88</v>
      </c>
      <c r="G12" s="2">
        <v>-7.0000000000000007E-2</v>
      </c>
      <c r="H12" s="2">
        <f t="shared" si="1"/>
        <v>220.95</v>
      </c>
    </row>
    <row r="13" spans="1:8" x14ac:dyDescent="0.25">
      <c r="A13" s="4">
        <v>44263</v>
      </c>
      <c r="B13" t="s">
        <v>14</v>
      </c>
      <c r="C13" t="s">
        <v>51</v>
      </c>
      <c r="D13" s="7">
        <v>11</v>
      </c>
      <c r="E13" s="2">
        <f t="shared" si="0"/>
        <v>110.42000000000002</v>
      </c>
      <c r="F13" s="2">
        <v>1214.6200000000001</v>
      </c>
      <c r="G13" s="2">
        <v>-0.46</v>
      </c>
      <c r="H13" s="2">
        <f t="shared" si="1"/>
        <v>1215.0800000000002</v>
      </c>
    </row>
    <row r="14" spans="1:8" x14ac:dyDescent="0.25">
      <c r="A14" s="4">
        <v>44263</v>
      </c>
      <c r="B14" t="s">
        <v>14</v>
      </c>
      <c r="C14" t="s">
        <v>51</v>
      </c>
      <c r="D14" s="7">
        <v>590</v>
      </c>
      <c r="E14" s="2">
        <f t="shared" si="0"/>
        <v>110.41</v>
      </c>
      <c r="F14" s="2">
        <v>65141.9</v>
      </c>
      <c r="G14" s="2">
        <v>-24.77</v>
      </c>
      <c r="H14" s="2">
        <f t="shared" si="1"/>
        <v>65166.67</v>
      </c>
    </row>
    <row r="15" spans="1:8" x14ac:dyDescent="0.25">
      <c r="A15" s="4">
        <v>44263</v>
      </c>
      <c r="B15" t="s">
        <v>14</v>
      </c>
      <c r="C15" t="s">
        <v>52</v>
      </c>
      <c r="D15" s="7">
        <v>10</v>
      </c>
      <c r="E15" s="2">
        <f t="shared" si="0"/>
        <v>66.19</v>
      </c>
      <c r="F15" s="2">
        <v>661.9</v>
      </c>
      <c r="G15" s="2">
        <v>-0.24</v>
      </c>
      <c r="H15" s="2">
        <f t="shared" si="1"/>
        <v>662.14</v>
      </c>
    </row>
    <row r="16" spans="1:8" x14ac:dyDescent="0.25">
      <c r="A16" s="4">
        <v>44263</v>
      </c>
      <c r="B16" t="s">
        <v>14</v>
      </c>
      <c r="C16" t="s">
        <v>52</v>
      </c>
      <c r="D16" s="7">
        <v>253</v>
      </c>
      <c r="E16" s="2">
        <f t="shared" si="0"/>
        <v>67</v>
      </c>
      <c r="F16" s="2">
        <v>16951</v>
      </c>
      <c r="G16" s="2">
        <v>-6.44</v>
      </c>
      <c r="H16" s="2">
        <f t="shared" si="1"/>
        <v>16957.439999999999</v>
      </c>
    </row>
    <row r="17" spans="1:8" x14ac:dyDescent="0.25">
      <c r="A17" s="4">
        <v>44263</v>
      </c>
      <c r="B17" t="s">
        <v>14</v>
      </c>
      <c r="C17" t="s">
        <v>52</v>
      </c>
      <c r="D17" s="7">
        <v>20</v>
      </c>
      <c r="E17" s="2">
        <f t="shared" si="0"/>
        <v>67.010000000000005</v>
      </c>
      <c r="F17" s="2">
        <v>1340.2</v>
      </c>
      <c r="G17" s="2">
        <v>-0.51</v>
      </c>
      <c r="H17" s="2">
        <f t="shared" si="1"/>
        <v>1340.71</v>
      </c>
    </row>
    <row r="18" spans="1:8" x14ac:dyDescent="0.25">
      <c r="A18" s="4">
        <v>44263</v>
      </c>
      <c r="B18" t="s">
        <v>14</v>
      </c>
      <c r="C18" t="s">
        <v>53</v>
      </c>
      <c r="D18" s="7">
        <v>12</v>
      </c>
      <c r="E18" s="2">
        <f t="shared" si="0"/>
        <v>117.48</v>
      </c>
      <c r="F18" s="2">
        <v>1409.76</v>
      </c>
      <c r="G18" s="2">
        <v>-0.53</v>
      </c>
      <c r="H18" s="2">
        <f t="shared" si="1"/>
        <v>1410.29</v>
      </c>
    </row>
    <row r="19" spans="1:8" x14ac:dyDescent="0.25">
      <c r="A19" s="4">
        <v>44263</v>
      </c>
      <c r="B19" t="s">
        <v>14</v>
      </c>
      <c r="C19" t="s">
        <v>53</v>
      </c>
      <c r="D19" s="7">
        <v>8</v>
      </c>
      <c r="E19" s="2">
        <f t="shared" si="0"/>
        <v>117.28</v>
      </c>
      <c r="F19" s="2">
        <v>938.24</v>
      </c>
      <c r="G19" s="2">
        <v>-0.34</v>
      </c>
      <c r="H19" s="2">
        <f t="shared" si="1"/>
        <v>938.58</v>
      </c>
    </row>
    <row r="20" spans="1:8" x14ac:dyDescent="0.25">
      <c r="A20" s="4">
        <v>44263</v>
      </c>
      <c r="B20" t="s">
        <v>14</v>
      </c>
      <c r="C20" t="s">
        <v>53</v>
      </c>
      <c r="D20" s="7">
        <v>55</v>
      </c>
      <c r="E20" s="2">
        <f t="shared" si="0"/>
        <v>116.56</v>
      </c>
      <c r="F20" s="2">
        <v>6410.8</v>
      </c>
      <c r="G20" s="2">
        <v>-2.4300000000000002</v>
      </c>
      <c r="H20" s="2">
        <f t="shared" si="1"/>
        <v>6413.2300000000005</v>
      </c>
    </row>
    <row r="21" spans="1:8" x14ac:dyDescent="0.25">
      <c r="A21" s="4">
        <v>44263</v>
      </c>
      <c r="B21" t="s">
        <v>14</v>
      </c>
      <c r="C21" t="s">
        <v>53</v>
      </c>
      <c r="D21" s="7">
        <v>16</v>
      </c>
      <c r="E21" s="2">
        <f t="shared" si="0"/>
        <v>116.52</v>
      </c>
      <c r="F21" s="2">
        <v>1864.32</v>
      </c>
      <c r="G21" s="2">
        <v>-0.7</v>
      </c>
      <c r="H21" s="2">
        <f t="shared" si="1"/>
        <v>1865.02</v>
      </c>
    </row>
    <row r="22" spans="1:8" x14ac:dyDescent="0.25">
      <c r="A22" s="4">
        <v>44263</v>
      </c>
      <c r="B22" t="s">
        <v>14</v>
      </c>
      <c r="C22" t="s">
        <v>53</v>
      </c>
      <c r="D22" s="7">
        <v>17</v>
      </c>
      <c r="E22" s="2">
        <f t="shared" si="0"/>
        <v>117.45</v>
      </c>
      <c r="F22" s="2">
        <v>1996.65</v>
      </c>
      <c r="G22" s="2">
        <v>-0.74</v>
      </c>
      <c r="H22" s="2">
        <f t="shared" si="1"/>
        <v>1997.39</v>
      </c>
    </row>
    <row r="23" spans="1:8" x14ac:dyDescent="0.25">
      <c r="A23" s="4">
        <v>44263</v>
      </c>
      <c r="B23" t="s">
        <v>14</v>
      </c>
      <c r="C23" t="s">
        <v>53</v>
      </c>
      <c r="D23" s="7">
        <v>16</v>
      </c>
      <c r="E23" s="2">
        <f t="shared" si="0"/>
        <v>117.43</v>
      </c>
      <c r="F23" s="2">
        <v>1878.88</v>
      </c>
      <c r="G23" s="2">
        <v>-0.71</v>
      </c>
      <c r="H23" s="2">
        <f t="shared" si="1"/>
        <v>1879.5900000000001</v>
      </c>
    </row>
    <row r="24" spans="1:8" x14ac:dyDescent="0.25">
      <c r="A24" s="4">
        <v>44263</v>
      </c>
      <c r="B24" t="s">
        <v>14</v>
      </c>
      <c r="C24" t="s">
        <v>53</v>
      </c>
      <c r="D24" s="7">
        <v>32</v>
      </c>
      <c r="E24" s="2">
        <f t="shared" si="0"/>
        <v>117.57</v>
      </c>
      <c r="F24" s="2">
        <v>3762.24</v>
      </c>
      <c r="G24" s="2">
        <v>-1.42</v>
      </c>
      <c r="H24" s="2">
        <f t="shared" si="1"/>
        <v>3763.66</v>
      </c>
    </row>
    <row r="25" spans="1:8" x14ac:dyDescent="0.25">
      <c r="A25" s="4">
        <v>44263</v>
      </c>
      <c r="B25" t="s">
        <v>14</v>
      </c>
      <c r="C25" t="s">
        <v>53</v>
      </c>
      <c r="D25" s="7">
        <v>16</v>
      </c>
      <c r="E25" s="2">
        <f t="shared" si="0"/>
        <v>117.55</v>
      </c>
      <c r="F25" s="2">
        <v>1880.8</v>
      </c>
      <c r="G25" s="2">
        <v>-0.71</v>
      </c>
      <c r="H25" s="2">
        <f t="shared" si="1"/>
        <v>1881.51</v>
      </c>
    </row>
    <row r="26" spans="1:8" x14ac:dyDescent="0.25">
      <c r="A26" s="4">
        <v>44263</v>
      </c>
      <c r="B26" t="s">
        <v>14</v>
      </c>
      <c r="C26" t="s">
        <v>53</v>
      </c>
      <c r="D26" s="7">
        <v>16</v>
      </c>
      <c r="E26" s="2">
        <f t="shared" si="0"/>
        <v>117.32</v>
      </c>
      <c r="F26" s="2">
        <v>1877.12</v>
      </c>
      <c r="G26" s="2">
        <v>-0.7</v>
      </c>
      <c r="H26" s="2">
        <f t="shared" si="1"/>
        <v>1877.82</v>
      </c>
    </row>
    <row r="27" spans="1:8" x14ac:dyDescent="0.25">
      <c r="A27" s="4">
        <v>44263</v>
      </c>
      <c r="B27" t="s">
        <v>14</v>
      </c>
      <c r="C27" t="s">
        <v>53</v>
      </c>
      <c r="D27" s="7">
        <v>5</v>
      </c>
      <c r="E27" s="2">
        <f t="shared" si="0"/>
        <v>116.41</v>
      </c>
      <c r="F27" s="2">
        <v>582.04999999999995</v>
      </c>
      <c r="G27" s="2">
        <v>-0.2</v>
      </c>
      <c r="H27" s="2">
        <f t="shared" si="1"/>
        <v>582.25</v>
      </c>
    </row>
    <row r="28" spans="1:8" x14ac:dyDescent="0.25">
      <c r="A28" s="4">
        <v>44263</v>
      </c>
      <c r="B28" t="s">
        <v>14</v>
      </c>
      <c r="C28" t="s">
        <v>53</v>
      </c>
      <c r="D28" s="7">
        <v>12</v>
      </c>
      <c r="E28" s="2">
        <f t="shared" si="0"/>
        <v>117.36</v>
      </c>
      <c r="F28" s="2">
        <v>1408.32</v>
      </c>
      <c r="G28" s="2">
        <v>-0.53</v>
      </c>
      <c r="H28" s="2">
        <f t="shared" si="1"/>
        <v>1408.85</v>
      </c>
    </row>
    <row r="29" spans="1:8" x14ac:dyDescent="0.25">
      <c r="A29" s="4">
        <v>44263</v>
      </c>
      <c r="B29" t="s">
        <v>14</v>
      </c>
      <c r="C29" t="s">
        <v>53</v>
      </c>
      <c r="D29" s="7">
        <v>68</v>
      </c>
      <c r="E29" s="2">
        <f t="shared" si="0"/>
        <v>117.49</v>
      </c>
      <c r="F29" s="2">
        <v>7989.32</v>
      </c>
      <c r="G29" s="2">
        <v>-3.02</v>
      </c>
      <c r="H29" s="2">
        <f t="shared" si="1"/>
        <v>7992.34</v>
      </c>
    </row>
    <row r="30" spans="1:8" x14ac:dyDescent="0.25">
      <c r="A30" s="4">
        <v>44263</v>
      </c>
      <c r="B30" t="s">
        <v>14</v>
      </c>
      <c r="C30" t="s">
        <v>53</v>
      </c>
      <c r="D30" s="7">
        <v>35</v>
      </c>
      <c r="E30" s="2">
        <f t="shared" si="0"/>
        <v>117.58</v>
      </c>
      <c r="F30" s="2">
        <v>4115.3</v>
      </c>
      <c r="G30" s="2">
        <v>-1.56</v>
      </c>
      <c r="H30" s="2">
        <f t="shared" si="1"/>
        <v>4116.8600000000006</v>
      </c>
    </row>
    <row r="31" spans="1:8" x14ac:dyDescent="0.25">
      <c r="A31" s="4">
        <v>44263</v>
      </c>
      <c r="B31" t="s">
        <v>14</v>
      </c>
      <c r="C31" t="s">
        <v>53</v>
      </c>
      <c r="D31" s="7">
        <v>1</v>
      </c>
      <c r="E31" s="2">
        <f t="shared" si="0"/>
        <v>116.96</v>
      </c>
      <c r="F31" s="2">
        <v>116.96</v>
      </c>
      <c r="G31" s="2">
        <v>-0.04</v>
      </c>
      <c r="H31" s="2">
        <f t="shared" si="1"/>
        <v>117</v>
      </c>
    </row>
    <row r="32" spans="1:8" x14ac:dyDescent="0.25">
      <c r="A32" s="4">
        <v>44263</v>
      </c>
      <c r="B32" t="s">
        <v>14</v>
      </c>
      <c r="C32" t="s">
        <v>53</v>
      </c>
      <c r="D32" s="7">
        <v>33</v>
      </c>
      <c r="E32" s="2">
        <f t="shared" si="0"/>
        <v>117.51</v>
      </c>
      <c r="F32" s="2">
        <v>3877.8300000000004</v>
      </c>
      <c r="G32" s="2">
        <v>-1.46</v>
      </c>
      <c r="H32" s="2">
        <f t="shared" si="1"/>
        <v>3879.2900000000004</v>
      </c>
    </row>
    <row r="33" spans="1:8" x14ac:dyDescent="0.25">
      <c r="A33" s="4">
        <v>44263</v>
      </c>
      <c r="B33" t="s">
        <v>14</v>
      </c>
      <c r="C33" t="s">
        <v>53</v>
      </c>
      <c r="D33" s="7">
        <v>402</v>
      </c>
      <c r="E33" s="2">
        <f t="shared" si="0"/>
        <v>117</v>
      </c>
      <c r="F33" s="2">
        <v>47034</v>
      </c>
      <c r="G33" s="2">
        <v>-17.89</v>
      </c>
      <c r="H33" s="2">
        <f t="shared" si="1"/>
        <v>47051.89</v>
      </c>
    </row>
    <row r="34" spans="1:8" x14ac:dyDescent="0.25">
      <c r="A34" s="4">
        <v>44263</v>
      </c>
      <c r="B34" t="s">
        <v>14</v>
      </c>
      <c r="C34" t="s">
        <v>53</v>
      </c>
      <c r="D34" s="7">
        <v>1</v>
      </c>
      <c r="E34" s="2">
        <f t="shared" si="0"/>
        <v>116.94</v>
      </c>
      <c r="F34" s="2">
        <v>116.94</v>
      </c>
      <c r="G34" s="2">
        <v>-0.04</v>
      </c>
      <c r="H34" s="2">
        <f t="shared" si="1"/>
        <v>116.98</v>
      </c>
    </row>
    <row r="35" spans="1:8" x14ac:dyDescent="0.25">
      <c r="A35" s="4">
        <v>44263</v>
      </c>
      <c r="B35" t="s">
        <v>14</v>
      </c>
      <c r="C35" t="s">
        <v>53</v>
      </c>
      <c r="D35" s="7">
        <v>16</v>
      </c>
      <c r="E35" s="2">
        <f t="shared" si="0"/>
        <v>117.33</v>
      </c>
      <c r="F35" s="2">
        <v>1877.28</v>
      </c>
      <c r="G35" s="2">
        <v>-0.7</v>
      </c>
      <c r="H35" s="2">
        <f t="shared" si="1"/>
        <v>1877.98</v>
      </c>
    </row>
    <row r="36" spans="1:8" x14ac:dyDescent="0.25">
      <c r="A36" s="4">
        <v>44263</v>
      </c>
      <c r="B36" t="s">
        <v>14</v>
      </c>
      <c r="C36" t="s">
        <v>53</v>
      </c>
      <c r="D36" s="7">
        <v>473</v>
      </c>
      <c r="E36" s="2">
        <f t="shared" si="0"/>
        <v>117.6</v>
      </c>
      <c r="F36" s="2">
        <v>55624.799999999996</v>
      </c>
      <c r="G36" s="2">
        <v>-21.15</v>
      </c>
      <c r="H36" s="2">
        <f t="shared" si="1"/>
        <v>55645.95</v>
      </c>
    </row>
    <row r="37" spans="1:8" x14ac:dyDescent="0.25">
      <c r="A37" s="4">
        <v>44263</v>
      </c>
      <c r="B37" t="s">
        <v>14</v>
      </c>
      <c r="C37" t="s">
        <v>53</v>
      </c>
      <c r="D37" s="7">
        <v>55</v>
      </c>
      <c r="E37" s="2">
        <f t="shared" si="0"/>
        <v>116.45</v>
      </c>
      <c r="F37" s="2">
        <v>6404.75</v>
      </c>
      <c r="G37" s="2">
        <v>-2.4300000000000002</v>
      </c>
      <c r="H37" s="2">
        <f t="shared" si="1"/>
        <v>6407.18</v>
      </c>
    </row>
    <row r="38" spans="1:8" x14ac:dyDescent="0.25">
      <c r="A38" s="4">
        <v>44263</v>
      </c>
      <c r="B38" t="s">
        <v>14</v>
      </c>
      <c r="C38" t="s">
        <v>53</v>
      </c>
      <c r="D38" s="7">
        <v>34</v>
      </c>
      <c r="E38" s="2">
        <f t="shared" si="0"/>
        <v>117.39</v>
      </c>
      <c r="F38" s="2">
        <v>3991.26</v>
      </c>
      <c r="G38" s="2">
        <v>-1.5</v>
      </c>
      <c r="H38" s="2">
        <f t="shared" si="1"/>
        <v>3992.76</v>
      </c>
    </row>
    <row r="39" spans="1:8" x14ac:dyDescent="0.25">
      <c r="A39" s="4">
        <v>44263</v>
      </c>
      <c r="B39" t="s">
        <v>14</v>
      </c>
      <c r="C39" t="s">
        <v>53</v>
      </c>
      <c r="D39" s="7">
        <v>148</v>
      </c>
      <c r="E39" s="2">
        <f t="shared" si="0"/>
        <v>117.59</v>
      </c>
      <c r="F39" s="2">
        <v>17403.32</v>
      </c>
      <c r="G39" s="2">
        <v>-6.61</v>
      </c>
      <c r="H39" s="2">
        <f t="shared" si="1"/>
        <v>17409.93</v>
      </c>
    </row>
    <row r="40" spans="1:8" x14ac:dyDescent="0.25">
      <c r="A40" s="4">
        <v>44263</v>
      </c>
      <c r="B40" t="s">
        <v>14</v>
      </c>
      <c r="C40" t="s">
        <v>53</v>
      </c>
      <c r="D40" s="7">
        <v>622</v>
      </c>
      <c r="E40" s="2">
        <f t="shared" si="0"/>
        <v>117.63</v>
      </c>
      <c r="F40" s="2">
        <v>73165.86</v>
      </c>
      <c r="G40" s="2">
        <v>-27.81</v>
      </c>
      <c r="H40" s="2">
        <f t="shared" si="1"/>
        <v>73193.67</v>
      </c>
    </row>
    <row r="41" spans="1:8" x14ac:dyDescent="0.25">
      <c r="A41" s="4">
        <v>44263</v>
      </c>
      <c r="B41" t="s">
        <v>14</v>
      </c>
      <c r="C41" t="s">
        <v>53</v>
      </c>
      <c r="D41" s="7">
        <v>288</v>
      </c>
      <c r="E41" s="2">
        <f t="shared" si="0"/>
        <v>117.30000000000001</v>
      </c>
      <c r="F41" s="2">
        <v>33782.400000000001</v>
      </c>
      <c r="G41" s="2">
        <v>-12.85</v>
      </c>
      <c r="H41" s="2">
        <f t="shared" si="1"/>
        <v>33795.25</v>
      </c>
    </row>
    <row r="42" spans="1:8" x14ac:dyDescent="0.25">
      <c r="A42" s="4">
        <v>44263</v>
      </c>
      <c r="B42" t="s">
        <v>14</v>
      </c>
      <c r="C42" t="s">
        <v>53</v>
      </c>
      <c r="D42" s="7">
        <v>24</v>
      </c>
      <c r="E42" s="2">
        <f t="shared" si="0"/>
        <v>117.52</v>
      </c>
      <c r="F42" s="2">
        <v>2820.48</v>
      </c>
      <c r="G42" s="2">
        <v>-1.07</v>
      </c>
      <c r="H42" s="2">
        <f t="shared" si="1"/>
        <v>2821.55</v>
      </c>
    </row>
    <row r="43" spans="1:8" x14ac:dyDescent="0.25">
      <c r="A43" s="4">
        <v>44263</v>
      </c>
      <c r="B43" t="s">
        <v>14</v>
      </c>
      <c r="C43" t="s">
        <v>53</v>
      </c>
      <c r="D43" s="7">
        <v>272</v>
      </c>
      <c r="E43" s="2">
        <f t="shared" si="0"/>
        <v>117.61</v>
      </c>
      <c r="F43" s="2">
        <v>31989.919999999998</v>
      </c>
      <c r="G43" s="2">
        <v>-12.16</v>
      </c>
      <c r="H43" s="2">
        <f t="shared" si="1"/>
        <v>32002.079999999998</v>
      </c>
    </row>
    <row r="44" spans="1:8" x14ac:dyDescent="0.25">
      <c r="A44" s="4">
        <v>44263</v>
      </c>
      <c r="B44" t="s">
        <v>14</v>
      </c>
      <c r="C44" t="s">
        <v>53</v>
      </c>
      <c r="D44" s="7">
        <v>16</v>
      </c>
      <c r="E44" s="2">
        <f t="shared" si="0"/>
        <v>116.46</v>
      </c>
      <c r="F44" s="2">
        <v>1863.36</v>
      </c>
      <c r="G44" s="2">
        <v>-0.7</v>
      </c>
      <c r="H44" s="2">
        <f t="shared" si="1"/>
        <v>1864.06</v>
      </c>
    </row>
    <row r="45" spans="1:8" x14ac:dyDescent="0.25">
      <c r="A45" s="4">
        <v>44263</v>
      </c>
      <c r="B45" t="s">
        <v>14</v>
      </c>
      <c r="C45" t="s">
        <v>53</v>
      </c>
      <c r="D45" s="7">
        <v>33</v>
      </c>
      <c r="E45" s="2">
        <f t="shared" si="0"/>
        <v>117.53</v>
      </c>
      <c r="F45" s="2">
        <v>3878.4900000000002</v>
      </c>
      <c r="G45" s="2">
        <v>-1.46</v>
      </c>
      <c r="H45" s="2">
        <f t="shared" si="1"/>
        <v>3879.9500000000003</v>
      </c>
    </row>
    <row r="46" spans="1:8" x14ac:dyDescent="0.25">
      <c r="A46" s="4">
        <v>44263</v>
      </c>
      <c r="B46" t="s">
        <v>14</v>
      </c>
      <c r="C46" t="s">
        <v>53</v>
      </c>
      <c r="D46" s="7">
        <v>16</v>
      </c>
      <c r="E46" s="2">
        <f t="shared" si="0"/>
        <v>117.35</v>
      </c>
      <c r="F46" s="2">
        <v>1877.6</v>
      </c>
      <c r="G46" s="2">
        <v>-0.7</v>
      </c>
      <c r="H46" s="2">
        <f t="shared" si="1"/>
        <v>1878.3</v>
      </c>
    </row>
    <row r="47" spans="1:8" x14ac:dyDescent="0.25">
      <c r="A47" s="4">
        <v>44263</v>
      </c>
      <c r="B47" t="s">
        <v>14</v>
      </c>
      <c r="C47" t="s">
        <v>53</v>
      </c>
      <c r="D47" s="7">
        <v>16</v>
      </c>
      <c r="E47" s="2">
        <f t="shared" si="0"/>
        <v>116.44</v>
      </c>
      <c r="F47" s="2">
        <v>1863.04</v>
      </c>
      <c r="G47" s="2">
        <v>-0.7</v>
      </c>
      <c r="H47" s="2">
        <f t="shared" si="1"/>
        <v>1863.74</v>
      </c>
    </row>
    <row r="48" spans="1:8" x14ac:dyDescent="0.25">
      <c r="A48" s="4">
        <v>44263</v>
      </c>
      <c r="B48" t="s">
        <v>14</v>
      </c>
      <c r="C48" t="s">
        <v>53</v>
      </c>
      <c r="D48" s="7">
        <v>54</v>
      </c>
      <c r="E48" s="2">
        <f t="shared" si="0"/>
        <v>117.62</v>
      </c>
      <c r="F48" s="2">
        <v>6351.4800000000005</v>
      </c>
      <c r="G48" s="2">
        <v>-2.4</v>
      </c>
      <c r="H48" s="2">
        <f t="shared" si="1"/>
        <v>6353.88</v>
      </c>
    </row>
    <row r="49" spans="1:8" x14ac:dyDescent="0.25">
      <c r="A49" s="4">
        <v>44263</v>
      </c>
      <c r="B49" t="s">
        <v>14</v>
      </c>
      <c r="C49" t="s">
        <v>53</v>
      </c>
      <c r="D49" s="7">
        <v>17</v>
      </c>
      <c r="E49" s="2">
        <f t="shared" si="0"/>
        <v>117.37</v>
      </c>
      <c r="F49" s="2">
        <v>1995.29</v>
      </c>
      <c r="G49" s="2">
        <v>-0.74</v>
      </c>
      <c r="H49" s="2">
        <f t="shared" si="1"/>
        <v>1996.03</v>
      </c>
    </row>
    <row r="50" spans="1:8" x14ac:dyDescent="0.25">
      <c r="A50" s="4">
        <v>44263</v>
      </c>
      <c r="B50" t="s">
        <v>14</v>
      </c>
      <c r="C50" t="s">
        <v>53</v>
      </c>
      <c r="D50" s="7">
        <v>288</v>
      </c>
      <c r="E50" s="2">
        <f t="shared" si="0"/>
        <v>116.40000000000002</v>
      </c>
      <c r="F50" s="2">
        <v>33523.200000000004</v>
      </c>
      <c r="G50" s="2">
        <v>-12.75</v>
      </c>
      <c r="H50" s="2">
        <f t="shared" si="1"/>
        <v>33535.950000000004</v>
      </c>
    </row>
    <row r="51" spans="1:8" x14ac:dyDescent="0.25">
      <c r="A51" s="4">
        <v>44263</v>
      </c>
      <c r="B51" t="s">
        <v>14</v>
      </c>
      <c r="C51" t="s">
        <v>53</v>
      </c>
      <c r="D51" s="7">
        <v>2</v>
      </c>
      <c r="E51" s="2">
        <f t="shared" si="0"/>
        <v>117.23</v>
      </c>
      <c r="F51" s="2">
        <v>234.46</v>
      </c>
      <c r="G51" s="2">
        <v>-0.08</v>
      </c>
      <c r="H51" s="2">
        <f t="shared" si="1"/>
        <v>234.54000000000002</v>
      </c>
    </row>
    <row r="52" spans="1:8" x14ac:dyDescent="0.25">
      <c r="A52" s="4">
        <v>44263</v>
      </c>
      <c r="B52" t="s">
        <v>14</v>
      </c>
      <c r="C52" t="s">
        <v>53</v>
      </c>
      <c r="D52" s="7">
        <v>16</v>
      </c>
      <c r="E52" s="2">
        <f t="shared" si="0"/>
        <v>117.56</v>
      </c>
      <c r="F52" s="2">
        <v>1880.96</v>
      </c>
      <c r="G52" s="2">
        <v>-0.71</v>
      </c>
      <c r="H52" s="2">
        <f t="shared" si="1"/>
        <v>1881.67</v>
      </c>
    </row>
    <row r="53" spans="1:8" x14ac:dyDescent="0.25">
      <c r="A53" s="4">
        <v>44263</v>
      </c>
      <c r="B53" t="s">
        <v>14</v>
      </c>
      <c r="C53" t="s">
        <v>53</v>
      </c>
      <c r="D53" s="7">
        <v>16</v>
      </c>
      <c r="E53" s="2">
        <f t="shared" si="0"/>
        <v>116.42</v>
      </c>
      <c r="F53" s="2">
        <v>1862.72</v>
      </c>
      <c r="G53" s="2">
        <v>-0.7</v>
      </c>
      <c r="H53" s="2">
        <f t="shared" si="1"/>
        <v>1863.42</v>
      </c>
    </row>
    <row r="54" spans="1:8" x14ac:dyDescent="0.25">
      <c r="A54" s="4">
        <v>44263</v>
      </c>
      <c r="B54" t="s">
        <v>14</v>
      </c>
      <c r="C54" t="s">
        <v>54</v>
      </c>
      <c r="D54" s="7">
        <v>580</v>
      </c>
      <c r="E54" s="2">
        <f t="shared" si="0"/>
        <v>109.31</v>
      </c>
      <c r="F54" s="2">
        <v>63399.8</v>
      </c>
      <c r="G54" s="2">
        <v>-24.11</v>
      </c>
      <c r="H54" s="2">
        <f t="shared" si="1"/>
        <v>63423.91</v>
      </c>
    </row>
    <row r="55" spans="1:8" x14ac:dyDescent="0.25">
      <c r="A55" s="4">
        <v>44263</v>
      </c>
      <c r="B55" t="s">
        <v>14</v>
      </c>
      <c r="C55" t="s">
        <v>54</v>
      </c>
      <c r="D55" s="7">
        <v>10</v>
      </c>
      <c r="E55" s="2">
        <f t="shared" si="0"/>
        <v>109.87</v>
      </c>
      <c r="F55" s="2">
        <v>1098.7</v>
      </c>
      <c r="G55" s="2">
        <v>-0.4</v>
      </c>
      <c r="H55" s="2">
        <f t="shared" si="1"/>
        <v>1099.1000000000001</v>
      </c>
    </row>
    <row r="56" spans="1:8" x14ac:dyDescent="0.25">
      <c r="A56" s="4">
        <v>44263</v>
      </c>
      <c r="B56" t="s">
        <v>14</v>
      </c>
      <c r="C56" t="s">
        <v>55</v>
      </c>
      <c r="D56" s="7">
        <v>14</v>
      </c>
      <c r="E56" s="2">
        <f t="shared" si="0"/>
        <v>100.5</v>
      </c>
      <c r="F56" s="2">
        <v>1407</v>
      </c>
      <c r="G56" s="2">
        <v>-0.53</v>
      </c>
      <c r="H56" s="2">
        <f t="shared" si="1"/>
        <v>1407.53</v>
      </c>
    </row>
    <row r="57" spans="1:8" x14ac:dyDescent="0.25">
      <c r="A57" s="4">
        <v>44263</v>
      </c>
      <c r="B57" t="s">
        <v>14</v>
      </c>
      <c r="C57" t="s">
        <v>56</v>
      </c>
      <c r="D57" s="7">
        <v>37</v>
      </c>
      <c r="E57" s="2">
        <f t="shared" si="0"/>
        <v>96</v>
      </c>
      <c r="F57" s="2">
        <v>3552</v>
      </c>
      <c r="G57" s="2">
        <v>-1.34</v>
      </c>
      <c r="H57" s="2">
        <f t="shared" si="1"/>
        <v>3553.34</v>
      </c>
    </row>
    <row r="58" spans="1:8" x14ac:dyDescent="0.25">
      <c r="A58" s="4">
        <v>44263</v>
      </c>
      <c r="B58" t="s">
        <v>14</v>
      </c>
      <c r="C58" t="s">
        <v>56</v>
      </c>
      <c r="D58" s="7">
        <v>30</v>
      </c>
      <c r="E58" s="2">
        <f t="shared" si="0"/>
        <v>96.52</v>
      </c>
      <c r="F58" s="2">
        <v>2895.6</v>
      </c>
      <c r="G58" s="2">
        <v>-1.0900000000000001</v>
      </c>
      <c r="H58" s="2">
        <f t="shared" si="1"/>
        <v>2896.69</v>
      </c>
    </row>
    <row r="59" spans="1:8" x14ac:dyDescent="0.25">
      <c r="A59" s="4">
        <v>44263</v>
      </c>
      <c r="B59" t="s">
        <v>14</v>
      </c>
      <c r="C59" t="s">
        <v>56</v>
      </c>
      <c r="D59" s="7">
        <v>325</v>
      </c>
      <c r="E59" s="2">
        <f t="shared" si="0"/>
        <v>96.55</v>
      </c>
      <c r="F59" s="2">
        <v>31378.75</v>
      </c>
      <c r="G59" s="2">
        <v>-11.92</v>
      </c>
      <c r="H59" s="2">
        <f t="shared" si="1"/>
        <v>31390.67</v>
      </c>
    </row>
    <row r="60" spans="1:8" x14ac:dyDescent="0.25">
      <c r="A60" s="4">
        <v>44263</v>
      </c>
      <c r="B60" t="s">
        <v>14</v>
      </c>
      <c r="C60" t="s">
        <v>56</v>
      </c>
      <c r="D60" s="7">
        <v>19</v>
      </c>
      <c r="E60" s="2">
        <f t="shared" si="0"/>
        <v>96.53</v>
      </c>
      <c r="F60" s="2">
        <v>1834.07</v>
      </c>
      <c r="G60" s="2">
        <v>-0.69</v>
      </c>
      <c r="H60" s="2">
        <f t="shared" si="1"/>
        <v>1834.76</v>
      </c>
    </row>
    <row r="61" spans="1:8" x14ac:dyDescent="0.25">
      <c r="A61" s="4">
        <v>44263</v>
      </c>
      <c r="B61" t="s">
        <v>14</v>
      </c>
      <c r="C61" t="s">
        <v>56</v>
      </c>
      <c r="D61" s="7">
        <v>28</v>
      </c>
      <c r="E61" s="2">
        <f t="shared" si="0"/>
        <v>95.939999999999984</v>
      </c>
      <c r="F61" s="2">
        <v>2686.3199999999997</v>
      </c>
      <c r="G61" s="2">
        <v>-1.02</v>
      </c>
      <c r="H61" s="2">
        <f t="shared" si="1"/>
        <v>2687.3399999999997</v>
      </c>
    </row>
    <row r="62" spans="1:8" x14ac:dyDescent="0.25">
      <c r="A62" s="4">
        <v>44263</v>
      </c>
      <c r="B62" t="s">
        <v>14</v>
      </c>
      <c r="C62" t="s">
        <v>56</v>
      </c>
      <c r="D62" s="7">
        <v>1</v>
      </c>
      <c r="E62" s="2">
        <f t="shared" si="0"/>
        <v>95.85</v>
      </c>
      <c r="F62" s="2">
        <v>95.85</v>
      </c>
      <c r="G62" s="2">
        <v>-0.03</v>
      </c>
      <c r="H62" s="2">
        <f t="shared" si="1"/>
        <v>95.88</v>
      </c>
    </row>
    <row r="63" spans="1:8" x14ac:dyDescent="0.25">
      <c r="A63" s="4">
        <v>44263</v>
      </c>
      <c r="B63" t="s">
        <v>14</v>
      </c>
      <c r="C63" t="s">
        <v>56</v>
      </c>
      <c r="D63" s="7">
        <v>48</v>
      </c>
      <c r="E63" s="2">
        <f t="shared" si="0"/>
        <v>95.95</v>
      </c>
      <c r="F63" s="2">
        <v>4605.6000000000004</v>
      </c>
      <c r="G63" s="2">
        <v>-1.74</v>
      </c>
      <c r="H63" s="2">
        <f t="shared" si="1"/>
        <v>4607.34</v>
      </c>
    </row>
    <row r="64" spans="1:8" x14ac:dyDescent="0.25">
      <c r="A64" s="4">
        <v>44263</v>
      </c>
      <c r="B64" t="s">
        <v>14</v>
      </c>
      <c r="C64" t="s">
        <v>56</v>
      </c>
      <c r="D64" s="7">
        <v>12</v>
      </c>
      <c r="E64" s="2">
        <f t="shared" si="0"/>
        <v>96.51</v>
      </c>
      <c r="F64" s="2">
        <v>1158.1200000000001</v>
      </c>
      <c r="G64" s="2">
        <v>-0.42</v>
      </c>
      <c r="H64" s="2">
        <f t="shared" si="1"/>
        <v>1158.5400000000002</v>
      </c>
    </row>
    <row r="65" spans="1:8" x14ac:dyDescent="0.25">
      <c r="A65" s="4">
        <v>44263</v>
      </c>
      <c r="B65" t="s">
        <v>14</v>
      </c>
      <c r="C65" t="s">
        <v>56</v>
      </c>
      <c r="D65" s="7">
        <v>3</v>
      </c>
      <c r="E65" s="2">
        <f t="shared" si="0"/>
        <v>96.57</v>
      </c>
      <c r="F65" s="2">
        <v>289.70999999999998</v>
      </c>
      <c r="G65" s="2">
        <v>-0.11</v>
      </c>
      <c r="H65" s="2">
        <f t="shared" si="1"/>
        <v>289.82</v>
      </c>
    </row>
    <row r="66" spans="1:8" x14ac:dyDescent="0.25">
      <c r="A66" s="4">
        <v>44263</v>
      </c>
      <c r="B66" t="s">
        <v>14</v>
      </c>
      <c r="C66" t="s">
        <v>56</v>
      </c>
      <c r="D66" s="7">
        <v>5</v>
      </c>
      <c r="E66" s="2">
        <f t="shared" ref="E66:E129" si="2">F66/D66</f>
        <v>95.35</v>
      </c>
      <c r="F66" s="2">
        <v>476.75</v>
      </c>
      <c r="G66" s="2">
        <v>-0.18</v>
      </c>
      <c r="H66" s="2">
        <f t="shared" si="1"/>
        <v>476.93</v>
      </c>
    </row>
    <row r="67" spans="1:8" x14ac:dyDescent="0.25">
      <c r="A67" s="4">
        <v>44263</v>
      </c>
      <c r="B67" t="s">
        <v>14</v>
      </c>
      <c r="C67" t="s">
        <v>56</v>
      </c>
      <c r="D67" s="7">
        <v>8</v>
      </c>
      <c r="E67" s="2">
        <f t="shared" si="2"/>
        <v>95.89</v>
      </c>
      <c r="F67" s="2">
        <v>767.12</v>
      </c>
      <c r="G67" s="2">
        <v>-0.27</v>
      </c>
      <c r="H67" s="2">
        <f t="shared" ref="H67:H130" si="3">F67-G67</f>
        <v>767.39</v>
      </c>
    </row>
    <row r="68" spans="1:8" x14ac:dyDescent="0.25">
      <c r="A68" s="4">
        <v>44263</v>
      </c>
      <c r="B68" t="s">
        <v>14</v>
      </c>
      <c r="C68" t="s">
        <v>56</v>
      </c>
      <c r="D68" s="7">
        <v>874</v>
      </c>
      <c r="E68" s="2">
        <f t="shared" si="2"/>
        <v>96.54</v>
      </c>
      <c r="F68" s="2">
        <v>84375.96</v>
      </c>
      <c r="G68" s="2">
        <v>-32.08</v>
      </c>
      <c r="H68" s="2">
        <f t="shared" si="3"/>
        <v>84408.040000000008</v>
      </c>
    </row>
    <row r="69" spans="1:8" x14ac:dyDescent="0.25">
      <c r="A69" s="4">
        <v>44263</v>
      </c>
      <c r="B69" t="s">
        <v>14</v>
      </c>
      <c r="C69" t="s">
        <v>56</v>
      </c>
      <c r="D69" s="7">
        <v>78</v>
      </c>
      <c r="E69" s="2">
        <f t="shared" si="2"/>
        <v>96.6</v>
      </c>
      <c r="F69" s="2">
        <v>7534.7999999999993</v>
      </c>
      <c r="G69" s="2">
        <v>-2.86</v>
      </c>
      <c r="H69" s="2">
        <f t="shared" si="3"/>
        <v>7537.6599999999989</v>
      </c>
    </row>
    <row r="70" spans="1:8" x14ac:dyDescent="0.25">
      <c r="A70" s="4">
        <v>44263</v>
      </c>
      <c r="B70" t="s">
        <v>14</v>
      </c>
      <c r="C70" t="s">
        <v>56</v>
      </c>
      <c r="D70" s="7">
        <v>7</v>
      </c>
      <c r="E70" s="2">
        <f t="shared" si="2"/>
        <v>96.560000000000016</v>
      </c>
      <c r="F70" s="2">
        <v>675.92000000000007</v>
      </c>
      <c r="G70" s="2">
        <v>-0.25</v>
      </c>
      <c r="H70" s="2">
        <f t="shared" si="3"/>
        <v>676.17000000000007</v>
      </c>
    </row>
    <row r="71" spans="1:8" x14ac:dyDescent="0.25">
      <c r="A71" s="4">
        <v>44263</v>
      </c>
      <c r="B71" t="s">
        <v>14</v>
      </c>
      <c r="C71" t="s">
        <v>57</v>
      </c>
      <c r="D71" s="7">
        <v>47</v>
      </c>
      <c r="E71" s="2">
        <f t="shared" si="2"/>
        <v>53.350000000000009</v>
      </c>
      <c r="F71" s="2">
        <v>2507.4500000000003</v>
      </c>
      <c r="G71" s="2">
        <v>-0.95</v>
      </c>
      <c r="H71" s="2">
        <f t="shared" si="3"/>
        <v>2508.4</v>
      </c>
    </row>
    <row r="72" spans="1:8" x14ac:dyDescent="0.25">
      <c r="A72" s="4">
        <v>44263</v>
      </c>
      <c r="B72" t="s">
        <v>14</v>
      </c>
      <c r="C72" t="s">
        <v>57</v>
      </c>
      <c r="D72" s="7">
        <v>38</v>
      </c>
      <c r="E72" s="2">
        <f t="shared" si="2"/>
        <v>53.44</v>
      </c>
      <c r="F72" s="2">
        <v>2030.7199999999998</v>
      </c>
      <c r="G72" s="2">
        <v>-0.77</v>
      </c>
      <c r="H72" s="2">
        <f t="shared" si="3"/>
        <v>2031.4899999999998</v>
      </c>
    </row>
    <row r="73" spans="1:8" x14ac:dyDescent="0.25">
      <c r="A73" s="4">
        <v>44263</v>
      </c>
      <c r="B73" t="s">
        <v>14</v>
      </c>
      <c r="C73" t="s">
        <v>57</v>
      </c>
      <c r="D73" s="7">
        <v>8</v>
      </c>
      <c r="E73" s="2">
        <f t="shared" si="2"/>
        <v>53.27</v>
      </c>
      <c r="F73" s="2">
        <v>426.16</v>
      </c>
      <c r="G73" s="2">
        <v>-0.15</v>
      </c>
      <c r="H73" s="2">
        <f t="shared" si="3"/>
        <v>426.31</v>
      </c>
    </row>
    <row r="74" spans="1:8" x14ac:dyDescent="0.25">
      <c r="A74" s="4">
        <v>44263</v>
      </c>
      <c r="B74" t="s">
        <v>14</v>
      </c>
      <c r="C74" t="s">
        <v>57</v>
      </c>
      <c r="D74" s="7">
        <v>56</v>
      </c>
      <c r="E74" s="2">
        <f t="shared" si="2"/>
        <v>53.339999999999996</v>
      </c>
      <c r="F74" s="2">
        <v>2987.04</v>
      </c>
      <c r="G74" s="2">
        <v>-1.1200000000000001</v>
      </c>
      <c r="H74" s="2">
        <f t="shared" si="3"/>
        <v>2988.16</v>
      </c>
    </row>
    <row r="75" spans="1:8" x14ac:dyDescent="0.25">
      <c r="A75" s="4">
        <v>44263</v>
      </c>
      <c r="B75" t="s">
        <v>14</v>
      </c>
      <c r="C75" t="s">
        <v>57</v>
      </c>
      <c r="D75" s="7">
        <v>60</v>
      </c>
      <c r="E75" s="2">
        <f t="shared" si="2"/>
        <v>53.33</v>
      </c>
      <c r="F75" s="2">
        <v>3199.7999999999997</v>
      </c>
      <c r="G75" s="2">
        <v>-1.2</v>
      </c>
      <c r="H75" s="2">
        <f t="shared" si="3"/>
        <v>3200.9999999999995</v>
      </c>
    </row>
    <row r="76" spans="1:8" x14ac:dyDescent="0.25">
      <c r="A76" s="4">
        <v>44263</v>
      </c>
      <c r="B76" t="s">
        <v>14</v>
      </c>
      <c r="C76" t="s">
        <v>57</v>
      </c>
      <c r="D76" s="7">
        <v>24</v>
      </c>
      <c r="E76" s="2">
        <f t="shared" si="2"/>
        <v>53.32</v>
      </c>
      <c r="F76" s="2">
        <v>1279.68</v>
      </c>
      <c r="G76" s="2">
        <v>-0.48</v>
      </c>
      <c r="H76" s="2">
        <f t="shared" si="3"/>
        <v>1280.1600000000001</v>
      </c>
    </row>
    <row r="77" spans="1:8" x14ac:dyDescent="0.25">
      <c r="A77" s="4">
        <v>44263</v>
      </c>
      <c r="B77" t="s">
        <v>14</v>
      </c>
      <c r="C77" t="s">
        <v>57</v>
      </c>
      <c r="D77" s="7">
        <v>5</v>
      </c>
      <c r="E77" s="2">
        <f t="shared" si="2"/>
        <v>53.260000000000005</v>
      </c>
      <c r="F77" s="2">
        <v>266.3</v>
      </c>
      <c r="G77" s="2">
        <v>-0.09</v>
      </c>
      <c r="H77" s="2">
        <f t="shared" si="3"/>
        <v>266.39</v>
      </c>
    </row>
    <row r="78" spans="1:8" x14ac:dyDescent="0.25">
      <c r="A78" s="4">
        <v>44263</v>
      </c>
      <c r="B78" t="s">
        <v>14</v>
      </c>
      <c r="C78" t="s">
        <v>57</v>
      </c>
      <c r="D78" s="7">
        <v>81</v>
      </c>
      <c r="E78" s="2">
        <f t="shared" si="2"/>
        <v>53.36999999999999</v>
      </c>
      <c r="F78" s="2">
        <v>4322.9699999999993</v>
      </c>
      <c r="G78" s="2">
        <v>-1.63</v>
      </c>
      <c r="H78" s="2">
        <f t="shared" si="3"/>
        <v>4324.5999999999995</v>
      </c>
    </row>
    <row r="79" spans="1:8" x14ac:dyDescent="0.25">
      <c r="A79" s="4">
        <v>44263</v>
      </c>
      <c r="B79" t="s">
        <v>14</v>
      </c>
      <c r="C79" t="s">
        <v>57</v>
      </c>
      <c r="D79" s="7">
        <v>582</v>
      </c>
      <c r="E79" s="2">
        <f t="shared" si="2"/>
        <v>53.46</v>
      </c>
      <c r="F79" s="2">
        <v>31113.72</v>
      </c>
      <c r="G79" s="2">
        <v>-11.83</v>
      </c>
      <c r="H79" s="2">
        <f t="shared" si="3"/>
        <v>31125.550000000003</v>
      </c>
    </row>
    <row r="80" spans="1:8" x14ac:dyDescent="0.25">
      <c r="A80" s="4">
        <v>44263</v>
      </c>
      <c r="B80" t="s">
        <v>14</v>
      </c>
      <c r="C80" t="s">
        <v>57</v>
      </c>
      <c r="D80" s="7">
        <v>125</v>
      </c>
      <c r="E80" s="2">
        <f t="shared" si="2"/>
        <v>53.4</v>
      </c>
      <c r="F80" s="2">
        <v>6675</v>
      </c>
      <c r="G80" s="2">
        <v>-2.54</v>
      </c>
      <c r="H80" s="2">
        <f t="shared" si="3"/>
        <v>6677.54</v>
      </c>
    </row>
    <row r="81" spans="1:8" x14ac:dyDescent="0.25">
      <c r="A81" s="4">
        <v>44263</v>
      </c>
      <c r="B81" t="s">
        <v>14</v>
      </c>
      <c r="C81" t="s">
        <v>57</v>
      </c>
      <c r="D81" s="7">
        <v>3016</v>
      </c>
      <c r="E81" s="2">
        <f t="shared" si="2"/>
        <v>53.47</v>
      </c>
      <c r="F81" s="2">
        <v>161265.51999999999</v>
      </c>
      <c r="G81" s="2">
        <v>-61.34</v>
      </c>
      <c r="H81" s="2">
        <f t="shared" si="3"/>
        <v>161326.85999999999</v>
      </c>
    </row>
    <row r="82" spans="1:8" x14ac:dyDescent="0.25">
      <c r="A82" s="4">
        <v>44263</v>
      </c>
      <c r="B82" t="s">
        <v>14</v>
      </c>
      <c r="C82" t="s">
        <v>57</v>
      </c>
      <c r="D82" s="7">
        <v>1</v>
      </c>
      <c r="E82" s="2">
        <f t="shared" si="2"/>
        <v>53.36</v>
      </c>
      <c r="F82" s="2">
        <v>53.36</v>
      </c>
      <c r="G82" s="2">
        <v>-0.01</v>
      </c>
      <c r="H82" s="2">
        <f t="shared" si="3"/>
        <v>53.37</v>
      </c>
    </row>
    <row r="83" spans="1:8" x14ac:dyDescent="0.25">
      <c r="A83" s="4">
        <v>44263</v>
      </c>
      <c r="B83" t="s">
        <v>14</v>
      </c>
      <c r="C83" t="s">
        <v>57</v>
      </c>
      <c r="D83" s="7">
        <v>15</v>
      </c>
      <c r="E83" s="2">
        <f t="shared" si="2"/>
        <v>53.39</v>
      </c>
      <c r="F83" s="2">
        <v>800.85</v>
      </c>
      <c r="G83" s="2">
        <v>-0.3</v>
      </c>
      <c r="H83" s="2">
        <f t="shared" si="3"/>
        <v>801.15</v>
      </c>
    </row>
    <row r="84" spans="1:8" x14ac:dyDescent="0.25">
      <c r="A84" s="4">
        <v>44263</v>
      </c>
      <c r="B84" t="s">
        <v>14</v>
      </c>
      <c r="C84" t="s">
        <v>57</v>
      </c>
      <c r="D84" s="7">
        <v>30</v>
      </c>
      <c r="E84" s="2">
        <f t="shared" si="2"/>
        <v>53.310000000000009</v>
      </c>
      <c r="F84" s="2">
        <v>1599.3000000000002</v>
      </c>
      <c r="G84" s="2">
        <v>-0.59</v>
      </c>
      <c r="H84" s="2">
        <f t="shared" si="3"/>
        <v>1599.89</v>
      </c>
    </row>
    <row r="85" spans="1:8" x14ac:dyDescent="0.25">
      <c r="A85" s="4">
        <v>44263</v>
      </c>
      <c r="B85" t="s">
        <v>14</v>
      </c>
      <c r="C85" t="s">
        <v>58</v>
      </c>
      <c r="D85" s="7">
        <v>1</v>
      </c>
      <c r="E85" s="2">
        <f t="shared" si="2"/>
        <v>102.31</v>
      </c>
      <c r="F85" s="2">
        <v>102.31</v>
      </c>
      <c r="G85" s="2">
        <v>-0.03</v>
      </c>
      <c r="H85" s="2">
        <f t="shared" si="3"/>
        <v>102.34</v>
      </c>
    </row>
    <row r="86" spans="1:8" x14ac:dyDescent="0.25">
      <c r="A86" s="4">
        <v>44263</v>
      </c>
      <c r="B86" t="s">
        <v>14</v>
      </c>
      <c r="C86" t="s">
        <v>58</v>
      </c>
      <c r="D86" s="7">
        <v>69</v>
      </c>
      <c r="E86" s="2">
        <f t="shared" si="2"/>
        <v>102.32</v>
      </c>
      <c r="F86" s="2">
        <v>7060.08</v>
      </c>
      <c r="G86" s="2">
        <v>-2.68</v>
      </c>
      <c r="H86" s="2">
        <f t="shared" si="3"/>
        <v>7062.76</v>
      </c>
    </row>
    <row r="87" spans="1:8" x14ac:dyDescent="0.25">
      <c r="A87" s="4">
        <v>44263</v>
      </c>
      <c r="B87" t="s">
        <v>14</v>
      </c>
      <c r="C87" t="s">
        <v>58</v>
      </c>
      <c r="D87" s="7">
        <v>248</v>
      </c>
      <c r="E87" s="2">
        <f t="shared" si="2"/>
        <v>102.27</v>
      </c>
      <c r="F87" s="2">
        <v>25362.959999999999</v>
      </c>
      <c r="G87" s="2">
        <v>-9.64</v>
      </c>
      <c r="H87" s="2">
        <f t="shared" si="3"/>
        <v>25372.6</v>
      </c>
    </row>
    <row r="88" spans="1:8" x14ac:dyDescent="0.25">
      <c r="A88" s="4">
        <v>44263</v>
      </c>
      <c r="B88" t="s">
        <v>14</v>
      </c>
      <c r="C88" t="s">
        <v>58</v>
      </c>
      <c r="D88" s="7">
        <v>258</v>
      </c>
      <c r="E88" s="2">
        <f t="shared" si="2"/>
        <v>102.29</v>
      </c>
      <c r="F88" s="2">
        <v>26390.820000000003</v>
      </c>
      <c r="G88" s="2">
        <v>-10.029999999999999</v>
      </c>
      <c r="H88" s="2">
        <f t="shared" si="3"/>
        <v>26400.850000000002</v>
      </c>
    </row>
    <row r="89" spans="1:8" x14ac:dyDescent="0.25">
      <c r="A89" s="4">
        <v>44263</v>
      </c>
      <c r="B89" t="s">
        <v>14</v>
      </c>
      <c r="C89" t="s">
        <v>59</v>
      </c>
      <c r="D89" s="7">
        <v>107</v>
      </c>
      <c r="E89" s="2">
        <f t="shared" si="2"/>
        <v>116.83</v>
      </c>
      <c r="F89" s="2">
        <v>12500.81</v>
      </c>
      <c r="G89" s="2">
        <v>-4.75</v>
      </c>
      <c r="H89" s="2">
        <f t="shared" si="3"/>
        <v>12505.56</v>
      </c>
    </row>
    <row r="90" spans="1:8" x14ac:dyDescent="0.25">
      <c r="A90" s="4">
        <v>44263</v>
      </c>
      <c r="B90" t="s">
        <v>14</v>
      </c>
      <c r="C90" t="s">
        <v>59</v>
      </c>
      <c r="D90" s="7">
        <v>78</v>
      </c>
      <c r="E90" s="2">
        <f t="shared" si="2"/>
        <v>116.65</v>
      </c>
      <c r="F90" s="2">
        <v>9098.7000000000007</v>
      </c>
      <c r="G90" s="2">
        <v>-3.45</v>
      </c>
      <c r="H90" s="2">
        <f t="shared" si="3"/>
        <v>9102.1500000000015</v>
      </c>
    </row>
    <row r="91" spans="1:8" x14ac:dyDescent="0.25">
      <c r="A91" s="4">
        <v>44263</v>
      </c>
      <c r="B91" t="s">
        <v>14</v>
      </c>
      <c r="C91" t="s">
        <v>59</v>
      </c>
      <c r="D91" s="7">
        <v>95</v>
      </c>
      <c r="E91" s="2">
        <f t="shared" si="2"/>
        <v>117.11000000000001</v>
      </c>
      <c r="F91" s="2">
        <v>11125.45</v>
      </c>
      <c r="G91" s="2">
        <v>-4.22</v>
      </c>
      <c r="H91" s="2">
        <f t="shared" si="3"/>
        <v>11129.67</v>
      </c>
    </row>
    <row r="92" spans="1:8" x14ac:dyDescent="0.25">
      <c r="A92" s="4">
        <v>44263</v>
      </c>
      <c r="B92" t="s">
        <v>14</v>
      </c>
      <c r="C92" t="s">
        <v>59</v>
      </c>
      <c r="D92" s="7">
        <v>186</v>
      </c>
      <c r="E92" s="2">
        <f t="shared" si="2"/>
        <v>116.85</v>
      </c>
      <c r="F92" s="2">
        <v>21734.1</v>
      </c>
      <c r="G92" s="2">
        <v>-8.26</v>
      </c>
      <c r="H92" s="2">
        <f t="shared" si="3"/>
        <v>21742.359999999997</v>
      </c>
    </row>
    <row r="93" spans="1:8" x14ac:dyDescent="0.25">
      <c r="A93" s="4">
        <v>44263</v>
      </c>
      <c r="B93" t="s">
        <v>14</v>
      </c>
      <c r="C93" t="s">
        <v>59</v>
      </c>
      <c r="D93" s="7">
        <v>26</v>
      </c>
      <c r="E93" s="2">
        <f t="shared" si="2"/>
        <v>116.73</v>
      </c>
      <c r="F93" s="2">
        <v>3034.98</v>
      </c>
      <c r="G93" s="2">
        <v>-1.1399999999999999</v>
      </c>
      <c r="H93" s="2">
        <f t="shared" si="3"/>
        <v>3036.12</v>
      </c>
    </row>
    <row r="94" spans="1:8" x14ac:dyDescent="0.25">
      <c r="A94" s="4">
        <v>44263</v>
      </c>
      <c r="B94" t="s">
        <v>14</v>
      </c>
      <c r="C94" t="s">
        <v>59</v>
      </c>
      <c r="D94" s="7">
        <v>60</v>
      </c>
      <c r="E94" s="2">
        <f t="shared" si="2"/>
        <v>116.62000000000002</v>
      </c>
      <c r="F94" s="2">
        <v>6997.2000000000007</v>
      </c>
      <c r="G94" s="2">
        <v>-2.64</v>
      </c>
      <c r="H94" s="2">
        <f t="shared" si="3"/>
        <v>6999.8400000000011</v>
      </c>
    </row>
    <row r="95" spans="1:8" x14ac:dyDescent="0.25">
      <c r="A95" s="4">
        <v>44263</v>
      </c>
      <c r="B95" t="s">
        <v>14</v>
      </c>
      <c r="C95" t="s">
        <v>59</v>
      </c>
      <c r="D95" s="7">
        <v>144</v>
      </c>
      <c r="E95" s="2">
        <f t="shared" si="2"/>
        <v>116.70999999999998</v>
      </c>
      <c r="F95" s="2">
        <v>16806.239999999998</v>
      </c>
      <c r="G95" s="2">
        <v>-6.39</v>
      </c>
      <c r="H95" s="2">
        <f t="shared" si="3"/>
        <v>16812.629999999997</v>
      </c>
    </row>
    <row r="96" spans="1:8" x14ac:dyDescent="0.25">
      <c r="A96" s="4">
        <v>44263</v>
      </c>
      <c r="B96" t="s">
        <v>14</v>
      </c>
      <c r="C96" t="s">
        <v>59</v>
      </c>
      <c r="D96" s="7">
        <v>14</v>
      </c>
      <c r="E96" s="2">
        <f t="shared" si="2"/>
        <v>117.34</v>
      </c>
      <c r="F96" s="2">
        <v>1642.76</v>
      </c>
      <c r="G96" s="2">
        <v>-0.61</v>
      </c>
      <c r="H96" s="2">
        <f t="shared" si="3"/>
        <v>1643.37</v>
      </c>
    </row>
    <row r="97" spans="1:8" x14ac:dyDescent="0.25">
      <c r="A97" s="4">
        <v>44263</v>
      </c>
      <c r="B97" t="s">
        <v>14</v>
      </c>
      <c r="C97" t="s">
        <v>59</v>
      </c>
      <c r="D97" s="7">
        <v>28</v>
      </c>
      <c r="E97" s="2">
        <f t="shared" si="2"/>
        <v>116.45</v>
      </c>
      <c r="F97" s="2">
        <v>3260.6</v>
      </c>
      <c r="G97" s="2">
        <v>-1.24</v>
      </c>
      <c r="H97" s="2">
        <f t="shared" si="3"/>
        <v>3261.8399999999997</v>
      </c>
    </row>
    <row r="98" spans="1:8" x14ac:dyDescent="0.25">
      <c r="A98" s="4">
        <v>44263</v>
      </c>
      <c r="B98" t="s">
        <v>14</v>
      </c>
      <c r="C98" t="s">
        <v>59</v>
      </c>
      <c r="D98" s="7">
        <v>71</v>
      </c>
      <c r="E98" s="2">
        <f t="shared" si="2"/>
        <v>116.52</v>
      </c>
      <c r="F98" s="2">
        <v>8272.92</v>
      </c>
      <c r="G98" s="2">
        <v>-3.14</v>
      </c>
      <c r="H98" s="2">
        <f t="shared" si="3"/>
        <v>8276.06</v>
      </c>
    </row>
    <row r="99" spans="1:8" x14ac:dyDescent="0.25">
      <c r="A99" s="4">
        <v>44263</v>
      </c>
      <c r="B99" t="s">
        <v>14</v>
      </c>
      <c r="C99" t="s">
        <v>59</v>
      </c>
      <c r="D99" s="7">
        <v>14</v>
      </c>
      <c r="E99" s="2">
        <f t="shared" si="2"/>
        <v>116.67999999999999</v>
      </c>
      <c r="F99" s="2">
        <v>1633.52</v>
      </c>
      <c r="G99" s="2">
        <v>-0.62</v>
      </c>
      <c r="H99" s="2">
        <f t="shared" si="3"/>
        <v>1634.1399999999999</v>
      </c>
    </row>
    <row r="100" spans="1:8" x14ac:dyDescent="0.25">
      <c r="A100" s="4">
        <v>44263</v>
      </c>
      <c r="B100" t="s">
        <v>14</v>
      </c>
      <c r="C100" t="s">
        <v>59</v>
      </c>
      <c r="D100" s="7">
        <v>82</v>
      </c>
      <c r="E100" s="2">
        <f t="shared" si="2"/>
        <v>116.56</v>
      </c>
      <c r="F100" s="2">
        <v>9557.92</v>
      </c>
      <c r="G100" s="2">
        <v>-3.63</v>
      </c>
      <c r="H100" s="2">
        <f t="shared" si="3"/>
        <v>9561.5499999999993</v>
      </c>
    </row>
    <row r="101" spans="1:8" x14ac:dyDescent="0.25">
      <c r="A101" s="4">
        <v>44263</v>
      </c>
      <c r="B101" t="s">
        <v>14</v>
      </c>
      <c r="C101" t="s">
        <v>59</v>
      </c>
      <c r="D101" s="7">
        <v>105</v>
      </c>
      <c r="E101" s="2">
        <f t="shared" si="2"/>
        <v>116.58</v>
      </c>
      <c r="F101" s="2">
        <v>12240.9</v>
      </c>
      <c r="G101" s="2">
        <v>-4.6500000000000004</v>
      </c>
      <c r="H101" s="2">
        <f t="shared" si="3"/>
        <v>12245.55</v>
      </c>
    </row>
    <row r="102" spans="1:8" x14ac:dyDescent="0.25">
      <c r="A102" s="4">
        <v>44263</v>
      </c>
      <c r="B102" t="s">
        <v>14</v>
      </c>
      <c r="C102" t="s">
        <v>59</v>
      </c>
      <c r="D102" s="7">
        <v>132</v>
      </c>
      <c r="E102" s="2">
        <f t="shared" si="2"/>
        <v>116.51</v>
      </c>
      <c r="F102" s="2">
        <v>15379.320000000002</v>
      </c>
      <c r="G102" s="2">
        <v>-5.83</v>
      </c>
      <c r="H102" s="2">
        <f t="shared" si="3"/>
        <v>15385.150000000001</v>
      </c>
    </row>
    <row r="103" spans="1:8" x14ac:dyDescent="0.25">
      <c r="A103" s="4">
        <v>44263</v>
      </c>
      <c r="B103" t="s">
        <v>14</v>
      </c>
      <c r="C103" t="s">
        <v>59</v>
      </c>
      <c r="D103" s="7">
        <v>226</v>
      </c>
      <c r="E103" s="2">
        <f t="shared" si="2"/>
        <v>116.41</v>
      </c>
      <c r="F103" s="2">
        <v>26308.66</v>
      </c>
      <c r="G103" s="2">
        <v>-10</v>
      </c>
      <c r="H103" s="2">
        <f t="shared" si="3"/>
        <v>26318.66</v>
      </c>
    </row>
    <row r="104" spans="1:8" x14ac:dyDescent="0.25">
      <c r="A104" s="4">
        <v>44263</v>
      </c>
      <c r="B104" t="s">
        <v>14</v>
      </c>
      <c r="C104" t="s">
        <v>59</v>
      </c>
      <c r="D104" s="7">
        <v>27</v>
      </c>
      <c r="E104" s="2">
        <f t="shared" si="2"/>
        <v>117.06</v>
      </c>
      <c r="F104" s="2">
        <v>3160.62</v>
      </c>
      <c r="G104" s="2">
        <v>-1.18</v>
      </c>
      <c r="H104" s="2">
        <f t="shared" si="3"/>
        <v>3161.7999999999997</v>
      </c>
    </row>
    <row r="105" spans="1:8" x14ac:dyDescent="0.25">
      <c r="A105" s="4">
        <v>44263</v>
      </c>
      <c r="B105" t="s">
        <v>14</v>
      </c>
      <c r="C105" t="s">
        <v>59</v>
      </c>
      <c r="D105" s="7">
        <v>36</v>
      </c>
      <c r="E105" s="2">
        <f t="shared" si="2"/>
        <v>116.54000000000002</v>
      </c>
      <c r="F105" s="2">
        <v>4195.4400000000005</v>
      </c>
      <c r="G105" s="2">
        <v>-1.58</v>
      </c>
      <c r="H105" s="2">
        <f t="shared" si="3"/>
        <v>4197.0200000000004</v>
      </c>
    </row>
    <row r="106" spans="1:8" x14ac:dyDescent="0.25">
      <c r="A106" s="4">
        <v>44263</v>
      </c>
      <c r="B106" t="s">
        <v>14</v>
      </c>
      <c r="C106" t="s">
        <v>59</v>
      </c>
      <c r="D106" s="7">
        <v>43</v>
      </c>
      <c r="E106" s="2">
        <f t="shared" si="2"/>
        <v>116.72</v>
      </c>
      <c r="F106" s="2">
        <v>5018.96</v>
      </c>
      <c r="G106" s="2">
        <v>-1.9</v>
      </c>
      <c r="H106" s="2">
        <f t="shared" si="3"/>
        <v>5020.8599999999997</v>
      </c>
    </row>
    <row r="107" spans="1:8" x14ac:dyDescent="0.25">
      <c r="A107" s="4">
        <v>44263</v>
      </c>
      <c r="B107" t="s">
        <v>14</v>
      </c>
      <c r="C107" t="s">
        <v>59</v>
      </c>
      <c r="D107" s="7">
        <v>95</v>
      </c>
      <c r="E107" s="2">
        <f t="shared" si="2"/>
        <v>116.57</v>
      </c>
      <c r="F107" s="2">
        <v>11074.15</v>
      </c>
      <c r="G107" s="2">
        <v>-4.21</v>
      </c>
      <c r="H107" s="2">
        <f t="shared" si="3"/>
        <v>11078.359999999999</v>
      </c>
    </row>
    <row r="108" spans="1:8" x14ac:dyDescent="0.25">
      <c r="A108" s="4">
        <v>44263</v>
      </c>
      <c r="B108" t="s">
        <v>14</v>
      </c>
      <c r="C108" t="s">
        <v>59</v>
      </c>
      <c r="D108" s="7">
        <v>25</v>
      </c>
      <c r="E108" s="2">
        <f t="shared" si="2"/>
        <v>116.79</v>
      </c>
      <c r="F108" s="2">
        <v>2919.75</v>
      </c>
      <c r="G108" s="2">
        <v>-1.1000000000000001</v>
      </c>
      <c r="H108" s="2">
        <f t="shared" si="3"/>
        <v>2920.85</v>
      </c>
    </row>
    <row r="109" spans="1:8" x14ac:dyDescent="0.25">
      <c r="A109" s="4">
        <v>44263</v>
      </c>
      <c r="B109" t="s">
        <v>14</v>
      </c>
      <c r="C109" t="s">
        <v>59</v>
      </c>
      <c r="D109" s="7">
        <v>22</v>
      </c>
      <c r="E109" s="2">
        <f t="shared" si="2"/>
        <v>116.31</v>
      </c>
      <c r="F109" s="2">
        <v>2558.8200000000002</v>
      </c>
      <c r="G109" s="2">
        <v>-0.97</v>
      </c>
      <c r="H109" s="2">
        <f t="shared" si="3"/>
        <v>2559.79</v>
      </c>
    </row>
    <row r="110" spans="1:8" x14ac:dyDescent="0.25">
      <c r="A110" s="4">
        <v>44263</v>
      </c>
      <c r="B110" t="s">
        <v>14</v>
      </c>
      <c r="C110" t="s">
        <v>59</v>
      </c>
      <c r="D110" s="7">
        <v>12</v>
      </c>
      <c r="E110" s="2">
        <f t="shared" si="2"/>
        <v>116.78000000000002</v>
      </c>
      <c r="F110" s="2">
        <v>1401.3600000000001</v>
      </c>
      <c r="G110" s="2">
        <v>-0.53</v>
      </c>
      <c r="H110" s="2">
        <f t="shared" si="3"/>
        <v>1401.89</v>
      </c>
    </row>
    <row r="111" spans="1:8" x14ac:dyDescent="0.25">
      <c r="A111" s="4">
        <v>44263</v>
      </c>
      <c r="B111" t="s">
        <v>14</v>
      </c>
      <c r="C111" t="s">
        <v>59</v>
      </c>
      <c r="D111" s="7">
        <v>110</v>
      </c>
      <c r="E111" s="2">
        <f t="shared" si="2"/>
        <v>116.59</v>
      </c>
      <c r="F111" s="2">
        <v>12824.9</v>
      </c>
      <c r="G111" s="2">
        <v>-4.8600000000000003</v>
      </c>
      <c r="H111" s="2">
        <f t="shared" si="3"/>
        <v>12829.76</v>
      </c>
    </row>
    <row r="112" spans="1:8" x14ac:dyDescent="0.25">
      <c r="A112" s="4">
        <v>44263</v>
      </c>
      <c r="B112" t="s">
        <v>14</v>
      </c>
      <c r="C112" t="s">
        <v>59</v>
      </c>
      <c r="D112" s="7">
        <v>28</v>
      </c>
      <c r="E112" s="2">
        <f t="shared" si="2"/>
        <v>117.15</v>
      </c>
      <c r="F112" s="2">
        <v>3280.2000000000003</v>
      </c>
      <c r="G112" s="2">
        <v>-1.24</v>
      </c>
      <c r="H112" s="2">
        <f t="shared" si="3"/>
        <v>3281.44</v>
      </c>
    </row>
    <row r="113" spans="1:8" x14ac:dyDescent="0.25">
      <c r="A113" s="4">
        <v>44263</v>
      </c>
      <c r="B113" t="s">
        <v>14</v>
      </c>
      <c r="C113" t="s">
        <v>59</v>
      </c>
      <c r="D113" s="7">
        <v>97</v>
      </c>
      <c r="E113" s="2">
        <f t="shared" si="2"/>
        <v>117.03</v>
      </c>
      <c r="F113" s="2">
        <v>11351.91</v>
      </c>
      <c r="G113" s="2">
        <v>-4.3099999999999996</v>
      </c>
      <c r="H113" s="2">
        <f t="shared" si="3"/>
        <v>11356.22</v>
      </c>
    </row>
    <row r="114" spans="1:8" x14ac:dyDescent="0.25">
      <c r="A114" s="4">
        <v>44263</v>
      </c>
      <c r="B114" t="s">
        <v>14</v>
      </c>
      <c r="C114" t="s">
        <v>59</v>
      </c>
      <c r="D114" s="7">
        <v>14</v>
      </c>
      <c r="E114" s="2">
        <f t="shared" si="2"/>
        <v>116.24</v>
      </c>
      <c r="F114" s="2">
        <v>1627.36</v>
      </c>
      <c r="G114" s="2">
        <v>-0.62</v>
      </c>
      <c r="H114" s="2">
        <f t="shared" si="3"/>
        <v>1627.9799999999998</v>
      </c>
    </row>
    <row r="115" spans="1:8" x14ac:dyDescent="0.25">
      <c r="A115" s="4">
        <v>44263</v>
      </c>
      <c r="B115" t="s">
        <v>14</v>
      </c>
      <c r="C115" t="s">
        <v>59</v>
      </c>
      <c r="D115" s="7">
        <v>119</v>
      </c>
      <c r="E115" s="2">
        <f t="shared" si="2"/>
        <v>116.76</v>
      </c>
      <c r="F115" s="2">
        <v>13894.44</v>
      </c>
      <c r="G115" s="2">
        <v>-5.28</v>
      </c>
      <c r="H115" s="2">
        <f t="shared" si="3"/>
        <v>13899.720000000001</v>
      </c>
    </row>
    <row r="116" spans="1:8" x14ac:dyDescent="0.25">
      <c r="A116" s="4">
        <v>44263</v>
      </c>
      <c r="B116" t="s">
        <v>14</v>
      </c>
      <c r="C116" t="s">
        <v>59</v>
      </c>
      <c r="D116" s="7">
        <v>110</v>
      </c>
      <c r="E116" s="2">
        <f t="shared" si="2"/>
        <v>116.7</v>
      </c>
      <c r="F116" s="2">
        <v>12837</v>
      </c>
      <c r="G116" s="2">
        <v>-4.8899999999999997</v>
      </c>
      <c r="H116" s="2">
        <f t="shared" si="3"/>
        <v>12841.89</v>
      </c>
    </row>
    <row r="117" spans="1:8" x14ac:dyDescent="0.25">
      <c r="A117" s="4">
        <v>44263</v>
      </c>
      <c r="B117" t="s">
        <v>14</v>
      </c>
      <c r="C117" t="s">
        <v>59</v>
      </c>
      <c r="D117" s="7">
        <v>100</v>
      </c>
      <c r="E117" s="2">
        <f t="shared" si="2"/>
        <v>117</v>
      </c>
      <c r="F117" s="2">
        <v>11700</v>
      </c>
      <c r="G117" s="2">
        <v>-4.4400000000000004</v>
      </c>
      <c r="H117" s="2">
        <f t="shared" si="3"/>
        <v>11704.44</v>
      </c>
    </row>
    <row r="118" spans="1:8" x14ac:dyDescent="0.25">
      <c r="A118" s="4">
        <v>44263</v>
      </c>
      <c r="B118" t="s">
        <v>14</v>
      </c>
      <c r="C118" t="s">
        <v>59</v>
      </c>
      <c r="D118" s="7">
        <v>14</v>
      </c>
      <c r="E118" s="2">
        <f t="shared" si="2"/>
        <v>116.23</v>
      </c>
      <c r="F118" s="2">
        <v>1627.22</v>
      </c>
      <c r="G118" s="2">
        <v>-0.61</v>
      </c>
      <c r="H118" s="2">
        <f t="shared" si="3"/>
        <v>1627.83</v>
      </c>
    </row>
    <row r="119" spans="1:8" x14ac:dyDescent="0.25">
      <c r="A119" s="4">
        <v>44263</v>
      </c>
      <c r="B119" t="s">
        <v>14</v>
      </c>
      <c r="C119" t="s">
        <v>59</v>
      </c>
      <c r="D119" s="7">
        <v>41</v>
      </c>
      <c r="E119" s="2">
        <f t="shared" si="2"/>
        <v>116.55000000000001</v>
      </c>
      <c r="F119" s="2">
        <v>4778.55</v>
      </c>
      <c r="G119" s="2">
        <v>-1.81</v>
      </c>
      <c r="H119" s="2">
        <f t="shared" si="3"/>
        <v>4780.3600000000006</v>
      </c>
    </row>
    <row r="120" spans="1:8" x14ac:dyDescent="0.25">
      <c r="A120" s="4">
        <v>44263</v>
      </c>
      <c r="B120" t="s">
        <v>14</v>
      </c>
      <c r="C120" t="s">
        <v>59</v>
      </c>
      <c r="D120" s="7">
        <v>50</v>
      </c>
      <c r="E120" s="2">
        <f t="shared" si="2"/>
        <v>117.02</v>
      </c>
      <c r="F120" s="2">
        <v>5851</v>
      </c>
      <c r="G120" s="2">
        <v>-2.2200000000000002</v>
      </c>
      <c r="H120" s="2">
        <f t="shared" si="3"/>
        <v>5853.22</v>
      </c>
    </row>
    <row r="121" spans="1:8" x14ac:dyDescent="0.25">
      <c r="A121" s="4">
        <v>44263</v>
      </c>
      <c r="B121" t="s">
        <v>14</v>
      </c>
      <c r="C121" t="s">
        <v>59</v>
      </c>
      <c r="D121" s="7">
        <v>2</v>
      </c>
      <c r="E121" s="2">
        <f t="shared" si="2"/>
        <v>116.17</v>
      </c>
      <c r="F121" s="2">
        <v>232.34</v>
      </c>
      <c r="G121" s="2">
        <v>-0.08</v>
      </c>
      <c r="H121" s="2">
        <f t="shared" si="3"/>
        <v>232.42000000000002</v>
      </c>
    </row>
    <row r="122" spans="1:8" x14ac:dyDescent="0.25">
      <c r="A122" s="4">
        <v>44263</v>
      </c>
      <c r="B122" t="s">
        <v>14</v>
      </c>
      <c r="C122" t="s">
        <v>59</v>
      </c>
      <c r="D122" s="7">
        <v>32</v>
      </c>
      <c r="E122" s="2">
        <f t="shared" si="2"/>
        <v>116.26</v>
      </c>
      <c r="F122" s="2">
        <v>3720.32</v>
      </c>
      <c r="G122" s="2">
        <v>-1.4</v>
      </c>
      <c r="H122" s="2">
        <f t="shared" si="3"/>
        <v>3721.7200000000003</v>
      </c>
    </row>
    <row r="123" spans="1:8" x14ac:dyDescent="0.25">
      <c r="A123" s="4">
        <v>44263</v>
      </c>
      <c r="B123" t="s">
        <v>14</v>
      </c>
      <c r="C123" t="s">
        <v>59</v>
      </c>
      <c r="D123" s="7">
        <v>64</v>
      </c>
      <c r="E123" s="2">
        <f t="shared" si="2"/>
        <v>116.84</v>
      </c>
      <c r="F123" s="2">
        <v>7477.76</v>
      </c>
      <c r="G123" s="2">
        <v>-2.83</v>
      </c>
      <c r="H123" s="2">
        <f t="shared" si="3"/>
        <v>7480.59</v>
      </c>
    </row>
    <row r="124" spans="1:8" x14ac:dyDescent="0.25">
      <c r="A124" s="4">
        <v>44263</v>
      </c>
      <c r="B124" t="s">
        <v>14</v>
      </c>
      <c r="C124" t="s">
        <v>59</v>
      </c>
      <c r="D124" s="7">
        <v>48</v>
      </c>
      <c r="E124" s="2">
        <f t="shared" si="2"/>
        <v>117.41000000000001</v>
      </c>
      <c r="F124" s="2">
        <v>5635.68</v>
      </c>
      <c r="G124" s="2">
        <v>-2.13</v>
      </c>
      <c r="H124" s="2">
        <f t="shared" si="3"/>
        <v>5637.81</v>
      </c>
    </row>
    <row r="125" spans="1:8" x14ac:dyDescent="0.25">
      <c r="A125" s="4">
        <v>44263</v>
      </c>
      <c r="B125" t="s">
        <v>14</v>
      </c>
      <c r="C125" t="s">
        <v>59</v>
      </c>
      <c r="D125" s="7">
        <v>14</v>
      </c>
      <c r="E125" s="2">
        <f t="shared" si="2"/>
        <v>117.31000000000002</v>
      </c>
      <c r="F125" s="2">
        <v>1642.3400000000001</v>
      </c>
      <c r="G125" s="2">
        <v>-0.62</v>
      </c>
      <c r="H125" s="2">
        <f t="shared" si="3"/>
        <v>1642.96</v>
      </c>
    </row>
    <row r="126" spans="1:8" x14ac:dyDescent="0.25">
      <c r="A126" s="4">
        <v>44263</v>
      </c>
      <c r="B126" t="s">
        <v>14</v>
      </c>
      <c r="C126" t="s">
        <v>59</v>
      </c>
      <c r="D126" s="7">
        <v>65</v>
      </c>
      <c r="E126" s="2">
        <f t="shared" si="2"/>
        <v>116.33</v>
      </c>
      <c r="F126" s="2">
        <v>7561.45</v>
      </c>
      <c r="G126" s="2">
        <v>-2.87</v>
      </c>
      <c r="H126" s="2">
        <f t="shared" si="3"/>
        <v>7564.32</v>
      </c>
    </row>
    <row r="127" spans="1:8" x14ac:dyDescent="0.25">
      <c r="A127" s="4">
        <v>44263</v>
      </c>
      <c r="B127" t="s">
        <v>14</v>
      </c>
      <c r="C127" t="s">
        <v>59</v>
      </c>
      <c r="D127" s="7">
        <v>14</v>
      </c>
      <c r="E127" s="2">
        <f t="shared" si="2"/>
        <v>117.07000000000001</v>
      </c>
      <c r="F127" s="2">
        <v>1638.98</v>
      </c>
      <c r="G127" s="2">
        <v>-0.61</v>
      </c>
      <c r="H127" s="2">
        <f t="shared" si="3"/>
        <v>1639.59</v>
      </c>
    </row>
    <row r="128" spans="1:8" x14ac:dyDescent="0.25">
      <c r="A128" s="4">
        <v>44263</v>
      </c>
      <c r="B128" t="s">
        <v>14</v>
      </c>
      <c r="C128" t="s">
        <v>59</v>
      </c>
      <c r="D128" s="7">
        <v>63</v>
      </c>
      <c r="E128" s="2">
        <f t="shared" si="2"/>
        <v>116.64</v>
      </c>
      <c r="F128" s="2">
        <v>7348.32</v>
      </c>
      <c r="G128" s="2">
        <v>-2.78</v>
      </c>
      <c r="H128" s="2">
        <f t="shared" si="3"/>
        <v>7351.0999999999995</v>
      </c>
    </row>
    <row r="129" spans="1:8" x14ac:dyDescent="0.25">
      <c r="A129" s="4">
        <v>44263</v>
      </c>
      <c r="B129" t="s">
        <v>14</v>
      </c>
      <c r="C129" t="s">
        <v>59</v>
      </c>
      <c r="D129" s="7">
        <v>157</v>
      </c>
      <c r="E129" s="2">
        <f t="shared" si="2"/>
        <v>117.01</v>
      </c>
      <c r="F129" s="2">
        <v>18370.57</v>
      </c>
      <c r="G129" s="2">
        <v>-6.97</v>
      </c>
      <c r="H129" s="2">
        <f t="shared" si="3"/>
        <v>18377.54</v>
      </c>
    </row>
    <row r="130" spans="1:8" x14ac:dyDescent="0.25">
      <c r="A130" s="4">
        <v>44263</v>
      </c>
      <c r="B130" t="s">
        <v>14</v>
      </c>
      <c r="C130" t="s">
        <v>59</v>
      </c>
      <c r="D130" s="7">
        <v>1</v>
      </c>
      <c r="E130" s="2">
        <f t="shared" ref="E130:E164" si="4">F130/D130</f>
        <v>116.27</v>
      </c>
      <c r="F130" s="2">
        <v>116.27</v>
      </c>
      <c r="G130" s="2">
        <v>-0.04</v>
      </c>
      <c r="H130" s="2">
        <f t="shared" si="3"/>
        <v>116.31</v>
      </c>
    </row>
    <row r="131" spans="1:8" x14ac:dyDescent="0.25">
      <c r="A131" s="4">
        <v>44263</v>
      </c>
      <c r="B131" t="s">
        <v>14</v>
      </c>
      <c r="C131" t="s">
        <v>59</v>
      </c>
      <c r="D131" s="7">
        <v>178</v>
      </c>
      <c r="E131" s="2">
        <f t="shared" si="4"/>
        <v>116.42000000000002</v>
      </c>
      <c r="F131" s="2">
        <v>20722.760000000002</v>
      </c>
      <c r="G131" s="2">
        <v>-7.88</v>
      </c>
      <c r="H131" s="2">
        <f t="shared" ref="H131:H165" si="5">F131-G131</f>
        <v>20730.640000000003</v>
      </c>
    </row>
    <row r="132" spans="1:8" x14ac:dyDescent="0.25">
      <c r="A132" s="4">
        <v>44263</v>
      </c>
      <c r="B132" t="s">
        <v>14</v>
      </c>
      <c r="C132" t="s">
        <v>59</v>
      </c>
      <c r="D132" s="7">
        <v>64</v>
      </c>
      <c r="E132" s="2">
        <f t="shared" si="4"/>
        <v>117.13</v>
      </c>
      <c r="F132" s="2">
        <v>7496.32</v>
      </c>
      <c r="G132" s="2">
        <v>-2.84</v>
      </c>
      <c r="H132" s="2">
        <f t="shared" si="5"/>
        <v>7499.16</v>
      </c>
    </row>
    <row r="133" spans="1:8" x14ac:dyDescent="0.25">
      <c r="A133" s="4">
        <v>44263</v>
      </c>
      <c r="B133" t="s">
        <v>14</v>
      </c>
      <c r="C133" t="s">
        <v>59</v>
      </c>
      <c r="D133" s="7">
        <v>114</v>
      </c>
      <c r="E133" s="2">
        <f t="shared" si="4"/>
        <v>117.04</v>
      </c>
      <c r="F133" s="2">
        <v>13342.560000000001</v>
      </c>
      <c r="G133" s="2">
        <v>-5.07</v>
      </c>
      <c r="H133" s="2">
        <f t="shared" si="5"/>
        <v>13347.630000000001</v>
      </c>
    </row>
    <row r="134" spans="1:8" x14ac:dyDescent="0.25">
      <c r="A134" s="4">
        <v>44263</v>
      </c>
      <c r="B134" t="s">
        <v>14</v>
      </c>
      <c r="C134" t="s">
        <v>59</v>
      </c>
      <c r="D134" s="7">
        <v>63</v>
      </c>
      <c r="E134" s="2">
        <f t="shared" si="4"/>
        <v>116.53</v>
      </c>
      <c r="F134" s="2">
        <v>7341.39</v>
      </c>
      <c r="G134" s="2">
        <v>-2.79</v>
      </c>
      <c r="H134" s="2">
        <f t="shared" si="5"/>
        <v>7344.18</v>
      </c>
    </row>
    <row r="135" spans="1:8" x14ac:dyDescent="0.25">
      <c r="A135" s="4">
        <v>44263</v>
      </c>
      <c r="B135" t="s">
        <v>14</v>
      </c>
      <c r="C135" t="s">
        <v>59</v>
      </c>
      <c r="D135" s="7">
        <v>85</v>
      </c>
      <c r="E135" s="2">
        <f t="shared" si="4"/>
        <v>116.61</v>
      </c>
      <c r="F135" s="2">
        <v>9911.85</v>
      </c>
      <c r="G135" s="2">
        <v>-3.76</v>
      </c>
      <c r="H135" s="2">
        <f t="shared" si="5"/>
        <v>9915.61</v>
      </c>
    </row>
    <row r="136" spans="1:8" x14ac:dyDescent="0.25">
      <c r="A136" s="4">
        <v>44263</v>
      </c>
      <c r="B136" t="s">
        <v>14</v>
      </c>
      <c r="C136" t="s">
        <v>59</v>
      </c>
      <c r="D136" s="7">
        <v>673</v>
      </c>
      <c r="E136" s="2">
        <f t="shared" si="4"/>
        <v>117.05</v>
      </c>
      <c r="F136" s="2">
        <v>78774.649999999994</v>
      </c>
      <c r="G136" s="2">
        <v>-29.95</v>
      </c>
      <c r="H136" s="2">
        <f t="shared" si="5"/>
        <v>78804.599999999991</v>
      </c>
    </row>
    <row r="137" spans="1:8" x14ac:dyDescent="0.25">
      <c r="A137" s="4">
        <v>44263</v>
      </c>
      <c r="B137" t="s">
        <v>14</v>
      </c>
      <c r="C137" t="s">
        <v>59</v>
      </c>
      <c r="D137" s="7">
        <v>70</v>
      </c>
      <c r="E137" s="2">
        <f t="shared" si="4"/>
        <v>116.75</v>
      </c>
      <c r="F137" s="2">
        <v>8172.5</v>
      </c>
      <c r="G137" s="2">
        <v>-3.1</v>
      </c>
      <c r="H137" s="2">
        <f t="shared" si="5"/>
        <v>8175.6</v>
      </c>
    </row>
    <row r="138" spans="1:8" x14ac:dyDescent="0.25">
      <c r="A138" s="4">
        <v>44263</v>
      </c>
      <c r="B138" t="s">
        <v>14</v>
      </c>
      <c r="C138" t="s">
        <v>59</v>
      </c>
      <c r="D138" s="7">
        <v>11</v>
      </c>
      <c r="E138" s="2">
        <f t="shared" si="4"/>
        <v>116.77</v>
      </c>
      <c r="F138" s="2">
        <v>1284.47</v>
      </c>
      <c r="G138" s="2">
        <v>-0.49</v>
      </c>
      <c r="H138" s="2">
        <f t="shared" si="5"/>
        <v>1284.96</v>
      </c>
    </row>
    <row r="139" spans="1:8" x14ac:dyDescent="0.25">
      <c r="A139" s="4">
        <v>44263</v>
      </c>
      <c r="B139" t="s">
        <v>14</v>
      </c>
      <c r="C139" t="s">
        <v>59</v>
      </c>
      <c r="D139" s="7">
        <v>14</v>
      </c>
      <c r="E139" s="2">
        <f t="shared" si="4"/>
        <v>116.63</v>
      </c>
      <c r="F139" s="2">
        <v>1632.82</v>
      </c>
      <c r="G139" s="2">
        <v>-0.61</v>
      </c>
      <c r="H139" s="2">
        <f t="shared" si="5"/>
        <v>1633.4299999999998</v>
      </c>
    </row>
    <row r="140" spans="1:8" x14ac:dyDescent="0.25">
      <c r="A140" s="4">
        <v>44263</v>
      </c>
      <c r="B140" t="s">
        <v>14</v>
      </c>
      <c r="C140" t="s">
        <v>59</v>
      </c>
      <c r="D140" s="7">
        <v>43</v>
      </c>
      <c r="E140" s="2">
        <f t="shared" si="4"/>
        <v>117.22</v>
      </c>
      <c r="F140" s="2">
        <v>5040.46</v>
      </c>
      <c r="G140" s="2">
        <v>-1.91</v>
      </c>
      <c r="H140" s="2">
        <f t="shared" si="5"/>
        <v>5042.37</v>
      </c>
    </row>
    <row r="141" spans="1:8" x14ac:dyDescent="0.25">
      <c r="A141" s="4">
        <v>44263</v>
      </c>
      <c r="B141" t="s">
        <v>14</v>
      </c>
      <c r="C141" t="s">
        <v>59</v>
      </c>
      <c r="D141" s="7">
        <v>1</v>
      </c>
      <c r="E141" s="2">
        <f t="shared" si="4"/>
        <v>116.49</v>
      </c>
      <c r="F141" s="2">
        <v>116.49</v>
      </c>
      <c r="G141" s="2">
        <v>-0.04</v>
      </c>
      <c r="H141" s="2">
        <f t="shared" si="5"/>
        <v>116.53</v>
      </c>
    </row>
    <row r="142" spans="1:8" x14ac:dyDescent="0.25">
      <c r="A142" s="4">
        <v>44263</v>
      </c>
      <c r="B142" t="s">
        <v>14</v>
      </c>
      <c r="C142" t="s">
        <v>59</v>
      </c>
      <c r="D142" s="7">
        <v>14</v>
      </c>
      <c r="E142" s="2">
        <f t="shared" si="4"/>
        <v>116.99</v>
      </c>
      <c r="F142" s="2">
        <v>1637.86</v>
      </c>
      <c r="G142" s="2">
        <v>-0.62</v>
      </c>
      <c r="H142" s="2">
        <f t="shared" si="5"/>
        <v>1638.4799999999998</v>
      </c>
    </row>
    <row r="143" spans="1:8" x14ac:dyDescent="0.25">
      <c r="A143" s="4">
        <v>44263</v>
      </c>
      <c r="B143" t="s">
        <v>14</v>
      </c>
      <c r="C143" t="s">
        <v>59</v>
      </c>
      <c r="D143" s="7">
        <v>39</v>
      </c>
      <c r="E143" s="2">
        <f t="shared" si="4"/>
        <v>116.81</v>
      </c>
      <c r="F143" s="2">
        <v>4555.59</v>
      </c>
      <c r="G143" s="2">
        <v>-1.73</v>
      </c>
      <c r="H143" s="2">
        <f t="shared" si="5"/>
        <v>4557.32</v>
      </c>
    </row>
    <row r="144" spans="1:8" x14ac:dyDescent="0.25">
      <c r="A144" s="4">
        <v>44263</v>
      </c>
      <c r="B144" t="s">
        <v>14</v>
      </c>
      <c r="C144" t="s">
        <v>59</v>
      </c>
      <c r="D144" s="7">
        <v>134</v>
      </c>
      <c r="E144" s="2">
        <f t="shared" si="4"/>
        <v>116.82</v>
      </c>
      <c r="F144" s="2">
        <v>15653.88</v>
      </c>
      <c r="G144" s="2">
        <v>-5.94</v>
      </c>
      <c r="H144" s="2">
        <f t="shared" si="5"/>
        <v>15659.82</v>
      </c>
    </row>
    <row r="145" spans="1:8" x14ac:dyDescent="0.25">
      <c r="A145" s="4">
        <v>44264</v>
      </c>
      <c r="B145" t="s">
        <v>14</v>
      </c>
      <c r="C145" t="s">
        <v>50</v>
      </c>
      <c r="D145" s="7">
        <v>767</v>
      </c>
      <c r="E145" s="2">
        <f t="shared" si="4"/>
        <v>92.21</v>
      </c>
      <c r="F145" s="2">
        <v>70725.069999999992</v>
      </c>
      <c r="G145" s="2">
        <v>-26.89</v>
      </c>
      <c r="H145" s="2">
        <f t="shared" si="5"/>
        <v>70751.959999999992</v>
      </c>
    </row>
    <row r="146" spans="1:8" x14ac:dyDescent="0.25">
      <c r="A146" s="4">
        <v>44264</v>
      </c>
      <c r="B146" t="s">
        <v>14</v>
      </c>
      <c r="C146" t="s">
        <v>51</v>
      </c>
      <c r="D146" s="7">
        <v>1373</v>
      </c>
      <c r="E146" s="2">
        <f t="shared" si="4"/>
        <v>110.30910415149307</v>
      </c>
      <c r="F146" s="2">
        <v>151454.39999999999</v>
      </c>
      <c r="G146" s="2">
        <v>-57.6</v>
      </c>
      <c r="H146" s="2">
        <f t="shared" si="5"/>
        <v>151512</v>
      </c>
    </row>
    <row r="147" spans="1:8" x14ac:dyDescent="0.25">
      <c r="A147" s="4">
        <v>44264</v>
      </c>
      <c r="B147" t="s">
        <v>14</v>
      </c>
      <c r="C147" t="s">
        <v>52</v>
      </c>
      <c r="D147" s="7">
        <v>82</v>
      </c>
      <c r="E147" s="2">
        <f t="shared" si="4"/>
        <v>66.74414634146342</v>
      </c>
      <c r="F147" s="2">
        <v>5473.02</v>
      </c>
      <c r="G147" s="2">
        <v>-2.0699999999999998</v>
      </c>
      <c r="H147" s="2">
        <f t="shared" si="5"/>
        <v>5475.09</v>
      </c>
    </row>
    <row r="148" spans="1:8" x14ac:dyDescent="0.25">
      <c r="A148" s="4">
        <v>44264</v>
      </c>
      <c r="B148" t="s">
        <v>14</v>
      </c>
      <c r="C148" t="s">
        <v>53</v>
      </c>
      <c r="D148" s="7">
        <v>1975</v>
      </c>
      <c r="E148" s="2">
        <f t="shared" si="4"/>
        <v>117.54956455696204</v>
      </c>
      <c r="F148" s="2">
        <v>232160.39</v>
      </c>
      <c r="G148" s="2">
        <v>-88.29</v>
      </c>
      <c r="H148" s="2">
        <f t="shared" si="5"/>
        <v>232248.68000000002</v>
      </c>
    </row>
    <row r="149" spans="1:8" x14ac:dyDescent="0.25">
      <c r="A149" s="4">
        <v>44264</v>
      </c>
      <c r="B149" t="s">
        <v>14</v>
      </c>
      <c r="C149" t="s">
        <v>55</v>
      </c>
      <c r="D149" s="7">
        <v>6238</v>
      </c>
      <c r="E149" s="2">
        <f t="shared" si="4"/>
        <v>100.23241102917602</v>
      </c>
      <c r="F149" s="2">
        <v>625249.78</v>
      </c>
      <c r="G149" s="2">
        <v>-237.8</v>
      </c>
      <c r="H149" s="2">
        <f t="shared" si="5"/>
        <v>625487.58000000007</v>
      </c>
    </row>
    <row r="150" spans="1:8" x14ac:dyDescent="0.25">
      <c r="A150" s="4">
        <v>44264</v>
      </c>
      <c r="B150" t="s">
        <v>14</v>
      </c>
      <c r="C150" t="s">
        <v>56</v>
      </c>
      <c r="D150" s="7">
        <v>2641</v>
      </c>
      <c r="E150" s="2">
        <f t="shared" si="4"/>
        <v>96.644297614539951</v>
      </c>
      <c r="F150" s="2">
        <v>255237.59000000003</v>
      </c>
      <c r="G150" s="2">
        <v>-97.07</v>
      </c>
      <c r="H150" s="2">
        <f t="shared" si="5"/>
        <v>255334.66000000003</v>
      </c>
    </row>
    <row r="151" spans="1:8" x14ac:dyDescent="0.25">
      <c r="A151" s="4">
        <v>44264</v>
      </c>
      <c r="B151" t="s">
        <v>14</v>
      </c>
      <c r="C151" t="s">
        <v>57</v>
      </c>
      <c r="D151" s="7">
        <v>3865</v>
      </c>
      <c r="E151" s="2">
        <f t="shared" si="4"/>
        <v>53.316457956015519</v>
      </c>
      <c r="F151" s="2">
        <v>206068.11</v>
      </c>
      <c r="G151" s="2">
        <v>-78.37</v>
      </c>
      <c r="H151" s="2">
        <f t="shared" si="5"/>
        <v>206146.47999999998</v>
      </c>
    </row>
    <row r="152" spans="1:8" x14ac:dyDescent="0.25">
      <c r="A152" s="4">
        <v>44264</v>
      </c>
      <c r="B152" t="s">
        <v>14</v>
      </c>
      <c r="C152" t="s">
        <v>58</v>
      </c>
      <c r="D152" s="7">
        <v>470</v>
      </c>
      <c r="E152" s="2">
        <f t="shared" si="4"/>
        <v>102.27659574468085</v>
      </c>
      <c r="F152" s="2">
        <v>48070</v>
      </c>
      <c r="G152" s="2">
        <v>-18.27</v>
      </c>
      <c r="H152" s="2">
        <f t="shared" si="5"/>
        <v>48088.27</v>
      </c>
    </row>
    <row r="153" spans="1:8" x14ac:dyDescent="0.25">
      <c r="A153" s="4">
        <v>44264</v>
      </c>
      <c r="B153" t="s">
        <v>14</v>
      </c>
      <c r="C153" t="s">
        <v>59</v>
      </c>
      <c r="D153" s="7">
        <v>5535</v>
      </c>
      <c r="E153" s="2">
        <f t="shared" si="4"/>
        <v>116.0112502258356</v>
      </c>
      <c r="F153" s="2">
        <v>642122.27</v>
      </c>
      <c r="G153" s="2">
        <v>-244.3</v>
      </c>
      <c r="H153" s="2">
        <f t="shared" si="5"/>
        <v>642366.57000000007</v>
      </c>
    </row>
    <row r="154" spans="1:8" x14ac:dyDescent="0.25">
      <c r="A154" s="4">
        <v>44264</v>
      </c>
      <c r="B154" t="s">
        <v>14</v>
      </c>
      <c r="C154" t="s">
        <v>59</v>
      </c>
      <c r="D154" s="7">
        <v>6</v>
      </c>
      <c r="E154" s="2">
        <f t="shared" si="4"/>
        <v>116.05</v>
      </c>
      <c r="F154" s="2">
        <v>696.3</v>
      </c>
      <c r="G154" s="2">
        <v>-0.25</v>
      </c>
      <c r="H154" s="2">
        <f t="shared" si="5"/>
        <v>696.55</v>
      </c>
    </row>
    <row r="155" spans="1:8" x14ac:dyDescent="0.25">
      <c r="A155" s="4">
        <v>44264</v>
      </c>
      <c r="B155" t="s">
        <v>14</v>
      </c>
      <c r="C155" t="s">
        <v>59</v>
      </c>
      <c r="D155" s="7">
        <v>114</v>
      </c>
      <c r="E155" s="2">
        <f t="shared" si="4"/>
        <v>116.25</v>
      </c>
      <c r="F155" s="2">
        <v>13252.5</v>
      </c>
      <c r="G155" s="2">
        <v>-5.04</v>
      </c>
      <c r="H155" s="2">
        <f t="shared" si="5"/>
        <v>13257.54</v>
      </c>
    </row>
    <row r="156" spans="1:8" x14ac:dyDescent="0.25">
      <c r="A156" s="4">
        <v>44265</v>
      </c>
      <c r="B156" t="s">
        <v>14</v>
      </c>
      <c r="C156" t="s">
        <v>50</v>
      </c>
      <c r="D156" s="7">
        <v>764</v>
      </c>
      <c r="E156" s="2">
        <f t="shared" si="4"/>
        <v>90.563612565445027</v>
      </c>
      <c r="F156" s="2">
        <v>69190.600000000006</v>
      </c>
      <c r="G156" s="2">
        <v>-26.29</v>
      </c>
      <c r="H156" s="2">
        <f t="shared" si="5"/>
        <v>69216.89</v>
      </c>
    </row>
    <row r="157" spans="1:8" x14ac:dyDescent="0.25">
      <c r="A157" s="4">
        <v>44265</v>
      </c>
      <c r="B157" t="s">
        <v>14</v>
      </c>
      <c r="C157" t="s">
        <v>51</v>
      </c>
      <c r="D157" s="7">
        <v>3528</v>
      </c>
      <c r="E157" s="2">
        <f t="shared" si="4"/>
        <v>111.16722505668933</v>
      </c>
      <c r="F157" s="2">
        <v>392197.97</v>
      </c>
      <c r="G157" s="2">
        <v>-149.09</v>
      </c>
      <c r="H157" s="2">
        <f t="shared" si="5"/>
        <v>392347.06</v>
      </c>
    </row>
    <row r="158" spans="1:8" x14ac:dyDescent="0.25">
      <c r="A158" s="4">
        <v>44265</v>
      </c>
      <c r="B158" t="s">
        <v>14</v>
      </c>
      <c r="C158" t="s">
        <v>52</v>
      </c>
      <c r="D158" s="7">
        <v>97</v>
      </c>
      <c r="E158" s="2">
        <f t="shared" si="4"/>
        <v>67.311030927835048</v>
      </c>
      <c r="F158" s="2">
        <v>6529.17</v>
      </c>
      <c r="G158" s="2">
        <v>-2.4700000000000002</v>
      </c>
      <c r="H158" s="2">
        <f t="shared" si="5"/>
        <v>6531.64</v>
      </c>
    </row>
    <row r="159" spans="1:8" x14ac:dyDescent="0.25">
      <c r="A159" s="4">
        <v>44265</v>
      </c>
      <c r="B159" t="s">
        <v>14</v>
      </c>
      <c r="C159" t="s">
        <v>53</v>
      </c>
      <c r="D159" s="7">
        <v>3236</v>
      </c>
      <c r="E159" s="2">
        <f t="shared" si="4"/>
        <v>117.77450247218788</v>
      </c>
      <c r="F159" s="2">
        <v>381118.29</v>
      </c>
      <c r="G159" s="2">
        <v>-144.88999999999999</v>
      </c>
      <c r="H159" s="2">
        <f t="shared" si="5"/>
        <v>381263.18</v>
      </c>
    </row>
    <row r="160" spans="1:8" x14ac:dyDescent="0.25">
      <c r="A160" s="4">
        <v>44265</v>
      </c>
      <c r="B160" t="s">
        <v>14</v>
      </c>
      <c r="C160" t="s">
        <v>54</v>
      </c>
      <c r="D160" s="7">
        <v>324</v>
      </c>
      <c r="E160" s="2">
        <f t="shared" si="4"/>
        <v>111.64962962962964</v>
      </c>
      <c r="F160" s="2">
        <v>36174.480000000003</v>
      </c>
      <c r="G160" s="2">
        <v>-13.74</v>
      </c>
      <c r="H160" s="2">
        <f t="shared" si="5"/>
        <v>36188.22</v>
      </c>
    </row>
    <row r="161" spans="1:8" x14ac:dyDescent="0.25">
      <c r="A161" s="4">
        <v>44265</v>
      </c>
      <c r="B161" t="s">
        <v>14</v>
      </c>
      <c r="C161" t="s">
        <v>55</v>
      </c>
      <c r="D161" s="7">
        <v>16965</v>
      </c>
      <c r="E161" s="2">
        <f t="shared" si="4"/>
        <v>99.984623636899499</v>
      </c>
      <c r="F161" s="2">
        <v>1696239.14</v>
      </c>
      <c r="G161" s="2">
        <v>-645.02</v>
      </c>
      <c r="H161" s="2">
        <f t="shared" si="5"/>
        <v>1696884.16</v>
      </c>
    </row>
    <row r="162" spans="1:8" x14ac:dyDescent="0.25">
      <c r="A162" s="4">
        <v>44265</v>
      </c>
      <c r="B162" t="s">
        <v>14</v>
      </c>
      <c r="C162" t="s">
        <v>56</v>
      </c>
      <c r="D162" s="7">
        <v>2782</v>
      </c>
      <c r="E162" s="2">
        <f t="shared" si="4"/>
        <v>96.199615384615385</v>
      </c>
      <c r="F162" s="2">
        <v>267627.33</v>
      </c>
      <c r="G162" s="2">
        <v>-101.75</v>
      </c>
      <c r="H162" s="2">
        <f t="shared" si="5"/>
        <v>267729.08</v>
      </c>
    </row>
    <row r="163" spans="1:8" x14ac:dyDescent="0.25">
      <c r="A163" s="4">
        <v>44265</v>
      </c>
      <c r="B163" t="s">
        <v>14</v>
      </c>
      <c r="C163" t="s">
        <v>57</v>
      </c>
      <c r="D163" s="7">
        <v>3955</v>
      </c>
      <c r="E163" s="2">
        <f t="shared" si="4"/>
        <v>53.228715549936794</v>
      </c>
      <c r="F163" s="2">
        <v>210519.57</v>
      </c>
      <c r="G163" s="2">
        <v>-80.03</v>
      </c>
      <c r="H163" s="2">
        <f t="shared" si="5"/>
        <v>210599.6</v>
      </c>
    </row>
    <row r="164" spans="1:8" x14ac:dyDescent="0.25">
      <c r="A164" s="4">
        <v>44265</v>
      </c>
      <c r="B164" t="s">
        <v>14</v>
      </c>
      <c r="C164" t="s">
        <v>58</v>
      </c>
      <c r="D164" s="7">
        <v>489</v>
      </c>
      <c r="E164" s="2">
        <f t="shared" si="4"/>
        <v>102.28323108384458</v>
      </c>
      <c r="F164" s="2">
        <v>50016.5</v>
      </c>
      <c r="G164" s="2">
        <v>-19.010000000000002</v>
      </c>
      <c r="H164" s="2">
        <f t="shared" si="5"/>
        <v>50035.51</v>
      </c>
    </row>
    <row r="165" spans="1:8" x14ac:dyDescent="0.25">
      <c r="A165" s="4">
        <v>44265</v>
      </c>
      <c r="B165" t="s">
        <v>14</v>
      </c>
      <c r="C165" t="s">
        <v>59</v>
      </c>
      <c r="D165" s="7">
        <v>5608</v>
      </c>
      <c r="E165" s="2">
        <f t="shared" ref="E165" si="6">F165/D165</f>
        <v>115.900597360913</v>
      </c>
      <c r="F165" s="2">
        <v>649970.55000000005</v>
      </c>
      <c r="G165" s="2">
        <v>-247.1</v>
      </c>
      <c r="H165" s="2">
        <f t="shared" si="5"/>
        <v>650217.65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1906-2BD0-4814-AD61-36ABA57F3666}">
  <sheetPr codeName="Planilha7"/>
  <dimension ref="A1:H3"/>
  <sheetViews>
    <sheetView showGridLines="0" workbookViewId="0"/>
  </sheetViews>
  <sheetFormatPr defaultRowHeight="15" x14ac:dyDescent="0.25"/>
  <cols>
    <col min="1" max="3" width="10.7109375" style="4" bestFit="1" customWidth="1"/>
    <col min="5" max="5" width="10.85546875" customWidth="1"/>
    <col min="6" max="6" width="10.85546875" style="2" customWidth="1"/>
    <col min="7" max="7" width="10.85546875" style="7" customWidth="1"/>
    <col min="8" max="8" width="15.5703125" style="2" customWidth="1"/>
  </cols>
  <sheetData>
    <row r="1" spans="1:8" x14ac:dyDescent="0.25">
      <c r="A1" s="1" t="s">
        <v>0</v>
      </c>
      <c r="B1" s="17" t="s">
        <v>60</v>
      </c>
      <c r="C1" s="17" t="s">
        <v>61</v>
      </c>
      <c r="D1" s="1" t="s">
        <v>1</v>
      </c>
      <c r="E1" s="1" t="s">
        <v>44</v>
      </c>
      <c r="F1" s="17" t="s">
        <v>62</v>
      </c>
      <c r="G1" s="13" t="s">
        <v>45</v>
      </c>
      <c r="H1" s="11" t="s">
        <v>63</v>
      </c>
    </row>
    <row r="2" spans="1:8" x14ac:dyDescent="0.25">
      <c r="A2" s="4">
        <v>44266</v>
      </c>
      <c r="B2" s="4">
        <v>44265</v>
      </c>
      <c r="C2" s="4">
        <v>44272</v>
      </c>
      <c r="D2" t="s">
        <v>14</v>
      </c>
      <c r="E2" t="s">
        <v>55</v>
      </c>
      <c r="F2" s="2">
        <v>1.05</v>
      </c>
      <c r="G2" s="7">
        <v>23217</v>
      </c>
      <c r="H2" s="2">
        <f>F2*G2</f>
        <v>24377.850000000002</v>
      </c>
    </row>
    <row r="3" spans="1:8" x14ac:dyDescent="0.25">
      <c r="A3" s="4">
        <v>44287</v>
      </c>
      <c r="B3" s="4">
        <v>44286</v>
      </c>
      <c r="C3" s="4">
        <v>44295</v>
      </c>
      <c r="D3" t="s">
        <v>14</v>
      </c>
      <c r="E3" t="s">
        <v>50</v>
      </c>
      <c r="F3" s="2">
        <v>0.56999999999999995</v>
      </c>
      <c r="G3" s="7">
        <v>8511</v>
      </c>
      <c r="H3" s="2">
        <f>F3*G3</f>
        <v>4851.2699999999995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F086-982B-4083-8710-9E4E97727E95}">
  <sheetPr codeName="Planilha8"/>
  <dimension ref="A1:H1"/>
  <sheetViews>
    <sheetView showGridLines="0" workbookViewId="0"/>
  </sheetViews>
  <sheetFormatPr defaultRowHeight="15" x14ac:dyDescent="0.25"/>
  <cols>
    <col min="1" max="3" width="10.7109375" style="4" bestFit="1" customWidth="1"/>
    <col min="5" max="5" width="10.85546875" customWidth="1"/>
    <col min="6" max="6" width="10.85546875" style="2" customWidth="1"/>
    <col min="7" max="7" width="10.85546875" style="7" customWidth="1"/>
    <col min="8" max="8" width="15.5703125" style="2" customWidth="1"/>
  </cols>
  <sheetData>
    <row r="1" spans="1:8" x14ac:dyDescent="0.25">
      <c r="A1" s="1" t="s">
        <v>0</v>
      </c>
      <c r="B1" s="17" t="s">
        <v>60</v>
      </c>
      <c r="C1" s="17" t="s">
        <v>61</v>
      </c>
      <c r="D1" s="1" t="s">
        <v>1</v>
      </c>
      <c r="E1" s="1" t="s">
        <v>44</v>
      </c>
      <c r="F1" s="17" t="s">
        <v>64</v>
      </c>
      <c r="G1" s="13" t="s">
        <v>45</v>
      </c>
      <c r="H1" s="11" t="s">
        <v>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BD45-D22F-4A75-8E69-B3CB862195D5}">
  <dimension ref="A1:L21"/>
  <sheetViews>
    <sheetView showGridLines="0" workbookViewId="0"/>
  </sheetViews>
  <sheetFormatPr defaultRowHeight="15" x14ac:dyDescent="0.25"/>
  <cols>
    <col min="1" max="1" width="10.7109375" style="4" bestFit="1" customWidth="1"/>
    <col min="3" max="3" width="10.85546875" customWidth="1"/>
    <col min="4" max="12" width="15.5703125" customWidth="1"/>
  </cols>
  <sheetData>
    <row r="1" spans="1:12" x14ac:dyDescent="0.25">
      <c r="A1" s="1" t="s">
        <v>0</v>
      </c>
      <c r="B1" s="1" t="s">
        <v>1</v>
      </c>
      <c r="C1" s="13" t="s">
        <v>44</v>
      </c>
      <c r="D1" s="13" t="s">
        <v>3</v>
      </c>
      <c r="E1" s="13" t="s">
        <v>86</v>
      </c>
      <c r="F1" s="13" t="s">
        <v>65</v>
      </c>
      <c r="G1" s="13" t="s">
        <v>4</v>
      </c>
      <c r="H1" s="11" t="s">
        <v>87</v>
      </c>
      <c r="I1" s="11" t="s">
        <v>88</v>
      </c>
      <c r="J1" s="11" t="s">
        <v>89</v>
      </c>
      <c r="K1" s="13" t="s">
        <v>90</v>
      </c>
      <c r="L1" s="11" t="s">
        <v>91</v>
      </c>
    </row>
    <row r="2" spans="1:12" x14ac:dyDescent="0.25">
      <c r="A2" s="4">
        <v>44263</v>
      </c>
      <c r="B2" t="s">
        <v>14</v>
      </c>
      <c r="C2" t="s">
        <v>50</v>
      </c>
      <c r="D2" s="2">
        <f>SUMIFS(Movimentacao!$F:$F,Movimentacao!$C:$C,C2,Movimentacao!$A:$A,A2)</f>
        <v>22882.98</v>
      </c>
      <c r="E2" s="2">
        <f>SUMIFS(Rendimentos!$H:$H,Rendimentos!$E:$E,C2,Rendimentos!$A:$A,A2)</f>
        <v>0</v>
      </c>
      <c r="F2" s="2">
        <f>SUMIFS(Amortizacoes!$H:$H,Amortizacoes!$E:$E,D2,Amortizacoes!$A:$A,B2)</f>
        <v>0</v>
      </c>
      <c r="G2" s="2">
        <f>SUMIFS(Posicao!$F:$F,Posicao!$C:$C,C2,Posicao!$A:$A,A2)</f>
        <v>22887.920000000002</v>
      </c>
      <c r="H2" s="18">
        <f>G2-D2+E2+F2</f>
        <v>4.9400000000023283</v>
      </c>
      <c r="I2" s="19">
        <f>H2/D2</f>
        <v>2.1588097354463136E-4</v>
      </c>
      <c r="J2" s="20">
        <f>1*(1+I2)</f>
        <v>1.0002158809735446</v>
      </c>
      <c r="K2" s="19">
        <f>H2/SUMIFS(Caixa!$K:$K,Caixa!$A:$A,A2)</f>
        <v>2.9060155869195229E-7</v>
      </c>
      <c r="L2" s="20">
        <f>1*(1+K2)</f>
        <v>1.0000002906015586</v>
      </c>
    </row>
    <row r="3" spans="1:12" x14ac:dyDescent="0.25">
      <c r="A3" s="4">
        <v>44263</v>
      </c>
      <c r="B3" t="s">
        <v>14</v>
      </c>
      <c r="C3" t="s">
        <v>51</v>
      </c>
      <c r="D3" s="2">
        <f>SUMIFS(Movimentacao!$F:$F,Movimentacao!$C:$C,C3,Movimentacao!$A:$A,A3)</f>
        <v>346615.41</v>
      </c>
      <c r="E3" s="2">
        <f>SUMIFS(Rendimentos!$H:$H,Rendimentos!$E:$E,C3,Rendimentos!$A:$A,A3)</f>
        <v>0</v>
      </c>
      <c r="F3" s="2">
        <f>SUMIFS(Amortizacoes!$H:$H,Amortizacoes!$E:$E,D3,Amortizacoes!$A:$A,B3)</f>
        <v>0</v>
      </c>
      <c r="G3" s="2">
        <f>SUMIFS(Posicao!$F:$F,Posicao!$C:$C,C3,Posicao!$A:$A,A3)</f>
        <v>347239.28</v>
      </c>
      <c r="H3" s="18">
        <f t="shared" ref="H3:H11" si="0">G3-D3+E3+F3</f>
        <v>623.87000000005355</v>
      </c>
      <c r="I3" s="19">
        <f t="shared" ref="I3:I11" si="1">H3/D3</f>
        <v>1.7998911242868678E-3</v>
      </c>
      <c r="J3" s="20">
        <f t="shared" ref="J3:J11" si="2">1*(1+I3)</f>
        <v>1.0017998911242869</v>
      </c>
      <c r="K3" s="19">
        <f>H3/SUMIFS(Caixa!$K:$K,Caixa!$A:$A,A3)</f>
        <v>3.6699917899003722E-5</v>
      </c>
      <c r="L3" s="20">
        <f t="shared" ref="L3:L11" si="3">1*(1+K3)</f>
        <v>1.0000366999178989</v>
      </c>
    </row>
    <row r="4" spans="1:12" x14ac:dyDescent="0.25">
      <c r="A4" s="4">
        <v>44263</v>
      </c>
      <c r="B4" t="s">
        <v>14</v>
      </c>
      <c r="C4" t="s">
        <v>55</v>
      </c>
      <c r="D4" s="2">
        <f>SUMIFS(Movimentacao!$F:$F,Movimentacao!$C:$C,C4,Movimentacao!$A:$A,A4)</f>
        <v>1407</v>
      </c>
      <c r="E4" s="2">
        <f>SUMIFS(Rendimentos!$H:$H,Rendimentos!$E:$E,C4,Rendimentos!$A:$A,A4)</f>
        <v>0</v>
      </c>
      <c r="F4" s="2">
        <f>SUMIFS(Amortizacoes!$H:$H,Amortizacoes!$E:$E,D4,Amortizacoes!$A:$A,B4)</f>
        <v>0</v>
      </c>
      <c r="G4" s="2">
        <f>SUMIFS(Posicao!$F:$F,Posicao!$C:$C,C4,Posicao!$A:$A,A4)</f>
        <v>1410.64</v>
      </c>
      <c r="H4" s="18">
        <f t="shared" si="0"/>
        <v>3.6400000000001</v>
      </c>
      <c r="I4" s="19">
        <f t="shared" si="1"/>
        <v>2.5870646766169864E-3</v>
      </c>
      <c r="J4" s="20">
        <f t="shared" si="2"/>
        <v>1.0025870646766171</v>
      </c>
      <c r="K4" s="19">
        <f>H4/SUMIFS(Caixa!$K:$K,Caixa!$A:$A,A4)</f>
        <v>2.141274642992382E-7</v>
      </c>
      <c r="L4" s="20">
        <f t="shared" si="3"/>
        <v>1.0000002141274642</v>
      </c>
    </row>
    <row r="5" spans="1:12" x14ac:dyDescent="0.25">
      <c r="A5" s="4">
        <v>44263</v>
      </c>
      <c r="B5" t="s">
        <v>14</v>
      </c>
      <c r="C5" t="s">
        <v>54</v>
      </c>
      <c r="D5" s="2">
        <f>SUMIFS(Movimentacao!$F:$F,Movimentacao!$C:$C,C5,Movimentacao!$A:$A,A5)</f>
        <v>64498.5</v>
      </c>
      <c r="E5" s="2">
        <f>SUMIFS(Rendimentos!$H:$H,Rendimentos!$E:$E,C5,Rendimentos!$A:$A,A5)</f>
        <v>0</v>
      </c>
      <c r="F5" s="2">
        <f>SUMIFS(Amortizacoes!$H:$H,Amortizacoes!$E:$E,D5,Amortizacoes!$A:$A,B5)</f>
        <v>0</v>
      </c>
      <c r="G5" s="2">
        <f>SUMIFS(Posicao!$F:$F,Posicao!$C:$C,C5,Posicao!$A:$A,A5)</f>
        <v>65785</v>
      </c>
      <c r="H5" s="18">
        <f t="shared" si="0"/>
        <v>1286.5</v>
      </c>
      <c r="I5" s="19">
        <f t="shared" si="1"/>
        <v>1.9946200299231765E-2</v>
      </c>
      <c r="J5" s="20">
        <f t="shared" si="2"/>
        <v>1.0199462002992317</v>
      </c>
      <c r="K5" s="19">
        <f>H5/SUMIFS(Caixa!$K:$K,Caixa!$A:$A,A5)</f>
        <v>7.5679940335429224E-5</v>
      </c>
      <c r="L5" s="20">
        <f t="shared" si="3"/>
        <v>1.0000756799403354</v>
      </c>
    </row>
    <row r="6" spans="1:12" x14ac:dyDescent="0.25">
      <c r="A6" s="4">
        <v>44263</v>
      </c>
      <c r="B6" t="s">
        <v>14</v>
      </c>
      <c r="C6" t="s">
        <v>52</v>
      </c>
      <c r="D6" s="2">
        <f>SUMIFS(Movimentacao!$F:$F,Movimentacao!$C:$C,C6,Movimentacao!$A:$A,A6)</f>
        <v>18953.100000000002</v>
      </c>
      <c r="E6" s="2">
        <f>SUMIFS(Rendimentos!$H:$H,Rendimentos!$E:$E,C6,Rendimentos!$A:$A,A6)</f>
        <v>0</v>
      </c>
      <c r="F6" s="2">
        <f>SUMIFS(Amortizacoes!$H:$H,Amortizacoes!$E:$E,D6,Amortizacoes!$A:$A,B6)</f>
        <v>0</v>
      </c>
      <c r="G6" s="2">
        <f>SUMIFS(Posicao!$F:$F,Posicao!$C:$C,C6,Posicao!$A:$A,A6)</f>
        <v>19229.850000000002</v>
      </c>
      <c r="H6" s="18">
        <f t="shared" si="0"/>
        <v>276.75</v>
      </c>
      <c r="I6" s="19">
        <f t="shared" si="1"/>
        <v>1.4601832945533974E-2</v>
      </c>
      <c r="J6" s="20">
        <f t="shared" si="2"/>
        <v>1.014601832945534</v>
      </c>
      <c r="K6" s="19">
        <f>H6/SUMIFS(Caixa!$K:$K,Caixa!$A:$A,A6)</f>
        <v>1.6280158171651798E-5</v>
      </c>
      <c r="L6" s="20">
        <f t="shared" si="3"/>
        <v>1.0000162801581716</v>
      </c>
    </row>
    <row r="7" spans="1:12" x14ac:dyDescent="0.25">
      <c r="A7" s="4">
        <v>44263</v>
      </c>
      <c r="B7" t="s">
        <v>14</v>
      </c>
      <c r="C7" t="s">
        <v>53</v>
      </c>
      <c r="D7" s="2">
        <f>SUMIFS(Movimentacao!$F:$F,Movimentacao!$C:$C,C7,Movimentacao!$A:$A,A7)</f>
        <v>369650.1999999999</v>
      </c>
      <c r="E7" s="2">
        <f>SUMIFS(Rendimentos!$H:$H,Rendimentos!$E:$E,C7,Rendimentos!$A:$A,A7)</f>
        <v>0</v>
      </c>
      <c r="F7" s="2">
        <f>SUMIFS(Amortizacoes!$H:$H,Amortizacoes!$E:$E,D7,Amortizacoes!$A:$A,B7)</f>
        <v>0</v>
      </c>
      <c r="G7" s="2">
        <f>SUMIFS(Posicao!$F:$F,Posicao!$C:$C,C7,Posicao!$A:$A,A7)</f>
        <v>371818</v>
      </c>
      <c r="H7" s="18">
        <f t="shared" si="0"/>
        <v>2167.8000000001048</v>
      </c>
      <c r="I7" s="19">
        <f t="shared" si="1"/>
        <v>5.8644632141416544E-3</v>
      </c>
      <c r="J7" s="20">
        <f t="shared" si="2"/>
        <v>1.0058644632141416</v>
      </c>
      <c r="K7" s="19">
        <f>H7/SUMIFS(Caixa!$K:$K,Caixa!$A:$A,A7)</f>
        <v>1.2752349371096105E-4</v>
      </c>
      <c r="L7" s="20">
        <f t="shared" si="3"/>
        <v>1.000127523493711</v>
      </c>
    </row>
    <row r="8" spans="1:12" x14ac:dyDescent="0.25">
      <c r="A8" s="4">
        <v>44263</v>
      </c>
      <c r="B8" t="s">
        <v>14</v>
      </c>
      <c r="C8" t="s">
        <v>56</v>
      </c>
      <c r="D8" s="2">
        <f>SUMIFS(Movimentacao!$F:$F,Movimentacao!$C:$C,C8,Movimentacao!$A:$A,A8)</f>
        <v>142326.57</v>
      </c>
      <c r="E8" s="2">
        <f>SUMIFS(Rendimentos!$H:$H,Rendimentos!$E:$E,C8,Rendimentos!$A:$A,A8)</f>
        <v>0</v>
      </c>
      <c r="F8" s="2">
        <f>SUMIFS(Amortizacoes!$H:$H,Amortizacoes!$E:$E,D8,Amortizacoes!$A:$A,B8)</f>
        <v>0</v>
      </c>
      <c r="G8" s="2">
        <f>SUMIFS(Posicao!$F:$F,Posicao!$C:$C,C8,Posicao!$A:$A,A8)</f>
        <v>141600</v>
      </c>
      <c r="H8" s="18">
        <f t="shared" si="0"/>
        <v>-726.57000000000698</v>
      </c>
      <c r="I8" s="19">
        <f t="shared" si="1"/>
        <v>-5.1049498347357555E-3</v>
      </c>
      <c r="J8" s="20">
        <f t="shared" si="2"/>
        <v>0.99489505016526425</v>
      </c>
      <c r="K8" s="19">
        <f>H8/SUMIFS(Caixa!$K:$K,Caixa!$A:$A,A8)</f>
        <v>-4.2741371356015033E-5</v>
      </c>
      <c r="L8" s="20">
        <f t="shared" si="3"/>
        <v>0.99995725862864393</v>
      </c>
    </row>
    <row r="9" spans="1:12" x14ac:dyDescent="0.25">
      <c r="A9" s="4">
        <v>44263</v>
      </c>
      <c r="B9" t="s">
        <v>14</v>
      </c>
      <c r="C9" t="s">
        <v>57</v>
      </c>
      <c r="D9" s="2">
        <f>SUMIFS(Movimentacao!$F:$F,Movimentacao!$C:$C,C9,Movimentacao!$A:$A,A9)</f>
        <v>218527.86999999997</v>
      </c>
      <c r="E9" s="2">
        <f>SUMIFS(Rendimentos!$H:$H,Rendimentos!$E:$E,C9,Rendimentos!$A:$A,A9)</f>
        <v>0</v>
      </c>
      <c r="F9" s="2">
        <f>SUMIFS(Amortizacoes!$H:$H,Amortizacoes!$E:$E,D9,Amortizacoes!$A:$A,B9)</f>
        <v>0</v>
      </c>
      <c r="G9" s="2">
        <f>SUMIFS(Posicao!$F:$F,Posicao!$C:$C,C9,Posicao!$A:$A,A9)</f>
        <v>217481.60000000001</v>
      </c>
      <c r="H9" s="18">
        <f t="shared" si="0"/>
        <v>-1046.2699999999604</v>
      </c>
      <c r="I9" s="19">
        <f t="shared" si="1"/>
        <v>-4.7878103602984855E-3</v>
      </c>
      <c r="J9" s="20">
        <f t="shared" si="2"/>
        <v>0.99521218963970148</v>
      </c>
      <c r="K9" s="19">
        <f>H9/SUMIFS(Caixa!$K:$K,Caixa!$A:$A,A9)</f>
        <v>-6.1548115953942128E-5</v>
      </c>
      <c r="L9" s="20">
        <f t="shared" si="3"/>
        <v>0.99993845188404606</v>
      </c>
    </row>
    <row r="10" spans="1:12" x14ac:dyDescent="0.25">
      <c r="A10" s="4">
        <v>44263</v>
      </c>
      <c r="B10" t="s">
        <v>14</v>
      </c>
      <c r="C10" t="s">
        <v>58</v>
      </c>
      <c r="D10" s="2">
        <f>SUMIFS(Movimentacao!$F:$F,Movimentacao!$C:$C,C10,Movimentacao!$A:$A,A10)</f>
        <v>58916.17</v>
      </c>
      <c r="E10" s="2">
        <f>SUMIFS(Rendimentos!$H:$H,Rendimentos!$E:$E,C10,Rendimentos!$A:$A,A10)</f>
        <v>0</v>
      </c>
      <c r="F10" s="2">
        <f>SUMIFS(Amortizacoes!$H:$H,Amortizacoes!$E:$E,D10,Amortizacoes!$A:$A,B10)</f>
        <v>0</v>
      </c>
      <c r="G10" s="2">
        <f>SUMIFS(Posicao!$F:$F,Posicao!$C:$C,C10,Posicao!$A:$A,A10)</f>
        <v>58936.319999999992</v>
      </c>
      <c r="H10" s="18">
        <f t="shared" si="0"/>
        <v>20.149999999994179</v>
      </c>
      <c r="I10" s="19">
        <f t="shared" si="1"/>
        <v>3.4201136971385239E-4</v>
      </c>
      <c r="J10" s="20">
        <f t="shared" si="2"/>
        <v>1.0003420113697139</v>
      </c>
      <c r="K10" s="19">
        <f>H10/SUMIFS(Caixa!$K:$K,Caixa!$A:$A,A10)</f>
        <v>1.1853484630846936E-6</v>
      </c>
      <c r="L10" s="20">
        <f t="shared" si="3"/>
        <v>1.0000011853484632</v>
      </c>
    </row>
    <row r="11" spans="1:12" x14ac:dyDescent="0.25">
      <c r="A11" s="4">
        <v>44263</v>
      </c>
      <c r="B11" t="s">
        <v>14</v>
      </c>
      <c r="C11" t="s">
        <v>59</v>
      </c>
      <c r="D11" s="2">
        <f>SUMIFS(Movimentacao!$F:$F,Movimentacao!$C:$C,C11,Movimentacao!$A:$A,A11)</f>
        <v>499123.39000000007</v>
      </c>
      <c r="E11" s="2">
        <f>SUMIFS(Rendimentos!$H:$H,Rendimentos!$E:$E,C11,Rendimentos!$A:$A,A11)</f>
        <v>0</v>
      </c>
      <c r="F11" s="2">
        <f>SUMIFS(Amortizacoes!$H:$H,Amortizacoes!$E:$E,D11,Amortizacoes!$A:$A,B11)</f>
        <v>0</v>
      </c>
      <c r="G11" s="2">
        <f>SUMIFS(Posicao!$F:$F,Posicao!$C:$C,C11,Posicao!$A:$A,A11)</f>
        <v>495784</v>
      </c>
      <c r="H11" s="18">
        <f t="shared" si="0"/>
        <v>-3339.3900000000722</v>
      </c>
      <c r="I11" s="19">
        <f t="shared" si="1"/>
        <v>-6.6905099358298388E-3</v>
      </c>
      <c r="J11" s="20">
        <f t="shared" si="2"/>
        <v>0.99330949006417013</v>
      </c>
      <c r="K11" s="19">
        <f>H11/SUMIFS(Caixa!$K:$K,Caixa!$A:$A,A11)</f>
        <v>-1.9644371236434858E-4</v>
      </c>
      <c r="L11" s="20">
        <f t="shared" si="3"/>
        <v>0.99980355628763562</v>
      </c>
    </row>
    <row r="12" spans="1:12" x14ac:dyDescent="0.25">
      <c r="A12" s="4">
        <v>44264</v>
      </c>
      <c r="B12" t="s">
        <v>14</v>
      </c>
      <c r="C12" t="s">
        <v>50</v>
      </c>
      <c r="D12" s="2">
        <f>SUMIFS(Movimentacao!$F:$F,Movimentacao!$C:$C,C12,Movimentacao!$A:$A,A12)</f>
        <v>70725.069999999992</v>
      </c>
      <c r="E12" s="2">
        <f>SUMIFS(Rendimentos!$H:$H,Rendimentos!$E:$E,C12,Rendimentos!$A:$A,A12)</f>
        <v>0</v>
      </c>
      <c r="F12" s="2">
        <f>SUMIFS(Amortizacoes!$H:$H,Amortizacoes!$E:$E,D12,Amortizacoes!$A:$A,B12)</f>
        <v>0</v>
      </c>
      <c r="G12" s="2">
        <f>SUMIFS(Posicao!$F:$F,Posicao!$C:$C,C12,Posicao!$A:$A,A12)</f>
        <v>93633.75</v>
      </c>
      <c r="H12" s="22">
        <f>G12-SUMIFS($G:$G,$C:$C,C12,$A:$A,_xlfn.MAXIFS($A:$A,$A:$A,"&lt;"&amp;A12))-D12+E12+F12</f>
        <v>20.760000000009313</v>
      </c>
      <c r="I12" s="23">
        <f t="shared" ref="I12:I13" si="4">IF(D12&gt;0,H12/(D12+SUMIFS($G:$G,$C:$C,C12,$A:$A,_xlfn.MAXIFS($A:$A,$A:$A,"&lt;"&amp;A12))),H12/SUMIFS($G:$G,$C:$C,C12,$A:$A,_xlfn.MAXIFS($A:$A,$A:$A,"&lt;"&amp;A12)))</f>
        <v>2.2176409491897776E-4</v>
      </c>
      <c r="J12" s="24">
        <f>SUMIFS($J:$J,$C:$C,C12,$A:$A,_xlfn.MAXIFS($A:$A,$A:$A,"&lt;"&amp;A12))*(1+I12)</f>
        <v>1.0004376929431122</v>
      </c>
      <c r="K12" s="23">
        <f>H12/SUMIFS(Caixa!$K:$K,Caixa!$A:$A,_xlfn.MAXIFS($A:$A,$A:$A,"&lt;"&amp;A12))</f>
        <v>1.2212324612236421E-6</v>
      </c>
      <c r="L12" s="24">
        <f>SUMIFS($L:$L,$C:$C,C12,$A:$A,_xlfn.MAXIFS($A:$A,$A:$A,"&lt;"&amp;A12))*(1+K12)</f>
        <v>1.0000015118343746</v>
      </c>
    </row>
    <row r="13" spans="1:12" x14ac:dyDescent="0.25">
      <c r="A13" s="4">
        <v>44264</v>
      </c>
      <c r="B13" t="s">
        <v>14</v>
      </c>
      <c r="C13" t="s">
        <v>51</v>
      </c>
      <c r="D13" s="2">
        <f>SUMIFS(Movimentacao!$F:$F,Movimentacao!$C:$C,C13,Movimentacao!$A:$A,A13)</f>
        <v>151454.39999999999</v>
      </c>
      <c r="E13" s="2">
        <f>SUMIFS(Rendimentos!$H:$H,Rendimentos!$E:$E,C13,Rendimentos!$A:$A,A13)</f>
        <v>0</v>
      </c>
      <c r="F13" s="2">
        <f>SUMIFS(Amortizacoes!$H:$H,Amortizacoes!$E:$E,D13,Amortizacoes!$A:$A,B13)</f>
        <v>0</v>
      </c>
      <c r="G13" s="2">
        <f>SUMIFS(Posicao!$F:$F,Posicao!$C:$C,C13,Posicao!$A:$A,A13)</f>
        <v>498260.7</v>
      </c>
      <c r="H13" s="22">
        <f t="shared" ref="H13:H21" si="5">G13-SUMIFS($G:$G,$C:$C,C13,$A:$A,_xlfn.MAXIFS($A:$A,$A:$A,"&lt;"&amp;A13))-D13+E13+F13</f>
        <v>-432.98000000001048</v>
      </c>
      <c r="I13" s="23">
        <f t="shared" si="4"/>
        <v>-8.6822836816382036E-4</v>
      </c>
      <c r="J13" s="24">
        <f t="shared" ref="J13:J21" si="6">SUMIFS($J:$J,$C:$C,C13,$A:$A,_xlfn.MAXIFS($A:$A,$A:$A,"&lt;"&amp;A13))*(1+I13)</f>
        <v>1.0009301000395894</v>
      </c>
      <c r="K13" s="23">
        <f>H13/SUMIFS(Caixa!$K:$K,Caixa!$A:$A,_xlfn.MAXIFS($A:$A,$A:$A,"&lt;"&amp;A13))</f>
        <v>-2.5470579530847212E-5</v>
      </c>
      <c r="L13" s="24">
        <f t="shared" ref="L13:L21" si="7">SUMIFS($L:$L,$C:$C,C13,$A:$A,_xlfn.MAXIFS($A:$A,$A:$A,"&lt;"&amp;A13))*(1+K13)</f>
        <v>1.0000112284035998</v>
      </c>
    </row>
    <row r="14" spans="1:12" x14ac:dyDescent="0.25">
      <c r="A14" s="4">
        <v>44264</v>
      </c>
      <c r="B14" t="s">
        <v>14</v>
      </c>
      <c r="C14" t="s">
        <v>55</v>
      </c>
      <c r="D14" s="2">
        <f>SUMIFS(Movimentacao!$F:$F,Movimentacao!$C:$C,C14,Movimentacao!$A:$A,A14)</f>
        <v>625249.78</v>
      </c>
      <c r="E14" s="2">
        <f>SUMIFS(Rendimentos!$H:$H,Rendimentos!$E:$E,C14,Rendimentos!$A:$A,A14)</f>
        <v>0</v>
      </c>
      <c r="F14" s="2">
        <f>SUMIFS(Amortizacoes!$H:$H,Amortizacoes!$E:$E,D14,Amortizacoes!$A:$A,B14)</f>
        <v>0</v>
      </c>
      <c r="G14" s="2">
        <f>SUMIFS(Posicao!$F:$F,Posicao!$C:$C,C14,Posicao!$A:$A,A14)</f>
        <v>625074.96000000008</v>
      </c>
      <c r="H14" s="22">
        <f t="shared" si="5"/>
        <v>-1585.4599999999627</v>
      </c>
      <c r="I14" s="23">
        <f>IF(D14&gt;0,H14/(D14+SUMIFS($G:$G,$C:$C,C14,$A:$A,_xlfn.MAXIFS($A:$A,$A:$A,"&lt;"&amp;A14))),H14/SUMIFS($G:$G,$C:$C,C14,$A:$A,_xlfn.MAXIFS($A:$A,$A:$A,"&lt;"&amp;A14)))</f>
        <v>-2.5300145811027329E-3</v>
      </c>
      <c r="J14" s="24">
        <f t="shared" si="6"/>
        <v>1.0000505047841604</v>
      </c>
      <c r="K14" s="23">
        <f>H14/SUMIFS(Caixa!$K:$K,Caixa!$A:$A,_xlfn.MAXIFS($A:$A,$A:$A,"&lt;"&amp;A14))</f>
        <v>-9.3266628996662885E-5</v>
      </c>
      <c r="L14" s="24">
        <f t="shared" si="7"/>
        <v>0.99990694747849662</v>
      </c>
    </row>
    <row r="15" spans="1:12" x14ac:dyDescent="0.25">
      <c r="A15" s="4">
        <v>44264</v>
      </c>
      <c r="B15" t="s">
        <v>14</v>
      </c>
      <c r="C15" t="s">
        <v>54</v>
      </c>
      <c r="D15" s="2">
        <f>SUMIFS(Movimentacao!$F:$F,Movimentacao!$C:$C,C15,Movimentacao!$A:$A,A15)</f>
        <v>0</v>
      </c>
      <c r="E15" s="2">
        <f>SUMIFS(Rendimentos!$H:$H,Rendimentos!$E:$E,C15,Rendimentos!$A:$A,A15)</f>
        <v>0</v>
      </c>
      <c r="F15" s="2">
        <f>SUMIFS(Amortizacoes!$H:$H,Amortizacoes!$E:$E,D15,Amortizacoes!$A:$A,B15)</f>
        <v>0</v>
      </c>
      <c r="G15" s="2">
        <f>SUMIFS(Posicao!$F:$F,Posicao!$C:$C,C15,Posicao!$A:$A,A15)</f>
        <v>66080</v>
      </c>
      <c r="H15" s="22">
        <f t="shared" si="5"/>
        <v>295</v>
      </c>
      <c r="I15" s="23">
        <f t="shared" ref="I15:I21" si="8">IF(D15&gt;0,H15/(D15+SUMIFS($G:$G,$C:$C,C15,$A:$A,_xlfn.MAXIFS($A:$A,$A:$A,"&lt;"&amp;A15))),H15/SUMIFS($G:$G,$C:$C,C15,$A:$A,_xlfn.MAXIFS($A:$A,$A:$A,"&lt;"&amp;A15)))</f>
        <v>4.4843049327354259E-3</v>
      </c>
      <c r="J15" s="24">
        <f t="shared" si="6"/>
        <v>1.0245199500763582</v>
      </c>
      <c r="K15" s="23">
        <f>H15/SUMIFS(Caixa!$K:$K,Caixa!$A:$A,_xlfn.MAXIFS($A:$A,$A:$A,"&lt;"&amp;A15))</f>
        <v>1.7353736804470753E-5</v>
      </c>
      <c r="L15" s="24">
        <f t="shared" si="7"/>
        <v>1.0000930349904695</v>
      </c>
    </row>
    <row r="16" spans="1:12" x14ac:dyDescent="0.25">
      <c r="A16" s="4">
        <v>44264</v>
      </c>
      <c r="B16" t="s">
        <v>14</v>
      </c>
      <c r="C16" t="s">
        <v>52</v>
      </c>
      <c r="D16" s="2">
        <f>SUMIFS(Movimentacao!$F:$F,Movimentacao!$C:$C,C16,Movimentacao!$A:$A,A16)</f>
        <v>5473.02</v>
      </c>
      <c r="E16" s="2">
        <f>SUMIFS(Rendimentos!$H:$H,Rendimentos!$E:$E,C16,Rendimentos!$A:$A,A16)</f>
        <v>0</v>
      </c>
      <c r="F16" s="2">
        <f>SUMIFS(Amortizacoes!$H:$H,Amortizacoes!$E:$E,D16,Amortizacoes!$A:$A,B16)</f>
        <v>0</v>
      </c>
      <c r="G16" s="2">
        <f>SUMIFS(Posicao!$F:$F,Posicao!$C:$C,C16,Posicao!$A:$A,A16)</f>
        <v>24455</v>
      </c>
      <c r="H16" s="22">
        <f t="shared" si="5"/>
        <v>-247.87000000000262</v>
      </c>
      <c r="I16" s="23">
        <f t="shared" si="8"/>
        <v>-1.0034056771541226E-2</v>
      </c>
      <c r="J16" s="24">
        <f t="shared" si="6"/>
        <v>1.0044212605532488</v>
      </c>
      <c r="K16" s="23">
        <f>H16/SUMIFS(Caixa!$K:$K,Caixa!$A:$A,_xlfn.MAXIFS($A:$A,$A:$A,"&lt;"&amp;A16))</f>
        <v>-1.4581256751607493E-5</v>
      </c>
      <c r="L16" s="24">
        <f t="shared" si="7"/>
        <v>1.0000016986640348</v>
      </c>
    </row>
    <row r="17" spans="1:12" x14ac:dyDescent="0.25">
      <c r="A17" s="4">
        <v>44264</v>
      </c>
      <c r="B17" t="s">
        <v>14</v>
      </c>
      <c r="C17" t="s">
        <v>53</v>
      </c>
      <c r="D17" s="2">
        <f>SUMIFS(Movimentacao!$F:$F,Movimentacao!$C:$C,C17,Movimentacao!$A:$A,A17)</f>
        <v>232160.39</v>
      </c>
      <c r="E17" s="2">
        <f>SUMIFS(Rendimentos!$H:$H,Rendimentos!$E:$E,C17,Rendimentos!$A:$A,A17)</f>
        <v>0</v>
      </c>
      <c r="F17" s="2">
        <f>SUMIFS(Amortizacoes!$H:$H,Amortizacoes!$E:$E,D17,Amortizacoes!$A:$A,B17)</f>
        <v>0</v>
      </c>
      <c r="G17" s="2">
        <f>SUMIFS(Posicao!$F:$F,Posicao!$C:$C,C17,Posicao!$A:$A,A17)</f>
        <v>601792.4</v>
      </c>
      <c r="H17" s="22">
        <f t="shared" si="5"/>
        <v>-2185.9899999999907</v>
      </c>
      <c r="I17" s="23">
        <f t="shared" si="8"/>
        <v>-3.6193182342169404E-3</v>
      </c>
      <c r="J17" s="24">
        <f t="shared" si="6"/>
        <v>1.0022239196212799</v>
      </c>
      <c r="K17" s="23">
        <f>H17/SUMIFS(Caixa!$K:$K,Caixa!$A:$A,_xlfn.MAXIFS($A:$A,$A:$A,"&lt;"&amp;A17))</f>
        <v>-1.2859354277018595E-4</v>
      </c>
      <c r="L17" s="24">
        <f t="shared" si="7"/>
        <v>0.99999891355224302</v>
      </c>
    </row>
    <row r="18" spans="1:12" x14ac:dyDescent="0.25">
      <c r="A18" s="4">
        <v>44264</v>
      </c>
      <c r="B18" t="s">
        <v>14</v>
      </c>
      <c r="C18" t="s">
        <v>56</v>
      </c>
      <c r="D18" s="2">
        <f>SUMIFS(Movimentacao!$F:$F,Movimentacao!$C:$C,C18,Movimentacao!$A:$A,A18)</f>
        <v>255237.59000000003</v>
      </c>
      <c r="E18" s="2">
        <f>SUMIFS(Rendimentos!$H:$H,Rendimentos!$E:$E,C18,Rendimentos!$A:$A,A18)</f>
        <v>0</v>
      </c>
      <c r="F18" s="2">
        <f>SUMIFS(Amortizacoes!$H:$H,Amortizacoes!$E:$E,D18,Amortizacoes!$A:$A,B18)</f>
        <v>0</v>
      </c>
      <c r="G18" s="2">
        <f>SUMIFS(Posicao!$F:$F,Posicao!$C:$C,C18,Posicao!$A:$A,A18)</f>
        <v>395177.16000000003</v>
      </c>
      <c r="H18" s="22">
        <f t="shared" si="5"/>
        <v>-1660.429999999993</v>
      </c>
      <c r="I18" s="23">
        <f t="shared" si="8"/>
        <v>-4.1841550343050737E-3</v>
      </c>
      <c r="J18" s="24">
        <f t="shared" si="6"/>
        <v>0.99073225503251006</v>
      </c>
      <c r="K18" s="23">
        <f>H18/SUMIFS(Caixa!$K:$K,Caixa!$A:$A,_xlfn.MAXIFS($A:$A,$A:$A,"&lt;"&amp;A18))</f>
        <v>-9.7676831194058465E-5</v>
      </c>
      <c r="L18" s="24">
        <f t="shared" si="7"/>
        <v>0.99985958597229152</v>
      </c>
    </row>
    <row r="19" spans="1:12" x14ac:dyDescent="0.25">
      <c r="A19" s="4">
        <v>44264</v>
      </c>
      <c r="B19" t="s">
        <v>14</v>
      </c>
      <c r="C19" t="s">
        <v>57</v>
      </c>
      <c r="D19" s="2">
        <f>SUMIFS(Movimentacao!$F:$F,Movimentacao!$C:$C,C19,Movimentacao!$A:$A,A19)</f>
        <v>206068.11</v>
      </c>
      <c r="E19" s="2">
        <f>SUMIFS(Rendimentos!$H:$H,Rendimentos!$E:$E,C19,Rendimentos!$A:$A,A19)</f>
        <v>0</v>
      </c>
      <c r="F19" s="2">
        <f>SUMIFS(Amortizacoes!$H:$H,Amortizacoes!$E:$E,D19,Amortizacoes!$A:$A,B19)</f>
        <v>0</v>
      </c>
      <c r="G19" s="2">
        <f>SUMIFS(Posicao!$F:$F,Posicao!$C:$C,C19,Posicao!$A:$A,A19)</f>
        <v>421509</v>
      </c>
      <c r="H19" s="22">
        <f t="shared" si="5"/>
        <v>-2040.7099999999919</v>
      </c>
      <c r="I19" s="23">
        <f t="shared" si="8"/>
        <v>-4.8181121408393647E-3</v>
      </c>
      <c r="J19" s="24">
        <f t="shared" si="6"/>
        <v>0.99041714570608708</v>
      </c>
      <c r="K19" s="23">
        <f>H19/SUMIFS(Caixa!$K:$K,Caixa!$A:$A,_xlfn.MAXIFS($A:$A,$A:$A,"&lt;"&amp;A19))</f>
        <v>-1.200472685906826E-4</v>
      </c>
      <c r="L19" s="24">
        <f t="shared" si="7"/>
        <v>0.99981841200413857</v>
      </c>
    </row>
    <row r="20" spans="1:12" x14ac:dyDescent="0.25">
      <c r="A20" s="4">
        <v>44264</v>
      </c>
      <c r="B20" t="s">
        <v>14</v>
      </c>
      <c r="C20" t="s">
        <v>58</v>
      </c>
      <c r="D20" s="2">
        <f>SUMIFS(Movimentacao!$F:$F,Movimentacao!$C:$C,C20,Movimentacao!$A:$A,A20)</f>
        <v>48070</v>
      </c>
      <c r="E20" s="2">
        <f>SUMIFS(Rendimentos!$H:$H,Rendimentos!$E:$E,C20,Rendimentos!$A:$A,A20)</f>
        <v>0</v>
      </c>
      <c r="F20" s="2">
        <f>SUMIFS(Amortizacoes!$H:$H,Amortizacoes!$E:$E,D20,Amortizacoes!$A:$A,B20)</f>
        <v>0</v>
      </c>
      <c r="G20" s="2">
        <f>SUMIFS(Posicao!$F:$F,Posicao!$C:$C,C20,Posicao!$A:$A,A20)</f>
        <v>107424.2</v>
      </c>
      <c r="H20" s="22">
        <f t="shared" si="5"/>
        <v>417.88000000000466</v>
      </c>
      <c r="I20" s="23">
        <f t="shared" si="8"/>
        <v>3.9051898990639495E-3</v>
      </c>
      <c r="J20" s="24">
        <f t="shared" si="6"/>
        <v>1.0042485368881242</v>
      </c>
      <c r="K20" s="23">
        <f>H20/SUMIFS(Caixa!$K:$K,Caixa!$A:$A,_xlfn.MAXIFS($A:$A,$A:$A,"&lt;"&amp;A20))</f>
        <v>2.458230351136379E-5</v>
      </c>
      <c r="L20" s="24">
        <f t="shared" si="7"/>
        <v>1.0000257676811133</v>
      </c>
    </row>
    <row r="21" spans="1:12" x14ac:dyDescent="0.25">
      <c r="A21" s="4">
        <v>44264</v>
      </c>
      <c r="B21" t="s">
        <v>14</v>
      </c>
      <c r="C21" t="s">
        <v>59</v>
      </c>
      <c r="D21" s="2">
        <f>SUMIFS(Movimentacao!$F:$F,Movimentacao!$C:$C,C21,Movimentacao!$A:$A,A21)</f>
        <v>656071.07000000007</v>
      </c>
      <c r="E21" s="2">
        <f>SUMIFS(Rendimentos!$H:$H,Rendimentos!$E:$E,C21,Rendimentos!$A:$A,A21)</f>
        <v>0</v>
      </c>
      <c r="F21" s="2">
        <f>SUMIFS(Amortizacoes!$H:$H,Amortizacoes!$E:$E,D21,Amortizacoes!$A:$A,B21)</f>
        <v>0</v>
      </c>
      <c r="G21" s="2">
        <f>SUMIFS(Posicao!$F:$F,Posicao!$C:$C,C21,Posicao!$A:$A,A21)</f>
        <v>1150969.68</v>
      </c>
      <c r="H21" s="22">
        <f t="shared" si="5"/>
        <v>-885.39000000013039</v>
      </c>
      <c r="I21" s="23">
        <f t="shared" si="8"/>
        <v>-7.6866441192131082E-4</v>
      </c>
      <c r="J21" s="24">
        <f t="shared" si="6"/>
        <v>0.99254596840913401</v>
      </c>
      <c r="K21" s="23">
        <f>H21/SUMIFS(Caixa!$K:$K,Caixa!$A:$A,_xlfn.MAXIFS($A:$A,$A:$A,"&lt;"&amp;A21))</f>
        <v>-5.2084152641737701E-5</v>
      </c>
      <c r="L21" s="24">
        <f t="shared" si="7"/>
        <v>0.99975148236659828</v>
      </c>
    </row>
  </sheetData>
  <autoFilter ref="A1:L21" xr:uid="{ACBBBD45-D22F-4A75-8E69-B3CB862195D5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6611EAC055429409D8B7CDFFCC277A8" ma:contentTypeVersion="26" ma:contentTypeDescription="Criar um novo documento." ma:contentTypeScope="" ma:versionID="950c8c31df1c31c1387848753b131708">
  <xsd:schema xmlns:xsd="http://www.w3.org/2001/XMLSchema" xmlns:xs="http://www.w3.org/2001/XMLSchema" xmlns:p="http://schemas.microsoft.com/office/2006/metadata/properties" xmlns:ns1="http://schemas.microsoft.com/sharepoint/v3" xmlns:ns2="158d1859-ff68-4431-9da7-ed8c2cfaab8a" xmlns:ns3="a91d1d09-f460-4121-8a5f-1d82a263e5ab" targetNamespace="http://schemas.microsoft.com/office/2006/metadata/properties" ma:root="true" ma:fieldsID="bd93af17afd0af503a7184c755e6a3ee" ns1:_="" ns2:_="" ns3:_="">
    <xsd:import namespace="http://schemas.microsoft.com/sharepoint/v3"/>
    <xsd:import namespace="158d1859-ff68-4431-9da7-ed8c2cfaab8a"/>
    <xsd:import namespace="a91d1d09-f460-4121-8a5f-1d82a263e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Introdu_x00e7__x00e3_o" minOccurs="0"/>
                <xsd:element ref="ns2:T_x00f3_picos" minOccurs="0"/>
                <xsd:element ref="ns2:Desenvolvimento" minOccurs="0"/>
                <xsd:element ref="ns2:Gestor" minOccurs="0"/>
                <xsd:element ref="ns2:Subtem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d1859-ff68-4431-9da7-ed8c2cfaa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Introdu_x00e7__x00e3_o" ma:index="22" nillable="true" ma:displayName="Introdução" ma:format="Dropdown" ma:internalName="Introdu_x00e7__x00e3_o">
      <xsd:simpleType>
        <xsd:restriction base="dms:Note">
          <xsd:maxLength value="255"/>
        </xsd:restriction>
      </xsd:simpleType>
    </xsd:element>
    <xsd:element name="T_x00f3_picos" ma:index="23" nillable="true" ma:displayName="Tópicos" ma:format="Dropdown" ma:internalName="T_x00f3_picos">
      <xsd:simpleType>
        <xsd:restriction base="dms:Note">
          <xsd:maxLength value="255"/>
        </xsd:restriction>
      </xsd:simpleType>
    </xsd:element>
    <xsd:element name="Desenvolvimento" ma:index="24" nillable="true" ma:displayName="Desenvolvimento" ma:format="Dropdown" ma:internalName="Desenvolvimento">
      <xsd:simpleType>
        <xsd:restriction base="dms:Note">
          <xsd:maxLength value="255"/>
        </xsd:restriction>
      </xsd:simpleType>
    </xsd:element>
    <xsd:element name="Gestor" ma:index="25" nillable="true" ma:displayName="Gestor" ma:format="Dropdown" ma:list="UserInfo" ma:SharePointGroup="0" ma:internalName="Gesto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ubtema" ma:index="26" nillable="true" ma:displayName="Subtema" ma:format="Dropdown" ma:internalName="Subtema">
      <xsd:simpleType>
        <xsd:restriction base="dms:Choice">
          <xsd:enumeration value="Sim"/>
          <xsd:enumeration value="Não"/>
        </xsd:restriction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d1d09-f460-4121-8a5f-1d82a263e5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Gestor xmlns="158d1859-ff68-4431-9da7-ed8c2cfaab8a">
      <UserInfo>
        <DisplayName/>
        <AccountId xsi:nil="true"/>
        <AccountType/>
      </UserInfo>
    </Gestor>
    <Subtema xmlns="158d1859-ff68-4431-9da7-ed8c2cfaab8a" xsi:nil="true"/>
    <_ip_UnifiedCompliancePolicyProperties xmlns="http://schemas.microsoft.com/sharepoint/v3" xsi:nil="true"/>
    <Introdu_x00e7__x00e3_o xmlns="158d1859-ff68-4431-9da7-ed8c2cfaab8a" xsi:nil="true"/>
    <T_x00f3_picos xmlns="158d1859-ff68-4431-9da7-ed8c2cfaab8a" xsi:nil="true"/>
    <Desenvolvimento xmlns="158d1859-ff68-4431-9da7-ed8c2cfaab8a" xsi:nil="true"/>
  </documentManagement>
</p:properties>
</file>

<file path=customXml/itemProps1.xml><?xml version="1.0" encoding="utf-8"?>
<ds:datastoreItem xmlns:ds="http://schemas.openxmlformats.org/officeDocument/2006/customXml" ds:itemID="{893D9BD8-B7C6-4A73-989E-C45F9C229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d1859-ff68-4431-9da7-ed8c2cfaab8a"/>
    <ds:schemaRef ds:uri="a91d1d09-f460-4121-8a5f-1d82a263e5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F77A8E-F6C6-478B-AE6B-BB7877F5A8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E3B723-FA64-4BDB-A457-1332B89886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58d1859-ff68-4431-9da7-ed8c2cfaab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Guia</vt:lpstr>
      <vt:lpstr>Caixa</vt:lpstr>
      <vt:lpstr>Posicao</vt:lpstr>
      <vt:lpstr>Fluxo de Caixa</vt:lpstr>
      <vt:lpstr>CPR</vt:lpstr>
      <vt:lpstr>Movimentacao</vt:lpstr>
      <vt:lpstr>Rendimentos</vt:lpstr>
      <vt:lpstr>Amortizacoes</vt:lpstr>
      <vt:lpstr>RentAtivos</vt:lpstr>
      <vt:lpstr>RentSegmentos</vt:lpstr>
      <vt:lpstr>PrecoMedio</vt:lpstr>
      <vt:lpstr>FundosCaixaClassificado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Veridiano Goncalves</dc:creator>
  <cp:lastModifiedBy>Hugo Veridiano Goncalves</cp:lastModifiedBy>
  <dcterms:created xsi:type="dcterms:W3CDTF">2022-05-18T19:48:42Z</dcterms:created>
  <dcterms:modified xsi:type="dcterms:W3CDTF">2022-05-24T01:42:27Z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0x01010076611EAC055429409D8B7CDFFCC277A8</vt:lpwstr>
  </property>
</Properties>
</file>