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mb629/Astro/Talks/Election methods/"/>
    </mc:Choice>
  </mc:AlternateContent>
  <xr:revisionPtr revIDLastSave="0" documentId="8_{35ADEB26-6133-5340-BFD9-88C24A6432AC}" xr6:coauthVersionLast="45" xr6:coauthVersionMax="45" xr10:uidLastSave="{00000000-0000-0000-0000-000000000000}"/>
  <bookViews>
    <workbookView xWindow="3480" yWindow="3720" windowWidth="33540" windowHeight="20980" activeTab="1"/>
  </bookViews>
  <sheets>
    <sheet name="Candidates" sheetId="5" r:id="rId1"/>
    <sheet name="Morning" sheetId="4" r:id="rId2"/>
  </sheets>
  <definedNames>
    <definedName name="Ranking" localSheetId="1">Morning!$F$3:$G$7</definedName>
    <definedName name="Ranking">#REF!</definedName>
  </definedNames>
  <calcPr calcId="191029"/>
</workbook>
</file>

<file path=xl/calcChain.xml><?xml version="1.0" encoding="utf-8"?>
<calcChain xmlns="http://schemas.openxmlformats.org/spreadsheetml/2006/main">
  <c r="H5" i="4" l="1"/>
  <c r="F5" i="4" s="1"/>
  <c r="W2" i="4"/>
  <c r="A3" i="4"/>
  <c r="A4" i="4"/>
  <c r="A5" i="4"/>
  <c r="A6" i="4"/>
  <c r="A7" i="4"/>
  <c r="A8" i="4"/>
  <c r="A9" i="4"/>
  <c r="A10" i="4"/>
  <c r="A11" i="4"/>
  <c r="W3" i="4" s="1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P27" i="4"/>
  <c r="O9" i="4"/>
  <c r="N24" i="4"/>
  <c r="H3" i="4"/>
  <c r="H4" i="4"/>
  <c r="H6" i="4"/>
  <c r="G5" i="4"/>
  <c r="G6" i="4"/>
  <c r="R16" i="4"/>
  <c r="R13" i="4"/>
  <c r="S4" i="4"/>
  <c r="V2" i="4"/>
  <c r="U2" i="4"/>
  <c r="X2" i="4"/>
  <c r="X3" i="4"/>
  <c r="E1" i="4"/>
  <c r="O2" i="4"/>
  <c r="G3" i="4"/>
  <c r="G4" i="4"/>
  <c r="B3" i="4"/>
  <c r="C3" i="4"/>
  <c r="S16" i="4"/>
  <c r="R4" i="4"/>
  <c r="S13" i="4"/>
  <c r="R7" i="4"/>
  <c r="S7" i="4"/>
  <c r="S10" i="4"/>
  <c r="R19" i="4"/>
  <c r="R10" i="4"/>
  <c r="S19" i="4"/>
  <c r="P2" i="4"/>
  <c r="S9" i="4"/>
  <c r="S15" i="4"/>
  <c r="S18" i="4"/>
  <c r="B20" i="4"/>
  <c r="B19" i="4"/>
  <c r="C18" i="4"/>
  <c r="D17" i="4"/>
  <c r="C16" i="4"/>
  <c r="D15" i="4"/>
  <c r="B14" i="4"/>
  <c r="B13" i="4"/>
  <c r="C12" i="4"/>
  <c r="D11" i="4"/>
  <c r="C10" i="4"/>
  <c r="D9" i="4"/>
  <c r="B8" i="4"/>
  <c r="B7" i="4"/>
  <c r="C6" i="4"/>
  <c r="D5" i="4"/>
  <c r="C4" i="4"/>
  <c r="R18" i="4"/>
  <c r="S12" i="4"/>
  <c r="S6" i="4"/>
  <c r="B26" i="4"/>
  <c r="B25" i="4"/>
  <c r="C24" i="4"/>
  <c r="D23" i="4"/>
  <c r="D22" i="4"/>
  <c r="C21" i="4"/>
  <c r="C14" i="4"/>
  <c r="D13" i="4"/>
  <c r="B12" i="4"/>
  <c r="B11" i="4"/>
  <c r="D10" i="4"/>
  <c r="C9" i="4"/>
  <c r="D8" i="4"/>
  <c r="C7" i="4"/>
  <c r="B6" i="4"/>
  <c r="B5" i="4"/>
  <c r="D4" i="4"/>
  <c r="R15" i="4"/>
  <c r="R12" i="4"/>
  <c r="S3" i="4"/>
  <c r="N2" i="4"/>
  <c r="C26" i="4"/>
  <c r="D25" i="4"/>
  <c r="B24" i="4"/>
  <c r="B23" i="4"/>
  <c r="C22" i="4"/>
  <c r="D21" i="4"/>
  <c r="C20" i="4"/>
  <c r="D19" i="4"/>
  <c r="B18" i="4"/>
  <c r="B17" i="4"/>
  <c r="D16" i="4"/>
  <c r="C15" i="4"/>
  <c r="C8" i="4"/>
  <c r="D7" i="4"/>
  <c r="D6" i="4"/>
  <c r="C5" i="4"/>
  <c r="B4" i="4"/>
  <c r="R9" i="4"/>
  <c r="R6" i="4"/>
  <c r="R3" i="4"/>
  <c r="M2" i="4"/>
  <c r="D26" i="4"/>
  <c r="C25" i="4"/>
  <c r="D24" i="4"/>
  <c r="C23" i="4"/>
  <c r="B22" i="4"/>
  <c r="B21" i="4"/>
  <c r="D20" i="4"/>
  <c r="C19" i="4"/>
  <c r="D18" i="4"/>
  <c r="C17" i="4"/>
  <c r="B16" i="4"/>
  <c r="B15" i="4"/>
  <c r="D14" i="4"/>
  <c r="C13" i="4"/>
  <c r="D12" i="4"/>
  <c r="C11" i="4"/>
  <c r="B10" i="4"/>
  <c r="B9" i="4"/>
  <c r="D3" i="4"/>
  <c r="O26" i="4"/>
  <c r="O25" i="4"/>
  <c r="O24" i="4"/>
  <c r="O23" i="4"/>
  <c r="O22" i="4"/>
  <c r="O21" i="4"/>
  <c r="N26" i="4"/>
  <c r="N25" i="4"/>
  <c r="N23" i="4"/>
  <c r="N22" i="4"/>
  <c r="N21" i="4"/>
  <c r="M26" i="4"/>
  <c r="M25" i="4"/>
  <c r="M24" i="4"/>
  <c r="M23" i="4"/>
  <c r="M22" i="4"/>
  <c r="M21" i="4"/>
  <c r="P20" i="4"/>
  <c r="P19" i="4"/>
  <c r="P18" i="4"/>
  <c r="P17" i="4"/>
  <c r="P16" i="4"/>
  <c r="P15" i="4"/>
  <c r="N20" i="4"/>
  <c r="N19" i="4"/>
  <c r="N18" i="4"/>
  <c r="N17" i="4"/>
  <c r="N16" i="4"/>
  <c r="N15" i="4"/>
  <c r="M20" i="4"/>
  <c r="M19" i="4"/>
  <c r="M18" i="4"/>
  <c r="M17" i="4"/>
  <c r="M16" i="4"/>
  <c r="M15" i="4"/>
  <c r="N9" i="4"/>
  <c r="N10" i="4"/>
  <c r="N11" i="4"/>
  <c r="N12" i="4"/>
  <c r="N13" i="4"/>
  <c r="N14" i="4"/>
  <c r="N3" i="4"/>
  <c r="N4" i="4"/>
  <c r="N5" i="4"/>
  <c r="N6" i="4"/>
  <c r="N7" i="4"/>
  <c r="N8" i="4"/>
  <c r="O15" i="4"/>
  <c r="O16" i="4"/>
  <c r="O17" i="4"/>
  <c r="O18" i="4"/>
  <c r="O19" i="4"/>
  <c r="O20" i="4"/>
  <c r="O3" i="4"/>
  <c r="O4" i="4"/>
  <c r="O5" i="4"/>
  <c r="O6" i="4"/>
  <c r="O7" i="4"/>
  <c r="O8" i="4"/>
  <c r="O10" i="4"/>
  <c r="O11" i="4"/>
  <c r="O12" i="4"/>
  <c r="O13" i="4"/>
  <c r="O14" i="4"/>
  <c r="P21" i="4"/>
  <c r="P22" i="4"/>
  <c r="P23" i="4"/>
  <c r="P24" i="4"/>
  <c r="P25" i="4"/>
  <c r="P26" i="4"/>
  <c r="P9" i="4"/>
  <c r="P3" i="4"/>
  <c r="P4" i="4"/>
  <c r="P5" i="4"/>
  <c r="P6" i="4"/>
  <c r="P7" i="4"/>
  <c r="P8" i="4"/>
  <c r="P10" i="4"/>
  <c r="P11" i="4"/>
  <c r="P12" i="4"/>
  <c r="P13" i="4"/>
  <c r="P14" i="4"/>
  <c r="M4" i="4"/>
  <c r="M5" i="4"/>
  <c r="M6" i="4"/>
  <c r="M7" i="4"/>
  <c r="M8" i="4"/>
  <c r="M9" i="4"/>
  <c r="M3" i="4"/>
  <c r="M10" i="4"/>
  <c r="M11" i="4"/>
  <c r="M12" i="4"/>
  <c r="M13" i="4"/>
  <c r="M14" i="4"/>
  <c r="F6" i="4" l="1"/>
  <c r="F3" i="4"/>
  <c r="F4" i="4"/>
  <c r="P28" i="4"/>
  <c r="M28" i="4"/>
  <c r="N28" i="4"/>
  <c r="O28" i="4"/>
  <c r="V3" i="4"/>
  <c r="U3" i="4"/>
  <c r="J3" i="4" l="1"/>
  <c r="K3" i="4"/>
  <c r="K4" i="4" s="1"/>
  <c r="X4" i="4"/>
  <c r="J4" i="4"/>
  <c r="W4" i="4"/>
  <c r="U4" i="4"/>
  <c r="V4" i="4"/>
  <c r="U5" i="4" l="1"/>
  <c r="U6" i="4" s="1"/>
  <c r="V5" i="4"/>
  <c r="W5" i="4"/>
  <c r="X5" i="4"/>
  <c r="X6" i="4" l="1"/>
  <c r="V6" i="4"/>
  <c r="W6" i="4"/>
</calcChain>
</file>

<file path=xl/sharedStrings.xml><?xml version="1.0" encoding="utf-8"?>
<sst xmlns="http://schemas.openxmlformats.org/spreadsheetml/2006/main" count="21" uniqueCount="18">
  <si>
    <t>Ranking</t>
  </si>
  <si>
    <t>Votes</t>
  </si>
  <si>
    <t>Plurality</t>
  </si>
  <si>
    <t>Borda</t>
  </si>
  <si>
    <t>Sum:</t>
  </si>
  <si>
    <t>Condorcet</t>
  </si>
  <si>
    <t>Runoff Between</t>
  </si>
  <si>
    <t>Total:</t>
  </si>
  <si>
    <t>Michael Buescher</t>
  </si>
  <si>
    <t>mbuescher@hb.edu</t>
  </si>
  <si>
    <t>http://www.mbuescher.com/professional/</t>
  </si>
  <si>
    <t>On the next page, enter the number of people voting for each ranking.</t>
  </si>
  <si>
    <t>You may enter the names of four candidates here.</t>
  </si>
  <si>
    <t>Instant Runoff</t>
  </si>
  <si>
    <t>IPA</t>
  </si>
  <si>
    <t>Porter</t>
  </si>
  <si>
    <t>Cider</t>
  </si>
  <si>
    <t>Pilsner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</si>
</sst>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104"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00C1FF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00C1FF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00C1FF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00C1FF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00C1FF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00C1FF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rgb="FF25DC18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5DC18"/>
      <color rgb="FF00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baseColWidth="10" defaultColWidth="8.6640625" defaultRowHeight="13" x14ac:dyDescent="0.15"/>
  <sheetData>
    <row r="1" spans="1:3" x14ac:dyDescent="0.15">
      <c r="A1" s="31" t="s">
        <v>14</v>
      </c>
    </row>
    <row r="2" spans="1:3" x14ac:dyDescent="0.15">
      <c r="A2" s="31" t="s">
        <v>15</v>
      </c>
      <c r="C2" t="s">
        <v>12</v>
      </c>
    </row>
    <row r="3" spans="1:3" x14ac:dyDescent="0.15">
      <c r="A3" s="31" t="s">
        <v>17</v>
      </c>
      <c r="C3" t="s">
        <v>11</v>
      </c>
    </row>
    <row r="4" spans="1:3" x14ac:dyDescent="0.15">
      <c r="A4" s="31" t="s">
        <v>16</v>
      </c>
    </row>
    <row r="6" spans="1:3" x14ac:dyDescent="0.15">
      <c r="C6" t="s">
        <v>8</v>
      </c>
    </row>
    <row r="7" spans="1:3" x14ac:dyDescent="0.15">
      <c r="C7" t="s">
        <v>9</v>
      </c>
    </row>
    <row r="8" spans="1:3" x14ac:dyDescent="0.15">
      <c r="C8" t="s">
        <v>10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="12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25" sqref="E25"/>
    </sheetView>
  </sheetViews>
  <sheetFormatPr baseColWidth="10" defaultColWidth="8.6640625" defaultRowHeight="13" x14ac:dyDescent="0.15"/>
  <cols>
    <col min="1" max="1" width="8.83203125" customWidth="1"/>
    <col min="2" max="3" width="9" bestFit="1" customWidth="1"/>
    <col min="4" max="4" width="9" style="1" bestFit="1" customWidth="1"/>
    <col min="5" max="5" width="7.6640625" style="4" customWidth="1"/>
    <col min="6" max="6" width="9.5" customWidth="1"/>
    <col min="7" max="7" width="8.83203125" style="8" customWidth="1"/>
    <col min="8" max="8" width="8.83203125" style="1" customWidth="1"/>
    <col min="9" max="9" width="8.83203125" style="9" customWidth="1"/>
    <col min="10" max="10" width="8.83203125" style="8" customWidth="1"/>
    <col min="11" max="11" width="8.83203125" style="1" customWidth="1"/>
    <col min="13" max="13" width="7.6640625" style="8" customWidth="1"/>
    <col min="14" max="15" width="7.6640625" style="9" customWidth="1"/>
    <col min="16" max="16" width="7.6640625" style="1" customWidth="1"/>
    <col min="18" max="18" width="8.83203125" style="5" customWidth="1"/>
    <col min="19" max="19" width="8.83203125" style="7" customWidth="1"/>
    <col min="21" max="21" width="11.5" style="8" customWidth="1"/>
    <col min="22" max="23" width="11.5" style="9" customWidth="1"/>
    <col min="24" max="24" width="11.5" style="1" customWidth="1"/>
  </cols>
  <sheetData>
    <row r="1" spans="1:24" x14ac:dyDescent="0.15">
      <c r="D1" s="19" t="s">
        <v>7</v>
      </c>
      <c r="E1" s="4">
        <f>SUM(E3:E29)</f>
        <v>26</v>
      </c>
      <c r="M1" s="25" t="s">
        <v>3</v>
      </c>
      <c r="N1" s="26"/>
      <c r="O1" s="26"/>
      <c r="P1" s="27"/>
      <c r="U1" s="25" t="s">
        <v>13</v>
      </c>
      <c r="V1" s="26"/>
      <c r="W1" s="26"/>
      <c r="X1" s="27"/>
    </row>
    <row r="2" spans="1:24" ht="14" thickBot="1" x14ac:dyDescent="0.2">
      <c r="A2" s="28" t="s">
        <v>0</v>
      </c>
      <c r="B2" s="28"/>
      <c r="C2" s="28"/>
      <c r="D2" s="29"/>
      <c r="E2" s="3" t="s">
        <v>1</v>
      </c>
      <c r="G2" s="30" t="s">
        <v>2</v>
      </c>
      <c r="H2" s="29"/>
      <c r="I2" s="6"/>
      <c r="J2" s="30" t="s">
        <v>6</v>
      </c>
      <c r="K2" s="29"/>
      <c r="M2" s="3" t="str">
        <f>Candidates!$A$1</f>
        <v>IPA</v>
      </c>
      <c r="N2" s="10" t="str">
        <f>Candidates!$A$2</f>
        <v>Porter</v>
      </c>
      <c r="O2" s="10" t="str">
        <f>Candidates!$A$3</f>
        <v>Pilsner</v>
      </c>
      <c r="P2" s="10" t="str">
        <f>Candidates!$A$4</f>
        <v>Cider</v>
      </c>
      <c r="Q2" s="2"/>
      <c r="R2" s="30" t="s">
        <v>5</v>
      </c>
      <c r="S2" s="29"/>
      <c r="U2" s="3" t="str">
        <f>Candidates!$A$1</f>
        <v>IPA</v>
      </c>
      <c r="V2" s="21" t="str">
        <f>Candidates!$A$2</f>
        <v>Porter</v>
      </c>
      <c r="W2" s="10" t="str">
        <f>Candidates!$A$3</f>
        <v>Pilsner</v>
      </c>
      <c r="X2" s="3" t="str">
        <f>Candidates!$A$4</f>
        <v>Cider</v>
      </c>
    </row>
    <row r="3" spans="1:24" ht="14" thickTop="1" x14ac:dyDescent="0.15">
      <c r="A3" t="str">
        <f>Candidates!$A$1</f>
        <v>IPA</v>
      </c>
      <c r="B3" t="str">
        <f>Candidates!$A$2</f>
        <v>Porter</v>
      </c>
      <c r="C3" t="str">
        <f>Candidates!$A$3</f>
        <v>Pilsner</v>
      </c>
      <c r="D3" t="str">
        <f>Candidates!$A$4</f>
        <v>Cider</v>
      </c>
      <c r="E3" s="4">
        <v>1</v>
      </c>
      <c r="F3" s="18">
        <f>RANK(H3,$H$3:$H$6)</f>
        <v>3</v>
      </c>
      <c r="G3" s="20" t="str">
        <f>Candidates!$A$1</f>
        <v>IPA</v>
      </c>
      <c r="H3" s="17">
        <f>SUM(E3:E8)</f>
        <v>6</v>
      </c>
      <c r="I3" s="16"/>
      <c r="J3" s="14" t="str">
        <f>VLOOKUP(1,$F$3:$G$6,2,FALSE)</f>
        <v>Cider</v>
      </c>
      <c r="K3" s="17" t="str">
        <f>VLOOKUP(2,$F$3:$G$6,2,FALSE)</f>
        <v>Porter</v>
      </c>
      <c r="M3" s="14">
        <f t="shared" ref="M3:M8" si="0">4*$E3</f>
        <v>4</v>
      </c>
      <c r="N3" s="14">
        <f>3*$E3</f>
        <v>3</v>
      </c>
      <c r="O3" s="14">
        <f>2*$E3</f>
        <v>2</v>
      </c>
      <c r="P3" s="14">
        <f>1*$E3</f>
        <v>1</v>
      </c>
      <c r="Q3" s="2"/>
      <c r="R3" s="12" t="str">
        <f>Candidates!$A$1</f>
        <v>IPA</v>
      </c>
      <c r="S3" s="13" t="str">
        <f>Candidates!$A$2</f>
        <v>Porter</v>
      </c>
      <c r="U3" s="22">
        <f>SUMIF($A$3:$A$26,U2,$E$3:$E$26)</f>
        <v>6</v>
      </c>
      <c r="V3" s="23">
        <f>SUMIF($A$3:$A$26,V2,$E$3:$E$26)</f>
        <v>9</v>
      </c>
      <c r="W3" s="22">
        <f>SUMIF($A$3:$A$27,W2,$E$3:$E$27)</f>
        <v>1</v>
      </c>
      <c r="X3" s="22">
        <f>SUMIF($A$3:$A$26,X2,$E$3:$E$26)</f>
        <v>10</v>
      </c>
    </row>
    <row r="4" spans="1:24" x14ac:dyDescent="0.15">
      <c r="A4" t="str">
        <f>Candidates!$A$1</f>
        <v>IPA</v>
      </c>
      <c r="B4" t="str">
        <f>Candidates!$A$2</f>
        <v>Porter</v>
      </c>
      <c r="C4" t="str">
        <f>Candidates!$A$4</f>
        <v>Cider</v>
      </c>
      <c r="D4" t="str">
        <f>Candidates!$A$3</f>
        <v>Pilsner</v>
      </c>
      <c r="F4" s="18">
        <f>RANK(H4,$H$3:$H$6) + IF(RANK(H4,$H$3:$H$6)=RANK(H3,$H$3:$H$6), 1, 0)</f>
        <v>2</v>
      </c>
      <c r="G4" s="14" t="str">
        <f>Candidates!$A$2</f>
        <v>Porter</v>
      </c>
      <c r="H4" s="15">
        <f>SUM(E9:E14)</f>
        <v>9</v>
      </c>
      <c r="I4" s="16"/>
      <c r="J4" s="14">
        <f>IF($J$3=A3,IF($K$3=B3,$R$4,IF($K$3=C3,$R$7,$R$10)),IF($J$3=B3,IF($K$3=A3,$S$4,IF($K$3=C3,$R$13,$R$16)),IF($J$3=C3,IF($K$3=A3,$S$7,IF($K$3=B3,$S$13,$R$19)),IF($K$3=A3,$S$10,IF($K$3=B3,$S$16,$S$19)))))</f>
        <v>16</v>
      </c>
      <c r="K4" s="15">
        <f>IF($K$3=A3,IF($J$3=B3,$R$4,IF($J$3=C3,$R$7,$R$10)),IF($K$3=B3,IF($J$3=A3,$S$4,IF($J$3=C3,$R$13,$R$16)),IF($K$3=C3,IF($J$3=A3,$S$7,IF($J$3=B3,$S$13,$R$19)),IF($J$3=A3,$S$10,IF($J$3=B3,$S$16,$S$19)))))</f>
        <v>10</v>
      </c>
      <c r="M4" s="14">
        <f t="shared" si="0"/>
        <v>0</v>
      </c>
      <c r="N4" s="14">
        <f>3*$E4</f>
        <v>0</v>
      </c>
      <c r="O4" s="14">
        <f>1*$E4</f>
        <v>0</v>
      </c>
      <c r="P4" s="14">
        <f>2*$E4</f>
        <v>0</v>
      </c>
      <c r="Q4" s="2"/>
      <c r="R4" s="12">
        <f>SUM(E3:E8,E15:E16,E19,E21:E22,E25)</f>
        <v>13</v>
      </c>
      <c r="S4" s="13">
        <f>SUM(E9:E14,E17:E18,E20,E23:E24,E26)</f>
        <v>13</v>
      </c>
      <c r="U4" s="24">
        <f>IF(U3=MIN($U$3:$X$3),"Eliminated",IF(AND(V3=MIN($U$3:$X$3),W3=MIN($U$3:$X$3),X3=MIN($U$3:$X$3)),"Winner",U3+IF(V3=MIN($U$3:$X$3),E9+E10,0)+IF(W3=MIN($U$3:$X$3),E15+E16,0)+IF(X3=MIN($U$3:$X$3),E21+E22)+IF(AND(V3=MIN($U$3:$X$3),W3=MIN($U$3:$X$3)),E11+E17,0)+IF(AND(V3=MIN($U$3:$X$3),X3=MIN($U$3:$X$3)),E13+E23,0)+IF(AND(W3=MIN($U$3:$X$3),X3=MIN($U$3:$X$3)),E19+E25,0)))</f>
        <v>6</v>
      </c>
      <c r="V4" s="16">
        <f>IF(V3=MIN($U$3:$X$3),"Eliminated",IF(AND(U3=MIN($U$3:$X$3),W3=MIN($U$3:$X$3),X3=MIN($U$3:$X$3)),"Winner",V3+IF(U3=MIN($U$3:$X$3),E3+E4,0)+IF(W3=MIN($U$3:$X$3),E17+E18,0)+IF(X3=MIN($U$3:$X$3),E23+E24,0)+IF(AND(U3=MIN($U$3:$X$3),W3=MIN($U$3:$X$3)),E5+E15,0)+IF(AND(U3=MIN($U$3:$X$3),X3=MIN($U$3:$X$3)),E8+E22,0)+IF(AND(W3=MIN($U$3:$X$3),X3=MIN($U$3:$X$3)),E20+E26,0)))</f>
        <v>9</v>
      </c>
      <c r="W4" s="24" t="str">
        <f>IF(W3=MIN($U$3:$X$3),"Eliminated",IF(AND(U3=MIN($U$3:$X$3),V3=MIN($U$3:$X$3),X3=MIN($U$3:$X$3)),"Winner",W3+IF(U3=MIN($U$3:$X$3),E5+E6,0)+IF(V3=MIN($U$3:$X$3),E11+E12,0)+IF(X3=MIN($U$3:$X$3),E25+E26,0)+IF(AND(U3=MIN($U$3:$X$3),V3=MIN($U$3:$X$3)),E3+E9,0)+IF(AND(U3=MIN($U$3:$X$3),X3=MIN($U$3:$X$3)),E7+E21,0)+IF(AND(V3=MIN($U$3:$X$3),X3=MIN($U$3:$X$3)),E14+E24,0)))</f>
        <v>Eliminated</v>
      </c>
      <c r="X4" s="24">
        <f>IF(X3=MIN($U$3:$X$3),"Eliminated",IF(AND(U3=MIN($U$3:$X$3),V3=MIN($U$3:$X$3),W3=MIN($U$3:$X$3)),"Winner",X3+IF(U3=MIN($U$3:$X$3),E7+E8,0)+IF(V3=MIN($U$3:$X$3),E13+E14,0)+IF(W3=MIN($U$3:$X$3),E19+E20,0)+IF(AND(U3=MIN($U$3:$X$3),V3=MIN($U$3:$X$3)),E4+E10,0)+IF(AND(U3=MIN($U$3:$X$3),W3=MIN($U$3:$X$3)),E6+E16,0)+IF(AND(V3=MIN($U$3:$X$3),W3=MIN($U$3:$X$3)),E12+E18,0)))</f>
        <v>11</v>
      </c>
    </row>
    <row r="5" spans="1:24" x14ac:dyDescent="0.15">
      <c r="A5" t="str">
        <f>Candidates!$A$1</f>
        <v>IPA</v>
      </c>
      <c r="B5" t="str">
        <f>Candidates!$A$3</f>
        <v>Pilsner</v>
      </c>
      <c r="C5" t="str">
        <f>Candidates!$A$2</f>
        <v>Porter</v>
      </c>
      <c r="D5" t="str">
        <f>Candidates!$A$4</f>
        <v>Cider</v>
      </c>
      <c r="F5" s="18">
        <f>RANK(H5,$H$3:$H$6) + IF(RANK(H5,$H$3:$H$6)=RANK(H3,$H$3:$H$6), 1, 0) + IF(RANK(H5,$H$3:$H$6)=RANK(H4,$H$3:$H$6), 1, 0)</f>
        <v>4</v>
      </c>
      <c r="G5" s="14" t="str">
        <f>Candidates!$A$3</f>
        <v>Pilsner</v>
      </c>
      <c r="H5" s="15">
        <f>SUM(E15:E20)</f>
        <v>1</v>
      </c>
      <c r="I5" s="16"/>
      <c r="J5" s="14"/>
      <c r="K5" s="15"/>
      <c r="M5" s="14">
        <f t="shared" si="0"/>
        <v>0</v>
      </c>
      <c r="N5" s="14">
        <f>2*$E5</f>
        <v>0</v>
      </c>
      <c r="O5" s="14">
        <f>3*$E5</f>
        <v>0</v>
      </c>
      <c r="P5" s="14">
        <f>1*$E5</f>
        <v>0</v>
      </c>
      <c r="Q5" s="2"/>
      <c r="R5" s="12"/>
      <c r="S5" s="13"/>
      <c r="U5" s="24" t="str">
        <f>IF(OR(U4="Eliminated",U4="Winner"),U4,IF(U4=MIN($U$4:$X$4),"Eliminated",IF(AND(OR(V4="Eliminated",V4=MIN($U$4:$X$4)),OR(W4="Eliminated",W4=MIN($U$4:$X$4)),OR(X4="Eliminated",X4=MIN($U$4:$X$4))),"Winner",U4+IF(V4=MIN($U$4:$X$4),E9+E10,0)+IF(W4=MIN($U$4:$X$4),E15+E16,0)+IF(X4=MIN($U$4:$X$4),E21+E22)+IF(AND(OR(V4="Eliminated",V4=MIN($U$4:$X$4)),OR(W4="Eliminated",W4=MIN($U$4:$X$4))),E11+E17,0)+IF(AND(OR(V4="Eliminated",V4=MIN($U$4:$X$4)),OR(X4="Eliminated",X4=MIN($U$4:$X$4))),E13+E23,0)+IF(AND(OR(W4="Eliminated",W4=MIN($U$4:$X$4)),OR(X4="Eliminated",X4=MIN($U$4:$X$4))),E19+E25,0))))</f>
        <v>Eliminated</v>
      </c>
      <c r="V5" s="16">
        <f>IF(OR(V4="Eliminated",V4="Winner"),V4,IF(V4=MIN($U$4:$X$4),"Eliminated",IF(AND(OR(U4="Eliminated",U4=MIN($U$4:$X$4)),OR(W4="Eliminated",W4=MIN($U$4:$X$4)),OR(X4="Eliminated",X4=MIN($U$4:$X$4))),"Winner",V4+IF(U4=MIN($U$4:$X$4),E3+E4,0)+IF(W4=MIN($U$4:$X$4),E17+E18,0)+IF(X4=MIN($U$4:$X$4),E23+E24,0)+IF(AND(OR(U4="Eliminated",U4=MIN($U$4:$X$4)),OR(W4="Eliminated",W4=MIN($U$4:$X$4))),E5+E15,0)+IF(AND(OR(U4="Eliminated",U4=MIN($U$4:$X$4)),OR(X4="Eliminated",X4=MIN($U$4:$X$4))),E8+E22,0)+IF(AND(OR(W4="Eliminated",W4=MIN($U$4:$X$4)),OR(X4="Eliminated",X4=MIN($U$4:$X$4))),E20+E26,0))))</f>
        <v>10</v>
      </c>
      <c r="W5" s="24" t="str">
        <f>IF(OR(W4="Eliminated",W4="Winner"),W4,IF(W4=MIN($U$4:$X$4),"Eliminated",IF(AND(OR(U4="Eliminated",U4=MIN($U$4:$X$4)),OR(V4="Eliminated",V4=MIN($U$4:$X$4)),OR(X4="Eliminated",X4=MIN($U$4:$X$4))),"Winner",W4+IF(U4=MIN($U$4:$X$4),E5+E6,0)+IF(V4=MIN($U$4:$X$4),E11+E12,0)+IF(X4=MIN($U$4:$X$4),E25+E26,0)+IF(AND(OR(U4="Eliminated",U4=MIN($U$4:$X$4)),OR(V4="Eliminated",V4=MIN($U$4:$X$4))),E3+E9,0)+IF(AND(OR(U4="Eliminated",U4=MIN($U$4:$X$4)),OR(X4="Eliminated",X4=MIN($U$4:$X$4))),E7+E21,0)+IF(AND(OR(V4="Eliminated",V4=MIN($U$4:$X$4)),OR(X4="Eliminated",X4=MIN($U$4:$X$4))),E14+E24,0))))</f>
        <v>Eliminated</v>
      </c>
      <c r="X5" s="24">
        <f>IF(OR(X4="Eliminated",X4="Winner"),X4,IF(X4=MIN($U$4:$X$4),"Eliminated",IF(AND(OR(U4="Eliminated",U4=MIN($U$4:$X$4)),OR(V4="Eliminated",V4=MIN($U$4:$X$4)),OR(W4="Eliminated",W4=MIN($U$4:$X$4))),"Winner",X4+IF(U4=MIN($U$4:$X$4),E7+E8,0)+IF(V4=MIN($U$4:$X$4),E13+E14,0)+IF(W4=MIN($U$4:$X$4),E19+E20,0)+IF(AND(OR(U4="Eliminated",U4=MIN($U$4:$X$4)),OR(V4="Eliminated",V4=MIN($U$4:$X$4))),E4+E10,0)+IF(AND(OR(U4="Eliminated",U4=MIN($U$4:$X$4)),OR(W4="Eliminated",W4=MIN($U$4:$X$4))),E6+E16,0)+IF(AND(OR(V4="Eliminated",V4=MIN($U$4:$X$4)),OR(W4="Eliminated",W4=MIN($U$4:$X$4))),E12+E18,0))))</f>
        <v>16</v>
      </c>
    </row>
    <row r="6" spans="1:24" x14ac:dyDescent="0.15">
      <c r="A6" t="str">
        <f>Candidates!$A$1</f>
        <v>IPA</v>
      </c>
      <c r="B6" t="str">
        <f>Candidates!$A$3</f>
        <v>Pilsner</v>
      </c>
      <c r="C6" t="str">
        <f>Candidates!$A$4</f>
        <v>Cider</v>
      </c>
      <c r="D6" t="str">
        <f>Candidates!$A$2</f>
        <v>Porter</v>
      </c>
      <c r="E6" s="4">
        <v>1</v>
      </c>
      <c r="F6" s="18">
        <f>RANK(H6,$H$3:$H$6) + IF(RANK(H6,$H$3:$H$6)=RANK(H3,$H$3:$H$6), 1, 0) + IF(RANK(H6,$H$3:$H$6)=RANK(H4,$H$3:$H$6), 1, 0) + IF(RANK(H6,$H$3:$H$6)=RANK(H5,$H$3:$H$6), 1, 0)</f>
        <v>1</v>
      </c>
      <c r="G6" s="14" t="str">
        <f>Candidates!$A$4</f>
        <v>Cider</v>
      </c>
      <c r="H6" s="15">
        <f>SUM(E21:E26)</f>
        <v>10</v>
      </c>
      <c r="I6" s="16"/>
      <c r="J6" s="14"/>
      <c r="K6" s="15"/>
      <c r="M6" s="14">
        <f t="shared" si="0"/>
        <v>4</v>
      </c>
      <c r="N6" s="14">
        <f>1*$E6</f>
        <v>1</v>
      </c>
      <c r="O6" s="14">
        <f>3*$E6</f>
        <v>3</v>
      </c>
      <c r="P6" s="14">
        <f>2*$E6</f>
        <v>2</v>
      </c>
      <c r="Q6" s="2"/>
      <c r="R6" s="12" t="str">
        <f>Candidates!$A$1</f>
        <v>IPA</v>
      </c>
      <c r="S6" s="13" t="str">
        <f>Candidates!$A$3</f>
        <v>Pilsner</v>
      </c>
      <c r="U6" s="24" t="str">
        <f>IF(OR(U5="Winner",U5="Eliminated"),U5,IF(U5=MIN($U$5:$X$5),"Eliminated","Winner"))</f>
        <v>Eliminated</v>
      </c>
      <c r="V6" s="16" t="str">
        <f>IF(OR(V5="Winner",V5="Eliminated"),V5,IF(V5=MIN($U$5:$X$5),"Eliminated","Winner"))</f>
        <v>Eliminated</v>
      </c>
      <c r="W6" s="24" t="str">
        <f>IF(OR(W5="Winner",W5="Eliminated"),W5,IF(W5=MIN($U$5:$X$5),"Eliminated","Winner"))</f>
        <v>Eliminated</v>
      </c>
      <c r="X6" s="24" t="str">
        <f>IF(OR(X5="Winner",X5="Eliminated"),X5,IF(X5=MIN($U$5:$X$5),"Eliminated","Winner"))</f>
        <v>Winner</v>
      </c>
    </row>
    <row r="7" spans="1:24" x14ac:dyDescent="0.15">
      <c r="A7" t="str">
        <f>Candidates!$A$1</f>
        <v>IPA</v>
      </c>
      <c r="B7" t="str">
        <f>Candidates!$A$4</f>
        <v>Cider</v>
      </c>
      <c r="C7" t="str">
        <f>Candidates!$A$3</f>
        <v>Pilsner</v>
      </c>
      <c r="D7" t="str">
        <f>Candidates!$A$2</f>
        <v>Porter</v>
      </c>
      <c r="E7" s="4">
        <v>1</v>
      </c>
      <c r="F7" s="18"/>
      <c r="G7" s="14"/>
      <c r="H7" s="15"/>
      <c r="I7" s="16"/>
      <c r="J7" s="14"/>
      <c r="K7" s="15"/>
      <c r="M7" s="14">
        <f t="shared" si="0"/>
        <v>4</v>
      </c>
      <c r="N7" s="14">
        <f>1*$E7</f>
        <v>1</v>
      </c>
      <c r="O7" s="14">
        <f>2*$E7</f>
        <v>2</v>
      </c>
      <c r="P7" s="14">
        <f>3*$E7</f>
        <v>3</v>
      </c>
      <c r="Q7" s="2"/>
      <c r="R7" s="12">
        <f>SUM(E3:E8,E9:E10,E13,E21:E22,E23,)</f>
        <v>14</v>
      </c>
      <c r="S7" s="13">
        <f>SUM(E11:E12,E14,E15:E20,E24:E26)</f>
        <v>12</v>
      </c>
    </row>
    <row r="8" spans="1:24" x14ac:dyDescent="0.15">
      <c r="A8" t="str">
        <f>Candidates!$A$1</f>
        <v>IPA</v>
      </c>
      <c r="B8" t="str">
        <f>Candidates!$A$4</f>
        <v>Cider</v>
      </c>
      <c r="C8" t="str">
        <f>Candidates!$A$2</f>
        <v>Porter</v>
      </c>
      <c r="D8" t="str">
        <f>Candidates!$A$3</f>
        <v>Pilsner</v>
      </c>
      <c r="E8" s="4">
        <v>3</v>
      </c>
      <c r="J8" s="14"/>
      <c r="K8" s="15"/>
      <c r="M8" s="14">
        <f t="shared" si="0"/>
        <v>12</v>
      </c>
      <c r="N8" s="14">
        <f>2*$E8</f>
        <v>6</v>
      </c>
      <c r="O8" s="14">
        <f>1*$E8</f>
        <v>3</v>
      </c>
      <c r="P8" s="14">
        <f>3*$E8</f>
        <v>9</v>
      </c>
      <c r="Q8" s="2"/>
      <c r="R8" s="12"/>
      <c r="S8" s="13"/>
    </row>
    <row r="9" spans="1:24" x14ac:dyDescent="0.15">
      <c r="A9" t="str">
        <f>Candidates!$A$2</f>
        <v>Porter</v>
      </c>
      <c r="B9" t="str">
        <f>Candidates!$A$1</f>
        <v>IPA</v>
      </c>
      <c r="C9" t="str">
        <f>Candidates!$A$3</f>
        <v>Pilsner</v>
      </c>
      <c r="D9" t="str">
        <f>Candidates!$A$4</f>
        <v>Cider</v>
      </c>
      <c r="E9" s="4">
        <v>1</v>
      </c>
      <c r="M9" s="14">
        <f>3*$E9</f>
        <v>3</v>
      </c>
      <c r="N9" s="14">
        <f t="shared" ref="N9:N14" si="1">4*$E9</f>
        <v>4</v>
      </c>
      <c r="O9" s="14">
        <f>2*$E9</f>
        <v>2</v>
      </c>
      <c r="P9" s="14">
        <f>1*$E9</f>
        <v>1</v>
      </c>
      <c r="Q9" s="2"/>
      <c r="R9" s="12" t="str">
        <f>Candidates!$A$1</f>
        <v>IPA</v>
      </c>
      <c r="S9" s="13" t="str">
        <f>Candidates!$A$4</f>
        <v>Cider</v>
      </c>
    </row>
    <row r="10" spans="1:24" x14ac:dyDescent="0.15">
      <c r="A10" t="str">
        <f>Candidates!$A$2</f>
        <v>Porter</v>
      </c>
      <c r="B10" t="str">
        <f>Candidates!$A$1</f>
        <v>IPA</v>
      </c>
      <c r="C10" t="str">
        <f>Candidates!$A$4</f>
        <v>Cider</v>
      </c>
      <c r="D10" t="str">
        <f>Candidates!$A$3</f>
        <v>Pilsner</v>
      </c>
      <c r="E10" s="4">
        <v>1</v>
      </c>
      <c r="M10" s="14">
        <f>3*$E10</f>
        <v>3</v>
      </c>
      <c r="N10" s="14">
        <f t="shared" si="1"/>
        <v>4</v>
      </c>
      <c r="O10" s="14">
        <f>1*$E10</f>
        <v>1</v>
      </c>
      <c r="P10" s="14">
        <f>2*$E10</f>
        <v>2</v>
      </c>
      <c r="Q10" s="2"/>
      <c r="R10" s="12">
        <f>SUM(E3:E8,E9:E11,E15:E17)</f>
        <v>8</v>
      </c>
      <c r="S10" s="13">
        <f>SUM(E12:E14,E18:E20,E21:E26)</f>
        <v>18</v>
      </c>
    </row>
    <row r="11" spans="1:24" x14ac:dyDescent="0.15">
      <c r="A11" t="str">
        <f>Candidates!$A$2</f>
        <v>Porter</v>
      </c>
      <c r="B11" t="str">
        <f>Candidates!$A$3</f>
        <v>Pilsner</v>
      </c>
      <c r="C11" t="str">
        <f>Candidates!$A$1</f>
        <v>IPA</v>
      </c>
      <c r="D11" t="str">
        <f>Candidates!$A$4</f>
        <v>Cider</v>
      </c>
      <c r="I11" s="16"/>
      <c r="J11" s="14"/>
      <c r="K11" s="15"/>
      <c r="M11" s="14">
        <f>2*$E11</f>
        <v>0</v>
      </c>
      <c r="N11" s="14">
        <f t="shared" si="1"/>
        <v>0</v>
      </c>
      <c r="O11" s="14">
        <f>3*$E11</f>
        <v>0</v>
      </c>
      <c r="P11" s="14">
        <f>1*$E11</f>
        <v>0</v>
      </c>
      <c r="Q11" s="2"/>
      <c r="R11" s="12"/>
      <c r="S11" s="13"/>
    </row>
    <row r="12" spans="1:24" x14ac:dyDescent="0.15">
      <c r="A12" t="str">
        <f>Candidates!$A$2</f>
        <v>Porter</v>
      </c>
      <c r="B12" t="str">
        <f>Candidates!$A$3</f>
        <v>Pilsner</v>
      </c>
      <c r="C12" t="str">
        <f>Candidates!$A$4</f>
        <v>Cider</v>
      </c>
      <c r="D12" t="str">
        <f>Candidates!$A$1</f>
        <v>IPA</v>
      </c>
      <c r="E12" s="4">
        <v>2</v>
      </c>
      <c r="M12" s="14">
        <f>1*$E12</f>
        <v>2</v>
      </c>
      <c r="N12" s="14">
        <f t="shared" si="1"/>
        <v>8</v>
      </c>
      <c r="O12" s="14">
        <f>3*$E12</f>
        <v>6</v>
      </c>
      <c r="P12" s="14">
        <f>2*$E12</f>
        <v>4</v>
      </c>
      <c r="Q12" s="2"/>
      <c r="R12" s="12" t="str">
        <f>Candidates!$A$2</f>
        <v>Porter</v>
      </c>
      <c r="S12" s="13" t="str">
        <f>Candidates!$A$3</f>
        <v>Pilsner</v>
      </c>
    </row>
    <row r="13" spans="1:24" x14ac:dyDescent="0.15">
      <c r="A13" t="str">
        <f>Candidates!$A$2</f>
        <v>Porter</v>
      </c>
      <c r="B13" t="str">
        <f>Candidates!$A$4</f>
        <v>Cider</v>
      </c>
      <c r="C13" t="str">
        <f>Candidates!$A$1</f>
        <v>IPA</v>
      </c>
      <c r="D13" t="str">
        <f>Candidates!$A$3</f>
        <v>Pilsner</v>
      </c>
      <c r="E13" s="4">
        <v>2</v>
      </c>
      <c r="M13" s="14">
        <f>2*$E13</f>
        <v>4</v>
      </c>
      <c r="N13" s="14">
        <f t="shared" si="1"/>
        <v>8</v>
      </c>
      <c r="O13" s="14">
        <f>1*$E13</f>
        <v>2</v>
      </c>
      <c r="P13" s="14">
        <f>3*$E13</f>
        <v>6</v>
      </c>
      <c r="Q13" s="2"/>
      <c r="R13" s="12">
        <f>SUM(E3:E4,E8,E9:E14,E22,E24,E23)</f>
        <v>18</v>
      </c>
      <c r="S13" s="13">
        <f>SUM(E5:E7,E15:E20,E21,E25:E26)</f>
        <v>8</v>
      </c>
    </row>
    <row r="14" spans="1:24" x14ac:dyDescent="0.15">
      <c r="A14" t="str">
        <f>Candidates!$A$2</f>
        <v>Porter</v>
      </c>
      <c r="B14" t="str">
        <f>Candidates!$A$4</f>
        <v>Cider</v>
      </c>
      <c r="C14" t="str">
        <f>Candidates!$A$3</f>
        <v>Pilsner</v>
      </c>
      <c r="D14" t="str">
        <f>Candidates!$A$1</f>
        <v>IPA</v>
      </c>
      <c r="E14" s="4">
        <v>3</v>
      </c>
      <c r="M14" s="14">
        <f>1*$E14</f>
        <v>3</v>
      </c>
      <c r="N14" s="14">
        <f t="shared" si="1"/>
        <v>12</v>
      </c>
      <c r="O14" s="14">
        <f>2*$E14</f>
        <v>6</v>
      </c>
      <c r="P14" s="14">
        <f>3*$E14</f>
        <v>9</v>
      </c>
      <c r="Q14" s="2"/>
      <c r="R14" s="12"/>
      <c r="S14" s="13"/>
    </row>
    <row r="15" spans="1:24" x14ac:dyDescent="0.15">
      <c r="A15" t="str">
        <f>Candidates!$A$3</f>
        <v>Pilsner</v>
      </c>
      <c r="B15" t="str">
        <f>Candidates!$A$1</f>
        <v>IPA</v>
      </c>
      <c r="C15" t="str">
        <f>Candidates!$A$2</f>
        <v>Porter</v>
      </c>
      <c r="D15" t="str">
        <f>Candidates!$A$4</f>
        <v>Cider</v>
      </c>
      <c r="M15" s="14">
        <f>3*$E15</f>
        <v>0</v>
      </c>
      <c r="N15" s="14">
        <f>2*$E15</f>
        <v>0</v>
      </c>
      <c r="O15" s="14">
        <f t="shared" ref="O15:O20" si="2">4*$E15</f>
        <v>0</v>
      </c>
      <c r="P15" s="14">
        <f>1*$E15</f>
        <v>0</v>
      </c>
      <c r="Q15" s="2"/>
      <c r="R15" s="12" t="str">
        <f>Candidates!$A$2</f>
        <v>Porter</v>
      </c>
      <c r="S15" s="13" t="str">
        <f>Candidates!$A$4</f>
        <v>Cider</v>
      </c>
    </row>
    <row r="16" spans="1:24" x14ac:dyDescent="0.15">
      <c r="A16" t="str">
        <f>Candidates!$A$3</f>
        <v>Pilsner</v>
      </c>
      <c r="B16" t="str">
        <f>Candidates!$A$1</f>
        <v>IPA</v>
      </c>
      <c r="C16" t="str">
        <f>Candidates!$A$4</f>
        <v>Cider</v>
      </c>
      <c r="D16" t="str">
        <f>Candidates!$A$2</f>
        <v>Porter</v>
      </c>
      <c r="M16" s="14">
        <f>3*$E16</f>
        <v>0</v>
      </c>
      <c r="N16" s="14">
        <f>1*$E16</f>
        <v>0</v>
      </c>
      <c r="O16" s="14">
        <f t="shared" si="2"/>
        <v>0</v>
      </c>
      <c r="P16" s="14">
        <f>2*$E16</f>
        <v>0</v>
      </c>
      <c r="Q16" s="2"/>
      <c r="R16" s="12">
        <f>SUM(E3:E5,E9:E14,E15,E17:E18)</f>
        <v>10</v>
      </c>
      <c r="S16" s="13">
        <f>SUM(E6:E8,E16,E19:E20,E21:E26)</f>
        <v>16</v>
      </c>
    </row>
    <row r="17" spans="1:19" x14ac:dyDescent="0.15">
      <c r="A17" t="str">
        <f>Candidates!$A$3</f>
        <v>Pilsner</v>
      </c>
      <c r="B17" t="str">
        <f>Candidates!$A$2</f>
        <v>Porter</v>
      </c>
      <c r="C17" t="str">
        <f>Candidates!$A$1</f>
        <v>IPA</v>
      </c>
      <c r="D17" t="str">
        <f>Candidates!$A$4</f>
        <v>Cider</v>
      </c>
      <c r="M17" s="14">
        <f>2*$E17</f>
        <v>0</v>
      </c>
      <c r="N17" s="14">
        <f>3*$E17</f>
        <v>0</v>
      </c>
      <c r="O17" s="14">
        <f t="shared" si="2"/>
        <v>0</v>
      </c>
      <c r="P17" s="14">
        <f>1*$E17</f>
        <v>0</v>
      </c>
      <c r="Q17" s="2"/>
      <c r="R17" s="12"/>
      <c r="S17" s="13"/>
    </row>
    <row r="18" spans="1:19" x14ac:dyDescent="0.15">
      <c r="A18" t="str">
        <f>Candidates!$A$3</f>
        <v>Pilsner</v>
      </c>
      <c r="B18" t="str">
        <f>Candidates!$A$2</f>
        <v>Porter</v>
      </c>
      <c r="C18" t="str">
        <f>Candidates!$A$4</f>
        <v>Cider</v>
      </c>
      <c r="D18" t="str">
        <f>Candidates!$A$1</f>
        <v>IPA</v>
      </c>
      <c r="M18" s="14">
        <f>1*$E18</f>
        <v>0</v>
      </c>
      <c r="N18" s="14">
        <f>3*$E18</f>
        <v>0</v>
      </c>
      <c r="O18" s="14">
        <f t="shared" si="2"/>
        <v>0</v>
      </c>
      <c r="P18" s="14">
        <f>2*$E18</f>
        <v>0</v>
      </c>
      <c r="Q18" s="2"/>
      <c r="R18" s="12" t="str">
        <f>Candidates!$A$3</f>
        <v>Pilsner</v>
      </c>
      <c r="S18" s="13" t="str">
        <f>Candidates!$A$4</f>
        <v>Cider</v>
      </c>
    </row>
    <row r="19" spans="1:19" x14ac:dyDescent="0.15">
      <c r="A19" t="str">
        <f>Candidates!$A$3</f>
        <v>Pilsner</v>
      </c>
      <c r="B19" t="str">
        <f>Candidates!$A$4</f>
        <v>Cider</v>
      </c>
      <c r="C19" t="str">
        <f>Candidates!$A$1</f>
        <v>IPA</v>
      </c>
      <c r="D19" t="str">
        <f>Candidates!$A$2</f>
        <v>Porter</v>
      </c>
      <c r="E19" s="4">
        <v>1</v>
      </c>
      <c r="M19" s="14">
        <f>2*$E19</f>
        <v>2</v>
      </c>
      <c r="N19" s="14">
        <f>1*$E19</f>
        <v>1</v>
      </c>
      <c r="O19" s="14">
        <f t="shared" si="2"/>
        <v>4</v>
      </c>
      <c r="P19" s="14">
        <f>3*$E19</f>
        <v>3</v>
      </c>
      <c r="Q19" s="2"/>
      <c r="R19" s="12">
        <f>SUM(E3,E5:E6,E9,E11:E12,E15:E20)</f>
        <v>6</v>
      </c>
      <c r="S19" s="13">
        <f>SUM(E4,E7:E8,E10,E13:E14,E21:E26)</f>
        <v>20</v>
      </c>
    </row>
    <row r="20" spans="1:19" x14ac:dyDescent="0.15">
      <c r="A20" t="str">
        <f>Candidates!$A$3</f>
        <v>Pilsner</v>
      </c>
      <c r="B20" t="str">
        <f>Candidates!$A$4</f>
        <v>Cider</v>
      </c>
      <c r="C20" t="str">
        <f>Candidates!$A$2</f>
        <v>Porter</v>
      </c>
      <c r="D20" t="str">
        <f>Candidates!$A$1</f>
        <v>IPA</v>
      </c>
      <c r="M20" s="14">
        <f>1*$E20</f>
        <v>0</v>
      </c>
      <c r="N20" s="14">
        <f>2*$E20</f>
        <v>0</v>
      </c>
      <c r="O20" s="14">
        <f t="shared" si="2"/>
        <v>0</v>
      </c>
      <c r="P20" s="14">
        <f>3*$E20</f>
        <v>0</v>
      </c>
      <c r="Q20" s="2"/>
    </row>
    <row r="21" spans="1:19" x14ac:dyDescent="0.15">
      <c r="A21" t="str">
        <f>Candidates!$A$4</f>
        <v>Cider</v>
      </c>
      <c r="B21" t="str">
        <f>Candidates!$A$1</f>
        <v>IPA</v>
      </c>
      <c r="C21" t="str">
        <f>Candidates!$A$3</f>
        <v>Pilsner</v>
      </c>
      <c r="D21" t="str">
        <f>Candidates!$A$2</f>
        <v>Porter</v>
      </c>
      <c r="E21" s="4">
        <v>1</v>
      </c>
      <c r="M21" s="14">
        <f>3*$E21</f>
        <v>3</v>
      </c>
      <c r="N21" s="14">
        <f>1*$E21</f>
        <v>1</v>
      </c>
      <c r="O21" s="14">
        <f>2*$E21</f>
        <v>2</v>
      </c>
      <c r="P21" s="14">
        <f t="shared" ref="P21:P27" si="3">4*$E21</f>
        <v>4</v>
      </c>
      <c r="Q21" s="2"/>
    </row>
    <row r="22" spans="1:19" x14ac:dyDescent="0.15">
      <c r="A22" t="str">
        <f>Candidates!$A$4</f>
        <v>Cider</v>
      </c>
      <c r="B22" t="str">
        <f>Candidates!$A$1</f>
        <v>IPA</v>
      </c>
      <c r="C22" t="str">
        <f>Candidates!$A$2</f>
        <v>Porter</v>
      </c>
      <c r="D22" t="str">
        <f>Candidates!$A$3</f>
        <v>Pilsner</v>
      </c>
      <c r="E22" s="4">
        <v>2</v>
      </c>
      <c r="M22" s="14">
        <f>3*$E22</f>
        <v>6</v>
      </c>
      <c r="N22" s="14">
        <f>2*$E22</f>
        <v>4</v>
      </c>
      <c r="O22" s="14">
        <f>1*$E22</f>
        <v>2</v>
      </c>
      <c r="P22" s="14">
        <f t="shared" si="3"/>
        <v>8</v>
      </c>
      <c r="Q22" s="2"/>
    </row>
    <row r="23" spans="1:19" x14ac:dyDescent="0.15">
      <c r="A23" t="str">
        <f>Candidates!$A$4</f>
        <v>Cider</v>
      </c>
      <c r="B23" t="str">
        <f>Candidates!$A$2</f>
        <v>Porter</v>
      </c>
      <c r="C23" t="str">
        <f>Candidates!$A$1</f>
        <v>IPA</v>
      </c>
      <c r="D23" t="str">
        <f>Candidates!$A$3</f>
        <v>Pilsner</v>
      </c>
      <c r="E23" s="4">
        <v>1</v>
      </c>
      <c r="M23" s="14">
        <f>2*$E23</f>
        <v>2</v>
      </c>
      <c r="N23" s="14">
        <f>3*$E23</f>
        <v>3</v>
      </c>
      <c r="O23" s="14">
        <f>1*$E23</f>
        <v>1</v>
      </c>
      <c r="P23" s="14">
        <f t="shared" si="3"/>
        <v>4</v>
      </c>
      <c r="Q23" s="2"/>
    </row>
    <row r="24" spans="1:19" x14ac:dyDescent="0.15">
      <c r="A24" t="str">
        <f>Candidates!$A$4</f>
        <v>Cider</v>
      </c>
      <c r="B24" t="str">
        <f>Candidates!$A$2</f>
        <v>Porter</v>
      </c>
      <c r="C24" t="str">
        <f>Candidates!$A$3</f>
        <v>Pilsner</v>
      </c>
      <c r="D24" t="str">
        <f>Candidates!$A$1</f>
        <v>IPA</v>
      </c>
      <c r="E24" s="4">
        <v>2</v>
      </c>
      <c r="M24" s="14">
        <f>1*$E24</f>
        <v>2</v>
      </c>
      <c r="N24" s="14">
        <f>3*$E24</f>
        <v>6</v>
      </c>
      <c r="O24" s="14">
        <f>2*$E24</f>
        <v>4</v>
      </c>
      <c r="P24" s="14">
        <f t="shared" si="3"/>
        <v>8</v>
      </c>
      <c r="Q24" s="2"/>
    </row>
    <row r="25" spans="1:19" x14ac:dyDescent="0.15">
      <c r="A25" t="str">
        <f>Candidates!$A$4</f>
        <v>Cider</v>
      </c>
      <c r="B25" t="str">
        <f>Candidates!$A$3</f>
        <v>Pilsner</v>
      </c>
      <c r="C25" t="str">
        <f>Candidates!$A$1</f>
        <v>IPA</v>
      </c>
      <c r="D25" t="str">
        <f>Candidates!$A$2</f>
        <v>Porter</v>
      </c>
      <c r="E25" s="4">
        <v>3</v>
      </c>
      <c r="M25" s="14">
        <f>2*$E25</f>
        <v>6</v>
      </c>
      <c r="N25" s="14">
        <f>1*$E25</f>
        <v>3</v>
      </c>
      <c r="O25" s="14">
        <f>3*$E25</f>
        <v>9</v>
      </c>
      <c r="P25" s="14">
        <f t="shared" si="3"/>
        <v>12</v>
      </c>
      <c r="Q25" s="2"/>
    </row>
    <row r="26" spans="1:19" x14ac:dyDescent="0.15">
      <c r="A26" t="str">
        <f>Candidates!$A$4</f>
        <v>Cider</v>
      </c>
      <c r="B26" t="str">
        <f>Candidates!$A$3</f>
        <v>Pilsner</v>
      </c>
      <c r="C26" t="str">
        <f>Candidates!$A$2</f>
        <v>Porter</v>
      </c>
      <c r="D26" t="str">
        <f>Candidates!$A$1</f>
        <v>IPA</v>
      </c>
      <c r="E26" s="4">
        <v>1</v>
      </c>
      <c r="M26" s="14">
        <f>1*$E26</f>
        <v>1</v>
      </c>
      <c r="N26" s="14">
        <f>2*$E26</f>
        <v>2</v>
      </c>
      <c r="O26" s="14">
        <f>3*$E26</f>
        <v>3</v>
      </c>
      <c r="P26" s="14">
        <f t="shared" si="3"/>
        <v>4</v>
      </c>
      <c r="Q26" s="2"/>
    </row>
    <row r="27" spans="1:19" x14ac:dyDescent="0.15">
      <c r="D27"/>
      <c r="M27" s="14"/>
      <c r="N27" s="14"/>
      <c r="O27" s="14"/>
      <c r="P27" s="14">
        <f t="shared" si="3"/>
        <v>0</v>
      </c>
      <c r="Q27" s="2"/>
    </row>
    <row r="28" spans="1:19" x14ac:dyDescent="0.15">
      <c r="L28" s="11" t="s">
        <v>4</v>
      </c>
      <c r="M28" s="12">
        <f>SUM(M3:M26)</f>
        <v>61</v>
      </c>
      <c r="N28" s="14">
        <f>SUM(N3:N26)</f>
        <v>67</v>
      </c>
      <c r="O28" s="14">
        <f>SUM(O3:O26)</f>
        <v>52</v>
      </c>
      <c r="P28" s="14">
        <f>SUM(P3:P26)</f>
        <v>80</v>
      </c>
      <c r="Q28" s="2"/>
    </row>
    <row r="29" spans="1:19" x14ac:dyDescent="0.15">
      <c r="A29" t="s">
        <v>8</v>
      </c>
    </row>
    <row r="30" spans="1:19" x14ac:dyDescent="0.15">
      <c r="A30" t="s">
        <v>9</v>
      </c>
    </row>
    <row r="31" spans="1:19" x14ac:dyDescent="0.15">
      <c r="A31" t="s">
        <v>10</v>
      </c>
    </row>
  </sheetData>
  <mergeCells count="6">
    <mergeCell ref="U1:X1"/>
    <mergeCell ref="A2:D2"/>
    <mergeCell ref="G2:H2"/>
    <mergeCell ref="M1:P1"/>
    <mergeCell ref="R2:S2"/>
    <mergeCell ref="J2:K2"/>
  </mergeCells>
  <phoneticPr fontId="0" type="noConversion"/>
  <conditionalFormatting sqref="J3:K4">
    <cfRule type="expression" dxfId="25" priority="1" stopIfTrue="1">
      <formula>(J$4=MAX($J$4:$K$4))</formula>
    </cfRule>
  </conditionalFormatting>
  <conditionalFormatting sqref="M3:M28 N2:P28">
    <cfRule type="expression" dxfId="24" priority="2" stopIfTrue="1">
      <formula>(M$28=MAX($M$28:$P$28))</formula>
    </cfRule>
  </conditionalFormatting>
  <conditionalFormatting sqref="R3 R6 R9 R12 R15 R18">
    <cfRule type="expression" dxfId="23" priority="3" stopIfTrue="1">
      <formula>(R4=MAX(R4:S4))</formula>
    </cfRule>
  </conditionalFormatting>
  <conditionalFormatting sqref="R4 R7 R10 R13 R16 R19">
    <cfRule type="expression" dxfId="22" priority="4" stopIfTrue="1">
      <formula>(R4=MAX(R4:S4))</formula>
    </cfRule>
  </conditionalFormatting>
  <conditionalFormatting sqref="S3 S6 S9 S12 S15 S18">
    <cfRule type="expression" dxfId="21" priority="5" stopIfTrue="1">
      <formula>(S4=MAX(R4:S4))</formula>
    </cfRule>
  </conditionalFormatting>
  <conditionalFormatting sqref="S4 S7 S10 S13 S16 S19">
    <cfRule type="expression" dxfId="20" priority="6" stopIfTrue="1">
      <formula>(S4=MAX(R4:S4))</formula>
    </cfRule>
  </conditionalFormatting>
  <conditionalFormatting sqref="H3:H7 G4:G7">
    <cfRule type="expression" dxfId="19" priority="7" stopIfTrue="1">
      <formula>($F3=1)</formula>
    </cfRule>
    <cfRule type="expression" dxfId="18" priority="8" stopIfTrue="1">
      <formula>($F3=2)</formula>
    </cfRule>
  </conditionalFormatting>
  <conditionalFormatting sqref="U7:X7">
    <cfRule type="cellIs" dxfId="17" priority="9" stopIfTrue="1" operator="equal">
      <formula>"""Winner"""</formula>
    </cfRule>
  </conditionalFormatting>
  <conditionalFormatting sqref="U2:U6">
    <cfRule type="expression" dxfId="16" priority="10" stopIfTrue="1">
      <formula>$U$6="Winner"</formula>
    </cfRule>
  </conditionalFormatting>
  <conditionalFormatting sqref="V2:V6">
    <cfRule type="expression" dxfId="15" priority="11" stopIfTrue="1">
      <formula>$V$6="Winner"</formula>
    </cfRule>
  </conditionalFormatting>
  <conditionalFormatting sqref="W2:W6">
    <cfRule type="expression" dxfId="14" priority="12" stopIfTrue="1">
      <formula>$W$6="Winner"</formula>
    </cfRule>
  </conditionalFormatting>
  <conditionalFormatting sqref="X2:X6">
    <cfRule type="expression" dxfId="13" priority="13" stopIfTrue="1">
      <formula>$X$6="Winner"</formula>
    </cfRule>
  </conditionalFormatting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Candidates</vt:lpstr>
      <vt:lpstr>Morning</vt:lpstr>
      <vt:lpstr>Morning!Ranking</vt:lpstr>
    </vt:vector>
  </TitlesOfParts>
  <Company>Hathaway Brown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Buescher</dc:creator>
  <cp:lastModifiedBy>Microsoft Office User</cp:lastModifiedBy>
  <dcterms:created xsi:type="dcterms:W3CDTF">2004-06-30T17:42:38Z</dcterms:created>
  <dcterms:modified xsi:type="dcterms:W3CDTF">2020-10-02T22:00:01Z</dcterms:modified>
</cp:coreProperties>
</file>