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-12" yWindow="-12" windowWidth="10848" windowHeight="7752" firstSheet="3" activeTab="5"/>
  </bookViews>
  <sheets>
    <sheet name="Overview" sheetId="2" r:id="rId1"/>
    <sheet name="Data Entry" sheetId="6" r:id="rId2"/>
    <sheet name="Strength of Evidence graph" sheetId="4" r:id="rId3"/>
    <sheet name="Threshold graph" sheetId="3" r:id="rId4"/>
    <sheet name="Bayes' graph (bgphthut)" sheetId="1" r:id="rId5"/>
    <sheet name="General Strength of Evid" sheetId="7" r:id="rId6"/>
  </sheets>
  <calcPr calcId="145621"/>
</workbook>
</file>

<file path=xl/calcChain.xml><?xml version="1.0" encoding="utf-8"?>
<calcChain xmlns="http://schemas.openxmlformats.org/spreadsheetml/2006/main">
  <c r="AT110" i="7" l="1"/>
  <c r="AU110" i="7" s="1"/>
  <c r="AT109" i="7"/>
  <c r="AU109" i="7" s="1"/>
  <c r="AT108" i="7"/>
  <c r="AU108" i="7" s="1"/>
  <c r="AT107" i="7"/>
  <c r="AU107" i="7" s="1"/>
  <c r="AT106" i="7"/>
  <c r="AU106" i="7" s="1"/>
  <c r="AT105" i="7"/>
  <c r="AU105" i="7" s="1"/>
  <c r="AT104" i="7"/>
  <c r="AU104" i="7" s="1"/>
  <c r="AT103" i="7"/>
  <c r="AU103" i="7" s="1"/>
  <c r="AT102" i="7"/>
  <c r="AU102" i="7" s="1"/>
  <c r="AT101" i="7"/>
  <c r="AU101" i="7" s="1"/>
  <c r="AT100" i="7"/>
  <c r="AU100" i="7" s="1"/>
  <c r="AT99" i="7"/>
  <c r="AU99" i="7" s="1"/>
  <c r="AT98" i="7"/>
  <c r="AU98" i="7" s="1"/>
  <c r="AT97" i="7"/>
  <c r="AU97" i="7" s="1"/>
  <c r="AT96" i="7"/>
  <c r="AU96" i="7" s="1"/>
  <c r="AT95" i="7"/>
  <c r="AU95" i="7" s="1"/>
  <c r="AT94" i="7"/>
  <c r="AU94" i="7" s="1"/>
  <c r="AT93" i="7"/>
  <c r="AU93" i="7" s="1"/>
  <c r="AT92" i="7"/>
  <c r="AU92" i="7" s="1"/>
  <c r="AT91" i="7"/>
  <c r="AU91" i="7" s="1"/>
  <c r="AT90" i="7"/>
  <c r="AU90" i="7" s="1"/>
  <c r="AT89" i="7"/>
  <c r="AU89" i="7" s="1"/>
  <c r="AT88" i="7"/>
  <c r="AU88" i="7" s="1"/>
  <c r="AT87" i="7"/>
  <c r="AU87" i="7" s="1"/>
  <c r="AT86" i="7"/>
  <c r="AU86" i="7" s="1"/>
  <c r="AT85" i="7"/>
  <c r="AU85" i="7" s="1"/>
  <c r="AT84" i="7"/>
  <c r="AU84" i="7" s="1"/>
  <c r="AT83" i="7"/>
  <c r="AU83" i="7" s="1"/>
  <c r="AT82" i="7"/>
  <c r="AU82" i="7" s="1"/>
  <c r="AT81" i="7"/>
  <c r="AU81" i="7" s="1"/>
  <c r="AT80" i="7"/>
  <c r="AU80" i="7" s="1"/>
  <c r="AT79" i="7"/>
  <c r="AU79" i="7" s="1"/>
  <c r="AT78" i="7"/>
  <c r="AU78" i="7" s="1"/>
  <c r="AT77" i="7"/>
  <c r="AU77" i="7" s="1"/>
  <c r="AT76" i="7"/>
  <c r="AU76" i="7" s="1"/>
  <c r="AT75" i="7"/>
  <c r="AU75" i="7" s="1"/>
  <c r="AT74" i="7"/>
  <c r="AU74" i="7" s="1"/>
  <c r="AT73" i="7"/>
  <c r="AU73" i="7" s="1"/>
  <c r="AT72" i="7"/>
  <c r="AU72" i="7" s="1"/>
  <c r="AT71" i="7"/>
  <c r="AU71" i="7" s="1"/>
  <c r="AT70" i="7"/>
  <c r="AU70" i="7" s="1"/>
  <c r="AT69" i="7"/>
  <c r="AU69" i="7" s="1"/>
  <c r="AT68" i="7"/>
  <c r="AU68" i="7" s="1"/>
  <c r="AT67" i="7"/>
  <c r="AU67" i="7" s="1"/>
  <c r="AT66" i="7"/>
  <c r="AU66" i="7" s="1"/>
  <c r="AT65" i="7"/>
  <c r="AU65" i="7" s="1"/>
  <c r="AT64" i="7"/>
  <c r="AU64" i="7" s="1"/>
  <c r="AT63" i="7"/>
  <c r="AU63" i="7" s="1"/>
  <c r="AT62" i="7"/>
  <c r="AU62" i="7" s="1"/>
  <c r="AT61" i="7"/>
  <c r="AU61" i="7" s="1"/>
  <c r="AT60" i="7"/>
  <c r="AU60" i="7" s="1"/>
  <c r="AT59" i="7"/>
  <c r="AU59" i="7" s="1"/>
  <c r="AT58" i="7"/>
  <c r="AU58" i="7" s="1"/>
  <c r="AT57" i="7"/>
  <c r="AU57" i="7" s="1"/>
  <c r="AT56" i="7"/>
  <c r="AU56" i="7" s="1"/>
  <c r="AT55" i="7"/>
  <c r="AU55" i="7" s="1"/>
  <c r="AT54" i="7"/>
  <c r="AU54" i="7" s="1"/>
  <c r="AT53" i="7"/>
  <c r="AU53" i="7" s="1"/>
  <c r="AT52" i="7"/>
  <c r="AU52" i="7" s="1"/>
  <c r="AT51" i="7"/>
  <c r="AU51" i="7" s="1"/>
  <c r="AT50" i="7"/>
  <c r="AU50" i="7" s="1"/>
  <c r="AT49" i="7"/>
  <c r="AU49" i="7" s="1"/>
  <c r="AT48" i="7"/>
  <c r="AU48" i="7" s="1"/>
  <c r="AT47" i="7"/>
  <c r="AU47" i="7" s="1"/>
  <c r="AT46" i="7"/>
  <c r="AU46" i="7" s="1"/>
  <c r="AT45" i="7"/>
  <c r="AU45" i="7" s="1"/>
  <c r="AT44" i="7"/>
  <c r="AU44" i="7" s="1"/>
  <c r="AT43" i="7"/>
  <c r="AU43" i="7" s="1"/>
  <c r="AT42" i="7"/>
  <c r="AU42" i="7" s="1"/>
  <c r="AT41" i="7"/>
  <c r="AU41" i="7" s="1"/>
  <c r="AT40" i="7"/>
  <c r="AU40" i="7" s="1"/>
  <c r="AT39" i="7"/>
  <c r="AU39" i="7" s="1"/>
  <c r="AT38" i="7"/>
  <c r="AU38" i="7" s="1"/>
  <c r="AT37" i="7"/>
  <c r="AU37" i="7" s="1"/>
  <c r="AT36" i="7"/>
  <c r="AU36" i="7" s="1"/>
  <c r="AT35" i="7"/>
  <c r="AU35" i="7" s="1"/>
  <c r="AT34" i="7"/>
  <c r="AU34" i="7" s="1"/>
  <c r="AT33" i="7"/>
  <c r="AU33" i="7" s="1"/>
  <c r="AT32" i="7"/>
  <c r="AU32" i="7" s="1"/>
  <c r="AT31" i="7"/>
  <c r="AU31" i="7" s="1"/>
  <c r="AT30" i="7"/>
  <c r="AU30" i="7" s="1"/>
  <c r="AT29" i="7"/>
  <c r="AU29" i="7" s="1"/>
  <c r="AT28" i="7"/>
  <c r="AU28" i="7" s="1"/>
  <c r="AT27" i="7"/>
  <c r="AU27" i="7" s="1"/>
  <c r="AT26" i="7"/>
  <c r="AU26" i="7" s="1"/>
  <c r="AT25" i="7"/>
  <c r="AU25" i="7" s="1"/>
  <c r="AT24" i="7"/>
  <c r="AU24" i="7" s="1"/>
  <c r="AT23" i="7"/>
  <c r="AU23" i="7" s="1"/>
  <c r="AT22" i="7"/>
  <c r="AU22" i="7" s="1"/>
  <c r="AT21" i="7"/>
  <c r="AU21" i="7" s="1"/>
  <c r="AT20" i="7"/>
  <c r="AU20" i="7" s="1"/>
  <c r="AT19" i="7"/>
  <c r="AU19" i="7" s="1"/>
  <c r="AT18" i="7"/>
  <c r="AU18" i="7" s="1"/>
  <c r="AT17" i="7"/>
  <c r="AU17" i="7" s="1"/>
  <c r="AT16" i="7"/>
  <c r="AU16" i="7" s="1"/>
  <c r="AT15" i="7"/>
  <c r="AU15" i="7" s="1"/>
  <c r="AT14" i="7"/>
  <c r="AU14" i="7" s="1"/>
  <c r="AT13" i="7"/>
  <c r="AU13" i="7" s="1"/>
  <c r="AT12" i="7"/>
  <c r="AU12" i="7" s="1"/>
  <c r="AT11" i="7"/>
  <c r="AU11" i="7" s="1"/>
  <c r="AT10" i="7"/>
  <c r="AU10" i="7" s="1"/>
  <c r="B20" i="7" l="1"/>
  <c r="O10" i="7" l="1"/>
  <c r="N10" i="7"/>
  <c r="M11" i="7" l="1"/>
  <c r="I12" i="6"/>
  <c r="I11" i="6"/>
  <c r="B19" i="4"/>
  <c r="B18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111" i="4" s="1"/>
  <c r="S111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AG9" i="4"/>
  <c r="O11" i="7" l="1"/>
  <c r="N11" i="7"/>
  <c r="R10" i="7"/>
  <c r="M12" i="7"/>
  <c r="Q10" i="7"/>
  <c r="AA10" i="7"/>
  <c r="AP109" i="4"/>
  <c r="AQ109" i="4" s="1"/>
  <c r="AR109" i="4" s="1"/>
  <c r="AP108" i="4"/>
  <c r="AP107" i="4"/>
  <c r="AQ107" i="4" s="1"/>
  <c r="AR107" i="4" s="1"/>
  <c r="AP106" i="4"/>
  <c r="AP105" i="4"/>
  <c r="AQ105" i="4" s="1"/>
  <c r="AR105" i="4" s="1"/>
  <c r="AP104" i="4"/>
  <c r="AP103" i="4"/>
  <c r="AQ103" i="4" s="1"/>
  <c r="AR103" i="4" s="1"/>
  <c r="AP102" i="4"/>
  <c r="AP101" i="4"/>
  <c r="AQ101" i="4" s="1"/>
  <c r="AR101" i="4" s="1"/>
  <c r="AP100" i="4"/>
  <c r="AP99" i="4"/>
  <c r="AQ99" i="4" s="1"/>
  <c r="AR99" i="4" s="1"/>
  <c r="AP98" i="4"/>
  <c r="AP97" i="4"/>
  <c r="AQ97" i="4" s="1"/>
  <c r="AR97" i="4" s="1"/>
  <c r="AP96" i="4"/>
  <c r="AP95" i="4"/>
  <c r="AQ95" i="4" s="1"/>
  <c r="AR95" i="4" s="1"/>
  <c r="AP94" i="4"/>
  <c r="AP93" i="4"/>
  <c r="AQ93" i="4" s="1"/>
  <c r="AR93" i="4" s="1"/>
  <c r="AP92" i="4"/>
  <c r="AP91" i="4"/>
  <c r="AQ91" i="4" s="1"/>
  <c r="AR91" i="4" s="1"/>
  <c r="AP90" i="4"/>
  <c r="AP89" i="4"/>
  <c r="AQ89" i="4" s="1"/>
  <c r="AR89" i="4" s="1"/>
  <c r="AP88" i="4"/>
  <c r="AP87" i="4"/>
  <c r="AQ87" i="4" s="1"/>
  <c r="AR87" i="4" s="1"/>
  <c r="AP86" i="4"/>
  <c r="AP85" i="4"/>
  <c r="AQ85" i="4" s="1"/>
  <c r="AR85" i="4" s="1"/>
  <c r="AP84" i="4"/>
  <c r="AP83" i="4"/>
  <c r="AQ83" i="4" s="1"/>
  <c r="AR83" i="4" s="1"/>
  <c r="AP82" i="4"/>
  <c r="AP81" i="4"/>
  <c r="AQ81" i="4" s="1"/>
  <c r="AR81" i="4" s="1"/>
  <c r="AP80" i="4"/>
  <c r="AP79" i="4"/>
  <c r="AQ79" i="4" s="1"/>
  <c r="AR79" i="4" s="1"/>
  <c r="AP78" i="4"/>
  <c r="AP77" i="4"/>
  <c r="AQ77" i="4" s="1"/>
  <c r="AR77" i="4" s="1"/>
  <c r="AP76" i="4"/>
  <c r="AP75" i="4"/>
  <c r="AQ75" i="4" s="1"/>
  <c r="AR75" i="4" s="1"/>
  <c r="AP74" i="4"/>
  <c r="AP73" i="4"/>
  <c r="AQ73" i="4" s="1"/>
  <c r="AR73" i="4" s="1"/>
  <c r="AP72" i="4"/>
  <c r="AP71" i="4"/>
  <c r="AQ71" i="4" s="1"/>
  <c r="AR71" i="4" s="1"/>
  <c r="AP70" i="4"/>
  <c r="AP69" i="4"/>
  <c r="AQ69" i="4" s="1"/>
  <c r="AR69" i="4" s="1"/>
  <c r="AP68" i="4"/>
  <c r="AP67" i="4"/>
  <c r="AQ67" i="4" s="1"/>
  <c r="AR67" i="4" s="1"/>
  <c r="AP66" i="4"/>
  <c r="AP65" i="4"/>
  <c r="AQ65" i="4" s="1"/>
  <c r="AR65" i="4" s="1"/>
  <c r="AP64" i="4"/>
  <c r="AP63" i="4"/>
  <c r="AQ63" i="4" s="1"/>
  <c r="AR63" i="4" s="1"/>
  <c r="AP62" i="4"/>
  <c r="AP61" i="4"/>
  <c r="AQ61" i="4" s="1"/>
  <c r="AR61" i="4" s="1"/>
  <c r="AP60" i="4"/>
  <c r="AP59" i="4"/>
  <c r="AQ59" i="4" s="1"/>
  <c r="AR59" i="4" s="1"/>
  <c r="AP58" i="4"/>
  <c r="AP57" i="4"/>
  <c r="AQ57" i="4" s="1"/>
  <c r="AR57" i="4" s="1"/>
  <c r="AP56" i="4"/>
  <c r="AP55" i="4"/>
  <c r="AQ55" i="4" s="1"/>
  <c r="AR55" i="4" s="1"/>
  <c r="AP54" i="4"/>
  <c r="AP53" i="4"/>
  <c r="AQ53" i="4" s="1"/>
  <c r="AR53" i="4" s="1"/>
  <c r="AP52" i="4"/>
  <c r="AP51" i="4"/>
  <c r="AQ51" i="4" s="1"/>
  <c r="AR51" i="4" s="1"/>
  <c r="AP50" i="4"/>
  <c r="AP49" i="4"/>
  <c r="AQ49" i="4" s="1"/>
  <c r="AR49" i="4" s="1"/>
  <c r="AP48" i="4"/>
  <c r="AP47" i="4"/>
  <c r="AQ47" i="4" s="1"/>
  <c r="AR47" i="4" s="1"/>
  <c r="AP46" i="4"/>
  <c r="AP45" i="4"/>
  <c r="AQ45" i="4" s="1"/>
  <c r="AR45" i="4" s="1"/>
  <c r="AP44" i="4"/>
  <c r="AP43" i="4"/>
  <c r="AQ43" i="4" s="1"/>
  <c r="AR43" i="4" s="1"/>
  <c r="AP42" i="4"/>
  <c r="AP41" i="4"/>
  <c r="AQ41" i="4" s="1"/>
  <c r="AR41" i="4" s="1"/>
  <c r="AP40" i="4"/>
  <c r="AP39" i="4"/>
  <c r="AP38" i="4"/>
  <c r="AP37" i="4"/>
  <c r="AP36" i="4"/>
  <c r="AP35" i="4"/>
  <c r="AP34" i="4"/>
  <c r="AP33" i="4"/>
  <c r="AP32" i="4"/>
  <c r="AP31" i="4"/>
  <c r="AP30" i="4"/>
  <c r="AP29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P9" i="4"/>
  <c r="AQ108" i="4"/>
  <c r="AR108" i="4" s="1"/>
  <c r="AQ106" i="4"/>
  <c r="AR106" i="4" s="1"/>
  <c r="AQ104" i="4"/>
  <c r="AR104" i="4" s="1"/>
  <c r="AQ102" i="4"/>
  <c r="AR102" i="4" s="1"/>
  <c r="AQ100" i="4"/>
  <c r="AR100" i="4" s="1"/>
  <c r="AQ98" i="4"/>
  <c r="AR98" i="4" s="1"/>
  <c r="AQ96" i="4"/>
  <c r="AR96" i="4" s="1"/>
  <c r="AQ94" i="4"/>
  <c r="AR94" i="4" s="1"/>
  <c r="AQ92" i="4"/>
  <c r="AR92" i="4" s="1"/>
  <c r="AQ90" i="4"/>
  <c r="AR90" i="4" s="1"/>
  <c r="AQ88" i="4"/>
  <c r="AR88" i="4" s="1"/>
  <c r="AQ86" i="4"/>
  <c r="AR86" i="4" s="1"/>
  <c r="AQ84" i="4"/>
  <c r="AR84" i="4" s="1"/>
  <c r="AQ82" i="4"/>
  <c r="AR82" i="4" s="1"/>
  <c r="AQ80" i="4"/>
  <c r="AR80" i="4" s="1"/>
  <c r="AQ78" i="4"/>
  <c r="AR78" i="4" s="1"/>
  <c r="AQ76" i="4"/>
  <c r="AR76" i="4" s="1"/>
  <c r="AQ74" i="4"/>
  <c r="AR74" i="4" s="1"/>
  <c r="AQ72" i="4"/>
  <c r="AR72" i="4" s="1"/>
  <c r="AQ70" i="4"/>
  <c r="AR70" i="4" s="1"/>
  <c r="AQ68" i="4"/>
  <c r="AR68" i="4" s="1"/>
  <c r="AQ66" i="4"/>
  <c r="AR66" i="4" s="1"/>
  <c r="AQ64" i="4"/>
  <c r="AR64" i="4" s="1"/>
  <c r="AQ62" i="4"/>
  <c r="AR62" i="4" s="1"/>
  <c r="AQ60" i="4"/>
  <c r="AR60" i="4" s="1"/>
  <c r="AQ58" i="4"/>
  <c r="AR58" i="4" s="1"/>
  <c r="AQ56" i="4"/>
  <c r="AR56" i="4" s="1"/>
  <c r="AQ54" i="4"/>
  <c r="AR54" i="4" s="1"/>
  <c r="AQ52" i="4"/>
  <c r="AR52" i="4" s="1"/>
  <c r="AQ50" i="4"/>
  <c r="AR50" i="4" s="1"/>
  <c r="AQ48" i="4"/>
  <c r="AR48" i="4" s="1"/>
  <c r="AQ46" i="4"/>
  <c r="AR46" i="4" s="1"/>
  <c r="AQ44" i="4"/>
  <c r="AR44" i="4" s="1"/>
  <c r="AQ42" i="4"/>
  <c r="AR42" i="4" s="1"/>
  <c r="AQ40" i="4"/>
  <c r="AR40" i="4" s="1"/>
  <c r="AQ39" i="4"/>
  <c r="AR39" i="4" s="1"/>
  <c r="AQ38" i="4"/>
  <c r="AR38" i="4" s="1"/>
  <c r="AQ37" i="4"/>
  <c r="AR37" i="4" s="1"/>
  <c r="AQ36" i="4"/>
  <c r="AR36" i="4" s="1"/>
  <c r="AQ35" i="4"/>
  <c r="AR35" i="4" s="1"/>
  <c r="AQ34" i="4"/>
  <c r="AR34" i="4" s="1"/>
  <c r="AQ33" i="4"/>
  <c r="AR33" i="4" s="1"/>
  <c r="AQ32" i="4"/>
  <c r="AR32" i="4" s="1"/>
  <c r="AQ31" i="4"/>
  <c r="AR31" i="4" s="1"/>
  <c r="AQ30" i="4"/>
  <c r="AR30" i="4" s="1"/>
  <c r="AQ29" i="4"/>
  <c r="AR29" i="4" s="1"/>
  <c r="AQ28" i="4"/>
  <c r="AR28" i="4" s="1"/>
  <c r="AQ27" i="4"/>
  <c r="AR27" i="4" s="1"/>
  <c r="AQ26" i="4"/>
  <c r="AR26" i="4" s="1"/>
  <c r="AQ25" i="4"/>
  <c r="AR25" i="4" s="1"/>
  <c r="AQ24" i="4"/>
  <c r="AR24" i="4" s="1"/>
  <c r="AQ23" i="4"/>
  <c r="AR23" i="4" s="1"/>
  <c r="AQ22" i="4"/>
  <c r="AR22" i="4" s="1"/>
  <c r="AQ21" i="4"/>
  <c r="AR21" i="4" s="1"/>
  <c r="AQ20" i="4"/>
  <c r="AR20" i="4" s="1"/>
  <c r="AQ19" i="4"/>
  <c r="AR19" i="4" s="1"/>
  <c r="AQ18" i="4"/>
  <c r="AR18" i="4" s="1"/>
  <c r="AQ17" i="4"/>
  <c r="AR17" i="4" s="1"/>
  <c r="AQ16" i="4"/>
  <c r="AR16" i="4" s="1"/>
  <c r="AQ15" i="4"/>
  <c r="AR15" i="4" s="1"/>
  <c r="AQ14" i="4"/>
  <c r="AR14" i="4" s="1"/>
  <c r="AQ13" i="4"/>
  <c r="AR13" i="4" s="1"/>
  <c r="AQ12" i="4"/>
  <c r="AR12" i="4" s="1"/>
  <c r="AQ11" i="4"/>
  <c r="AR11" i="4" s="1"/>
  <c r="AQ10" i="4"/>
  <c r="AR10" i="4" s="1"/>
  <c r="AQ9" i="4"/>
  <c r="AR9" i="4" s="1"/>
  <c r="AS9" i="4" s="1"/>
  <c r="AT9" i="4" s="1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1" i="4"/>
  <c r="O9" i="4"/>
  <c r="R9" i="4" s="1"/>
  <c r="M10" i="4"/>
  <c r="E11" i="3"/>
  <c r="L107" i="3" s="1"/>
  <c r="E12" i="3"/>
  <c r="E14" i="3"/>
  <c r="L104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K8" i="3"/>
  <c r="E16" i="3"/>
  <c r="D9" i="3"/>
  <c r="E117" i="1"/>
  <c r="E115" i="1"/>
  <c r="E113" i="1"/>
  <c r="E112" i="1"/>
  <c r="D110" i="1"/>
  <c r="B42" i="1"/>
  <c r="B41" i="1"/>
  <c r="B44" i="1"/>
  <c r="B43" i="1"/>
  <c r="D16" i="6"/>
  <c r="D8" i="3" s="1"/>
  <c r="O12" i="7" l="1"/>
  <c r="N12" i="7"/>
  <c r="L102" i="3"/>
  <c r="L106" i="3"/>
  <c r="AA11" i="7"/>
  <c r="Q11" i="7"/>
  <c r="M13" i="7"/>
  <c r="R11" i="7"/>
  <c r="AA9" i="4"/>
  <c r="M11" i="4"/>
  <c r="AS10" i="4"/>
  <c r="AT10" i="4" s="1"/>
  <c r="O10" i="4"/>
  <c r="R10" i="4" s="1"/>
  <c r="Q9" i="4"/>
  <c r="L103" i="3"/>
  <c r="L105" i="3"/>
  <c r="D109" i="1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P4" i="3"/>
  <c r="P7" i="3" s="1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O7" i="3"/>
  <c r="O8" i="3"/>
  <c r="K9" i="3"/>
  <c r="I12" i="1"/>
  <c r="J12" i="1"/>
  <c r="K12" i="1"/>
  <c r="H13" i="1"/>
  <c r="B128" i="1"/>
  <c r="D128" i="1"/>
  <c r="B130" i="1"/>
  <c r="D130" i="1"/>
  <c r="L133" i="1"/>
  <c r="A195" i="1"/>
  <c r="C195" i="1"/>
  <c r="A196" i="1"/>
  <c r="C196" i="1"/>
  <c r="R12" i="7" l="1"/>
  <c r="O13" i="7"/>
  <c r="N13" i="7"/>
  <c r="M14" i="7"/>
  <c r="AA12" i="7"/>
  <c r="Q12" i="7"/>
  <c r="AA10" i="4"/>
  <c r="Q10" i="4"/>
  <c r="M12" i="4"/>
  <c r="O11" i="4"/>
  <c r="R11" i="4" s="1"/>
  <c r="AS11" i="4"/>
  <c r="AT11" i="4" s="1"/>
  <c r="K10" i="3"/>
  <c r="F128" i="1"/>
  <c r="F130" i="1"/>
  <c r="I13" i="1"/>
  <c r="K13" i="1"/>
  <c r="H14" i="1"/>
  <c r="J13" i="1"/>
  <c r="Q13" i="7" l="1"/>
  <c r="O14" i="7"/>
  <c r="N14" i="7"/>
  <c r="AA13" i="7"/>
  <c r="R13" i="7"/>
  <c r="M15" i="7"/>
  <c r="Q14" i="7"/>
  <c r="AA11" i="4"/>
  <c r="M13" i="4"/>
  <c r="AS12" i="4"/>
  <c r="AT12" i="4" s="1"/>
  <c r="O12" i="4"/>
  <c r="Q11" i="4"/>
  <c r="O9" i="3"/>
  <c r="K11" i="3"/>
  <c r="F132" i="1"/>
  <c r="F135" i="1" s="1"/>
  <c r="E187" i="1" s="1"/>
  <c r="J14" i="1"/>
  <c r="I14" i="1"/>
  <c r="H15" i="1"/>
  <c r="K14" i="1"/>
  <c r="O15" i="7" l="1"/>
  <c r="N15" i="7"/>
  <c r="M16" i="7"/>
  <c r="Q15" i="7"/>
  <c r="AA14" i="7"/>
  <c r="R14" i="7"/>
  <c r="R12" i="4"/>
  <c r="AA12" i="4"/>
  <c r="Q12" i="4"/>
  <c r="M14" i="4"/>
  <c r="O13" i="4"/>
  <c r="AS13" i="4"/>
  <c r="AT13" i="4" s="1"/>
  <c r="O10" i="3"/>
  <c r="K12" i="3"/>
  <c r="O11" i="3"/>
  <c r="M133" i="1"/>
  <c r="P12" i="1"/>
  <c r="L12" i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E191" i="1"/>
  <c r="P9" i="1" s="1"/>
  <c r="E189" i="1"/>
  <c r="N9" i="1" s="1"/>
  <c r="N12" i="1"/>
  <c r="Q24" i="1"/>
  <c r="Q31" i="1"/>
  <c r="Q47" i="1"/>
  <c r="Q13" i="1"/>
  <c r="Q38" i="1"/>
  <c r="Q50" i="1"/>
  <c r="Q58" i="1"/>
  <c r="Q61" i="1"/>
  <c r="Q65" i="1"/>
  <c r="Q69" i="1"/>
  <c r="Q73" i="1"/>
  <c r="Q77" i="1"/>
  <c r="Q79" i="1"/>
  <c r="Q81" i="1"/>
  <c r="Q83" i="1"/>
  <c r="Q85" i="1"/>
  <c r="Q87" i="1"/>
  <c r="Q89" i="1"/>
  <c r="Q91" i="1"/>
  <c r="Q93" i="1"/>
  <c r="Q95" i="1"/>
  <c r="Q97" i="1"/>
  <c r="Q99" i="1"/>
  <c r="Q101" i="1"/>
  <c r="Q103" i="1"/>
  <c r="Q105" i="1"/>
  <c r="Q107" i="1"/>
  <c r="Q108" i="1"/>
  <c r="Q110" i="1"/>
  <c r="Q112" i="1"/>
  <c r="Q17" i="1"/>
  <c r="Q25" i="1"/>
  <c r="Q32" i="1"/>
  <c r="Q40" i="1"/>
  <c r="Q48" i="1"/>
  <c r="Q56" i="1"/>
  <c r="Q60" i="1"/>
  <c r="Q64" i="1"/>
  <c r="Q68" i="1"/>
  <c r="Q72" i="1"/>
  <c r="Q76" i="1"/>
  <c r="Q80" i="1"/>
  <c r="Q84" i="1"/>
  <c r="Q88" i="1"/>
  <c r="Q92" i="1"/>
  <c r="Q96" i="1"/>
  <c r="Q100" i="1"/>
  <c r="Q104" i="1"/>
  <c r="Q111" i="1"/>
  <c r="Q36" i="1"/>
  <c r="Q44" i="1"/>
  <c r="Q52" i="1"/>
  <c r="Q62" i="1"/>
  <c r="Q66" i="1"/>
  <c r="Q70" i="1"/>
  <c r="Q74" i="1"/>
  <c r="Q78" i="1"/>
  <c r="Q82" i="1"/>
  <c r="Q86" i="1"/>
  <c r="Q90" i="1"/>
  <c r="Q94" i="1"/>
  <c r="Q98" i="1"/>
  <c r="Q102" i="1"/>
  <c r="Q106" i="1"/>
  <c r="Q109" i="1"/>
  <c r="I15" i="1"/>
  <c r="K15" i="1"/>
  <c r="H16" i="1"/>
  <c r="J15" i="1"/>
  <c r="P13" i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O16" i="7" l="1"/>
  <c r="N16" i="7"/>
  <c r="R15" i="7"/>
  <c r="O12" i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M17" i="7"/>
  <c r="Q16" i="7"/>
  <c r="AA15" i="7"/>
  <c r="Q75" i="1"/>
  <c r="Q71" i="1"/>
  <c r="Q67" i="1"/>
  <c r="Q63" i="1"/>
  <c r="Q59" i="1"/>
  <c r="Q54" i="1"/>
  <c r="Q46" i="1"/>
  <c r="Q29" i="1"/>
  <c r="Q55" i="1"/>
  <c r="Q39" i="1"/>
  <c r="Q15" i="1"/>
  <c r="Q16" i="1"/>
  <c r="Q42" i="1"/>
  <c r="Q34" i="1"/>
  <c r="Q21" i="1"/>
  <c r="Q57" i="1"/>
  <c r="Q51" i="1"/>
  <c r="Q43" i="1"/>
  <c r="Q35" i="1"/>
  <c r="Q23" i="1"/>
  <c r="Q28" i="1"/>
  <c r="Q20" i="1"/>
  <c r="Q12" i="1"/>
  <c r="R13" i="4"/>
  <c r="AA13" i="4"/>
  <c r="M15" i="4"/>
  <c r="AS14" i="4"/>
  <c r="AT14" i="4" s="1"/>
  <c r="O14" i="4"/>
  <c r="AA14" i="4" s="1"/>
  <c r="Q13" i="4"/>
  <c r="K13" i="3"/>
  <c r="O12" i="3"/>
  <c r="N13" i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Q53" i="1"/>
  <c r="Q49" i="1"/>
  <c r="Q45" i="1"/>
  <c r="Q41" i="1"/>
  <c r="Q37" i="1"/>
  <c r="Q33" i="1"/>
  <c r="Q27" i="1"/>
  <c r="Q19" i="1"/>
  <c r="Q30" i="1"/>
  <c r="Q26" i="1"/>
  <c r="Q22" i="1"/>
  <c r="Q18" i="1"/>
  <c r="Q14" i="1"/>
  <c r="J16" i="1"/>
  <c r="K16" i="1"/>
  <c r="I16" i="1"/>
  <c r="H17" i="1"/>
  <c r="AA16" i="7" l="1"/>
  <c r="O17" i="7"/>
  <c r="N17" i="7"/>
  <c r="Q17" i="7" s="1"/>
  <c r="R16" i="7"/>
  <c r="M18" i="7"/>
  <c r="Q14" i="4"/>
  <c r="M16" i="4"/>
  <c r="O15" i="4"/>
  <c r="AS15" i="4"/>
  <c r="AT15" i="4" s="1"/>
  <c r="R14" i="4"/>
  <c r="K14" i="3"/>
  <c r="I17" i="1"/>
  <c r="K17" i="1"/>
  <c r="H18" i="1"/>
  <c r="J17" i="1"/>
  <c r="O18" i="7" l="1"/>
  <c r="N18" i="7"/>
  <c r="Q18" i="7" s="1"/>
  <c r="R17" i="7"/>
  <c r="AA17" i="7"/>
  <c r="M19" i="7"/>
  <c r="AA15" i="4"/>
  <c r="Q15" i="4"/>
  <c r="R15" i="4"/>
  <c r="M17" i="4"/>
  <c r="AS16" i="4"/>
  <c r="AT16" i="4" s="1"/>
  <c r="O16" i="4"/>
  <c r="AA16" i="4" s="1"/>
  <c r="O13" i="3"/>
  <c r="K15" i="3"/>
  <c r="J18" i="1"/>
  <c r="I18" i="1"/>
  <c r="H19" i="1"/>
  <c r="K18" i="1"/>
  <c r="O19" i="7" l="1"/>
  <c r="N19" i="7"/>
  <c r="AA18" i="7"/>
  <c r="M20" i="7"/>
  <c r="Q19" i="7"/>
  <c r="R18" i="7"/>
  <c r="Q16" i="4"/>
  <c r="M18" i="4"/>
  <c r="Q17" i="4"/>
  <c r="O17" i="4"/>
  <c r="AA17" i="4" s="1"/>
  <c r="AS17" i="4"/>
  <c r="AT17" i="4" s="1"/>
  <c r="R16" i="4"/>
  <c r="O14" i="3"/>
  <c r="K16" i="3"/>
  <c r="O15" i="3"/>
  <c r="I19" i="1"/>
  <c r="K19" i="1"/>
  <c r="H20" i="1"/>
  <c r="J19" i="1"/>
  <c r="R19" i="7" l="1"/>
  <c r="O20" i="7"/>
  <c r="N20" i="7"/>
  <c r="Q20" i="7" s="1"/>
  <c r="AA19" i="7"/>
  <c r="M21" i="7"/>
  <c r="R17" i="4"/>
  <c r="M19" i="4"/>
  <c r="Q18" i="4"/>
  <c r="AS18" i="4"/>
  <c r="AT18" i="4" s="1"/>
  <c r="O18" i="4"/>
  <c r="K17" i="3"/>
  <c r="O16" i="3"/>
  <c r="J20" i="1"/>
  <c r="K20" i="1"/>
  <c r="I20" i="1"/>
  <c r="H21" i="1"/>
  <c r="O21" i="7" l="1"/>
  <c r="N21" i="7"/>
  <c r="AA20" i="7"/>
  <c r="R20" i="7"/>
  <c r="M22" i="7"/>
  <c r="Q21" i="7"/>
  <c r="AA21" i="7"/>
  <c r="R18" i="4"/>
  <c r="AA18" i="4"/>
  <c r="M20" i="4"/>
  <c r="Q19" i="4"/>
  <c r="O19" i="4"/>
  <c r="AS19" i="4"/>
  <c r="AT19" i="4" s="1"/>
  <c r="K18" i="3"/>
  <c r="I21" i="1"/>
  <c r="K21" i="1"/>
  <c r="H22" i="1"/>
  <c r="J21" i="1"/>
  <c r="O22" i="7" l="1"/>
  <c r="N22" i="7"/>
  <c r="Q22" i="7" s="1"/>
  <c r="R21" i="7"/>
  <c r="M23" i="7"/>
  <c r="R19" i="4"/>
  <c r="AA19" i="4"/>
  <c r="M21" i="4"/>
  <c r="Q20" i="4"/>
  <c r="AS20" i="4"/>
  <c r="AT20" i="4" s="1"/>
  <c r="O20" i="4"/>
  <c r="K19" i="3"/>
  <c r="O18" i="3"/>
  <c r="O17" i="3"/>
  <c r="J22" i="1"/>
  <c r="I22" i="1"/>
  <c r="H23" i="1"/>
  <c r="K22" i="1"/>
  <c r="O23" i="7" l="1"/>
  <c r="N23" i="7"/>
  <c r="M24" i="7"/>
  <c r="Q23" i="7"/>
  <c r="AA22" i="7"/>
  <c r="R22" i="7"/>
  <c r="R20" i="4"/>
  <c r="AA20" i="4"/>
  <c r="M22" i="4"/>
  <c r="Q21" i="4"/>
  <c r="O21" i="4"/>
  <c r="AS21" i="4"/>
  <c r="AT21" i="4" s="1"/>
  <c r="K20" i="3"/>
  <c r="I23" i="1"/>
  <c r="K23" i="1"/>
  <c r="H24" i="1"/>
  <c r="J23" i="1"/>
  <c r="O24" i="7" l="1"/>
  <c r="AA24" i="7" s="1"/>
  <c r="N24" i="7"/>
  <c r="R23" i="7"/>
  <c r="AA23" i="7"/>
  <c r="M25" i="7"/>
  <c r="Q24" i="7"/>
  <c r="R21" i="4"/>
  <c r="AA21" i="4"/>
  <c r="M23" i="4"/>
  <c r="Q22" i="4"/>
  <c r="AS22" i="4"/>
  <c r="AT22" i="4" s="1"/>
  <c r="O22" i="4"/>
  <c r="K21" i="3"/>
  <c r="O20" i="3"/>
  <c r="O19" i="3"/>
  <c r="J24" i="1"/>
  <c r="K24" i="1"/>
  <c r="I24" i="1"/>
  <c r="H25" i="1"/>
  <c r="O25" i="7" l="1"/>
  <c r="N25" i="7"/>
  <c r="Q25" i="7" s="1"/>
  <c r="R24" i="7"/>
  <c r="M26" i="7"/>
  <c r="R22" i="4"/>
  <c r="AA22" i="4"/>
  <c r="M24" i="4"/>
  <c r="Q23" i="4"/>
  <c r="O23" i="4"/>
  <c r="AS23" i="4"/>
  <c r="AT23" i="4" s="1"/>
  <c r="K22" i="3"/>
  <c r="I25" i="1"/>
  <c r="K25" i="1"/>
  <c r="H26" i="1"/>
  <c r="J25" i="1"/>
  <c r="O26" i="7" l="1"/>
  <c r="AA26" i="7" s="1"/>
  <c r="N26" i="7"/>
  <c r="M27" i="7"/>
  <c r="Q26" i="7"/>
  <c r="AA25" i="7"/>
  <c r="R25" i="7"/>
  <c r="R23" i="4"/>
  <c r="AA23" i="4"/>
  <c r="M25" i="4"/>
  <c r="Q24" i="4"/>
  <c r="AS24" i="4"/>
  <c r="AT24" i="4" s="1"/>
  <c r="O24" i="4"/>
  <c r="K23" i="3"/>
  <c r="O21" i="3"/>
  <c r="J26" i="1"/>
  <c r="I26" i="1"/>
  <c r="H27" i="1"/>
  <c r="K26" i="1"/>
  <c r="O27" i="7" l="1"/>
  <c r="N27" i="7"/>
  <c r="Q27" i="7" s="1"/>
  <c r="R26" i="7"/>
  <c r="R27" i="7" s="1"/>
  <c r="M28" i="7"/>
  <c r="R24" i="4"/>
  <c r="AA24" i="4"/>
  <c r="M26" i="4"/>
  <c r="Q25" i="4"/>
  <c r="O25" i="4"/>
  <c r="AS25" i="4"/>
  <c r="AT25" i="4" s="1"/>
  <c r="O22" i="3"/>
  <c r="K24" i="3"/>
  <c r="O23" i="3"/>
  <c r="I27" i="1"/>
  <c r="K27" i="1"/>
  <c r="H28" i="1"/>
  <c r="J27" i="1"/>
  <c r="O28" i="7" l="1"/>
  <c r="AA28" i="7" s="1"/>
  <c r="N28" i="7"/>
  <c r="M29" i="7"/>
  <c r="Q28" i="7"/>
  <c r="AA27" i="7"/>
  <c r="R25" i="4"/>
  <c r="AA25" i="4"/>
  <c r="M27" i="4"/>
  <c r="Q26" i="4"/>
  <c r="AS26" i="4"/>
  <c r="AT26" i="4" s="1"/>
  <c r="O26" i="4"/>
  <c r="K25" i="3"/>
  <c r="J28" i="1"/>
  <c r="K28" i="1"/>
  <c r="I28" i="1"/>
  <c r="H29" i="1"/>
  <c r="O29" i="7" l="1"/>
  <c r="N29" i="7"/>
  <c r="R28" i="7"/>
  <c r="M30" i="7"/>
  <c r="Q29" i="7"/>
  <c r="R26" i="4"/>
  <c r="AA26" i="4"/>
  <c r="M28" i="4"/>
  <c r="Q27" i="4"/>
  <c r="O27" i="4"/>
  <c r="AS27" i="4"/>
  <c r="AT27" i="4" s="1"/>
  <c r="K26" i="3"/>
  <c r="O25" i="3"/>
  <c r="O24" i="3"/>
  <c r="I29" i="1"/>
  <c r="K29" i="1"/>
  <c r="H30" i="1"/>
  <c r="J29" i="1"/>
  <c r="O30" i="7" l="1"/>
  <c r="N30" i="7"/>
  <c r="M31" i="7"/>
  <c r="Q30" i="7"/>
  <c r="AA30" i="7"/>
  <c r="AA29" i="7"/>
  <c r="R29" i="7"/>
  <c r="R27" i="4"/>
  <c r="AA27" i="4"/>
  <c r="M29" i="4"/>
  <c r="Q28" i="4"/>
  <c r="AS28" i="4"/>
  <c r="AT28" i="4" s="1"/>
  <c r="O28" i="4"/>
  <c r="K27" i="3"/>
  <c r="J30" i="1"/>
  <c r="I30" i="1"/>
  <c r="H31" i="1"/>
  <c r="K30" i="1"/>
  <c r="O31" i="7" l="1"/>
  <c r="N31" i="7"/>
  <c r="R30" i="7"/>
  <c r="R31" i="7" s="1"/>
  <c r="M32" i="7"/>
  <c r="Q31" i="7"/>
  <c r="R28" i="4"/>
  <c r="AA28" i="4"/>
  <c r="M30" i="4"/>
  <c r="Q29" i="4"/>
  <c r="O29" i="4"/>
  <c r="AS29" i="4"/>
  <c r="AT29" i="4" s="1"/>
  <c r="K28" i="3"/>
  <c r="O26" i="3"/>
  <c r="J31" i="1"/>
  <c r="K31" i="1"/>
  <c r="I31" i="1"/>
  <c r="H32" i="1"/>
  <c r="O32" i="7" l="1"/>
  <c r="N32" i="7"/>
  <c r="M33" i="7"/>
  <c r="Q32" i="7"/>
  <c r="AA31" i="7"/>
  <c r="R29" i="4"/>
  <c r="AA29" i="4"/>
  <c r="M31" i="4"/>
  <c r="Q30" i="4"/>
  <c r="AS30" i="4"/>
  <c r="AT30" i="4" s="1"/>
  <c r="O30" i="4"/>
  <c r="O27" i="3"/>
  <c r="K29" i="3"/>
  <c r="O28" i="3"/>
  <c r="I32" i="1"/>
  <c r="K32" i="1"/>
  <c r="H33" i="1"/>
  <c r="J32" i="1"/>
  <c r="AA32" i="7" l="1"/>
  <c r="O33" i="7"/>
  <c r="N33" i="7"/>
  <c r="Q33" i="7" s="1"/>
  <c r="R32" i="7"/>
  <c r="M34" i="7"/>
  <c r="R30" i="4"/>
  <c r="AA30" i="4"/>
  <c r="M32" i="4"/>
  <c r="Q31" i="4"/>
  <c r="O31" i="4"/>
  <c r="AS31" i="4"/>
  <c r="AT31" i="4" s="1"/>
  <c r="K30" i="3"/>
  <c r="J33" i="1"/>
  <c r="I33" i="1"/>
  <c r="H34" i="1"/>
  <c r="K33" i="1"/>
  <c r="O34" i="7" l="1"/>
  <c r="N34" i="7"/>
  <c r="M35" i="7"/>
  <c r="Q34" i="7"/>
  <c r="AA33" i="7"/>
  <c r="R33" i="7"/>
  <c r="R31" i="4"/>
  <c r="AA31" i="4"/>
  <c r="M33" i="4"/>
  <c r="Q32" i="4"/>
  <c r="AS32" i="4"/>
  <c r="AT32" i="4" s="1"/>
  <c r="O32" i="4"/>
  <c r="O29" i="3"/>
  <c r="K31" i="3"/>
  <c r="I34" i="1"/>
  <c r="K34" i="1"/>
  <c r="H35" i="1"/>
  <c r="J34" i="1"/>
  <c r="AA34" i="7" l="1"/>
  <c r="O35" i="7"/>
  <c r="N35" i="7"/>
  <c r="Q35" i="7" s="1"/>
  <c r="R34" i="7"/>
  <c r="R35" i="7" s="1"/>
  <c r="M36" i="7"/>
  <c r="R32" i="4"/>
  <c r="AA32" i="4"/>
  <c r="M34" i="4"/>
  <c r="Q33" i="4"/>
  <c r="O33" i="4"/>
  <c r="AS33" i="4"/>
  <c r="AT33" i="4" s="1"/>
  <c r="K32" i="3"/>
  <c r="O30" i="3"/>
  <c r="J35" i="1"/>
  <c r="K35" i="1"/>
  <c r="I35" i="1"/>
  <c r="H36" i="1"/>
  <c r="O36" i="7" l="1"/>
  <c r="N36" i="7"/>
  <c r="M37" i="7"/>
  <c r="Q36" i="7"/>
  <c r="AA35" i="7"/>
  <c r="R33" i="4"/>
  <c r="AA33" i="4"/>
  <c r="M35" i="4"/>
  <c r="Q34" i="4"/>
  <c r="AS34" i="4"/>
  <c r="AT34" i="4" s="1"/>
  <c r="O34" i="4"/>
  <c r="O31" i="3"/>
  <c r="K33" i="3"/>
  <c r="I36" i="1"/>
  <c r="K36" i="1"/>
  <c r="H37" i="1"/>
  <c r="J36" i="1"/>
  <c r="AA36" i="7" l="1"/>
  <c r="O37" i="7"/>
  <c r="N37" i="7"/>
  <c r="Q37" i="7" s="1"/>
  <c r="R36" i="7"/>
  <c r="M38" i="7"/>
  <c r="R34" i="4"/>
  <c r="AA34" i="4"/>
  <c r="M36" i="4"/>
  <c r="Q35" i="4"/>
  <c r="O35" i="4"/>
  <c r="AS35" i="4"/>
  <c r="AT35" i="4" s="1"/>
  <c r="K34" i="3"/>
  <c r="O32" i="3"/>
  <c r="J37" i="1"/>
  <c r="I37" i="1"/>
  <c r="H38" i="1"/>
  <c r="K37" i="1"/>
  <c r="O38" i="7" l="1"/>
  <c r="N38" i="7"/>
  <c r="M39" i="7"/>
  <c r="Q38" i="7"/>
  <c r="AA37" i="7"/>
  <c r="R37" i="7"/>
  <c r="R35" i="4"/>
  <c r="AA35" i="4"/>
  <c r="M37" i="4"/>
  <c r="Q36" i="4"/>
  <c r="AS36" i="4"/>
  <c r="AT36" i="4" s="1"/>
  <c r="O36" i="4"/>
  <c r="O33" i="3"/>
  <c r="K35" i="3"/>
  <c r="I38" i="1"/>
  <c r="K38" i="1"/>
  <c r="H39" i="1"/>
  <c r="J38" i="1"/>
  <c r="AA38" i="7" l="1"/>
  <c r="O39" i="7"/>
  <c r="N39" i="7"/>
  <c r="Q39" i="7" s="1"/>
  <c r="R38" i="7"/>
  <c r="R39" i="7" s="1"/>
  <c r="M40" i="7"/>
  <c r="R36" i="4"/>
  <c r="AA36" i="4"/>
  <c r="M38" i="4"/>
  <c r="Q37" i="4"/>
  <c r="O37" i="4"/>
  <c r="AS37" i="4"/>
  <c r="AT37" i="4" s="1"/>
  <c r="O34" i="3"/>
  <c r="K36" i="3"/>
  <c r="J39" i="1"/>
  <c r="K39" i="1"/>
  <c r="I39" i="1"/>
  <c r="H40" i="1"/>
  <c r="O40" i="7" l="1"/>
  <c r="N40" i="7"/>
  <c r="M41" i="7"/>
  <c r="Q40" i="7"/>
  <c r="AA39" i="7"/>
  <c r="R37" i="4"/>
  <c r="AA37" i="4"/>
  <c r="M39" i="4"/>
  <c r="Q38" i="4"/>
  <c r="AS38" i="4"/>
  <c r="AT38" i="4" s="1"/>
  <c r="O38" i="4"/>
  <c r="K37" i="3"/>
  <c r="O35" i="3"/>
  <c r="I40" i="1"/>
  <c r="K40" i="1"/>
  <c r="H41" i="1"/>
  <c r="J40" i="1"/>
  <c r="AA40" i="7" l="1"/>
  <c r="O41" i="7"/>
  <c r="N41" i="7"/>
  <c r="Q41" i="7" s="1"/>
  <c r="R40" i="7"/>
  <c r="M42" i="7"/>
  <c r="R38" i="4"/>
  <c r="AA38" i="4"/>
  <c r="M40" i="4"/>
  <c r="Q39" i="4"/>
  <c r="O39" i="4"/>
  <c r="R39" i="4" s="1"/>
  <c r="AS39" i="4"/>
  <c r="AT39" i="4" s="1"/>
  <c r="O36" i="3"/>
  <c r="K38" i="3"/>
  <c r="O37" i="3"/>
  <c r="J41" i="1"/>
  <c r="I41" i="1"/>
  <c r="H42" i="1"/>
  <c r="K41" i="1"/>
  <c r="O42" i="7" l="1"/>
  <c r="N42" i="7"/>
  <c r="M43" i="7"/>
  <c r="Q42" i="7"/>
  <c r="AA41" i="7"/>
  <c r="R41" i="7"/>
  <c r="AA39" i="4"/>
  <c r="M41" i="4"/>
  <c r="Q40" i="4"/>
  <c r="AS40" i="4"/>
  <c r="AT40" i="4" s="1"/>
  <c r="O40" i="4"/>
  <c r="K39" i="3"/>
  <c r="I42" i="1"/>
  <c r="K42" i="1"/>
  <c r="H43" i="1"/>
  <c r="J42" i="1"/>
  <c r="AA42" i="7" l="1"/>
  <c r="O43" i="7"/>
  <c r="N43" i="7"/>
  <c r="Q43" i="7" s="1"/>
  <c r="R42" i="7"/>
  <c r="R43" i="7" s="1"/>
  <c r="M44" i="7"/>
  <c r="R40" i="4"/>
  <c r="AA40" i="4"/>
  <c r="M42" i="4"/>
  <c r="Q41" i="4"/>
  <c r="O41" i="4"/>
  <c r="AS41" i="4"/>
  <c r="AT41" i="4" s="1"/>
  <c r="K40" i="3"/>
  <c r="O38" i="3"/>
  <c r="J43" i="1"/>
  <c r="K43" i="1"/>
  <c r="I43" i="1"/>
  <c r="H44" i="1"/>
  <c r="O44" i="7" l="1"/>
  <c r="N44" i="7"/>
  <c r="M45" i="7"/>
  <c r="AA43" i="7"/>
  <c r="R41" i="4"/>
  <c r="AA41" i="4"/>
  <c r="M43" i="4"/>
  <c r="Q42" i="4"/>
  <c r="AS42" i="4"/>
  <c r="AT42" i="4" s="1"/>
  <c r="O42" i="4"/>
  <c r="O39" i="3"/>
  <c r="K41" i="3"/>
  <c r="O40" i="3"/>
  <c r="I44" i="1"/>
  <c r="K44" i="1"/>
  <c r="H45" i="1"/>
  <c r="J44" i="1"/>
  <c r="AA44" i="7" l="1"/>
  <c r="Q44" i="7"/>
  <c r="O45" i="7"/>
  <c r="N45" i="7"/>
  <c r="R44" i="7"/>
  <c r="M46" i="7"/>
  <c r="R42" i="4"/>
  <c r="AA42" i="4"/>
  <c r="M44" i="4"/>
  <c r="O43" i="4"/>
  <c r="Q43" i="4"/>
  <c r="AS43" i="4"/>
  <c r="AT43" i="4" s="1"/>
  <c r="K42" i="3"/>
  <c r="J45" i="1"/>
  <c r="I45" i="1"/>
  <c r="H46" i="1"/>
  <c r="K45" i="1"/>
  <c r="Q45" i="7" l="1"/>
  <c r="O46" i="7"/>
  <c r="N46" i="7"/>
  <c r="AA46" i="7" s="1"/>
  <c r="M47" i="7"/>
  <c r="Q46" i="7"/>
  <c r="AA45" i="7"/>
  <c r="R45" i="7"/>
  <c r="R43" i="4"/>
  <c r="AA43" i="4"/>
  <c r="M45" i="4"/>
  <c r="Q44" i="4"/>
  <c r="O44" i="4"/>
  <c r="AS44" i="4"/>
  <c r="AT44" i="4" s="1"/>
  <c r="K43" i="3"/>
  <c r="O41" i="3"/>
  <c r="I46" i="1"/>
  <c r="K46" i="1"/>
  <c r="H47" i="1"/>
  <c r="J46" i="1"/>
  <c r="O47" i="7" l="1"/>
  <c r="N47" i="7"/>
  <c r="R46" i="7"/>
  <c r="R47" i="7" s="1"/>
  <c r="M48" i="7"/>
  <c r="Q47" i="7"/>
  <c r="R44" i="4"/>
  <c r="AA44" i="4"/>
  <c r="M46" i="4"/>
  <c r="O45" i="4"/>
  <c r="Q45" i="4"/>
  <c r="AS45" i="4"/>
  <c r="AT45" i="4" s="1"/>
  <c r="O42" i="3"/>
  <c r="K44" i="3"/>
  <c r="O43" i="3"/>
  <c r="J47" i="1"/>
  <c r="K47" i="1"/>
  <c r="I47" i="1"/>
  <c r="H48" i="1"/>
  <c r="O48" i="7" l="1"/>
  <c r="N48" i="7"/>
  <c r="M49" i="7"/>
  <c r="Q48" i="7"/>
  <c r="AA47" i="7"/>
  <c r="R45" i="4"/>
  <c r="AA45" i="4"/>
  <c r="M47" i="4"/>
  <c r="Q46" i="4"/>
  <c r="AS46" i="4"/>
  <c r="AT46" i="4" s="1"/>
  <c r="O46" i="4"/>
  <c r="K45" i="3"/>
  <c r="O44" i="3"/>
  <c r="I48" i="1"/>
  <c r="K48" i="1"/>
  <c r="H49" i="1"/>
  <c r="J48" i="1"/>
  <c r="O49" i="7" l="1"/>
  <c r="N49" i="7"/>
  <c r="Q49" i="7" s="1"/>
  <c r="AA48" i="7"/>
  <c r="M50" i="7"/>
  <c r="R48" i="7"/>
  <c r="R46" i="4"/>
  <c r="AA46" i="4"/>
  <c r="M48" i="4"/>
  <c r="O47" i="4"/>
  <c r="Q47" i="4"/>
  <c r="AS47" i="4"/>
  <c r="AT47" i="4" s="1"/>
  <c r="K46" i="3"/>
  <c r="O45" i="3"/>
  <c r="J49" i="1"/>
  <c r="I49" i="1"/>
  <c r="H50" i="1"/>
  <c r="K49" i="1"/>
  <c r="AA49" i="7" l="1"/>
  <c r="R49" i="7"/>
  <c r="O50" i="7"/>
  <c r="N50" i="7"/>
  <c r="M51" i="7"/>
  <c r="Q50" i="7"/>
  <c r="R47" i="4"/>
  <c r="AA47" i="4"/>
  <c r="M49" i="4"/>
  <c r="Q48" i="4"/>
  <c r="O48" i="4"/>
  <c r="AA48" i="4" s="1"/>
  <c r="AS48" i="4"/>
  <c r="AT48" i="4" s="1"/>
  <c r="K47" i="3"/>
  <c r="O46" i="3"/>
  <c r="I50" i="1"/>
  <c r="K50" i="1"/>
  <c r="H51" i="1"/>
  <c r="J50" i="1"/>
  <c r="O51" i="7" l="1"/>
  <c r="N51" i="7"/>
  <c r="AA50" i="7"/>
  <c r="R50" i="7"/>
  <c r="M52" i="7"/>
  <c r="Q51" i="7"/>
  <c r="AA51" i="7"/>
  <c r="R48" i="4"/>
  <c r="M50" i="4"/>
  <c r="O49" i="4"/>
  <c r="Q49" i="4"/>
  <c r="AS49" i="4"/>
  <c r="AT49" i="4" s="1"/>
  <c r="K48" i="3"/>
  <c r="J51" i="1"/>
  <c r="K51" i="1"/>
  <c r="I51" i="1"/>
  <c r="H52" i="1"/>
  <c r="O52" i="7" l="1"/>
  <c r="N52" i="7"/>
  <c r="Q52" i="7" s="1"/>
  <c r="R51" i="7"/>
  <c r="M53" i="7"/>
  <c r="R49" i="4"/>
  <c r="AA49" i="4"/>
  <c r="M51" i="4"/>
  <c r="Q50" i="4"/>
  <c r="AS50" i="4"/>
  <c r="AT50" i="4" s="1"/>
  <c r="O50" i="4"/>
  <c r="O47" i="3"/>
  <c r="K49" i="3"/>
  <c r="I52" i="1"/>
  <c r="K52" i="1"/>
  <c r="H53" i="1"/>
  <c r="J52" i="1"/>
  <c r="O53" i="7" l="1"/>
  <c r="N53" i="7"/>
  <c r="M54" i="7"/>
  <c r="Q53" i="7"/>
  <c r="AA52" i="7"/>
  <c r="R52" i="7"/>
  <c r="R50" i="4"/>
  <c r="AA50" i="4"/>
  <c r="M52" i="4"/>
  <c r="O51" i="4"/>
  <c r="AS51" i="4"/>
  <c r="AT51" i="4" s="1"/>
  <c r="Q51" i="4"/>
  <c r="O48" i="3"/>
  <c r="K50" i="3"/>
  <c r="J53" i="1"/>
  <c r="I53" i="1"/>
  <c r="H54" i="1"/>
  <c r="K53" i="1"/>
  <c r="AA53" i="7" l="1"/>
  <c r="O54" i="7"/>
  <c r="N54" i="7"/>
  <c r="Q54" i="7" s="1"/>
  <c r="R53" i="7"/>
  <c r="R54" i="7" s="1"/>
  <c r="M55" i="7"/>
  <c r="R51" i="4"/>
  <c r="AA51" i="4"/>
  <c r="M53" i="4"/>
  <c r="Q52" i="4"/>
  <c r="O52" i="4"/>
  <c r="AS52" i="4"/>
  <c r="AT52" i="4" s="1"/>
  <c r="O49" i="3"/>
  <c r="K51" i="3"/>
  <c r="I54" i="1"/>
  <c r="K54" i="1"/>
  <c r="H55" i="1"/>
  <c r="J54" i="1"/>
  <c r="O55" i="7" l="1"/>
  <c r="N55" i="7"/>
  <c r="M56" i="7"/>
  <c r="AA54" i="7"/>
  <c r="R52" i="4"/>
  <c r="AA52" i="4"/>
  <c r="M54" i="4"/>
  <c r="O53" i="4"/>
  <c r="Q53" i="4"/>
  <c r="AS53" i="4"/>
  <c r="AT53" i="4" s="1"/>
  <c r="O50" i="3"/>
  <c r="K52" i="3"/>
  <c r="J55" i="1"/>
  <c r="K55" i="1"/>
  <c r="I55" i="1"/>
  <c r="H56" i="1"/>
  <c r="AA55" i="7" l="1"/>
  <c r="Q55" i="7"/>
  <c r="O56" i="7"/>
  <c r="N56" i="7"/>
  <c r="R55" i="7"/>
  <c r="M57" i="7"/>
  <c r="R53" i="4"/>
  <c r="AA53" i="4"/>
  <c r="M55" i="4"/>
  <c r="Q54" i="4"/>
  <c r="O54" i="4"/>
  <c r="AA54" i="4" s="1"/>
  <c r="AS54" i="4"/>
  <c r="AT54" i="4" s="1"/>
  <c r="O51" i="3"/>
  <c r="K53" i="3"/>
  <c r="I56" i="1"/>
  <c r="K56" i="1"/>
  <c r="H57" i="1"/>
  <c r="J56" i="1"/>
  <c r="Q56" i="7" l="1"/>
  <c r="O57" i="7"/>
  <c r="N57" i="7"/>
  <c r="M58" i="7"/>
  <c r="Q57" i="7"/>
  <c r="AA56" i="7"/>
  <c r="R56" i="7"/>
  <c r="R54" i="4"/>
  <c r="M56" i="4"/>
  <c r="O55" i="4"/>
  <c r="Q55" i="4"/>
  <c r="AS55" i="4"/>
  <c r="AT55" i="4" s="1"/>
  <c r="O52" i="3"/>
  <c r="K54" i="3"/>
  <c r="J57" i="1"/>
  <c r="I57" i="1"/>
  <c r="H58" i="1"/>
  <c r="K57" i="1"/>
  <c r="AA57" i="7" l="1"/>
  <c r="O58" i="7"/>
  <c r="N58" i="7"/>
  <c r="Q58" i="7" s="1"/>
  <c r="R57" i="7"/>
  <c r="R58" i="7" s="1"/>
  <c r="M59" i="7"/>
  <c r="R55" i="4"/>
  <c r="AA55" i="4"/>
  <c r="M57" i="4"/>
  <c r="Q56" i="4"/>
  <c r="O56" i="4"/>
  <c r="AS56" i="4"/>
  <c r="AT56" i="4" s="1"/>
  <c r="O53" i="3"/>
  <c r="K55" i="3"/>
  <c r="I58" i="1"/>
  <c r="K58" i="1"/>
  <c r="H59" i="1"/>
  <c r="J58" i="1"/>
  <c r="O59" i="7" l="1"/>
  <c r="N59" i="7"/>
  <c r="M60" i="7"/>
  <c r="AA58" i="7"/>
  <c r="R56" i="4"/>
  <c r="AA56" i="4"/>
  <c r="M58" i="4"/>
  <c r="O57" i="4"/>
  <c r="Q57" i="4"/>
  <c r="AS57" i="4"/>
  <c r="AT57" i="4" s="1"/>
  <c r="O54" i="3"/>
  <c r="K56" i="3"/>
  <c r="J59" i="1"/>
  <c r="K59" i="1"/>
  <c r="H60" i="1"/>
  <c r="I59" i="1"/>
  <c r="AA59" i="7" l="1"/>
  <c r="Q59" i="7"/>
  <c r="O60" i="7"/>
  <c r="N60" i="7"/>
  <c r="Q60" i="7" s="1"/>
  <c r="R59" i="7"/>
  <c r="M61" i="7"/>
  <c r="R57" i="4"/>
  <c r="AA57" i="4"/>
  <c r="M59" i="4"/>
  <c r="Q58" i="4"/>
  <c r="O58" i="4"/>
  <c r="AS58" i="4"/>
  <c r="AT58" i="4" s="1"/>
  <c r="O55" i="3"/>
  <c r="K57" i="3"/>
  <c r="I60" i="1"/>
  <c r="K60" i="1"/>
  <c r="H61" i="1"/>
  <c r="J60" i="1"/>
  <c r="O61" i="7" l="1"/>
  <c r="N61" i="7"/>
  <c r="M62" i="7"/>
  <c r="AA60" i="7"/>
  <c r="R60" i="7"/>
  <c r="R58" i="4"/>
  <c r="AA58" i="4"/>
  <c r="M60" i="4"/>
  <c r="O59" i="4"/>
  <c r="Q59" i="4"/>
  <c r="AS59" i="4"/>
  <c r="AT59" i="4" s="1"/>
  <c r="O56" i="3"/>
  <c r="K58" i="3"/>
  <c r="J61" i="1"/>
  <c r="K61" i="1"/>
  <c r="I61" i="1"/>
  <c r="H62" i="1"/>
  <c r="AA61" i="7" l="1"/>
  <c r="Q61" i="7"/>
  <c r="O62" i="7"/>
  <c r="N62" i="7"/>
  <c r="Q62" i="7" s="1"/>
  <c r="R61" i="7"/>
  <c r="R62" i="7" s="1"/>
  <c r="M63" i="7"/>
  <c r="R59" i="4"/>
  <c r="AA59" i="4"/>
  <c r="M61" i="4"/>
  <c r="Q60" i="4"/>
  <c r="O60" i="4"/>
  <c r="AS60" i="4"/>
  <c r="AT60" i="4" s="1"/>
  <c r="O57" i="3"/>
  <c r="K59" i="3"/>
  <c r="I62" i="1"/>
  <c r="K62" i="1"/>
  <c r="H63" i="1"/>
  <c r="J62" i="1"/>
  <c r="O63" i="7" l="1"/>
  <c r="N63" i="7"/>
  <c r="M64" i="7"/>
  <c r="AA62" i="7"/>
  <c r="R60" i="4"/>
  <c r="AA60" i="4"/>
  <c r="M62" i="4"/>
  <c r="O61" i="4"/>
  <c r="Q61" i="4"/>
  <c r="AS61" i="4"/>
  <c r="AT61" i="4" s="1"/>
  <c r="O58" i="3"/>
  <c r="K60" i="3"/>
  <c r="J63" i="1"/>
  <c r="I63" i="1"/>
  <c r="H64" i="1"/>
  <c r="K63" i="1"/>
  <c r="AA63" i="7" l="1"/>
  <c r="Q63" i="7"/>
  <c r="O64" i="7"/>
  <c r="N64" i="7"/>
  <c r="R63" i="7"/>
  <c r="M65" i="7"/>
  <c r="R61" i="4"/>
  <c r="AA61" i="4"/>
  <c r="M63" i="4"/>
  <c r="Q62" i="4"/>
  <c r="O62" i="4"/>
  <c r="AS62" i="4"/>
  <c r="AT62" i="4" s="1"/>
  <c r="O59" i="3"/>
  <c r="K61" i="3"/>
  <c r="I64" i="1"/>
  <c r="K64" i="1"/>
  <c r="H65" i="1"/>
  <c r="J64" i="1"/>
  <c r="Q64" i="7" l="1"/>
  <c r="O65" i="7"/>
  <c r="N65" i="7"/>
  <c r="Q65" i="7" s="1"/>
  <c r="M66" i="7"/>
  <c r="AA64" i="7"/>
  <c r="R64" i="7"/>
  <c r="R62" i="4"/>
  <c r="AA62" i="4"/>
  <c r="M64" i="4"/>
  <c r="O63" i="4"/>
  <c r="Q63" i="4"/>
  <c r="AS63" i="4"/>
  <c r="AT63" i="4" s="1"/>
  <c r="O60" i="3"/>
  <c r="K62" i="3"/>
  <c r="J65" i="1"/>
  <c r="K65" i="1"/>
  <c r="I65" i="1"/>
  <c r="H66" i="1"/>
  <c r="AA65" i="7" l="1"/>
  <c r="R65" i="7"/>
  <c r="O66" i="7"/>
  <c r="N66" i="7"/>
  <c r="Q66" i="7" s="1"/>
  <c r="M67" i="7"/>
  <c r="R63" i="4"/>
  <c r="AA63" i="4"/>
  <c r="M65" i="4"/>
  <c r="Q64" i="4"/>
  <c r="O64" i="4"/>
  <c r="AS64" i="4"/>
  <c r="AT64" i="4" s="1"/>
  <c r="O61" i="3"/>
  <c r="K63" i="3"/>
  <c r="I66" i="1"/>
  <c r="K66" i="1"/>
  <c r="H67" i="1"/>
  <c r="J66" i="1"/>
  <c r="R66" i="7" l="1"/>
  <c r="O67" i="7"/>
  <c r="N67" i="7"/>
  <c r="Q67" i="7" s="1"/>
  <c r="M68" i="7"/>
  <c r="AA66" i="7"/>
  <c r="R64" i="4"/>
  <c r="AA64" i="4"/>
  <c r="M66" i="4"/>
  <c r="O65" i="4"/>
  <c r="Q65" i="4"/>
  <c r="AS65" i="4"/>
  <c r="AT65" i="4" s="1"/>
  <c r="O62" i="3"/>
  <c r="K64" i="3"/>
  <c r="J67" i="1"/>
  <c r="I67" i="1"/>
  <c r="H68" i="1"/>
  <c r="K67" i="1"/>
  <c r="AA67" i="7" l="1"/>
  <c r="O68" i="7"/>
  <c r="N68" i="7"/>
  <c r="Q68" i="7" s="1"/>
  <c r="R67" i="7"/>
  <c r="M69" i="7"/>
  <c r="R65" i="4"/>
  <c r="AA65" i="4"/>
  <c r="M67" i="4"/>
  <c r="Q66" i="4"/>
  <c r="O66" i="4"/>
  <c r="AS66" i="4"/>
  <c r="AT66" i="4" s="1"/>
  <c r="O63" i="3"/>
  <c r="K65" i="3"/>
  <c r="I68" i="1"/>
  <c r="K68" i="1"/>
  <c r="H69" i="1"/>
  <c r="J68" i="1"/>
  <c r="O69" i="7" l="1"/>
  <c r="N69" i="7"/>
  <c r="M70" i="7"/>
  <c r="Q69" i="7"/>
  <c r="AA68" i="7"/>
  <c r="R68" i="7"/>
  <c r="R66" i="4"/>
  <c r="AA66" i="4"/>
  <c r="M68" i="4"/>
  <c r="O67" i="4"/>
  <c r="Q67" i="4"/>
  <c r="AS67" i="4"/>
  <c r="AT67" i="4" s="1"/>
  <c r="O64" i="3"/>
  <c r="K66" i="3"/>
  <c r="J69" i="1"/>
  <c r="K69" i="1"/>
  <c r="I69" i="1"/>
  <c r="H70" i="1"/>
  <c r="AA69" i="7" l="1"/>
  <c r="R69" i="7"/>
  <c r="O70" i="7"/>
  <c r="N70" i="7"/>
  <c r="Q70" i="7" s="1"/>
  <c r="M71" i="7"/>
  <c r="R67" i="4"/>
  <c r="AA67" i="4"/>
  <c r="M69" i="4"/>
  <c r="Q68" i="4"/>
  <c r="O68" i="4"/>
  <c r="AS68" i="4"/>
  <c r="AT68" i="4" s="1"/>
  <c r="O65" i="3"/>
  <c r="K67" i="3"/>
  <c r="I70" i="1"/>
  <c r="K70" i="1"/>
  <c r="H71" i="1"/>
  <c r="J70" i="1"/>
  <c r="R70" i="7" l="1"/>
  <c r="O71" i="7"/>
  <c r="N71" i="7"/>
  <c r="AA71" i="7" s="1"/>
  <c r="M72" i="7"/>
  <c r="Q71" i="7"/>
  <c r="AA70" i="7"/>
  <c r="R68" i="4"/>
  <c r="AA68" i="4"/>
  <c r="M70" i="4"/>
  <c r="O69" i="4"/>
  <c r="Q69" i="4"/>
  <c r="AS69" i="4"/>
  <c r="AT69" i="4" s="1"/>
  <c r="O66" i="3"/>
  <c r="K68" i="3"/>
  <c r="J71" i="1"/>
  <c r="I71" i="1"/>
  <c r="H72" i="1"/>
  <c r="K71" i="1"/>
  <c r="O72" i="7" l="1"/>
  <c r="N72" i="7"/>
  <c r="R71" i="7"/>
  <c r="M73" i="7"/>
  <c r="Q72" i="7"/>
  <c r="R69" i="4"/>
  <c r="AA69" i="4"/>
  <c r="M71" i="4"/>
  <c r="Q70" i="4"/>
  <c r="O70" i="4"/>
  <c r="AS70" i="4"/>
  <c r="AT70" i="4" s="1"/>
  <c r="O67" i="3"/>
  <c r="K69" i="3"/>
  <c r="I72" i="1"/>
  <c r="K72" i="1"/>
  <c r="H73" i="1"/>
  <c r="J72" i="1"/>
  <c r="O73" i="7" l="1"/>
  <c r="N73" i="7"/>
  <c r="M74" i="7"/>
  <c r="Q73" i="7"/>
  <c r="AA72" i="7"/>
  <c r="R72" i="7"/>
  <c r="R70" i="4"/>
  <c r="AA70" i="4"/>
  <c r="M72" i="4"/>
  <c r="O71" i="4"/>
  <c r="Q71" i="4"/>
  <c r="AS71" i="4"/>
  <c r="AT71" i="4" s="1"/>
  <c r="O68" i="3"/>
  <c r="K70" i="3"/>
  <c r="J73" i="1"/>
  <c r="K73" i="1"/>
  <c r="I73" i="1"/>
  <c r="H74" i="1"/>
  <c r="R73" i="7" l="1"/>
  <c r="O74" i="7"/>
  <c r="N74" i="7"/>
  <c r="Q74" i="7" s="1"/>
  <c r="AA73" i="7"/>
  <c r="M75" i="7"/>
  <c r="R71" i="4"/>
  <c r="AA71" i="4"/>
  <c r="M73" i="4"/>
  <c r="Q72" i="4"/>
  <c r="O72" i="4"/>
  <c r="AS72" i="4"/>
  <c r="AT72" i="4" s="1"/>
  <c r="O69" i="3"/>
  <c r="K71" i="3"/>
  <c r="I74" i="1"/>
  <c r="K74" i="1"/>
  <c r="H75" i="1"/>
  <c r="J74" i="1"/>
  <c r="AA74" i="7" l="1"/>
  <c r="O75" i="7"/>
  <c r="N75" i="7"/>
  <c r="Q75" i="7" s="1"/>
  <c r="R74" i="7"/>
  <c r="M76" i="7"/>
  <c r="R72" i="4"/>
  <c r="AA72" i="4"/>
  <c r="M74" i="4"/>
  <c r="O73" i="4"/>
  <c r="Q73" i="4"/>
  <c r="AS73" i="4"/>
  <c r="AT73" i="4" s="1"/>
  <c r="O70" i="3"/>
  <c r="K72" i="3"/>
  <c r="J75" i="1"/>
  <c r="I75" i="1"/>
  <c r="H76" i="1"/>
  <c r="K75" i="1"/>
  <c r="O76" i="7" l="1"/>
  <c r="AA76" i="7" s="1"/>
  <c r="N76" i="7"/>
  <c r="Q76" i="7" s="1"/>
  <c r="M77" i="7"/>
  <c r="AA75" i="7"/>
  <c r="R75" i="7"/>
  <c r="R73" i="4"/>
  <c r="AA73" i="4"/>
  <c r="M75" i="4"/>
  <c r="Q74" i="4"/>
  <c r="O74" i="4"/>
  <c r="AS74" i="4"/>
  <c r="AT74" i="4" s="1"/>
  <c r="O71" i="3"/>
  <c r="K73" i="3"/>
  <c r="I76" i="1"/>
  <c r="K76" i="1"/>
  <c r="H77" i="1"/>
  <c r="J76" i="1"/>
  <c r="R76" i="7" l="1"/>
  <c r="R77" i="7" s="1"/>
  <c r="O77" i="7"/>
  <c r="N77" i="7"/>
  <c r="Q77" i="7" s="1"/>
  <c r="M78" i="7"/>
  <c r="R74" i="4"/>
  <c r="AA74" i="4"/>
  <c r="M76" i="4"/>
  <c r="O75" i="4"/>
  <c r="Q75" i="4"/>
  <c r="AS75" i="4"/>
  <c r="AT75" i="4" s="1"/>
  <c r="O72" i="3"/>
  <c r="K74" i="3"/>
  <c r="J77" i="1"/>
  <c r="K77" i="1"/>
  <c r="I77" i="1"/>
  <c r="H78" i="1"/>
  <c r="O78" i="7" l="1"/>
  <c r="AA78" i="7" s="1"/>
  <c r="N78" i="7"/>
  <c r="M79" i="7"/>
  <c r="Q78" i="7"/>
  <c r="AA77" i="7"/>
  <c r="R75" i="4"/>
  <c r="AA75" i="4"/>
  <c r="M77" i="4"/>
  <c r="Q76" i="4"/>
  <c r="O76" i="4"/>
  <c r="AS76" i="4"/>
  <c r="AT76" i="4" s="1"/>
  <c r="O73" i="3"/>
  <c r="K75" i="3"/>
  <c r="I78" i="1"/>
  <c r="K78" i="1"/>
  <c r="H79" i="1"/>
  <c r="J78" i="1"/>
  <c r="O79" i="7" l="1"/>
  <c r="N79" i="7"/>
  <c r="R78" i="7"/>
  <c r="M80" i="7"/>
  <c r="Q79" i="7"/>
  <c r="R76" i="4"/>
  <c r="AA76" i="4"/>
  <c r="M78" i="4"/>
  <c r="O77" i="4"/>
  <c r="Q77" i="4"/>
  <c r="AS77" i="4"/>
  <c r="AT77" i="4" s="1"/>
  <c r="O74" i="3"/>
  <c r="K76" i="3"/>
  <c r="J79" i="1"/>
  <c r="I79" i="1"/>
  <c r="H80" i="1"/>
  <c r="K79" i="1"/>
  <c r="O80" i="7" l="1"/>
  <c r="AA80" i="7" s="1"/>
  <c r="N80" i="7"/>
  <c r="M81" i="7"/>
  <c r="Q80" i="7"/>
  <c r="AA79" i="7"/>
  <c r="R79" i="7"/>
  <c r="R77" i="4"/>
  <c r="AA77" i="4"/>
  <c r="M79" i="4"/>
  <c r="Q78" i="4"/>
  <c r="O78" i="4"/>
  <c r="AS78" i="4"/>
  <c r="AT78" i="4" s="1"/>
  <c r="O75" i="3"/>
  <c r="K77" i="3"/>
  <c r="I80" i="1"/>
  <c r="K80" i="1"/>
  <c r="H81" i="1"/>
  <c r="J80" i="1"/>
  <c r="R80" i="7" l="1"/>
  <c r="R81" i="7" s="1"/>
  <c r="O81" i="7"/>
  <c r="N81" i="7"/>
  <c r="Q81" i="7" s="1"/>
  <c r="M82" i="7"/>
  <c r="R78" i="4"/>
  <c r="AA78" i="4"/>
  <c r="M80" i="4"/>
  <c r="O79" i="4"/>
  <c r="Q79" i="4"/>
  <c r="AS79" i="4"/>
  <c r="AT79" i="4" s="1"/>
  <c r="O76" i="3"/>
  <c r="K78" i="3"/>
  <c r="J81" i="1"/>
  <c r="K81" i="1"/>
  <c r="I81" i="1"/>
  <c r="H82" i="1"/>
  <c r="O82" i="7" l="1"/>
  <c r="AA82" i="7" s="1"/>
  <c r="N82" i="7"/>
  <c r="M83" i="7"/>
  <c r="Q82" i="7"/>
  <c r="AA81" i="7"/>
  <c r="R79" i="4"/>
  <c r="AA79" i="4"/>
  <c r="M81" i="4"/>
  <c r="Q80" i="4"/>
  <c r="O80" i="4"/>
  <c r="AS80" i="4"/>
  <c r="AT80" i="4" s="1"/>
  <c r="O77" i="3"/>
  <c r="K79" i="3"/>
  <c r="I82" i="1"/>
  <c r="K82" i="1"/>
  <c r="H83" i="1"/>
  <c r="J82" i="1"/>
  <c r="O83" i="7" l="1"/>
  <c r="N83" i="7"/>
  <c r="Q83" i="7" s="1"/>
  <c r="R82" i="7"/>
  <c r="M84" i="7"/>
  <c r="R80" i="4"/>
  <c r="AA80" i="4"/>
  <c r="M82" i="4"/>
  <c r="O81" i="4"/>
  <c r="Q81" i="4"/>
  <c r="AS81" i="4"/>
  <c r="AT81" i="4" s="1"/>
  <c r="O78" i="3"/>
  <c r="K80" i="3"/>
  <c r="J83" i="1"/>
  <c r="I83" i="1"/>
  <c r="H84" i="1"/>
  <c r="K83" i="1"/>
  <c r="O84" i="7" l="1"/>
  <c r="AA84" i="7" s="1"/>
  <c r="N84" i="7"/>
  <c r="M85" i="7"/>
  <c r="Q84" i="7"/>
  <c r="AA83" i="7"/>
  <c r="R83" i="7"/>
  <c r="R81" i="4"/>
  <c r="AA81" i="4"/>
  <c r="M83" i="4"/>
  <c r="Q82" i="4"/>
  <c r="O82" i="4"/>
  <c r="AS82" i="4"/>
  <c r="AT82" i="4" s="1"/>
  <c r="O79" i="3"/>
  <c r="K81" i="3"/>
  <c r="I84" i="1"/>
  <c r="K84" i="1"/>
  <c r="H85" i="1"/>
  <c r="J84" i="1"/>
  <c r="R84" i="7" l="1"/>
  <c r="R85" i="7" s="1"/>
  <c r="O85" i="7"/>
  <c r="N85" i="7"/>
  <c r="Q85" i="7" s="1"/>
  <c r="M86" i="7"/>
  <c r="R82" i="4"/>
  <c r="AA82" i="4"/>
  <c r="M84" i="4"/>
  <c r="O83" i="4"/>
  <c r="Q83" i="4"/>
  <c r="AS83" i="4"/>
  <c r="AT83" i="4" s="1"/>
  <c r="O80" i="3"/>
  <c r="K82" i="3"/>
  <c r="J85" i="1"/>
  <c r="K85" i="1"/>
  <c r="I85" i="1"/>
  <c r="H86" i="1"/>
  <c r="O86" i="7" l="1"/>
  <c r="AA86" i="7" s="1"/>
  <c r="N86" i="7"/>
  <c r="M87" i="7"/>
  <c r="Q86" i="7"/>
  <c r="AA85" i="7"/>
  <c r="R83" i="4"/>
  <c r="AA83" i="4"/>
  <c r="M85" i="4"/>
  <c r="Q84" i="4"/>
  <c r="O84" i="4"/>
  <c r="AA84" i="4" s="1"/>
  <c r="AS84" i="4"/>
  <c r="AT84" i="4" s="1"/>
  <c r="O81" i="3"/>
  <c r="K83" i="3"/>
  <c r="I86" i="1"/>
  <c r="K86" i="1"/>
  <c r="H87" i="1"/>
  <c r="J86" i="1"/>
  <c r="O87" i="7" l="1"/>
  <c r="N87" i="7"/>
  <c r="R86" i="7"/>
  <c r="M88" i="7"/>
  <c r="Q87" i="7"/>
  <c r="R84" i="4"/>
  <c r="M86" i="4"/>
  <c r="O85" i="4"/>
  <c r="Q85" i="4"/>
  <c r="AS85" i="4"/>
  <c r="AT85" i="4" s="1"/>
  <c r="O82" i="3"/>
  <c r="K84" i="3"/>
  <c r="J87" i="1"/>
  <c r="I87" i="1"/>
  <c r="H88" i="1"/>
  <c r="K87" i="1"/>
  <c r="O88" i="7" l="1"/>
  <c r="AA88" i="7" s="1"/>
  <c r="N88" i="7"/>
  <c r="M89" i="7"/>
  <c r="Q88" i="7"/>
  <c r="AA87" i="7"/>
  <c r="R87" i="7"/>
  <c r="R85" i="4"/>
  <c r="AA85" i="4"/>
  <c r="M87" i="4"/>
  <c r="Q86" i="4"/>
  <c r="O86" i="4"/>
  <c r="AS86" i="4"/>
  <c r="AT86" i="4" s="1"/>
  <c r="O83" i="3"/>
  <c r="K85" i="3"/>
  <c r="I88" i="1"/>
  <c r="K88" i="1"/>
  <c r="H89" i="1"/>
  <c r="J88" i="1"/>
  <c r="R88" i="7" l="1"/>
  <c r="O89" i="7"/>
  <c r="N89" i="7"/>
  <c r="Q89" i="7" s="1"/>
  <c r="M90" i="7"/>
  <c r="R86" i="4"/>
  <c r="AA86" i="4"/>
  <c r="M88" i="4"/>
  <c r="O87" i="4"/>
  <c r="AS87" i="4"/>
  <c r="AT87" i="4" s="1"/>
  <c r="Q87" i="4"/>
  <c r="O84" i="3"/>
  <c r="K86" i="3"/>
  <c r="J89" i="1"/>
  <c r="K89" i="1"/>
  <c r="I89" i="1"/>
  <c r="H90" i="1"/>
  <c r="R89" i="7" l="1"/>
  <c r="O90" i="7"/>
  <c r="N90" i="7"/>
  <c r="AA90" i="7" s="1"/>
  <c r="M91" i="7"/>
  <c r="Q90" i="7"/>
  <c r="AA89" i="7"/>
  <c r="R87" i="4"/>
  <c r="AA87" i="4"/>
  <c r="M89" i="4"/>
  <c r="Q88" i="4"/>
  <c r="O88" i="4"/>
  <c r="AS88" i="4"/>
  <c r="AT88" i="4" s="1"/>
  <c r="O85" i="3"/>
  <c r="K87" i="3"/>
  <c r="I90" i="1"/>
  <c r="K90" i="1"/>
  <c r="H91" i="1"/>
  <c r="J90" i="1"/>
  <c r="O91" i="7" l="1"/>
  <c r="N91" i="7"/>
  <c r="R90" i="7"/>
  <c r="M92" i="7"/>
  <c r="Q91" i="7"/>
  <c r="R88" i="4"/>
  <c r="AA88" i="4"/>
  <c r="M90" i="4"/>
  <c r="O89" i="4"/>
  <c r="Q89" i="4"/>
  <c r="AS89" i="4"/>
  <c r="AT89" i="4" s="1"/>
  <c r="O86" i="3"/>
  <c r="K88" i="3"/>
  <c r="J91" i="1"/>
  <c r="I91" i="1"/>
  <c r="H92" i="1"/>
  <c r="K91" i="1"/>
  <c r="O92" i="7" l="1"/>
  <c r="AA92" i="7" s="1"/>
  <c r="N92" i="7"/>
  <c r="M93" i="7"/>
  <c r="Q92" i="7"/>
  <c r="AA91" i="7"/>
  <c r="R91" i="7"/>
  <c r="R89" i="4"/>
  <c r="AA89" i="4"/>
  <c r="M91" i="4"/>
  <c r="Q90" i="4"/>
  <c r="O90" i="4"/>
  <c r="AA90" i="4" s="1"/>
  <c r="AS90" i="4"/>
  <c r="AT90" i="4" s="1"/>
  <c r="O87" i="3"/>
  <c r="K89" i="3"/>
  <c r="I92" i="1"/>
  <c r="K92" i="1"/>
  <c r="H93" i="1"/>
  <c r="J92" i="1"/>
  <c r="R92" i="7" l="1"/>
  <c r="O93" i="7"/>
  <c r="N93" i="7"/>
  <c r="Q93" i="7" s="1"/>
  <c r="M94" i="7"/>
  <c r="R90" i="4"/>
  <c r="M92" i="4"/>
  <c r="O91" i="4"/>
  <c r="Q91" i="4"/>
  <c r="AS91" i="4"/>
  <c r="AT91" i="4" s="1"/>
  <c r="O88" i="3"/>
  <c r="K90" i="3"/>
  <c r="J93" i="1"/>
  <c r="K93" i="1"/>
  <c r="I93" i="1"/>
  <c r="H94" i="1"/>
  <c r="R93" i="7" l="1"/>
  <c r="O94" i="7"/>
  <c r="N94" i="7"/>
  <c r="AA94" i="7" s="1"/>
  <c r="M95" i="7"/>
  <c r="Q94" i="7"/>
  <c r="AA93" i="7"/>
  <c r="R91" i="4"/>
  <c r="AA91" i="4"/>
  <c r="M93" i="4"/>
  <c r="Q92" i="4"/>
  <c r="O92" i="4"/>
  <c r="AS92" i="4"/>
  <c r="AT92" i="4" s="1"/>
  <c r="O89" i="3"/>
  <c r="K91" i="3"/>
  <c r="I94" i="1"/>
  <c r="K94" i="1"/>
  <c r="H95" i="1"/>
  <c r="J94" i="1"/>
  <c r="O95" i="7" l="1"/>
  <c r="N95" i="7"/>
  <c r="R94" i="7"/>
  <c r="M96" i="7"/>
  <c r="Q95" i="7"/>
  <c r="R92" i="4"/>
  <c r="AA92" i="4"/>
  <c r="M94" i="4"/>
  <c r="O93" i="4"/>
  <c r="AS93" i="4"/>
  <c r="AT93" i="4" s="1"/>
  <c r="Q93" i="4"/>
  <c r="O90" i="3"/>
  <c r="K92" i="3"/>
  <c r="J95" i="1"/>
  <c r="I95" i="1"/>
  <c r="H96" i="1"/>
  <c r="K95" i="1"/>
  <c r="O96" i="7" l="1"/>
  <c r="AA96" i="7" s="1"/>
  <c r="N96" i="7"/>
  <c r="M97" i="7"/>
  <c r="Q96" i="7"/>
  <c r="AA95" i="7"/>
  <c r="R95" i="7"/>
  <c r="R93" i="4"/>
  <c r="AA93" i="4"/>
  <c r="M95" i="4"/>
  <c r="Q94" i="4"/>
  <c r="O94" i="4"/>
  <c r="AS94" i="4"/>
  <c r="AT94" i="4" s="1"/>
  <c r="O91" i="3"/>
  <c r="K93" i="3"/>
  <c r="I96" i="1"/>
  <c r="K96" i="1"/>
  <c r="H97" i="1"/>
  <c r="J96" i="1"/>
  <c r="R96" i="7" l="1"/>
  <c r="O97" i="7"/>
  <c r="N97" i="7"/>
  <c r="Q97" i="7" s="1"/>
  <c r="M98" i="7"/>
  <c r="R94" i="4"/>
  <c r="AA94" i="4"/>
  <c r="M96" i="4"/>
  <c r="O95" i="4"/>
  <c r="Q95" i="4"/>
  <c r="AS95" i="4"/>
  <c r="AT95" i="4" s="1"/>
  <c r="O92" i="3"/>
  <c r="K94" i="3"/>
  <c r="J97" i="1"/>
  <c r="K97" i="1"/>
  <c r="I97" i="1"/>
  <c r="H98" i="1"/>
  <c r="R97" i="7" l="1"/>
  <c r="O98" i="7"/>
  <c r="N98" i="7"/>
  <c r="AA98" i="7" s="1"/>
  <c r="M99" i="7"/>
  <c r="Q98" i="7"/>
  <c r="AA97" i="7"/>
  <c r="R95" i="4"/>
  <c r="AA95" i="4"/>
  <c r="M97" i="4"/>
  <c r="Q96" i="4"/>
  <c r="O96" i="4"/>
  <c r="AA96" i="4" s="1"/>
  <c r="AS96" i="4"/>
  <c r="AT96" i="4" s="1"/>
  <c r="O93" i="3"/>
  <c r="K95" i="3"/>
  <c r="I98" i="1"/>
  <c r="K98" i="1"/>
  <c r="H99" i="1"/>
  <c r="J98" i="1"/>
  <c r="O99" i="7" l="1"/>
  <c r="N99" i="7"/>
  <c r="R98" i="7"/>
  <c r="M100" i="7"/>
  <c r="Q99" i="7"/>
  <c r="R96" i="4"/>
  <c r="M98" i="4"/>
  <c r="O97" i="4"/>
  <c r="Q97" i="4"/>
  <c r="AS97" i="4"/>
  <c r="AT97" i="4" s="1"/>
  <c r="O94" i="3"/>
  <c r="K96" i="3"/>
  <c r="J99" i="1"/>
  <c r="I99" i="1"/>
  <c r="H100" i="1"/>
  <c r="K99" i="1"/>
  <c r="AA99" i="7" l="1"/>
  <c r="O100" i="7"/>
  <c r="N100" i="7"/>
  <c r="M101" i="7"/>
  <c r="Q100" i="7"/>
  <c r="R99" i="7"/>
  <c r="R100" i="7" s="1"/>
  <c r="R97" i="4"/>
  <c r="AA97" i="4"/>
  <c r="M99" i="4"/>
  <c r="Q98" i="4"/>
  <c r="O98" i="4"/>
  <c r="AS98" i="4"/>
  <c r="AT98" i="4" s="1"/>
  <c r="O95" i="3"/>
  <c r="K97" i="3"/>
  <c r="I100" i="1"/>
  <c r="K100" i="1"/>
  <c r="H101" i="1"/>
  <c r="J100" i="1"/>
  <c r="O101" i="7" l="1"/>
  <c r="AA101" i="7" s="1"/>
  <c r="N101" i="7"/>
  <c r="M102" i="7"/>
  <c r="Q101" i="7"/>
  <c r="AA100" i="7"/>
  <c r="R98" i="4"/>
  <c r="AA98" i="4"/>
  <c r="M100" i="4"/>
  <c r="O99" i="4"/>
  <c r="AS99" i="4"/>
  <c r="AT99" i="4" s="1"/>
  <c r="Q99" i="4"/>
  <c r="O96" i="3"/>
  <c r="K98" i="3"/>
  <c r="J101" i="1"/>
  <c r="K101" i="1"/>
  <c r="I101" i="1"/>
  <c r="H102" i="1"/>
  <c r="O102" i="7" l="1"/>
  <c r="N102" i="7"/>
  <c r="R101" i="7"/>
  <c r="M103" i="7"/>
  <c r="Q102" i="7"/>
  <c r="R99" i="4"/>
  <c r="AA99" i="4"/>
  <c r="M101" i="4"/>
  <c r="Q100" i="4"/>
  <c r="O100" i="4"/>
  <c r="AS100" i="4"/>
  <c r="AT100" i="4" s="1"/>
  <c r="O97" i="3"/>
  <c r="K99" i="3"/>
  <c r="I102" i="1"/>
  <c r="K102" i="1"/>
  <c r="H103" i="1"/>
  <c r="J102" i="1"/>
  <c r="O103" i="7" l="1"/>
  <c r="AA103" i="7" s="1"/>
  <c r="N103" i="7"/>
  <c r="M104" i="7"/>
  <c r="Q103" i="7"/>
  <c r="AA102" i="7"/>
  <c r="R102" i="7"/>
  <c r="R100" i="4"/>
  <c r="AA100" i="4"/>
  <c r="M102" i="4"/>
  <c r="O101" i="4"/>
  <c r="Q101" i="4"/>
  <c r="AS101" i="4"/>
  <c r="AT101" i="4" s="1"/>
  <c r="O98" i="3"/>
  <c r="K100" i="3"/>
  <c r="J103" i="1"/>
  <c r="I103" i="1"/>
  <c r="H104" i="1"/>
  <c r="K103" i="1"/>
  <c r="R103" i="7" l="1"/>
  <c r="O104" i="7"/>
  <c r="N104" i="7"/>
  <c r="Q104" i="7" s="1"/>
  <c r="M105" i="7"/>
  <c r="R101" i="4"/>
  <c r="AA101" i="4"/>
  <c r="M103" i="4"/>
  <c r="Q102" i="4"/>
  <c r="O102" i="4"/>
  <c r="AA102" i="4" s="1"/>
  <c r="AS102" i="4"/>
  <c r="AT102" i="4" s="1"/>
  <c r="O99" i="3"/>
  <c r="K101" i="3"/>
  <c r="I104" i="1"/>
  <c r="K104" i="1"/>
  <c r="H105" i="1"/>
  <c r="J104" i="1"/>
  <c r="R104" i="7" l="1"/>
  <c r="O105" i="7"/>
  <c r="N105" i="7"/>
  <c r="M106" i="7"/>
  <c r="Q105" i="7"/>
  <c r="AA104" i="7"/>
  <c r="R102" i="4"/>
  <c r="M104" i="4"/>
  <c r="O103" i="4"/>
  <c r="Q103" i="4"/>
  <c r="AS103" i="4"/>
  <c r="AT103" i="4" s="1"/>
  <c r="O100" i="3"/>
  <c r="K102" i="3"/>
  <c r="J105" i="1"/>
  <c r="K105" i="1"/>
  <c r="I105" i="1"/>
  <c r="H106" i="1"/>
  <c r="O106" i="7" l="1"/>
  <c r="N106" i="7"/>
  <c r="AA105" i="7"/>
  <c r="M107" i="7"/>
  <c r="AA106" i="7"/>
  <c r="Q106" i="7"/>
  <c r="R105" i="7"/>
  <c r="R106" i="7" s="1"/>
  <c r="R103" i="4"/>
  <c r="AA103" i="4"/>
  <c r="M105" i="4"/>
  <c r="Q104" i="4"/>
  <c r="O104" i="4"/>
  <c r="AS104" i="4"/>
  <c r="AT104" i="4" s="1"/>
  <c r="O101" i="3"/>
  <c r="K103" i="3"/>
  <c r="I106" i="1"/>
  <c r="K106" i="1"/>
  <c r="H107" i="1"/>
  <c r="J106" i="1"/>
  <c r="O107" i="7" l="1"/>
  <c r="N107" i="7"/>
  <c r="M108" i="7"/>
  <c r="Q107" i="7"/>
  <c r="R104" i="4"/>
  <c r="AA104" i="4"/>
  <c r="M106" i="4"/>
  <c r="O105" i="4"/>
  <c r="AS105" i="4"/>
  <c r="AT105" i="4" s="1"/>
  <c r="Q105" i="4"/>
  <c r="O102" i="3"/>
  <c r="K104" i="3"/>
  <c r="J107" i="1"/>
  <c r="H108" i="1"/>
  <c r="I107" i="1"/>
  <c r="K107" i="1"/>
  <c r="O108" i="7" l="1"/>
  <c r="N108" i="7"/>
  <c r="AA107" i="7"/>
  <c r="R107" i="7"/>
  <c r="M109" i="7"/>
  <c r="Q108" i="7"/>
  <c r="AA108" i="7"/>
  <c r="R105" i="4"/>
  <c r="AA105" i="4"/>
  <c r="M107" i="4"/>
  <c r="Q106" i="4"/>
  <c r="O106" i="4"/>
  <c r="AS106" i="4"/>
  <c r="AT106" i="4" s="1"/>
  <c r="O103" i="3"/>
  <c r="K105" i="3"/>
  <c r="J108" i="1"/>
  <c r="K108" i="1"/>
  <c r="I108" i="1"/>
  <c r="H109" i="1"/>
  <c r="O109" i="7" l="1"/>
  <c r="N109" i="7"/>
  <c r="Q109" i="7" s="1"/>
  <c r="R108" i="7"/>
  <c r="M110" i="7"/>
  <c r="R106" i="4"/>
  <c r="AA106" i="4"/>
  <c r="M108" i="4"/>
  <c r="O107" i="4"/>
  <c r="Q107" i="4"/>
  <c r="AS107" i="4"/>
  <c r="AT107" i="4" s="1"/>
  <c r="O104" i="3"/>
  <c r="K106" i="3"/>
  <c r="I109" i="1"/>
  <c r="K109" i="1"/>
  <c r="H110" i="1"/>
  <c r="J109" i="1"/>
  <c r="O110" i="7" l="1"/>
  <c r="N110" i="7"/>
  <c r="N112" i="7" s="1"/>
  <c r="AY109" i="7" s="1"/>
  <c r="AA109" i="7"/>
  <c r="R109" i="7"/>
  <c r="R107" i="4"/>
  <c r="AA107" i="4"/>
  <c r="M109" i="4"/>
  <c r="Q108" i="4"/>
  <c r="O108" i="4"/>
  <c r="AA108" i="4" s="1"/>
  <c r="AS108" i="4"/>
  <c r="AT108" i="4" s="1"/>
  <c r="O105" i="3"/>
  <c r="K107" i="3"/>
  <c r="J110" i="1"/>
  <c r="I110" i="1"/>
  <c r="H111" i="1"/>
  <c r="K110" i="1"/>
  <c r="AY10" i="7" l="1"/>
  <c r="AY11" i="7"/>
  <c r="AY12" i="7"/>
  <c r="AY14" i="7"/>
  <c r="AY13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42" i="7"/>
  <c r="AY43" i="7"/>
  <c r="AY44" i="7"/>
  <c r="AY45" i="7"/>
  <c r="AY46" i="7"/>
  <c r="AY47" i="7"/>
  <c r="AY48" i="7"/>
  <c r="AY49" i="7"/>
  <c r="AY50" i="7"/>
  <c r="AY51" i="7"/>
  <c r="AY52" i="7"/>
  <c r="AY53" i="7"/>
  <c r="AY54" i="7"/>
  <c r="AY55" i="7"/>
  <c r="AY57" i="7"/>
  <c r="AY56" i="7"/>
  <c r="AY58" i="7"/>
  <c r="AY59" i="7"/>
  <c r="AY60" i="7"/>
  <c r="AY61" i="7"/>
  <c r="AY62" i="7"/>
  <c r="AY63" i="7"/>
  <c r="AY64" i="7"/>
  <c r="AY65" i="7"/>
  <c r="AY66" i="7"/>
  <c r="AY67" i="7"/>
  <c r="AY68" i="7"/>
  <c r="AY69" i="7"/>
  <c r="AY70" i="7"/>
  <c r="AY71" i="7"/>
  <c r="AY72" i="7"/>
  <c r="AY73" i="7"/>
  <c r="AY74" i="7"/>
  <c r="AY75" i="7"/>
  <c r="AY76" i="7"/>
  <c r="AY77" i="7"/>
  <c r="AY78" i="7"/>
  <c r="AY79" i="7"/>
  <c r="AY80" i="7"/>
  <c r="AY81" i="7"/>
  <c r="AY82" i="7"/>
  <c r="AY83" i="7"/>
  <c r="AY84" i="7"/>
  <c r="AY85" i="7"/>
  <c r="AY86" i="7"/>
  <c r="AY87" i="7"/>
  <c r="AY88" i="7"/>
  <c r="AY89" i="7"/>
  <c r="AY90" i="7"/>
  <c r="AY91" i="7"/>
  <c r="AY92" i="7"/>
  <c r="AY93" i="7"/>
  <c r="AY94" i="7"/>
  <c r="AY95" i="7"/>
  <c r="AY96" i="7"/>
  <c r="AY97" i="7"/>
  <c r="AY98" i="7"/>
  <c r="AY99" i="7"/>
  <c r="AY100" i="7"/>
  <c r="AY101" i="7"/>
  <c r="AY102" i="7"/>
  <c r="AY103" i="7"/>
  <c r="AY104" i="7"/>
  <c r="AY105" i="7"/>
  <c r="AY106" i="7"/>
  <c r="AY107" i="7"/>
  <c r="AY108" i="7"/>
  <c r="AA110" i="7"/>
  <c r="AA112" i="7" s="1"/>
  <c r="O112" i="7"/>
  <c r="N114" i="7" s="1"/>
  <c r="R110" i="7"/>
  <c r="R112" i="7" s="1"/>
  <c r="U110" i="7" s="1"/>
  <c r="Q110" i="7"/>
  <c r="AY110" i="7" s="1"/>
  <c r="R108" i="4"/>
  <c r="O109" i="4"/>
  <c r="AS109" i="4"/>
  <c r="AT109" i="4" s="1"/>
  <c r="O106" i="3"/>
  <c r="I111" i="1"/>
  <c r="K111" i="1"/>
  <c r="H112" i="1"/>
  <c r="J111" i="1"/>
  <c r="AJ110" i="7" l="1"/>
  <c r="AL110" i="7"/>
  <c r="AX110" i="7"/>
  <c r="BA110" i="7" s="1"/>
  <c r="BC110" i="7" s="1"/>
  <c r="AW10" i="7"/>
  <c r="AW11" i="7"/>
  <c r="AW12" i="7"/>
  <c r="AW14" i="7"/>
  <c r="AW13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6" i="7"/>
  <c r="AW77" i="7"/>
  <c r="AW78" i="7"/>
  <c r="AW79" i="7"/>
  <c r="AW80" i="7"/>
  <c r="AW81" i="7"/>
  <c r="AW82" i="7"/>
  <c r="AW83" i="7"/>
  <c r="AW84" i="7"/>
  <c r="AW85" i="7"/>
  <c r="AW86" i="7"/>
  <c r="AW87" i="7"/>
  <c r="AW88" i="7"/>
  <c r="AW89" i="7"/>
  <c r="AW90" i="7"/>
  <c r="AW91" i="7"/>
  <c r="AW92" i="7"/>
  <c r="AW93" i="7"/>
  <c r="AW94" i="7"/>
  <c r="AW95" i="7"/>
  <c r="AW96" i="7"/>
  <c r="AW97" i="7"/>
  <c r="AW98" i="7"/>
  <c r="AW99" i="7"/>
  <c r="AW100" i="7"/>
  <c r="AW101" i="7"/>
  <c r="AW102" i="7"/>
  <c r="AW103" i="7"/>
  <c r="AW104" i="7"/>
  <c r="AW105" i="7"/>
  <c r="AW106" i="7"/>
  <c r="AW107" i="7"/>
  <c r="AW108" i="7"/>
  <c r="AW109" i="7"/>
  <c r="AW110" i="7"/>
  <c r="AV110" i="7"/>
  <c r="Q112" i="7"/>
  <c r="T109" i="7" s="1"/>
  <c r="U108" i="7"/>
  <c r="U106" i="7"/>
  <c r="U109" i="7"/>
  <c r="U107" i="7"/>
  <c r="U105" i="7"/>
  <c r="U103" i="7"/>
  <c r="U101" i="7"/>
  <c r="U99" i="7"/>
  <c r="U104" i="7"/>
  <c r="U102" i="7"/>
  <c r="U100" i="7"/>
  <c r="U98" i="7"/>
  <c r="U96" i="7"/>
  <c r="U94" i="7"/>
  <c r="U92" i="7"/>
  <c r="U90" i="7"/>
  <c r="U88" i="7"/>
  <c r="U97" i="7"/>
  <c r="U95" i="7"/>
  <c r="U93" i="7"/>
  <c r="U91" i="7"/>
  <c r="U89" i="7"/>
  <c r="U87" i="7"/>
  <c r="U86" i="7"/>
  <c r="U84" i="7"/>
  <c r="U82" i="7"/>
  <c r="U80" i="7"/>
  <c r="U78" i="7"/>
  <c r="U76" i="7"/>
  <c r="U74" i="7"/>
  <c r="U85" i="7"/>
  <c r="U83" i="7"/>
  <c r="U81" i="7"/>
  <c r="U79" i="7"/>
  <c r="U77" i="7"/>
  <c r="U75" i="7"/>
  <c r="U73" i="7"/>
  <c r="U71" i="7"/>
  <c r="U69" i="7"/>
  <c r="U67" i="7"/>
  <c r="U65" i="7"/>
  <c r="U63" i="7"/>
  <c r="U61" i="7"/>
  <c r="U59" i="7"/>
  <c r="U57" i="7"/>
  <c r="U55" i="7"/>
  <c r="U53" i="7"/>
  <c r="U51" i="7"/>
  <c r="U49" i="7"/>
  <c r="U72" i="7"/>
  <c r="U70" i="7"/>
  <c r="U68" i="7"/>
  <c r="U66" i="7"/>
  <c r="U64" i="7"/>
  <c r="U62" i="7"/>
  <c r="U60" i="7"/>
  <c r="U58" i="7"/>
  <c r="U56" i="7"/>
  <c r="U54" i="7"/>
  <c r="U52" i="7"/>
  <c r="U50" i="7"/>
  <c r="U48" i="7"/>
  <c r="U46" i="7"/>
  <c r="U44" i="7"/>
  <c r="U42" i="7"/>
  <c r="U40" i="7"/>
  <c r="U38" i="7"/>
  <c r="U36" i="7"/>
  <c r="U34" i="7"/>
  <c r="U32" i="7"/>
  <c r="U30" i="7"/>
  <c r="U28" i="7"/>
  <c r="U26" i="7"/>
  <c r="U24" i="7"/>
  <c r="U47" i="7"/>
  <c r="U45" i="7"/>
  <c r="U43" i="7"/>
  <c r="U41" i="7"/>
  <c r="U39" i="7"/>
  <c r="U37" i="7"/>
  <c r="U35" i="7"/>
  <c r="U33" i="7"/>
  <c r="U31" i="7"/>
  <c r="U29" i="7"/>
  <c r="U27" i="7"/>
  <c r="U25" i="7"/>
  <c r="U23" i="7"/>
  <c r="U21" i="7"/>
  <c r="U16" i="7"/>
  <c r="U14" i="7"/>
  <c r="U12" i="7"/>
  <c r="U10" i="7"/>
  <c r="U22" i="7"/>
  <c r="U20" i="7"/>
  <c r="U19" i="7"/>
  <c r="U18" i="7"/>
  <c r="U17" i="7"/>
  <c r="U15" i="7"/>
  <c r="U13" i="7"/>
  <c r="U11" i="7"/>
  <c r="T108" i="7"/>
  <c r="T100" i="7"/>
  <c r="T99" i="7"/>
  <c r="T91" i="7"/>
  <c r="T96" i="7"/>
  <c r="T88" i="7"/>
  <c r="T79" i="7"/>
  <c r="T84" i="7"/>
  <c r="T76" i="7"/>
  <c r="T68" i="7"/>
  <c r="T60" i="7"/>
  <c r="T52" i="7"/>
  <c r="T69" i="7"/>
  <c r="T61" i="7"/>
  <c r="T53" i="7"/>
  <c r="T45" i="7"/>
  <c r="T37" i="7"/>
  <c r="T29" i="7"/>
  <c r="T48" i="7"/>
  <c r="T40" i="7"/>
  <c r="T32" i="7"/>
  <c r="T24" i="7"/>
  <c r="T18" i="7"/>
  <c r="T11" i="7"/>
  <c r="T12" i="7"/>
  <c r="O111" i="4"/>
  <c r="AA109" i="4"/>
  <c r="AA111" i="4" s="1"/>
  <c r="Q109" i="4"/>
  <c r="R109" i="4"/>
  <c r="J112" i="1"/>
  <c r="K112" i="1"/>
  <c r="I112" i="1"/>
  <c r="T16" i="7" l="1"/>
  <c r="T15" i="7"/>
  <c r="T20" i="7"/>
  <c r="T28" i="7"/>
  <c r="T36" i="7"/>
  <c r="T44" i="7"/>
  <c r="T25" i="7"/>
  <c r="T33" i="7"/>
  <c r="T41" i="7"/>
  <c r="T49" i="7"/>
  <c r="T57" i="7"/>
  <c r="T65" i="7"/>
  <c r="T73" i="7"/>
  <c r="T56" i="7"/>
  <c r="T64" i="7"/>
  <c r="T72" i="7"/>
  <c r="T80" i="7"/>
  <c r="T75" i="7"/>
  <c r="T83" i="7"/>
  <c r="T92" i="7"/>
  <c r="T87" i="7"/>
  <c r="T95" i="7"/>
  <c r="T103" i="7"/>
  <c r="T104" i="7"/>
  <c r="T107" i="7"/>
  <c r="AX13" i="7"/>
  <c r="AZ13" i="7" s="1"/>
  <c r="AL13" i="7"/>
  <c r="AJ13" i="7"/>
  <c r="AX19" i="7"/>
  <c r="AZ19" i="7" s="1"/>
  <c r="AL19" i="7"/>
  <c r="AJ19" i="7"/>
  <c r="AX11" i="7"/>
  <c r="AZ11" i="7" s="1"/>
  <c r="AL11" i="7"/>
  <c r="AJ11" i="7"/>
  <c r="AX15" i="7"/>
  <c r="AZ15" i="7" s="1"/>
  <c r="AL15" i="7"/>
  <c r="AJ15" i="7"/>
  <c r="AX18" i="7"/>
  <c r="AZ18" i="7" s="1"/>
  <c r="AL18" i="7"/>
  <c r="AJ18" i="7"/>
  <c r="AX20" i="7"/>
  <c r="AZ20" i="7" s="1"/>
  <c r="AL20" i="7"/>
  <c r="AJ20" i="7"/>
  <c r="AL10" i="7"/>
  <c r="AE10" i="7"/>
  <c r="AJ10" i="7"/>
  <c r="AX14" i="7"/>
  <c r="AZ14" i="7" s="1"/>
  <c r="AL14" i="7"/>
  <c r="AJ14" i="7"/>
  <c r="AX21" i="7"/>
  <c r="AZ21" i="7" s="1"/>
  <c r="AL21" i="7"/>
  <c r="AJ21" i="7"/>
  <c r="AX25" i="7"/>
  <c r="AZ25" i="7" s="1"/>
  <c r="AL25" i="7"/>
  <c r="AJ25" i="7"/>
  <c r="AX29" i="7"/>
  <c r="AZ29" i="7" s="1"/>
  <c r="AL29" i="7"/>
  <c r="AJ29" i="7"/>
  <c r="AX33" i="7"/>
  <c r="AZ33" i="7" s="1"/>
  <c r="AL33" i="7"/>
  <c r="AJ33" i="7"/>
  <c r="AX37" i="7"/>
  <c r="AZ37" i="7" s="1"/>
  <c r="AL37" i="7"/>
  <c r="AJ37" i="7"/>
  <c r="AX41" i="7"/>
  <c r="AZ41" i="7" s="1"/>
  <c r="AL41" i="7"/>
  <c r="AJ41" i="7"/>
  <c r="AX45" i="7"/>
  <c r="AZ45" i="7" s="1"/>
  <c r="AL45" i="7"/>
  <c r="AJ45" i="7"/>
  <c r="AX24" i="7"/>
  <c r="AZ24" i="7" s="1"/>
  <c r="AL24" i="7"/>
  <c r="AJ24" i="7"/>
  <c r="AX28" i="7"/>
  <c r="AZ28" i="7" s="1"/>
  <c r="AL28" i="7"/>
  <c r="AJ28" i="7"/>
  <c r="AX32" i="7"/>
  <c r="AZ32" i="7" s="1"/>
  <c r="AL32" i="7"/>
  <c r="AJ32" i="7"/>
  <c r="AX36" i="7"/>
  <c r="AZ36" i="7" s="1"/>
  <c r="AL36" i="7"/>
  <c r="AJ36" i="7"/>
  <c r="AX40" i="7"/>
  <c r="AZ40" i="7" s="1"/>
  <c r="AL40" i="7"/>
  <c r="AJ40" i="7"/>
  <c r="AX44" i="7"/>
  <c r="AZ44" i="7" s="1"/>
  <c r="AL44" i="7"/>
  <c r="AJ44" i="7"/>
  <c r="AX48" i="7"/>
  <c r="AZ48" i="7" s="1"/>
  <c r="AL48" i="7"/>
  <c r="AJ48" i="7"/>
  <c r="AX52" i="7"/>
  <c r="AZ52" i="7" s="1"/>
  <c r="AL52" i="7"/>
  <c r="AJ52" i="7"/>
  <c r="AX56" i="7"/>
  <c r="AZ56" i="7" s="1"/>
  <c r="AL56" i="7"/>
  <c r="AJ56" i="7"/>
  <c r="AX60" i="7"/>
  <c r="AZ60" i="7" s="1"/>
  <c r="AL60" i="7"/>
  <c r="AJ60" i="7"/>
  <c r="AX64" i="7"/>
  <c r="AZ64" i="7" s="1"/>
  <c r="AL64" i="7"/>
  <c r="AJ64" i="7"/>
  <c r="AX68" i="7"/>
  <c r="AZ68" i="7" s="1"/>
  <c r="AL68" i="7"/>
  <c r="AJ68" i="7"/>
  <c r="AX72" i="7"/>
  <c r="AZ72" i="7" s="1"/>
  <c r="AL72" i="7"/>
  <c r="AJ72" i="7"/>
  <c r="AX51" i="7"/>
  <c r="AZ51" i="7" s="1"/>
  <c r="AL51" i="7"/>
  <c r="AJ51" i="7"/>
  <c r="AX55" i="7"/>
  <c r="AZ55" i="7" s="1"/>
  <c r="AL55" i="7"/>
  <c r="AJ55" i="7"/>
  <c r="AX59" i="7"/>
  <c r="AZ59" i="7" s="1"/>
  <c r="AL59" i="7"/>
  <c r="AJ59" i="7"/>
  <c r="AX63" i="7"/>
  <c r="AZ63" i="7" s="1"/>
  <c r="AL63" i="7"/>
  <c r="AJ63" i="7"/>
  <c r="AX67" i="7"/>
  <c r="AZ67" i="7" s="1"/>
  <c r="AL67" i="7"/>
  <c r="AJ67" i="7"/>
  <c r="AX71" i="7"/>
  <c r="AZ71" i="7" s="1"/>
  <c r="AL71" i="7"/>
  <c r="AJ71" i="7"/>
  <c r="AX75" i="7"/>
  <c r="AZ75" i="7" s="1"/>
  <c r="AJ75" i="7"/>
  <c r="AL75" i="7"/>
  <c r="AX79" i="7"/>
  <c r="AZ79" i="7" s="1"/>
  <c r="AJ79" i="7"/>
  <c r="AL79" i="7"/>
  <c r="AX83" i="7"/>
  <c r="AZ83" i="7" s="1"/>
  <c r="AJ83" i="7"/>
  <c r="AL83" i="7"/>
  <c r="AX74" i="7"/>
  <c r="AZ74" i="7" s="1"/>
  <c r="AJ74" i="7"/>
  <c r="AL74" i="7"/>
  <c r="AX78" i="7"/>
  <c r="AZ78" i="7" s="1"/>
  <c r="AJ78" i="7"/>
  <c r="AL78" i="7"/>
  <c r="AX82" i="7"/>
  <c r="AZ82" i="7" s="1"/>
  <c r="AJ82" i="7"/>
  <c r="AL82" i="7"/>
  <c r="AX86" i="7"/>
  <c r="AZ86" i="7" s="1"/>
  <c r="AJ86" i="7"/>
  <c r="AL86" i="7"/>
  <c r="AX89" i="7"/>
  <c r="AZ89" i="7" s="1"/>
  <c r="AJ89" i="7"/>
  <c r="AL89" i="7"/>
  <c r="AX93" i="7"/>
  <c r="AZ93" i="7" s="1"/>
  <c r="AJ93" i="7"/>
  <c r="AL93" i="7"/>
  <c r="AX97" i="7"/>
  <c r="AZ97" i="7" s="1"/>
  <c r="AJ97" i="7"/>
  <c r="AL97" i="7"/>
  <c r="AX90" i="7"/>
  <c r="AZ90" i="7" s="1"/>
  <c r="AJ90" i="7"/>
  <c r="AL90" i="7"/>
  <c r="AX94" i="7"/>
  <c r="AZ94" i="7" s="1"/>
  <c r="AJ94" i="7"/>
  <c r="AL94" i="7"/>
  <c r="AX98" i="7"/>
  <c r="AZ98" i="7" s="1"/>
  <c r="AJ98" i="7"/>
  <c r="AL98" i="7"/>
  <c r="AX102" i="7"/>
  <c r="AZ102" i="7" s="1"/>
  <c r="AJ102" i="7"/>
  <c r="AL102" i="7"/>
  <c r="AX99" i="7"/>
  <c r="AZ99" i="7" s="1"/>
  <c r="AJ99" i="7"/>
  <c r="AL99" i="7"/>
  <c r="AX103" i="7"/>
  <c r="AZ103" i="7" s="1"/>
  <c r="AJ103" i="7"/>
  <c r="AL103" i="7"/>
  <c r="AX107" i="7"/>
  <c r="AZ107" i="7" s="1"/>
  <c r="AJ107" i="7"/>
  <c r="AL107" i="7"/>
  <c r="AX106" i="7"/>
  <c r="AZ106" i="7" s="1"/>
  <c r="AJ106" i="7"/>
  <c r="AL106" i="7"/>
  <c r="AX17" i="7"/>
  <c r="AZ17" i="7" s="1"/>
  <c r="AL17" i="7"/>
  <c r="AJ17" i="7"/>
  <c r="AX22" i="7"/>
  <c r="AZ22" i="7" s="1"/>
  <c r="AL22" i="7"/>
  <c r="AJ22" i="7"/>
  <c r="AX12" i="7"/>
  <c r="AZ12" i="7" s="1"/>
  <c r="AL12" i="7"/>
  <c r="AJ12" i="7"/>
  <c r="AX16" i="7"/>
  <c r="AZ16" i="7" s="1"/>
  <c r="AL16" i="7"/>
  <c r="AJ16" i="7"/>
  <c r="AX23" i="7"/>
  <c r="AZ23" i="7" s="1"/>
  <c r="AL23" i="7"/>
  <c r="AJ23" i="7"/>
  <c r="AX27" i="7"/>
  <c r="AZ27" i="7" s="1"/>
  <c r="AL27" i="7"/>
  <c r="AJ27" i="7"/>
  <c r="AX31" i="7"/>
  <c r="AZ31" i="7" s="1"/>
  <c r="AL31" i="7"/>
  <c r="AJ31" i="7"/>
  <c r="AX35" i="7"/>
  <c r="AZ35" i="7" s="1"/>
  <c r="AL35" i="7"/>
  <c r="AJ35" i="7"/>
  <c r="AX39" i="7"/>
  <c r="AZ39" i="7" s="1"/>
  <c r="AL39" i="7"/>
  <c r="AJ39" i="7"/>
  <c r="AX43" i="7"/>
  <c r="AZ43" i="7" s="1"/>
  <c r="AL43" i="7"/>
  <c r="AJ43" i="7"/>
  <c r="AX47" i="7"/>
  <c r="AZ47" i="7" s="1"/>
  <c r="AL47" i="7"/>
  <c r="AJ47" i="7"/>
  <c r="AX26" i="7"/>
  <c r="AZ26" i="7" s="1"/>
  <c r="AL26" i="7"/>
  <c r="AJ26" i="7"/>
  <c r="AX30" i="7"/>
  <c r="AZ30" i="7" s="1"/>
  <c r="AL30" i="7"/>
  <c r="AJ30" i="7"/>
  <c r="AX34" i="7"/>
  <c r="AZ34" i="7" s="1"/>
  <c r="AL34" i="7"/>
  <c r="AJ34" i="7"/>
  <c r="AX38" i="7"/>
  <c r="AZ38" i="7" s="1"/>
  <c r="AL38" i="7"/>
  <c r="AJ38" i="7"/>
  <c r="AX42" i="7"/>
  <c r="AZ42" i="7" s="1"/>
  <c r="AL42" i="7"/>
  <c r="AJ42" i="7"/>
  <c r="AX46" i="7"/>
  <c r="AZ46" i="7" s="1"/>
  <c r="AL46" i="7"/>
  <c r="AJ46" i="7"/>
  <c r="AX50" i="7"/>
  <c r="AZ50" i="7" s="1"/>
  <c r="AL50" i="7"/>
  <c r="AJ50" i="7"/>
  <c r="AX54" i="7"/>
  <c r="AZ54" i="7" s="1"/>
  <c r="AL54" i="7"/>
  <c r="AJ54" i="7"/>
  <c r="AX58" i="7"/>
  <c r="AZ58" i="7" s="1"/>
  <c r="AL58" i="7"/>
  <c r="AJ58" i="7"/>
  <c r="AX62" i="7"/>
  <c r="AZ62" i="7" s="1"/>
  <c r="AL62" i="7"/>
  <c r="AJ62" i="7"/>
  <c r="AX66" i="7"/>
  <c r="AZ66" i="7" s="1"/>
  <c r="AL66" i="7"/>
  <c r="AJ66" i="7"/>
  <c r="AX70" i="7"/>
  <c r="AZ70" i="7" s="1"/>
  <c r="AL70" i="7"/>
  <c r="AJ70" i="7"/>
  <c r="AX49" i="7"/>
  <c r="AZ49" i="7" s="1"/>
  <c r="AL49" i="7"/>
  <c r="AJ49" i="7"/>
  <c r="AX53" i="7"/>
  <c r="AZ53" i="7" s="1"/>
  <c r="AL53" i="7"/>
  <c r="AJ53" i="7"/>
  <c r="AX57" i="7"/>
  <c r="AZ57" i="7" s="1"/>
  <c r="AL57" i="7"/>
  <c r="AJ57" i="7"/>
  <c r="AX61" i="7"/>
  <c r="AZ61" i="7" s="1"/>
  <c r="AL61" i="7"/>
  <c r="AJ61" i="7"/>
  <c r="AX65" i="7"/>
  <c r="AZ65" i="7" s="1"/>
  <c r="AL65" i="7"/>
  <c r="AJ65" i="7"/>
  <c r="AX69" i="7"/>
  <c r="AZ69" i="7" s="1"/>
  <c r="AL69" i="7"/>
  <c r="AJ69" i="7"/>
  <c r="AX73" i="7"/>
  <c r="AZ73" i="7" s="1"/>
  <c r="AL73" i="7"/>
  <c r="AJ73" i="7"/>
  <c r="AX77" i="7"/>
  <c r="AZ77" i="7" s="1"/>
  <c r="AJ77" i="7"/>
  <c r="AL77" i="7"/>
  <c r="AX81" i="7"/>
  <c r="AZ81" i="7" s="1"/>
  <c r="AJ81" i="7"/>
  <c r="AL81" i="7"/>
  <c r="AX85" i="7"/>
  <c r="AZ85" i="7" s="1"/>
  <c r="AJ85" i="7"/>
  <c r="AL85" i="7"/>
  <c r="AX76" i="7"/>
  <c r="AZ76" i="7" s="1"/>
  <c r="AJ76" i="7"/>
  <c r="AL76" i="7"/>
  <c r="AX80" i="7"/>
  <c r="AZ80" i="7" s="1"/>
  <c r="AJ80" i="7"/>
  <c r="AL80" i="7"/>
  <c r="AX84" i="7"/>
  <c r="AZ84" i="7" s="1"/>
  <c r="AJ84" i="7"/>
  <c r="AL84" i="7"/>
  <c r="AX87" i="7"/>
  <c r="AZ87" i="7" s="1"/>
  <c r="AJ87" i="7"/>
  <c r="AL87" i="7"/>
  <c r="AX91" i="7"/>
  <c r="AZ91" i="7" s="1"/>
  <c r="AJ91" i="7"/>
  <c r="AL91" i="7"/>
  <c r="AX95" i="7"/>
  <c r="AZ95" i="7" s="1"/>
  <c r="AJ95" i="7"/>
  <c r="AL95" i="7"/>
  <c r="AX88" i="7"/>
  <c r="AZ88" i="7" s="1"/>
  <c r="AJ88" i="7"/>
  <c r="AL88" i="7"/>
  <c r="AX92" i="7"/>
  <c r="AZ92" i="7" s="1"/>
  <c r="AJ92" i="7"/>
  <c r="AL92" i="7"/>
  <c r="AX96" i="7"/>
  <c r="AZ96" i="7" s="1"/>
  <c r="AJ96" i="7"/>
  <c r="AL96" i="7"/>
  <c r="AX100" i="7"/>
  <c r="AZ100" i="7" s="1"/>
  <c r="AJ100" i="7"/>
  <c r="AL100" i="7"/>
  <c r="AX104" i="7"/>
  <c r="AZ104" i="7" s="1"/>
  <c r="AJ104" i="7"/>
  <c r="AL104" i="7"/>
  <c r="AX101" i="7"/>
  <c r="AZ101" i="7" s="1"/>
  <c r="AJ101" i="7"/>
  <c r="AL101" i="7"/>
  <c r="AX105" i="7"/>
  <c r="AZ105" i="7" s="1"/>
  <c r="AJ105" i="7"/>
  <c r="AL105" i="7"/>
  <c r="AX109" i="7"/>
  <c r="AZ109" i="7" s="1"/>
  <c r="AJ109" i="7"/>
  <c r="AL109" i="7"/>
  <c r="AX108" i="7"/>
  <c r="AZ108" i="7" s="1"/>
  <c r="AJ108" i="7"/>
  <c r="AL108" i="7"/>
  <c r="T10" i="7"/>
  <c r="T14" i="7"/>
  <c r="T21" i="7"/>
  <c r="T13" i="7"/>
  <c r="T17" i="7"/>
  <c r="T19" i="7"/>
  <c r="T22" i="7"/>
  <c r="T26" i="7"/>
  <c r="T30" i="7"/>
  <c r="T34" i="7"/>
  <c r="T38" i="7"/>
  <c r="T42" i="7"/>
  <c r="T46" i="7"/>
  <c r="T23" i="7"/>
  <c r="T27" i="7"/>
  <c r="T31" i="7"/>
  <c r="T35" i="7"/>
  <c r="T39" i="7"/>
  <c r="T43" i="7"/>
  <c r="T47" i="7"/>
  <c r="T51" i="7"/>
  <c r="T55" i="7"/>
  <c r="T59" i="7"/>
  <c r="T63" i="7"/>
  <c r="T67" i="7"/>
  <c r="T71" i="7"/>
  <c r="T50" i="7"/>
  <c r="T54" i="7"/>
  <c r="T58" i="7"/>
  <c r="T62" i="7"/>
  <c r="T66" i="7"/>
  <c r="T70" i="7"/>
  <c r="T74" i="7"/>
  <c r="T78" i="7"/>
  <c r="T82" i="7"/>
  <c r="T86" i="7"/>
  <c r="T77" i="7"/>
  <c r="T81" i="7"/>
  <c r="T85" i="7"/>
  <c r="T90" i="7"/>
  <c r="T94" i="7"/>
  <c r="T98" i="7"/>
  <c r="T89" i="7"/>
  <c r="T93" i="7"/>
  <c r="T97" i="7"/>
  <c r="T101" i="7"/>
  <c r="T105" i="7"/>
  <c r="T102" i="7"/>
  <c r="T106" i="7"/>
  <c r="T110" i="7"/>
  <c r="AZ110" i="7"/>
  <c r="BB110" i="7"/>
  <c r="BD110" i="7" s="1"/>
  <c r="BB11" i="7"/>
  <c r="BD11" i="7" s="1"/>
  <c r="BA11" i="7"/>
  <c r="BC11" i="7" s="1"/>
  <c r="BA15" i="7"/>
  <c r="BC15" i="7" s="1"/>
  <c r="BB18" i="7"/>
  <c r="BD18" i="7" s="1"/>
  <c r="BA18" i="7"/>
  <c r="BC18" i="7" s="1"/>
  <c r="BA20" i="7"/>
  <c r="BC20" i="7" s="1"/>
  <c r="AV10" i="7"/>
  <c r="AX10" i="7"/>
  <c r="BA14" i="7"/>
  <c r="BC14" i="7" s="1"/>
  <c r="BB21" i="7"/>
  <c r="BD21" i="7" s="1"/>
  <c r="BA21" i="7"/>
  <c r="BC21" i="7" s="1"/>
  <c r="BA25" i="7"/>
  <c r="BC25" i="7" s="1"/>
  <c r="BB29" i="7"/>
  <c r="BD29" i="7" s="1"/>
  <c r="BA29" i="7"/>
  <c r="BC29" i="7" s="1"/>
  <c r="BA33" i="7"/>
  <c r="BC33" i="7" s="1"/>
  <c r="BB37" i="7"/>
  <c r="BD37" i="7" s="1"/>
  <c r="BA37" i="7"/>
  <c r="BC37" i="7" s="1"/>
  <c r="BA41" i="7"/>
  <c r="BC41" i="7" s="1"/>
  <c r="BB45" i="7"/>
  <c r="BD45" i="7" s="1"/>
  <c r="BA45" i="7"/>
  <c r="BC45" i="7" s="1"/>
  <c r="BA24" i="7"/>
  <c r="BC24" i="7" s="1"/>
  <c r="BB28" i="7"/>
  <c r="BD28" i="7" s="1"/>
  <c r="BA28" i="7"/>
  <c r="BC28" i="7" s="1"/>
  <c r="BB36" i="7"/>
  <c r="BD36" i="7" s="1"/>
  <c r="BA36" i="7"/>
  <c r="BC36" i="7" s="1"/>
  <c r="BA40" i="7"/>
  <c r="BC40" i="7" s="1"/>
  <c r="BB44" i="7"/>
  <c r="BD44" i="7" s="1"/>
  <c r="BA44" i="7"/>
  <c r="BC44" i="7" s="1"/>
  <c r="BB52" i="7"/>
  <c r="BD52" i="7" s="1"/>
  <c r="BA52" i="7"/>
  <c r="BC52" i="7" s="1"/>
  <c r="BA56" i="7"/>
  <c r="BC56" i="7" s="1"/>
  <c r="BB60" i="7"/>
  <c r="BD60" i="7" s="1"/>
  <c r="BA60" i="7"/>
  <c r="BC60" i="7" s="1"/>
  <c r="BB68" i="7"/>
  <c r="BD68" i="7" s="1"/>
  <c r="BA68" i="7"/>
  <c r="BC68" i="7" s="1"/>
  <c r="BA72" i="7"/>
  <c r="BC72" i="7" s="1"/>
  <c r="BB51" i="7"/>
  <c r="BD51" i="7" s="1"/>
  <c r="BA51" i="7"/>
  <c r="BC51" i="7" s="1"/>
  <c r="BB59" i="7"/>
  <c r="BD59" i="7" s="1"/>
  <c r="BA59" i="7"/>
  <c r="BC59" i="7" s="1"/>
  <c r="BA63" i="7"/>
  <c r="BC63" i="7" s="1"/>
  <c r="BB67" i="7"/>
  <c r="BD67" i="7" s="1"/>
  <c r="BA67" i="7"/>
  <c r="BC67" i="7" s="1"/>
  <c r="BB75" i="7"/>
  <c r="BD75" i="7" s="1"/>
  <c r="BA75" i="7"/>
  <c r="BC75" i="7" s="1"/>
  <c r="BA79" i="7"/>
  <c r="BC79" i="7" s="1"/>
  <c r="BB83" i="7"/>
  <c r="BD83" i="7" s="1"/>
  <c r="BA83" i="7"/>
  <c r="BC83" i="7" s="1"/>
  <c r="BB78" i="7"/>
  <c r="BD78" i="7" s="1"/>
  <c r="BA78" i="7"/>
  <c r="BC78" i="7" s="1"/>
  <c r="BA82" i="7"/>
  <c r="BC82" i="7" s="1"/>
  <c r="BB86" i="7"/>
  <c r="BD86" i="7" s="1"/>
  <c r="BA86" i="7"/>
  <c r="BC86" i="7" s="1"/>
  <c r="BB93" i="7"/>
  <c r="BD93" i="7" s="1"/>
  <c r="BA93" i="7"/>
  <c r="BC93" i="7" s="1"/>
  <c r="BA97" i="7"/>
  <c r="BC97" i="7" s="1"/>
  <c r="BB90" i="7"/>
  <c r="BD90" i="7" s="1"/>
  <c r="BA90" i="7"/>
  <c r="BC90" i="7" s="1"/>
  <c r="BB98" i="7"/>
  <c r="BD98" i="7" s="1"/>
  <c r="BA98" i="7"/>
  <c r="BC98" i="7" s="1"/>
  <c r="BA102" i="7"/>
  <c r="BC102" i="7" s="1"/>
  <c r="BB99" i="7"/>
  <c r="BD99" i="7" s="1"/>
  <c r="BA99" i="7"/>
  <c r="BC99" i="7" s="1"/>
  <c r="BB107" i="7"/>
  <c r="BD107" i="7" s="1"/>
  <c r="BA107" i="7"/>
  <c r="BC107" i="7" s="1"/>
  <c r="BA106" i="7"/>
  <c r="BC106" i="7" s="1"/>
  <c r="BB13" i="7"/>
  <c r="BD13" i="7" s="1"/>
  <c r="BA13" i="7"/>
  <c r="BC13" i="7" s="1"/>
  <c r="BB17" i="7"/>
  <c r="BD17" i="7" s="1"/>
  <c r="BA17" i="7"/>
  <c r="BC17" i="7" s="1"/>
  <c r="BA19" i="7"/>
  <c r="BC19" i="7" s="1"/>
  <c r="BB12" i="7"/>
  <c r="BD12" i="7" s="1"/>
  <c r="BA12" i="7"/>
  <c r="BC12" i="7" s="1"/>
  <c r="BA16" i="7"/>
  <c r="BC16" i="7" s="1"/>
  <c r="BB23" i="7"/>
  <c r="BD23" i="7" s="1"/>
  <c r="BA23" i="7"/>
  <c r="BC23" i="7" s="1"/>
  <c r="BB31" i="7"/>
  <c r="BD31" i="7" s="1"/>
  <c r="BA31" i="7"/>
  <c r="BC31" i="7" s="1"/>
  <c r="BA35" i="7"/>
  <c r="BC35" i="7" s="1"/>
  <c r="BB39" i="7"/>
  <c r="BD39" i="7" s="1"/>
  <c r="BA39" i="7"/>
  <c r="BC39" i="7" s="1"/>
  <c r="BB47" i="7"/>
  <c r="BD47" i="7" s="1"/>
  <c r="BA47" i="7"/>
  <c r="BC47" i="7" s="1"/>
  <c r="BA26" i="7"/>
  <c r="BC26" i="7" s="1"/>
  <c r="BB30" i="7"/>
  <c r="BD30" i="7" s="1"/>
  <c r="BA30" i="7"/>
  <c r="BC30" i="7" s="1"/>
  <c r="BB38" i="7"/>
  <c r="BD38" i="7" s="1"/>
  <c r="BA38" i="7"/>
  <c r="BC38" i="7" s="1"/>
  <c r="BA42" i="7"/>
  <c r="BC42" i="7" s="1"/>
  <c r="BB46" i="7"/>
  <c r="BD46" i="7" s="1"/>
  <c r="BA46" i="7"/>
  <c r="BC46" i="7" s="1"/>
  <c r="BB54" i="7"/>
  <c r="BD54" i="7" s="1"/>
  <c r="BA54" i="7"/>
  <c r="BC54" i="7" s="1"/>
  <c r="BA58" i="7"/>
  <c r="BC58" i="7" s="1"/>
  <c r="BB62" i="7"/>
  <c r="BD62" i="7" s="1"/>
  <c r="BA62" i="7"/>
  <c r="BC62" i="7" s="1"/>
  <c r="BB70" i="7"/>
  <c r="BD70" i="7" s="1"/>
  <c r="BA70" i="7"/>
  <c r="BC70" i="7" s="1"/>
  <c r="BA49" i="7"/>
  <c r="BC49" i="7" s="1"/>
  <c r="BB53" i="7"/>
  <c r="BD53" i="7" s="1"/>
  <c r="BA53" i="7"/>
  <c r="BC53" i="7" s="1"/>
  <c r="BB61" i="7"/>
  <c r="BD61" i="7" s="1"/>
  <c r="BA61" i="7"/>
  <c r="BC61" i="7" s="1"/>
  <c r="BA65" i="7"/>
  <c r="BC65" i="7" s="1"/>
  <c r="BB69" i="7"/>
  <c r="BD69" i="7" s="1"/>
  <c r="BA69" i="7"/>
  <c r="BC69" i="7" s="1"/>
  <c r="BB77" i="7"/>
  <c r="BD77" i="7" s="1"/>
  <c r="BA77" i="7"/>
  <c r="BC77" i="7" s="1"/>
  <c r="BA81" i="7"/>
  <c r="BC81" i="7" s="1"/>
  <c r="BB85" i="7"/>
  <c r="BD85" i="7" s="1"/>
  <c r="BA85" i="7"/>
  <c r="BC85" i="7" s="1"/>
  <c r="BB80" i="7"/>
  <c r="BD80" i="7" s="1"/>
  <c r="BA80" i="7"/>
  <c r="BC80" i="7" s="1"/>
  <c r="BA84" i="7"/>
  <c r="BC84" i="7" s="1"/>
  <c r="BB87" i="7"/>
  <c r="BD87" i="7" s="1"/>
  <c r="BA87" i="7"/>
  <c r="BC87" i="7" s="1"/>
  <c r="BB95" i="7"/>
  <c r="BD95" i="7" s="1"/>
  <c r="BA95" i="7"/>
  <c r="BC95" i="7" s="1"/>
  <c r="BA88" i="7"/>
  <c r="BC88" i="7" s="1"/>
  <c r="BB92" i="7"/>
  <c r="BD92" i="7" s="1"/>
  <c r="BA92" i="7"/>
  <c r="BC92" i="7" s="1"/>
  <c r="BB100" i="7"/>
  <c r="BD100" i="7" s="1"/>
  <c r="BA100" i="7"/>
  <c r="BC100" i="7" s="1"/>
  <c r="BA104" i="7"/>
  <c r="BC104" i="7" s="1"/>
  <c r="BB101" i="7"/>
  <c r="BD101" i="7" s="1"/>
  <c r="BA101" i="7"/>
  <c r="BC101" i="7" s="1"/>
  <c r="BB109" i="7"/>
  <c r="BD109" i="7" s="1"/>
  <c r="BA109" i="7"/>
  <c r="BC109" i="7" s="1"/>
  <c r="BA108" i="7"/>
  <c r="BC108" i="7" s="1"/>
  <c r="AV11" i="7"/>
  <c r="AV15" i="7"/>
  <c r="AV18" i="7"/>
  <c r="AV20" i="7"/>
  <c r="AV14" i="7"/>
  <c r="AV21" i="7"/>
  <c r="AV25" i="7"/>
  <c r="AV29" i="7"/>
  <c r="AV33" i="7"/>
  <c r="AV37" i="7"/>
  <c r="AV41" i="7"/>
  <c r="AV45" i="7"/>
  <c r="AV24" i="7"/>
  <c r="AV28" i="7"/>
  <c r="AV32" i="7"/>
  <c r="AV36" i="7"/>
  <c r="AV40" i="7"/>
  <c r="AV44" i="7"/>
  <c r="AV48" i="7"/>
  <c r="AV52" i="7"/>
  <c r="AV56" i="7"/>
  <c r="AV60" i="7"/>
  <c r="AV64" i="7"/>
  <c r="AV68" i="7"/>
  <c r="AV72" i="7"/>
  <c r="AV51" i="7"/>
  <c r="AV55" i="7"/>
  <c r="AV59" i="7"/>
  <c r="AV63" i="7"/>
  <c r="AV67" i="7"/>
  <c r="AV71" i="7"/>
  <c r="AV75" i="7"/>
  <c r="AV79" i="7"/>
  <c r="AV83" i="7"/>
  <c r="AV74" i="7"/>
  <c r="AV78" i="7"/>
  <c r="AV82" i="7"/>
  <c r="AV86" i="7"/>
  <c r="AV89" i="7"/>
  <c r="AV93" i="7"/>
  <c r="AV97" i="7"/>
  <c r="AV90" i="7"/>
  <c r="AV94" i="7"/>
  <c r="AV98" i="7"/>
  <c r="AV102" i="7"/>
  <c r="AV99" i="7"/>
  <c r="AV103" i="7"/>
  <c r="AV107" i="7"/>
  <c r="AV106" i="7"/>
  <c r="AV13" i="7"/>
  <c r="AV17" i="7"/>
  <c r="AV19" i="7"/>
  <c r="AV22" i="7"/>
  <c r="AV12" i="7"/>
  <c r="AV16" i="7"/>
  <c r="AV23" i="7"/>
  <c r="AV27" i="7"/>
  <c r="AV31" i="7"/>
  <c r="AV35" i="7"/>
  <c r="AV39" i="7"/>
  <c r="AV43" i="7"/>
  <c r="AV47" i="7"/>
  <c r="AV26" i="7"/>
  <c r="AV30" i="7"/>
  <c r="AV34" i="7"/>
  <c r="AV38" i="7"/>
  <c r="AV42" i="7"/>
  <c r="AV46" i="7"/>
  <c r="AV50" i="7"/>
  <c r="AV54" i="7"/>
  <c r="AV58" i="7"/>
  <c r="AV62" i="7"/>
  <c r="AV66" i="7"/>
  <c r="AV70" i="7"/>
  <c r="AV49" i="7"/>
  <c r="AV53" i="7"/>
  <c r="AV57" i="7"/>
  <c r="AV61" i="7"/>
  <c r="AV65" i="7"/>
  <c r="AV69" i="7"/>
  <c r="AV73" i="7"/>
  <c r="AV77" i="7"/>
  <c r="AV81" i="7"/>
  <c r="AV85" i="7"/>
  <c r="AV76" i="7"/>
  <c r="AV80" i="7"/>
  <c r="AV84" i="7"/>
  <c r="AV87" i="7"/>
  <c r="AV91" i="7"/>
  <c r="AV95" i="7"/>
  <c r="AV88" i="7"/>
  <c r="AV92" i="7"/>
  <c r="AV96" i="7"/>
  <c r="AV100" i="7"/>
  <c r="AV104" i="7"/>
  <c r="AV101" i="7"/>
  <c r="AV105" i="7"/>
  <c r="AV109" i="7"/>
  <c r="AV108" i="7"/>
  <c r="AQ11" i="7"/>
  <c r="AO11" i="7"/>
  <c r="AE11" i="7"/>
  <c r="AB11" i="7"/>
  <c r="AC11" i="7"/>
  <c r="AQ13" i="7"/>
  <c r="AO13" i="7"/>
  <c r="AE13" i="7"/>
  <c r="AB13" i="7"/>
  <c r="AC13" i="7"/>
  <c r="AQ17" i="7"/>
  <c r="AO17" i="7"/>
  <c r="AE17" i="7"/>
  <c r="AB17" i="7"/>
  <c r="AC17" i="7"/>
  <c r="AQ19" i="7"/>
  <c r="AO19" i="7"/>
  <c r="AE19" i="7"/>
  <c r="AB19" i="7"/>
  <c r="AC19" i="7"/>
  <c r="AQ22" i="7"/>
  <c r="AO22" i="7"/>
  <c r="AE22" i="7"/>
  <c r="AB22" i="7"/>
  <c r="AC22" i="7"/>
  <c r="AC12" i="7"/>
  <c r="AQ12" i="7"/>
  <c r="AO12" i="7"/>
  <c r="AE12" i="7"/>
  <c r="AB12" i="7"/>
  <c r="AC16" i="7"/>
  <c r="AQ16" i="7"/>
  <c r="AO16" i="7"/>
  <c r="AE16" i="7"/>
  <c r="AB16" i="7"/>
  <c r="AQ23" i="7"/>
  <c r="AO23" i="7"/>
  <c r="AE23" i="7"/>
  <c r="AB23" i="7"/>
  <c r="AC23" i="7"/>
  <c r="AQ27" i="7"/>
  <c r="AO27" i="7"/>
  <c r="AE27" i="7"/>
  <c r="AB27" i="7"/>
  <c r="AC27" i="7"/>
  <c r="AQ31" i="7"/>
  <c r="AO31" i="7"/>
  <c r="AE31" i="7"/>
  <c r="AB31" i="7"/>
  <c r="AC31" i="7"/>
  <c r="AQ35" i="7"/>
  <c r="AO35" i="7"/>
  <c r="AE35" i="7"/>
  <c r="AB35" i="7"/>
  <c r="AC35" i="7"/>
  <c r="AQ39" i="7"/>
  <c r="AO39" i="7"/>
  <c r="AE39" i="7"/>
  <c r="AB39" i="7"/>
  <c r="AC39" i="7"/>
  <c r="AQ43" i="7"/>
  <c r="AO43" i="7"/>
  <c r="AE43" i="7"/>
  <c r="AB43" i="7"/>
  <c r="AC43" i="7"/>
  <c r="AQ47" i="7"/>
  <c r="AO47" i="7"/>
  <c r="AE47" i="7"/>
  <c r="AB47" i="7"/>
  <c r="AC47" i="7"/>
  <c r="AC26" i="7"/>
  <c r="AQ26" i="7"/>
  <c r="AO26" i="7"/>
  <c r="AE26" i="7"/>
  <c r="AB26" i="7"/>
  <c r="AC30" i="7"/>
  <c r="AQ30" i="7"/>
  <c r="AO30" i="7"/>
  <c r="AE30" i="7"/>
  <c r="AB30" i="7"/>
  <c r="AC34" i="7"/>
  <c r="AQ34" i="7"/>
  <c r="AO34" i="7"/>
  <c r="AE34" i="7"/>
  <c r="AB34" i="7"/>
  <c r="AC38" i="7"/>
  <c r="AQ38" i="7"/>
  <c r="AO38" i="7"/>
  <c r="AE38" i="7"/>
  <c r="AB38" i="7"/>
  <c r="AC42" i="7"/>
  <c r="AQ42" i="7"/>
  <c r="AO42" i="7"/>
  <c r="AE42" i="7"/>
  <c r="AB42" i="7"/>
  <c r="AC46" i="7"/>
  <c r="AQ46" i="7"/>
  <c r="AO46" i="7"/>
  <c r="AE46" i="7"/>
  <c r="AB46" i="7"/>
  <c r="AQ50" i="7"/>
  <c r="AO50" i="7"/>
  <c r="AE50" i="7"/>
  <c r="AB50" i="7"/>
  <c r="AC50" i="7"/>
  <c r="AQ54" i="7"/>
  <c r="AO54" i="7"/>
  <c r="AE54" i="7"/>
  <c r="AB54" i="7"/>
  <c r="AC54" i="7"/>
  <c r="AQ58" i="7"/>
  <c r="AO58" i="7"/>
  <c r="AE58" i="7"/>
  <c r="AB58" i="7"/>
  <c r="AC58" i="7"/>
  <c r="AQ62" i="7"/>
  <c r="AO62" i="7"/>
  <c r="AE62" i="7"/>
  <c r="AB62" i="7"/>
  <c r="AC62" i="7"/>
  <c r="AQ66" i="7"/>
  <c r="AO66" i="7"/>
  <c r="AE66" i="7"/>
  <c r="AB66" i="7"/>
  <c r="AC66" i="7"/>
  <c r="AQ70" i="7"/>
  <c r="AO70" i="7"/>
  <c r="AE70" i="7"/>
  <c r="AB70" i="7"/>
  <c r="AC70" i="7"/>
  <c r="AC49" i="7"/>
  <c r="AQ49" i="7"/>
  <c r="AO49" i="7"/>
  <c r="AE49" i="7"/>
  <c r="AB49" i="7"/>
  <c r="AC53" i="7"/>
  <c r="AQ53" i="7"/>
  <c r="AO53" i="7"/>
  <c r="AE53" i="7"/>
  <c r="AB53" i="7"/>
  <c r="AC57" i="7"/>
  <c r="AQ57" i="7"/>
  <c r="AO57" i="7"/>
  <c r="AE57" i="7"/>
  <c r="AB57" i="7"/>
  <c r="AC61" i="7"/>
  <c r="AQ61" i="7"/>
  <c r="AO61" i="7"/>
  <c r="AE61" i="7"/>
  <c r="AB61" i="7"/>
  <c r="AC65" i="7"/>
  <c r="AQ65" i="7"/>
  <c r="AO65" i="7"/>
  <c r="AE65" i="7"/>
  <c r="AB65" i="7"/>
  <c r="AC69" i="7"/>
  <c r="AQ69" i="7"/>
  <c r="AO69" i="7"/>
  <c r="AE69" i="7"/>
  <c r="AB69" i="7"/>
  <c r="AC73" i="7"/>
  <c r="AQ73" i="7"/>
  <c r="AO73" i="7"/>
  <c r="AE73" i="7"/>
  <c r="AB73" i="7"/>
  <c r="AQ77" i="7"/>
  <c r="AO77" i="7"/>
  <c r="AE77" i="7"/>
  <c r="AB77" i="7"/>
  <c r="AC77" i="7"/>
  <c r="AQ81" i="7"/>
  <c r="AO81" i="7"/>
  <c r="AE81" i="7"/>
  <c r="AB81" i="7"/>
  <c r="AC81" i="7"/>
  <c r="AQ85" i="7"/>
  <c r="AO85" i="7"/>
  <c r="AE85" i="7"/>
  <c r="AB85" i="7"/>
  <c r="AC85" i="7"/>
  <c r="AC76" i="7"/>
  <c r="AQ76" i="7"/>
  <c r="AO76" i="7"/>
  <c r="AE76" i="7"/>
  <c r="AB76" i="7"/>
  <c r="AC80" i="7"/>
  <c r="AQ80" i="7"/>
  <c r="AO80" i="7"/>
  <c r="AE80" i="7"/>
  <c r="AB80" i="7"/>
  <c r="AC84" i="7"/>
  <c r="AQ84" i="7"/>
  <c r="AO84" i="7"/>
  <c r="AE84" i="7"/>
  <c r="AB84" i="7"/>
  <c r="AQ87" i="7"/>
  <c r="AO87" i="7"/>
  <c r="AE87" i="7"/>
  <c r="AB87" i="7"/>
  <c r="AC87" i="7"/>
  <c r="AQ91" i="7"/>
  <c r="AO91" i="7"/>
  <c r="AE91" i="7"/>
  <c r="AB91" i="7"/>
  <c r="AC91" i="7"/>
  <c r="AQ95" i="7"/>
  <c r="AO95" i="7"/>
  <c r="AE95" i="7"/>
  <c r="AB95" i="7"/>
  <c r="AC95" i="7"/>
  <c r="AC88" i="7"/>
  <c r="AQ88" i="7"/>
  <c r="AO88" i="7"/>
  <c r="AE88" i="7"/>
  <c r="AB88" i="7"/>
  <c r="AC92" i="7"/>
  <c r="AQ92" i="7"/>
  <c r="AO92" i="7"/>
  <c r="AE92" i="7"/>
  <c r="AB92" i="7"/>
  <c r="AC96" i="7"/>
  <c r="AQ96" i="7"/>
  <c r="AO96" i="7"/>
  <c r="AE96" i="7"/>
  <c r="AB96" i="7"/>
  <c r="AQ100" i="7"/>
  <c r="AO100" i="7"/>
  <c r="AE100" i="7"/>
  <c r="AB100" i="7"/>
  <c r="AC100" i="7"/>
  <c r="AQ104" i="7"/>
  <c r="AO104" i="7"/>
  <c r="AE104" i="7"/>
  <c r="AB104" i="7"/>
  <c r="AC104" i="7"/>
  <c r="AC101" i="7"/>
  <c r="AQ101" i="7"/>
  <c r="AO101" i="7"/>
  <c r="AE101" i="7"/>
  <c r="AB101" i="7"/>
  <c r="AQ105" i="7"/>
  <c r="AO105" i="7"/>
  <c r="AE105" i="7"/>
  <c r="AB105" i="7"/>
  <c r="AC105" i="7"/>
  <c r="AQ109" i="7"/>
  <c r="AO109" i="7"/>
  <c r="AE109" i="7"/>
  <c r="AB109" i="7"/>
  <c r="AC109" i="7"/>
  <c r="AC108" i="7"/>
  <c r="AQ108" i="7"/>
  <c r="AO108" i="7"/>
  <c r="AE108" i="7"/>
  <c r="AB108" i="7"/>
  <c r="AQ15" i="7"/>
  <c r="AO15" i="7"/>
  <c r="AE15" i="7"/>
  <c r="AB15" i="7"/>
  <c r="AC15" i="7"/>
  <c r="AQ18" i="7"/>
  <c r="AO18" i="7"/>
  <c r="AE18" i="7"/>
  <c r="AB18" i="7"/>
  <c r="AC18" i="7"/>
  <c r="AQ20" i="7"/>
  <c r="AO20" i="7"/>
  <c r="AE20" i="7"/>
  <c r="AB20" i="7"/>
  <c r="AC20" i="7"/>
  <c r="AC10" i="7"/>
  <c r="AQ10" i="7"/>
  <c r="AO10" i="7"/>
  <c r="AB10" i="7"/>
  <c r="AC14" i="7"/>
  <c r="AQ14" i="7"/>
  <c r="AO14" i="7"/>
  <c r="AE14" i="7"/>
  <c r="AB14" i="7"/>
  <c r="AC21" i="7"/>
  <c r="AQ21" i="7"/>
  <c r="AO21" i="7"/>
  <c r="AE21" i="7"/>
  <c r="AB21" i="7"/>
  <c r="AQ25" i="7"/>
  <c r="AO25" i="7"/>
  <c r="AE25" i="7"/>
  <c r="AB25" i="7"/>
  <c r="AC25" i="7"/>
  <c r="AQ29" i="7"/>
  <c r="AO29" i="7"/>
  <c r="AE29" i="7"/>
  <c r="AB29" i="7"/>
  <c r="AC29" i="7"/>
  <c r="AQ33" i="7"/>
  <c r="AO33" i="7"/>
  <c r="AE33" i="7"/>
  <c r="AB33" i="7"/>
  <c r="AC33" i="7"/>
  <c r="AQ37" i="7"/>
  <c r="AO37" i="7"/>
  <c r="AE37" i="7"/>
  <c r="AB37" i="7"/>
  <c r="AC37" i="7"/>
  <c r="AQ41" i="7"/>
  <c r="AO41" i="7"/>
  <c r="AE41" i="7"/>
  <c r="AB41" i="7"/>
  <c r="AC41" i="7"/>
  <c r="AQ45" i="7"/>
  <c r="AO45" i="7"/>
  <c r="AE45" i="7"/>
  <c r="AB45" i="7"/>
  <c r="AC45" i="7"/>
  <c r="AC24" i="7"/>
  <c r="AQ24" i="7"/>
  <c r="AO24" i="7"/>
  <c r="AE24" i="7"/>
  <c r="AB24" i="7"/>
  <c r="AC28" i="7"/>
  <c r="AQ28" i="7"/>
  <c r="AO28" i="7"/>
  <c r="AE28" i="7"/>
  <c r="AB28" i="7"/>
  <c r="AC32" i="7"/>
  <c r="AQ32" i="7"/>
  <c r="AO32" i="7"/>
  <c r="AE32" i="7"/>
  <c r="AB32" i="7"/>
  <c r="AC36" i="7"/>
  <c r="AQ36" i="7"/>
  <c r="AO36" i="7"/>
  <c r="AE36" i="7"/>
  <c r="AB36" i="7"/>
  <c r="AC40" i="7"/>
  <c r="AQ40" i="7"/>
  <c r="AO40" i="7"/>
  <c r="AE40" i="7"/>
  <c r="AB40" i="7"/>
  <c r="AC44" i="7"/>
  <c r="AQ44" i="7"/>
  <c r="AO44" i="7"/>
  <c r="AE44" i="7"/>
  <c r="AB44" i="7"/>
  <c r="AQ48" i="7"/>
  <c r="AO48" i="7"/>
  <c r="AC48" i="7"/>
  <c r="AE48" i="7"/>
  <c r="AB48" i="7"/>
  <c r="AQ52" i="7"/>
  <c r="AO52" i="7"/>
  <c r="AE52" i="7"/>
  <c r="AB52" i="7"/>
  <c r="AC52" i="7"/>
  <c r="AQ56" i="7"/>
  <c r="AO56" i="7"/>
  <c r="AE56" i="7"/>
  <c r="AB56" i="7"/>
  <c r="AC56" i="7"/>
  <c r="AQ60" i="7"/>
  <c r="AO60" i="7"/>
  <c r="AE60" i="7"/>
  <c r="AB60" i="7"/>
  <c r="AC60" i="7"/>
  <c r="AQ64" i="7"/>
  <c r="AO64" i="7"/>
  <c r="AE64" i="7"/>
  <c r="AB64" i="7"/>
  <c r="AC64" i="7"/>
  <c r="AQ68" i="7"/>
  <c r="AO68" i="7"/>
  <c r="AE68" i="7"/>
  <c r="AB68" i="7"/>
  <c r="AC68" i="7"/>
  <c r="AQ72" i="7"/>
  <c r="AO72" i="7"/>
  <c r="AE72" i="7"/>
  <c r="AB72" i="7"/>
  <c r="AC72" i="7"/>
  <c r="AC51" i="7"/>
  <c r="AQ51" i="7"/>
  <c r="AO51" i="7"/>
  <c r="AE51" i="7"/>
  <c r="AB51" i="7"/>
  <c r="AC55" i="7"/>
  <c r="AQ55" i="7"/>
  <c r="AO55" i="7"/>
  <c r="AE55" i="7"/>
  <c r="AB55" i="7"/>
  <c r="AC59" i="7"/>
  <c r="AQ59" i="7"/>
  <c r="AO59" i="7"/>
  <c r="AE59" i="7"/>
  <c r="AB59" i="7"/>
  <c r="AC63" i="7"/>
  <c r="AQ63" i="7"/>
  <c r="AO63" i="7"/>
  <c r="AE63" i="7"/>
  <c r="AB63" i="7"/>
  <c r="AC67" i="7"/>
  <c r="AQ67" i="7"/>
  <c r="AO67" i="7"/>
  <c r="AE67" i="7"/>
  <c r="AB67" i="7"/>
  <c r="AC71" i="7"/>
  <c r="AQ71" i="7"/>
  <c r="AO71" i="7"/>
  <c r="AE71" i="7"/>
  <c r="AB71" i="7"/>
  <c r="AQ75" i="7"/>
  <c r="AO75" i="7"/>
  <c r="AE75" i="7"/>
  <c r="AB75" i="7"/>
  <c r="AC75" i="7"/>
  <c r="AQ79" i="7"/>
  <c r="AO79" i="7"/>
  <c r="AE79" i="7"/>
  <c r="AB79" i="7"/>
  <c r="AC79" i="7"/>
  <c r="AQ83" i="7"/>
  <c r="AO83" i="7"/>
  <c r="AE83" i="7"/>
  <c r="AB83" i="7"/>
  <c r="AC83" i="7"/>
  <c r="AC74" i="7"/>
  <c r="AQ74" i="7"/>
  <c r="AO74" i="7"/>
  <c r="AE74" i="7"/>
  <c r="AB74" i="7"/>
  <c r="AC78" i="7"/>
  <c r="AQ78" i="7"/>
  <c r="AO78" i="7"/>
  <c r="AE78" i="7"/>
  <c r="AB78" i="7"/>
  <c r="AC82" i="7"/>
  <c r="AQ82" i="7"/>
  <c r="AO82" i="7"/>
  <c r="AE82" i="7"/>
  <c r="AB82" i="7"/>
  <c r="AC86" i="7"/>
  <c r="AQ86" i="7"/>
  <c r="AO86" i="7"/>
  <c r="AE86" i="7"/>
  <c r="AB86" i="7"/>
  <c r="AQ89" i="7"/>
  <c r="AO89" i="7"/>
  <c r="AE89" i="7"/>
  <c r="AB89" i="7"/>
  <c r="AC89" i="7"/>
  <c r="AQ93" i="7"/>
  <c r="AO93" i="7"/>
  <c r="AE93" i="7"/>
  <c r="AB93" i="7"/>
  <c r="AC93" i="7"/>
  <c r="AQ97" i="7"/>
  <c r="AO97" i="7"/>
  <c r="AE97" i="7"/>
  <c r="AB97" i="7"/>
  <c r="AC97" i="7"/>
  <c r="AC90" i="7"/>
  <c r="AQ90" i="7"/>
  <c r="AO90" i="7"/>
  <c r="AE90" i="7"/>
  <c r="AB90" i="7"/>
  <c r="AC94" i="7"/>
  <c r="AQ94" i="7"/>
  <c r="AO94" i="7"/>
  <c r="AE94" i="7"/>
  <c r="AB94" i="7"/>
  <c r="AC98" i="7"/>
  <c r="AQ98" i="7"/>
  <c r="AO98" i="7"/>
  <c r="AE98" i="7"/>
  <c r="AB98" i="7"/>
  <c r="AQ102" i="7"/>
  <c r="AO102" i="7"/>
  <c r="AE102" i="7"/>
  <c r="AB102" i="7"/>
  <c r="AC102" i="7"/>
  <c r="AC99" i="7"/>
  <c r="AQ99" i="7"/>
  <c r="AO99" i="7"/>
  <c r="AE99" i="7"/>
  <c r="AB99" i="7"/>
  <c r="AC103" i="7"/>
  <c r="AQ103" i="7"/>
  <c r="AO103" i="7"/>
  <c r="AE103" i="7"/>
  <c r="AB103" i="7"/>
  <c r="AQ107" i="7"/>
  <c r="AO107" i="7"/>
  <c r="AE107" i="7"/>
  <c r="AB107" i="7"/>
  <c r="AC107" i="7"/>
  <c r="AC106" i="7"/>
  <c r="AQ106" i="7"/>
  <c r="AO106" i="7"/>
  <c r="AE106" i="7"/>
  <c r="AB106" i="7"/>
  <c r="AC110" i="7"/>
  <c r="AQ110" i="7"/>
  <c r="AO110" i="7"/>
  <c r="AE110" i="7"/>
  <c r="AB110" i="7"/>
  <c r="Q111" i="4"/>
  <c r="T109" i="4" s="1"/>
  <c r="R111" i="4"/>
  <c r="U56" i="4" s="1"/>
  <c r="T107" i="4"/>
  <c r="T105" i="4"/>
  <c r="T103" i="4"/>
  <c r="T101" i="4"/>
  <c r="T99" i="4"/>
  <c r="T97" i="4"/>
  <c r="T95" i="4"/>
  <c r="T93" i="4"/>
  <c r="T91" i="4"/>
  <c r="T89" i="4"/>
  <c r="T87" i="4"/>
  <c r="T85" i="4"/>
  <c r="T83" i="4"/>
  <c r="T81" i="4"/>
  <c r="T79" i="4"/>
  <c r="T77" i="4"/>
  <c r="T75" i="4"/>
  <c r="T73" i="4"/>
  <c r="T71" i="4"/>
  <c r="T69" i="4"/>
  <c r="T67" i="4"/>
  <c r="T65" i="4"/>
  <c r="T63" i="4"/>
  <c r="T61" i="4"/>
  <c r="T59" i="4"/>
  <c r="T57" i="4"/>
  <c r="T55" i="4"/>
  <c r="T53" i="4"/>
  <c r="T51" i="4"/>
  <c r="T49" i="4"/>
  <c r="T47" i="4"/>
  <c r="T45" i="4"/>
  <c r="T43" i="4"/>
  <c r="T41" i="4"/>
  <c r="T39" i="4"/>
  <c r="T37" i="4"/>
  <c r="T35" i="4"/>
  <c r="T33" i="4"/>
  <c r="T31" i="4"/>
  <c r="T29" i="4"/>
  <c r="T27" i="4"/>
  <c r="T25" i="4"/>
  <c r="T23" i="4"/>
  <c r="T21" i="4"/>
  <c r="T19" i="4"/>
  <c r="T17" i="4"/>
  <c r="T15" i="4"/>
  <c r="T13" i="4"/>
  <c r="T11" i="4"/>
  <c r="T9" i="4"/>
  <c r="T108" i="4"/>
  <c r="T106" i="4"/>
  <c r="T104" i="4"/>
  <c r="T102" i="4"/>
  <c r="T100" i="4"/>
  <c r="T98" i="4"/>
  <c r="T96" i="4"/>
  <c r="T94" i="4"/>
  <c r="T92" i="4"/>
  <c r="T90" i="4"/>
  <c r="T88" i="4"/>
  <c r="T86" i="4"/>
  <c r="T84" i="4"/>
  <c r="T82" i="4"/>
  <c r="T80" i="4"/>
  <c r="T78" i="4"/>
  <c r="T76" i="4"/>
  <c r="T74" i="4"/>
  <c r="T72" i="4"/>
  <c r="T70" i="4"/>
  <c r="T68" i="4"/>
  <c r="T66" i="4"/>
  <c r="T64" i="4"/>
  <c r="T62" i="4"/>
  <c r="T60" i="4"/>
  <c r="T58" i="4"/>
  <c r="T56" i="4"/>
  <c r="T54" i="4"/>
  <c r="T52" i="4"/>
  <c r="T50" i="4"/>
  <c r="T48" i="4"/>
  <c r="T46" i="4"/>
  <c r="T44" i="4"/>
  <c r="T42" i="4"/>
  <c r="T40" i="4"/>
  <c r="T38" i="4"/>
  <c r="T36" i="4"/>
  <c r="T34" i="4"/>
  <c r="T32" i="4"/>
  <c r="T30" i="4"/>
  <c r="T28" i="4"/>
  <c r="T26" i="4"/>
  <c r="T24" i="4"/>
  <c r="T22" i="4"/>
  <c r="T20" i="4"/>
  <c r="T18" i="4"/>
  <c r="T16" i="4"/>
  <c r="T14" i="4"/>
  <c r="T12" i="4"/>
  <c r="T10" i="4"/>
  <c r="U104" i="4"/>
  <c r="U88" i="4"/>
  <c r="U72" i="4"/>
  <c r="U55" i="4"/>
  <c r="U32" i="4"/>
  <c r="O107" i="3"/>
  <c r="O109" i="3" s="1"/>
  <c r="P3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N109" i="3"/>
  <c r="BA105" i="7" l="1"/>
  <c r="BC105" i="7" s="1"/>
  <c r="BA96" i="7"/>
  <c r="BC96" i="7" s="1"/>
  <c r="BA91" i="7"/>
  <c r="BC91" i="7" s="1"/>
  <c r="BA76" i="7"/>
  <c r="BC76" i="7" s="1"/>
  <c r="BA73" i="7"/>
  <c r="BC73" i="7" s="1"/>
  <c r="BA57" i="7"/>
  <c r="BC57" i="7" s="1"/>
  <c r="BA66" i="7"/>
  <c r="BC66" i="7" s="1"/>
  <c r="BA50" i="7"/>
  <c r="BC50" i="7" s="1"/>
  <c r="BA34" i="7"/>
  <c r="BC34" i="7" s="1"/>
  <c r="BA43" i="7"/>
  <c r="BC43" i="7" s="1"/>
  <c r="BA27" i="7"/>
  <c r="BC27" i="7" s="1"/>
  <c r="BA22" i="7"/>
  <c r="BC22" i="7" s="1"/>
  <c r="BB19" i="7"/>
  <c r="BD19" i="7" s="1"/>
  <c r="BA103" i="7"/>
  <c r="BC103" i="7" s="1"/>
  <c r="BA94" i="7"/>
  <c r="BC94" i="7" s="1"/>
  <c r="BA89" i="7"/>
  <c r="BC89" i="7" s="1"/>
  <c r="BA74" i="7"/>
  <c r="BC74" i="7" s="1"/>
  <c r="BA71" i="7"/>
  <c r="BC71" i="7" s="1"/>
  <c r="BA55" i="7"/>
  <c r="BC55" i="7" s="1"/>
  <c r="BA64" i="7"/>
  <c r="BC64" i="7" s="1"/>
  <c r="BA48" i="7"/>
  <c r="BC48" i="7" s="1"/>
  <c r="BA32" i="7"/>
  <c r="BC32" i="7" s="1"/>
  <c r="BB24" i="7"/>
  <c r="BD24" i="7" s="1"/>
  <c r="BB41" i="7"/>
  <c r="BD41" i="7" s="1"/>
  <c r="BB33" i="7"/>
  <c r="BD33" i="7" s="1"/>
  <c r="BB25" i="7"/>
  <c r="BD25" i="7" s="1"/>
  <c r="BB14" i="7"/>
  <c r="BD14" i="7" s="1"/>
  <c r="BB20" i="7"/>
  <c r="BD20" i="7" s="1"/>
  <c r="BB15" i="7"/>
  <c r="BD15" i="7" s="1"/>
  <c r="BE15" i="7" s="1"/>
  <c r="BF15" i="7" s="1"/>
  <c r="BB108" i="7"/>
  <c r="BD108" i="7" s="1"/>
  <c r="BE109" i="7"/>
  <c r="BF109" i="7" s="1"/>
  <c r="BB105" i="7"/>
  <c r="BD105" i="7" s="1"/>
  <c r="BE101" i="7"/>
  <c r="BF101" i="7" s="1"/>
  <c r="BB104" i="7"/>
  <c r="BD104" i="7" s="1"/>
  <c r="BE100" i="7"/>
  <c r="BF100" i="7" s="1"/>
  <c r="BB96" i="7"/>
  <c r="BD96" i="7" s="1"/>
  <c r="BE92" i="7"/>
  <c r="BF92" i="7" s="1"/>
  <c r="BB88" i="7"/>
  <c r="BD88" i="7" s="1"/>
  <c r="BE95" i="7"/>
  <c r="BF95" i="7" s="1"/>
  <c r="BB91" i="7"/>
  <c r="BD91" i="7" s="1"/>
  <c r="BE87" i="7"/>
  <c r="BF87" i="7" s="1"/>
  <c r="BB84" i="7"/>
  <c r="BD84" i="7" s="1"/>
  <c r="BE80" i="7"/>
  <c r="BF80" i="7" s="1"/>
  <c r="BB76" i="7"/>
  <c r="BD76" i="7" s="1"/>
  <c r="BE85" i="7"/>
  <c r="BF85" i="7" s="1"/>
  <c r="BB81" i="7"/>
  <c r="BD81" i="7" s="1"/>
  <c r="BE77" i="7"/>
  <c r="BF77" i="7" s="1"/>
  <c r="BB73" i="7"/>
  <c r="BD73" i="7" s="1"/>
  <c r="BE69" i="7"/>
  <c r="BF69" i="7" s="1"/>
  <c r="BB65" i="7"/>
  <c r="BD65" i="7" s="1"/>
  <c r="BE61" i="7"/>
  <c r="BF61" i="7" s="1"/>
  <c r="BB57" i="7"/>
  <c r="BD57" i="7" s="1"/>
  <c r="BE53" i="7"/>
  <c r="BF53" i="7" s="1"/>
  <c r="BB49" i="7"/>
  <c r="BD49" i="7" s="1"/>
  <c r="BE70" i="7"/>
  <c r="BF70" i="7" s="1"/>
  <c r="BB66" i="7"/>
  <c r="BD66" i="7" s="1"/>
  <c r="BE62" i="7"/>
  <c r="BF62" i="7" s="1"/>
  <c r="BB58" i="7"/>
  <c r="BD58" i="7" s="1"/>
  <c r="BE58" i="7" s="1"/>
  <c r="BF58" i="7" s="1"/>
  <c r="BE54" i="7"/>
  <c r="BF54" i="7" s="1"/>
  <c r="BB50" i="7"/>
  <c r="BD50" i="7" s="1"/>
  <c r="BE46" i="7"/>
  <c r="BF46" i="7" s="1"/>
  <c r="BB42" i="7"/>
  <c r="BD42" i="7" s="1"/>
  <c r="BE42" i="7" s="1"/>
  <c r="BF42" i="7" s="1"/>
  <c r="BE38" i="7"/>
  <c r="BF38" i="7" s="1"/>
  <c r="BB34" i="7"/>
  <c r="BD34" i="7" s="1"/>
  <c r="BE30" i="7"/>
  <c r="BF30" i="7" s="1"/>
  <c r="BB26" i="7"/>
  <c r="BD26" i="7" s="1"/>
  <c r="BE26" i="7" s="1"/>
  <c r="BF26" i="7" s="1"/>
  <c r="BE47" i="7"/>
  <c r="BF47" i="7" s="1"/>
  <c r="BB43" i="7"/>
  <c r="BD43" i="7" s="1"/>
  <c r="BE39" i="7"/>
  <c r="BF39" i="7" s="1"/>
  <c r="BB35" i="7"/>
  <c r="BD35" i="7" s="1"/>
  <c r="BE35" i="7" s="1"/>
  <c r="BF35" i="7" s="1"/>
  <c r="BE31" i="7"/>
  <c r="BF31" i="7" s="1"/>
  <c r="BB27" i="7"/>
  <c r="BD27" i="7" s="1"/>
  <c r="BE23" i="7"/>
  <c r="BF23" i="7" s="1"/>
  <c r="BB16" i="7"/>
  <c r="BD16" i="7" s="1"/>
  <c r="BE16" i="7" s="1"/>
  <c r="BF16" i="7" s="1"/>
  <c r="BE12" i="7"/>
  <c r="BF12" i="7" s="1"/>
  <c r="BB22" i="7"/>
  <c r="BD22" i="7" s="1"/>
  <c r="BB106" i="7"/>
  <c r="BD106" i="7" s="1"/>
  <c r="BE106" i="7" s="1"/>
  <c r="BF106" i="7" s="1"/>
  <c r="BB103" i="7"/>
  <c r="BD103" i="7" s="1"/>
  <c r="BE103" i="7" s="1"/>
  <c r="BF103" i="7" s="1"/>
  <c r="BB102" i="7"/>
  <c r="BD102" i="7" s="1"/>
  <c r="BB94" i="7"/>
  <c r="BD94" i="7" s="1"/>
  <c r="BB97" i="7"/>
  <c r="BD97" i="7" s="1"/>
  <c r="BE97" i="7" s="1"/>
  <c r="BF97" i="7" s="1"/>
  <c r="BB89" i="7"/>
  <c r="BD89" i="7" s="1"/>
  <c r="BE89" i="7" s="1"/>
  <c r="BF89" i="7" s="1"/>
  <c r="BB82" i="7"/>
  <c r="BD82" i="7" s="1"/>
  <c r="BB74" i="7"/>
  <c r="BD74" i="7" s="1"/>
  <c r="BB79" i="7"/>
  <c r="BD79" i="7" s="1"/>
  <c r="BE79" i="7" s="1"/>
  <c r="BF79" i="7" s="1"/>
  <c r="BB71" i="7"/>
  <c r="BD71" i="7" s="1"/>
  <c r="BE71" i="7" s="1"/>
  <c r="BF71" i="7" s="1"/>
  <c r="BB63" i="7"/>
  <c r="BD63" i="7" s="1"/>
  <c r="BB55" i="7"/>
  <c r="BD55" i="7" s="1"/>
  <c r="BB72" i="7"/>
  <c r="BD72" i="7" s="1"/>
  <c r="BE72" i="7" s="1"/>
  <c r="BF72" i="7" s="1"/>
  <c r="BB64" i="7"/>
  <c r="BD64" i="7" s="1"/>
  <c r="BE64" i="7" s="1"/>
  <c r="BF64" i="7" s="1"/>
  <c r="BB56" i="7"/>
  <c r="BD56" i="7" s="1"/>
  <c r="BB48" i="7"/>
  <c r="BD48" i="7" s="1"/>
  <c r="BB40" i="7"/>
  <c r="BD40" i="7" s="1"/>
  <c r="BE40" i="7" s="1"/>
  <c r="BF40" i="7" s="1"/>
  <c r="BB32" i="7"/>
  <c r="BD32" i="7" s="1"/>
  <c r="BE32" i="7" s="1"/>
  <c r="BF32" i="7" s="1"/>
  <c r="BE19" i="7"/>
  <c r="BF19" i="7" s="1"/>
  <c r="BE13" i="7"/>
  <c r="BF13" i="7" s="1"/>
  <c r="BE107" i="7"/>
  <c r="BF107" i="7" s="1"/>
  <c r="BE99" i="7"/>
  <c r="BF99" i="7" s="1"/>
  <c r="BE98" i="7"/>
  <c r="BF98" i="7" s="1"/>
  <c r="BE90" i="7"/>
  <c r="BF90" i="7" s="1"/>
  <c r="BE93" i="7"/>
  <c r="BF93" i="7" s="1"/>
  <c r="BE86" i="7"/>
  <c r="BF86" i="7" s="1"/>
  <c r="BE78" i="7"/>
  <c r="BF78" i="7" s="1"/>
  <c r="BE83" i="7"/>
  <c r="BF83" i="7" s="1"/>
  <c r="BE75" i="7"/>
  <c r="BF75" i="7" s="1"/>
  <c r="BE67" i="7"/>
  <c r="BF67" i="7" s="1"/>
  <c r="BE59" i="7"/>
  <c r="BF59" i="7" s="1"/>
  <c r="BE51" i="7"/>
  <c r="BF51" i="7" s="1"/>
  <c r="BE68" i="7"/>
  <c r="BF68" i="7" s="1"/>
  <c r="BE60" i="7"/>
  <c r="BF60" i="7" s="1"/>
  <c r="BE52" i="7"/>
  <c r="BF52" i="7" s="1"/>
  <c r="BE44" i="7"/>
  <c r="BF44" i="7" s="1"/>
  <c r="BE36" i="7"/>
  <c r="BF36" i="7" s="1"/>
  <c r="BE28" i="7"/>
  <c r="BF28" i="7" s="1"/>
  <c r="BE45" i="7"/>
  <c r="BF45" i="7" s="1"/>
  <c r="BE37" i="7"/>
  <c r="BF37" i="7" s="1"/>
  <c r="BE29" i="7"/>
  <c r="BF29" i="7" s="1"/>
  <c r="BE21" i="7"/>
  <c r="BF21" i="7" s="1"/>
  <c r="BE20" i="7"/>
  <c r="BF20" i="7" s="1"/>
  <c r="BE110" i="7"/>
  <c r="BF110" i="7" s="1"/>
  <c r="AJ112" i="7"/>
  <c r="AK110" i="7" s="1"/>
  <c r="AL112" i="7"/>
  <c r="AM110" i="7" s="1"/>
  <c r="BE108" i="7"/>
  <c r="BF108" i="7" s="1"/>
  <c r="BE105" i="7"/>
  <c r="BF105" i="7" s="1"/>
  <c r="BE104" i="7"/>
  <c r="BF104" i="7" s="1"/>
  <c r="BE96" i="7"/>
  <c r="BF96" i="7" s="1"/>
  <c r="BE88" i="7"/>
  <c r="BF88" i="7" s="1"/>
  <c r="BE91" i="7"/>
  <c r="BF91" i="7" s="1"/>
  <c r="BE84" i="7"/>
  <c r="BF84" i="7" s="1"/>
  <c r="BE76" i="7"/>
  <c r="BF76" i="7" s="1"/>
  <c r="BE81" i="7"/>
  <c r="BF81" i="7" s="1"/>
  <c r="BE73" i="7"/>
  <c r="BF73" i="7" s="1"/>
  <c r="BE65" i="7"/>
  <c r="BF65" i="7" s="1"/>
  <c r="BE57" i="7"/>
  <c r="BF57" i="7" s="1"/>
  <c r="BE49" i="7"/>
  <c r="BF49" i="7" s="1"/>
  <c r="BE66" i="7"/>
  <c r="BF66" i="7" s="1"/>
  <c r="BE50" i="7"/>
  <c r="BF50" i="7" s="1"/>
  <c r="BE34" i="7"/>
  <c r="BF34" i="7" s="1"/>
  <c r="BE43" i="7"/>
  <c r="BF43" i="7" s="1"/>
  <c r="BE27" i="7"/>
  <c r="BF27" i="7" s="1"/>
  <c r="BE22" i="7"/>
  <c r="BF22" i="7" s="1"/>
  <c r="BE17" i="7"/>
  <c r="BF17" i="7" s="1"/>
  <c r="BE102" i="7"/>
  <c r="BF102" i="7" s="1"/>
  <c r="BE82" i="7"/>
  <c r="BF82" i="7" s="1"/>
  <c r="BE63" i="7"/>
  <c r="BF63" i="7" s="1"/>
  <c r="BE56" i="7"/>
  <c r="BF56" i="7" s="1"/>
  <c r="BE24" i="7"/>
  <c r="BF24" i="7" s="1"/>
  <c r="BE41" i="7"/>
  <c r="BF41" i="7" s="1"/>
  <c r="BE33" i="7"/>
  <c r="BF33" i="7" s="1"/>
  <c r="BE25" i="7"/>
  <c r="BF25" i="7" s="1"/>
  <c r="BE14" i="7"/>
  <c r="BF14" i="7" s="1"/>
  <c r="BE18" i="7"/>
  <c r="BF18" i="7" s="1"/>
  <c r="BE11" i="7"/>
  <c r="BF11" i="7" s="1"/>
  <c r="AZ10" i="7"/>
  <c r="BA10" i="7"/>
  <c r="BC10" i="7" s="1"/>
  <c r="BB10" i="7"/>
  <c r="BD10" i="7" s="1"/>
  <c r="AE112" i="7"/>
  <c r="AF103" i="7" s="1"/>
  <c r="AQ112" i="7"/>
  <c r="AR106" i="7" s="1"/>
  <c r="AO112" i="7"/>
  <c r="AP102" i="7" s="1"/>
  <c r="AE32" i="4"/>
  <c r="AB32" i="4"/>
  <c r="AL32" i="4"/>
  <c r="AC32" i="4"/>
  <c r="AJ32" i="4"/>
  <c r="AE72" i="4"/>
  <c r="AC72" i="4"/>
  <c r="AJ72" i="4"/>
  <c r="AB72" i="4"/>
  <c r="AL72" i="4"/>
  <c r="AE55" i="4"/>
  <c r="AC55" i="4"/>
  <c r="AJ55" i="4"/>
  <c r="AB55" i="4"/>
  <c r="AL55" i="4"/>
  <c r="AE88" i="4"/>
  <c r="AB88" i="4"/>
  <c r="AL88" i="4"/>
  <c r="AC88" i="4"/>
  <c r="AJ88" i="4"/>
  <c r="AE56" i="4"/>
  <c r="AC56" i="4"/>
  <c r="AJ56" i="4"/>
  <c r="AB56" i="4"/>
  <c r="AL56" i="4"/>
  <c r="AE104" i="4"/>
  <c r="AB104" i="4"/>
  <c r="AL104" i="4"/>
  <c r="AC104" i="4"/>
  <c r="AJ104" i="4"/>
  <c r="U16" i="4"/>
  <c r="U47" i="4"/>
  <c r="U64" i="4"/>
  <c r="U80" i="4"/>
  <c r="U96" i="4"/>
  <c r="U17" i="4"/>
  <c r="U24" i="4"/>
  <c r="U41" i="4"/>
  <c r="U51" i="4"/>
  <c r="U60" i="4"/>
  <c r="U68" i="4"/>
  <c r="U76" i="4"/>
  <c r="U84" i="4"/>
  <c r="U92" i="4"/>
  <c r="U100" i="4"/>
  <c r="U108" i="4"/>
  <c r="U33" i="4"/>
  <c r="U12" i="4"/>
  <c r="U20" i="4"/>
  <c r="U28" i="4"/>
  <c r="U37" i="4"/>
  <c r="U44" i="4"/>
  <c r="U49" i="4"/>
  <c r="U53" i="4"/>
  <c r="U58" i="4"/>
  <c r="U62" i="4"/>
  <c r="U66" i="4"/>
  <c r="U70" i="4"/>
  <c r="U74" i="4"/>
  <c r="U78" i="4"/>
  <c r="U82" i="4"/>
  <c r="U86" i="4"/>
  <c r="U90" i="4"/>
  <c r="U94" i="4"/>
  <c r="U98" i="4"/>
  <c r="U102" i="4"/>
  <c r="U106" i="4"/>
  <c r="U9" i="4"/>
  <c r="U25" i="4"/>
  <c r="U40" i="4"/>
  <c r="U13" i="4"/>
  <c r="U21" i="4"/>
  <c r="U29" i="4"/>
  <c r="U36" i="4"/>
  <c r="U46" i="4"/>
  <c r="U10" i="4"/>
  <c r="U14" i="4"/>
  <c r="U18" i="4"/>
  <c r="U22" i="4"/>
  <c r="U26" i="4"/>
  <c r="U30" i="4"/>
  <c r="U35" i="4"/>
  <c r="U39" i="4"/>
  <c r="U43" i="4"/>
  <c r="U45" i="4"/>
  <c r="U48" i="4"/>
  <c r="U50" i="4"/>
  <c r="U52" i="4"/>
  <c r="U54" i="4"/>
  <c r="U57" i="4"/>
  <c r="U59" i="4"/>
  <c r="U61" i="4"/>
  <c r="U63" i="4"/>
  <c r="U65" i="4"/>
  <c r="U67" i="4"/>
  <c r="U69" i="4"/>
  <c r="U71" i="4"/>
  <c r="U73" i="4"/>
  <c r="U75" i="4"/>
  <c r="U77" i="4"/>
  <c r="U79" i="4"/>
  <c r="U81" i="4"/>
  <c r="U83" i="4"/>
  <c r="U85" i="4"/>
  <c r="U87" i="4"/>
  <c r="U89" i="4"/>
  <c r="U91" i="4"/>
  <c r="U93" i="4"/>
  <c r="U95" i="4"/>
  <c r="U97" i="4"/>
  <c r="U99" i="4"/>
  <c r="U101" i="4"/>
  <c r="U103" i="4"/>
  <c r="U105" i="4"/>
  <c r="U107" i="4"/>
  <c r="U109" i="4"/>
  <c r="U11" i="4"/>
  <c r="U15" i="4"/>
  <c r="U19" i="4"/>
  <c r="U23" i="4"/>
  <c r="U27" i="4"/>
  <c r="U31" i="4"/>
  <c r="U34" i="4"/>
  <c r="U38" i="4"/>
  <c r="U42" i="4"/>
  <c r="P2" i="3"/>
  <c r="A18" i="3"/>
  <c r="AR69" i="7" l="1"/>
  <c r="BE48" i="7"/>
  <c r="BF48" i="7" s="1"/>
  <c r="BE55" i="7"/>
  <c r="BF55" i="7" s="1"/>
  <c r="BE74" i="7"/>
  <c r="BF74" i="7" s="1"/>
  <c r="BE94" i="7"/>
  <c r="BF94" i="7" s="1"/>
  <c r="AF81" i="7"/>
  <c r="AF83" i="7"/>
  <c r="AR27" i="7"/>
  <c r="AR40" i="7"/>
  <c r="AR23" i="7"/>
  <c r="AR76" i="7"/>
  <c r="AR22" i="7"/>
  <c r="AR35" i="7"/>
  <c r="AR37" i="7"/>
  <c r="AR62" i="7"/>
  <c r="AR15" i="7"/>
  <c r="AF46" i="7"/>
  <c r="S46" i="7" s="1"/>
  <c r="AF69" i="7"/>
  <c r="AF104" i="7"/>
  <c r="AG104" i="7" s="1"/>
  <c r="AF48" i="7"/>
  <c r="AK11" i="7"/>
  <c r="AF96" i="7"/>
  <c r="AF20" i="7"/>
  <c r="AG20" i="7" s="1"/>
  <c r="AK13" i="7"/>
  <c r="AK18" i="7"/>
  <c r="AF92" i="7"/>
  <c r="AF55" i="7"/>
  <c r="AH55" i="7" s="1"/>
  <c r="AM19" i="7"/>
  <c r="AM15" i="7"/>
  <c r="AM20" i="7"/>
  <c r="AM10" i="7"/>
  <c r="AK10" i="7"/>
  <c r="AK21" i="7"/>
  <c r="AK29" i="7"/>
  <c r="AK37" i="7"/>
  <c r="AK45" i="7"/>
  <c r="AK28" i="7"/>
  <c r="AK36" i="7"/>
  <c r="AK44" i="7"/>
  <c r="AK52" i="7"/>
  <c r="AK60" i="7"/>
  <c r="AK68" i="7"/>
  <c r="AK51" i="7"/>
  <c r="AK59" i="7"/>
  <c r="AK67" i="7"/>
  <c r="AM75" i="7"/>
  <c r="AM83" i="7"/>
  <c r="AM78" i="7"/>
  <c r="AM86" i="7"/>
  <c r="AM93" i="7"/>
  <c r="AM90" i="7"/>
  <c r="AM98" i="7"/>
  <c r="AM99" i="7"/>
  <c r="AM107" i="7"/>
  <c r="AM17" i="7"/>
  <c r="AM12" i="7"/>
  <c r="AM23" i="7"/>
  <c r="AM31" i="7"/>
  <c r="AM39" i="7"/>
  <c r="AM47" i="7"/>
  <c r="AM30" i="7"/>
  <c r="AM38" i="7"/>
  <c r="AM46" i="7"/>
  <c r="AM54" i="7"/>
  <c r="AM62" i="7"/>
  <c r="AM70" i="7"/>
  <c r="AM53" i="7"/>
  <c r="AM61" i="7"/>
  <c r="AM69" i="7"/>
  <c r="AK77" i="7"/>
  <c r="AK85" i="7"/>
  <c r="AK80" i="7"/>
  <c r="AK87" i="7"/>
  <c r="AK95" i="7"/>
  <c r="AK92" i="7"/>
  <c r="AK100" i="7"/>
  <c r="AK101" i="7"/>
  <c r="AK109" i="7"/>
  <c r="AK19" i="7"/>
  <c r="AK15" i="7"/>
  <c r="AK20" i="7"/>
  <c r="AM21" i="7"/>
  <c r="AM29" i="7"/>
  <c r="AM37" i="7"/>
  <c r="AM45" i="7"/>
  <c r="AM28" i="7"/>
  <c r="AM36" i="7"/>
  <c r="AM44" i="7"/>
  <c r="AM52" i="7"/>
  <c r="AM60" i="7"/>
  <c r="AM68" i="7"/>
  <c r="AM51" i="7"/>
  <c r="AM59" i="7"/>
  <c r="AM67" i="7"/>
  <c r="AK75" i="7"/>
  <c r="AK83" i="7"/>
  <c r="AK78" i="7"/>
  <c r="AK86" i="7"/>
  <c r="AK93" i="7"/>
  <c r="AK90" i="7"/>
  <c r="AK98" i="7"/>
  <c r="AK99" i="7"/>
  <c r="AK107" i="7"/>
  <c r="AK17" i="7"/>
  <c r="AK12" i="7"/>
  <c r="AK23" i="7"/>
  <c r="AK31" i="7"/>
  <c r="AK39" i="7"/>
  <c r="AK47" i="7"/>
  <c r="AK30" i="7"/>
  <c r="AK38" i="7"/>
  <c r="AK46" i="7"/>
  <c r="AK54" i="7"/>
  <c r="AK62" i="7"/>
  <c r="AK70" i="7"/>
  <c r="AK53" i="7"/>
  <c r="AK61" i="7"/>
  <c r="AK69" i="7"/>
  <c r="AM77" i="7"/>
  <c r="AM85" i="7"/>
  <c r="AM80" i="7"/>
  <c r="AM87" i="7"/>
  <c r="AM95" i="7"/>
  <c r="AM92" i="7"/>
  <c r="AM100" i="7"/>
  <c r="AM101" i="7"/>
  <c r="AM109" i="7"/>
  <c r="AM14" i="7"/>
  <c r="AM25" i="7"/>
  <c r="AM33" i="7"/>
  <c r="AM41" i="7"/>
  <c r="AM24" i="7"/>
  <c r="AM32" i="7"/>
  <c r="AM40" i="7"/>
  <c r="AM48" i="7"/>
  <c r="AM56" i="7"/>
  <c r="AM64" i="7"/>
  <c r="AM72" i="7"/>
  <c r="AM55" i="7"/>
  <c r="AM63" i="7"/>
  <c r="AM71" i="7"/>
  <c r="AK79" i="7"/>
  <c r="AK74" i="7"/>
  <c r="AK82" i="7"/>
  <c r="AK89" i="7"/>
  <c r="AK97" i="7"/>
  <c r="AK94" i="7"/>
  <c r="AK102" i="7"/>
  <c r="AK103" i="7"/>
  <c r="AK106" i="7"/>
  <c r="AK22" i="7"/>
  <c r="AK16" i="7"/>
  <c r="AK27" i="7"/>
  <c r="AK35" i="7"/>
  <c r="AK43" i="7"/>
  <c r="AK26" i="7"/>
  <c r="AK34" i="7"/>
  <c r="AK42" i="7"/>
  <c r="AK50" i="7"/>
  <c r="AK58" i="7"/>
  <c r="AK66" i="7"/>
  <c r="AK49" i="7"/>
  <c r="AK57" i="7"/>
  <c r="AK65" i="7"/>
  <c r="AK73" i="7"/>
  <c r="AM81" i="7"/>
  <c r="AM76" i="7"/>
  <c r="AM84" i="7"/>
  <c r="AM91" i="7"/>
  <c r="AM88" i="7"/>
  <c r="AM96" i="7"/>
  <c r="AM104" i="7"/>
  <c r="AM105" i="7"/>
  <c r="AM108" i="7"/>
  <c r="AM13" i="7"/>
  <c r="AM11" i="7"/>
  <c r="AM18" i="7"/>
  <c r="AK14" i="7"/>
  <c r="AK25" i="7"/>
  <c r="AK33" i="7"/>
  <c r="AK41" i="7"/>
  <c r="AK24" i="7"/>
  <c r="AK32" i="7"/>
  <c r="AK40" i="7"/>
  <c r="AK48" i="7"/>
  <c r="AK56" i="7"/>
  <c r="AK64" i="7"/>
  <c r="AK72" i="7"/>
  <c r="AK55" i="7"/>
  <c r="AK63" i="7"/>
  <c r="AK71" i="7"/>
  <c r="AM79" i="7"/>
  <c r="AM74" i="7"/>
  <c r="AM82" i="7"/>
  <c r="AM89" i="7"/>
  <c r="AM97" i="7"/>
  <c r="AM94" i="7"/>
  <c r="AM102" i="7"/>
  <c r="AM103" i="7"/>
  <c r="AM106" i="7"/>
  <c r="AM22" i="7"/>
  <c r="AM16" i="7"/>
  <c r="AM27" i="7"/>
  <c r="AM35" i="7"/>
  <c r="AM43" i="7"/>
  <c r="AM26" i="7"/>
  <c r="AM34" i="7"/>
  <c r="AM42" i="7"/>
  <c r="AM50" i="7"/>
  <c r="AM58" i="7"/>
  <c r="AM66" i="7"/>
  <c r="AM49" i="7"/>
  <c r="AM57" i="7"/>
  <c r="AM65" i="7"/>
  <c r="AM73" i="7"/>
  <c r="AK81" i="7"/>
  <c r="AK76" i="7"/>
  <c r="AK84" i="7"/>
  <c r="AK91" i="7"/>
  <c r="AK88" i="7"/>
  <c r="AK96" i="7"/>
  <c r="AK104" i="7"/>
  <c r="AK105" i="7"/>
  <c r="AK108" i="7"/>
  <c r="AP26" i="7"/>
  <c r="AR107" i="7"/>
  <c r="AR26" i="7"/>
  <c r="AR65" i="7"/>
  <c r="AP13" i="7"/>
  <c r="AP23" i="7"/>
  <c r="AP31" i="7"/>
  <c r="AP39" i="7"/>
  <c r="AR30" i="7"/>
  <c r="AR66" i="7"/>
  <c r="AR18" i="7"/>
  <c r="AR14" i="7"/>
  <c r="AR24" i="7"/>
  <c r="AR19" i="7"/>
  <c r="AR39" i="7"/>
  <c r="AR42" i="7"/>
  <c r="AR49" i="7"/>
  <c r="AR77" i="7"/>
  <c r="AP34" i="7"/>
  <c r="BE10" i="7"/>
  <c r="BF10" i="7" s="1"/>
  <c r="AP19" i="7"/>
  <c r="AP16" i="7"/>
  <c r="AP47" i="7"/>
  <c r="AP42" i="7"/>
  <c r="AP62" i="7"/>
  <c r="AP70" i="7"/>
  <c r="AR13" i="7"/>
  <c r="AR16" i="7"/>
  <c r="AR31" i="7"/>
  <c r="AR47" i="7"/>
  <c r="AR34" i="7"/>
  <c r="AR54" i="7"/>
  <c r="AR70" i="7"/>
  <c r="AR57" i="7"/>
  <c r="AR73" i="7"/>
  <c r="AR85" i="7"/>
  <c r="AP57" i="7"/>
  <c r="AF94" i="7"/>
  <c r="S94" i="7" s="1"/>
  <c r="AF106" i="7"/>
  <c r="AH106" i="7" s="1"/>
  <c r="AF13" i="7"/>
  <c r="AG13" i="7" s="1"/>
  <c r="AF19" i="7"/>
  <c r="V19" i="7" s="1"/>
  <c r="AF16" i="7"/>
  <c r="AH16" i="7" s="1"/>
  <c r="AF23" i="7"/>
  <c r="AG23" i="7" s="1"/>
  <c r="AF31" i="7"/>
  <c r="AG31" i="7" s="1"/>
  <c r="AF39" i="7"/>
  <c r="V39" i="7" s="1"/>
  <c r="AF47" i="7"/>
  <c r="V47" i="7" s="1"/>
  <c r="AF26" i="7"/>
  <c r="AH26" i="7" s="1"/>
  <c r="AF34" i="7"/>
  <c r="AH34" i="7" s="1"/>
  <c r="AF42" i="7"/>
  <c r="S42" i="7" s="1"/>
  <c r="AF54" i="7"/>
  <c r="V54" i="7" s="1"/>
  <c r="AF62" i="7"/>
  <c r="AG62" i="7" s="1"/>
  <c r="AF70" i="7"/>
  <c r="AG70" i="7" s="1"/>
  <c r="AF49" i="7"/>
  <c r="S49" i="7" s="1"/>
  <c r="AF57" i="7"/>
  <c r="S57" i="7" s="1"/>
  <c r="AF65" i="7"/>
  <c r="AH65" i="7" s="1"/>
  <c r="AF73" i="7"/>
  <c r="AH73" i="7" s="1"/>
  <c r="AF77" i="7"/>
  <c r="AG77" i="7" s="1"/>
  <c r="AF85" i="7"/>
  <c r="AG85" i="7" s="1"/>
  <c r="AF76" i="7"/>
  <c r="S76" i="7" s="1"/>
  <c r="AP54" i="7"/>
  <c r="AP49" i="7"/>
  <c r="AP77" i="7"/>
  <c r="AP87" i="7"/>
  <c r="AP100" i="7"/>
  <c r="AF17" i="7"/>
  <c r="AG17" i="7" s="1"/>
  <c r="AF35" i="7"/>
  <c r="V35" i="7" s="1"/>
  <c r="AF50" i="7"/>
  <c r="V50" i="7" s="1"/>
  <c r="AF58" i="7"/>
  <c r="V58" i="7" s="1"/>
  <c r="AF105" i="7"/>
  <c r="V105" i="7" s="1"/>
  <c r="AF60" i="7"/>
  <c r="V60" i="7" s="1"/>
  <c r="AF71" i="7"/>
  <c r="S71" i="7" s="1"/>
  <c r="AF82" i="7"/>
  <c r="S82" i="7" s="1"/>
  <c r="AF87" i="7"/>
  <c r="AG87" i="7" s="1"/>
  <c r="AP65" i="7"/>
  <c r="AP76" i="7"/>
  <c r="AR11" i="7"/>
  <c r="AR17" i="7"/>
  <c r="AR12" i="7"/>
  <c r="AR43" i="7"/>
  <c r="AR46" i="7"/>
  <c r="AR50" i="7"/>
  <c r="AR53" i="7"/>
  <c r="AR80" i="7"/>
  <c r="AR92" i="7"/>
  <c r="AR29" i="7"/>
  <c r="AR45" i="7"/>
  <c r="AR32" i="7"/>
  <c r="AR95" i="7"/>
  <c r="AR109" i="7"/>
  <c r="AP88" i="7"/>
  <c r="AP108" i="7"/>
  <c r="AP20" i="7"/>
  <c r="AF11" i="7"/>
  <c r="AG11" i="7" s="1"/>
  <c r="AF22" i="7"/>
  <c r="AG22" i="7" s="1"/>
  <c r="AF12" i="7"/>
  <c r="AH12" i="7" s="1"/>
  <c r="AF27" i="7"/>
  <c r="V27" i="7" s="1"/>
  <c r="AF43" i="7"/>
  <c r="V43" i="7" s="1"/>
  <c r="AF30" i="7"/>
  <c r="S30" i="7" s="1"/>
  <c r="AF38" i="7"/>
  <c r="S38" i="7" s="1"/>
  <c r="AF66" i="7"/>
  <c r="V66" i="7" s="1"/>
  <c r="AF53" i="7"/>
  <c r="AH53" i="7" s="1"/>
  <c r="AF61" i="7"/>
  <c r="AH61" i="7" s="1"/>
  <c r="AF80" i="7"/>
  <c r="AH80" i="7" s="1"/>
  <c r="AF91" i="7"/>
  <c r="V91" i="7" s="1"/>
  <c r="AF101" i="7"/>
  <c r="AH101" i="7" s="1"/>
  <c r="AF18" i="7"/>
  <c r="V18" i="7" s="1"/>
  <c r="AF14" i="7"/>
  <c r="AH14" i="7" s="1"/>
  <c r="AF29" i="7"/>
  <c r="AG29" i="7" s="1"/>
  <c r="AF37" i="7"/>
  <c r="V37" i="7" s="1"/>
  <c r="AF45" i="7"/>
  <c r="V45" i="7" s="1"/>
  <c r="AF24" i="7"/>
  <c r="AH24" i="7" s="1"/>
  <c r="AF32" i="7"/>
  <c r="AH32" i="7" s="1"/>
  <c r="AF40" i="7"/>
  <c r="S40" i="7" s="1"/>
  <c r="AF52" i="7"/>
  <c r="V52" i="7" s="1"/>
  <c r="AF68" i="7"/>
  <c r="AG68" i="7" s="1"/>
  <c r="AF63" i="7"/>
  <c r="AH63" i="7" s="1"/>
  <c r="AF75" i="7"/>
  <c r="AG75" i="7" s="1"/>
  <c r="AF74" i="7"/>
  <c r="S74" i="7" s="1"/>
  <c r="AF93" i="7"/>
  <c r="AG93" i="7" s="1"/>
  <c r="AF84" i="7"/>
  <c r="AH84" i="7" s="1"/>
  <c r="AF100" i="7"/>
  <c r="AG100" i="7" s="1"/>
  <c r="AR38" i="7"/>
  <c r="AR58" i="7"/>
  <c r="AR61" i="7"/>
  <c r="AR81" i="7"/>
  <c r="AR91" i="7"/>
  <c r="AR104" i="7"/>
  <c r="AR101" i="7"/>
  <c r="AR105" i="7"/>
  <c r="AR52" i="7"/>
  <c r="AR60" i="7"/>
  <c r="AR68" i="7"/>
  <c r="AR55" i="7"/>
  <c r="AR63" i="7"/>
  <c r="AR71" i="7"/>
  <c r="AR75" i="7"/>
  <c r="AR83" i="7"/>
  <c r="AR74" i="7"/>
  <c r="AR82" i="7"/>
  <c r="AR93" i="7"/>
  <c r="AR94" i="7"/>
  <c r="AR103" i="7"/>
  <c r="AR88" i="7"/>
  <c r="AR108" i="7"/>
  <c r="AH103" i="7"/>
  <c r="S103" i="7"/>
  <c r="AG103" i="7"/>
  <c r="V103" i="7"/>
  <c r="S22" i="7"/>
  <c r="AG43" i="7"/>
  <c r="AH30" i="7"/>
  <c r="V17" i="7"/>
  <c r="S17" i="7"/>
  <c r="AG35" i="7"/>
  <c r="AH35" i="7"/>
  <c r="AG58" i="7"/>
  <c r="AH58" i="7"/>
  <c r="AP73" i="7"/>
  <c r="AP85" i="7"/>
  <c r="AP84" i="7"/>
  <c r="AP95" i="7"/>
  <c r="AP96" i="7"/>
  <c r="AP109" i="7"/>
  <c r="AP15" i="7"/>
  <c r="AP10" i="7"/>
  <c r="AP21" i="7"/>
  <c r="AP33" i="7"/>
  <c r="AP28" i="7"/>
  <c r="V32" i="7"/>
  <c r="AP44" i="7"/>
  <c r="AG48" i="7"/>
  <c r="AH48" i="7"/>
  <c r="S48" i="7"/>
  <c r="V48" i="7"/>
  <c r="AG52" i="7"/>
  <c r="AP64" i="7"/>
  <c r="AP51" i="7"/>
  <c r="S55" i="7"/>
  <c r="V55" i="7"/>
  <c r="AP67" i="7"/>
  <c r="AH71" i="7"/>
  <c r="AG71" i="7"/>
  <c r="S75" i="7"/>
  <c r="AP78" i="7"/>
  <c r="AH82" i="7"/>
  <c r="AG82" i="7"/>
  <c r="AP89" i="7"/>
  <c r="AP90" i="7"/>
  <c r="AH94" i="7"/>
  <c r="AG94" i="7"/>
  <c r="S106" i="7"/>
  <c r="V106" i="7"/>
  <c r="AP11" i="7"/>
  <c r="V13" i="7"/>
  <c r="S13" i="7"/>
  <c r="AP22" i="7"/>
  <c r="AP27" i="7"/>
  <c r="V31" i="7"/>
  <c r="S31" i="7"/>
  <c r="AP43" i="7"/>
  <c r="AG47" i="7"/>
  <c r="AH47" i="7"/>
  <c r="S26" i="7"/>
  <c r="V26" i="7"/>
  <c r="AP38" i="7"/>
  <c r="AH42" i="7"/>
  <c r="AG42" i="7"/>
  <c r="AP50" i="7"/>
  <c r="AG54" i="7"/>
  <c r="AH54" i="7"/>
  <c r="AP66" i="7"/>
  <c r="V70" i="7"/>
  <c r="S70" i="7"/>
  <c r="AH49" i="7"/>
  <c r="AG49" i="7"/>
  <c r="AP61" i="7"/>
  <c r="S65" i="7"/>
  <c r="V65" i="7"/>
  <c r="AP81" i="7"/>
  <c r="V85" i="7"/>
  <c r="S85" i="7"/>
  <c r="AH76" i="7"/>
  <c r="AG76" i="7"/>
  <c r="AR84" i="7"/>
  <c r="AR87" i="7"/>
  <c r="AP91" i="7"/>
  <c r="AF95" i="7"/>
  <c r="AF88" i="7"/>
  <c r="AR96" i="7"/>
  <c r="AR100" i="7"/>
  <c r="AP104" i="7"/>
  <c r="AP105" i="7"/>
  <c r="AF109" i="7"/>
  <c r="AF108" i="7"/>
  <c r="AF15" i="7"/>
  <c r="AR20" i="7"/>
  <c r="AR10" i="7"/>
  <c r="AF10" i="7"/>
  <c r="AP14" i="7"/>
  <c r="AF21" i="7"/>
  <c r="AF25" i="7"/>
  <c r="AR33" i="7"/>
  <c r="AP37" i="7"/>
  <c r="AF41" i="7"/>
  <c r="AP24" i="7"/>
  <c r="AF28" i="7"/>
  <c r="AR36" i="7"/>
  <c r="AP40" i="7"/>
  <c r="AF44" i="7"/>
  <c r="AP52" i="7"/>
  <c r="AF56" i="7"/>
  <c r="AR64" i="7"/>
  <c r="AP68" i="7"/>
  <c r="AF72" i="7"/>
  <c r="AF51" i="7"/>
  <c r="AR59" i="7"/>
  <c r="AP63" i="7"/>
  <c r="AF67" i="7"/>
  <c r="AP75" i="7"/>
  <c r="AF79" i="7"/>
  <c r="AP74" i="7"/>
  <c r="AF78" i="7"/>
  <c r="AR86" i="7"/>
  <c r="AR89" i="7"/>
  <c r="AP93" i="7"/>
  <c r="AF97" i="7"/>
  <c r="AF90" i="7"/>
  <c r="AR98" i="7"/>
  <c r="AR102" i="7"/>
  <c r="AR99" i="7"/>
  <c r="AP103" i="7"/>
  <c r="AP106" i="7"/>
  <c r="AF110" i="7"/>
  <c r="AP99" i="7"/>
  <c r="AF107" i="7"/>
  <c r="S11" i="7"/>
  <c r="AG27" i="7"/>
  <c r="AH46" i="7"/>
  <c r="AG46" i="7"/>
  <c r="AG50" i="7"/>
  <c r="AH50" i="7"/>
  <c r="AG66" i="7"/>
  <c r="V53" i="7"/>
  <c r="AH69" i="7"/>
  <c r="S69" i="7"/>
  <c r="AG69" i="7"/>
  <c r="V69" i="7"/>
  <c r="AG81" i="7"/>
  <c r="V81" i="7"/>
  <c r="AH81" i="7"/>
  <c r="S81" i="7"/>
  <c r="AH92" i="7"/>
  <c r="S92" i="7"/>
  <c r="AG92" i="7"/>
  <c r="V92" i="7"/>
  <c r="V104" i="7"/>
  <c r="S104" i="7"/>
  <c r="AG105" i="7"/>
  <c r="AH105" i="7"/>
  <c r="V14" i="7"/>
  <c r="AP25" i="7"/>
  <c r="S29" i="7"/>
  <c r="AP41" i="7"/>
  <c r="AG45" i="7"/>
  <c r="AP36" i="7"/>
  <c r="AP48" i="7"/>
  <c r="AP56" i="7"/>
  <c r="AG60" i="7"/>
  <c r="AH60" i="7"/>
  <c r="AP72" i="7"/>
  <c r="AP59" i="7"/>
  <c r="V63" i="7"/>
  <c r="AP79" i="7"/>
  <c r="AG83" i="7"/>
  <c r="V83" i="7"/>
  <c r="AH83" i="7"/>
  <c r="S83" i="7"/>
  <c r="AH74" i="7"/>
  <c r="AP86" i="7"/>
  <c r="AP97" i="7"/>
  <c r="AP98" i="7"/>
  <c r="AP110" i="7"/>
  <c r="AP17" i="7"/>
  <c r="AG19" i="7"/>
  <c r="AH19" i="7"/>
  <c r="AP12" i="7"/>
  <c r="S16" i="7"/>
  <c r="V16" i="7"/>
  <c r="V23" i="7"/>
  <c r="S23" i="7"/>
  <c r="AP35" i="7"/>
  <c r="AG39" i="7"/>
  <c r="AH39" i="7"/>
  <c r="AP30" i="7"/>
  <c r="S34" i="7"/>
  <c r="V34" i="7"/>
  <c r="AP46" i="7"/>
  <c r="AP58" i="7"/>
  <c r="V62" i="7"/>
  <c r="S62" i="7"/>
  <c r="AP53" i="7"/>
  <c r="AH57" i="7"/>
  <c r="AG57" i="7"/>
  <c r="AP69" i="7"/>
  <c r="S73" i="7"/>
  <c r="V73" i="7"/>
  <c r="V77" i="7"/>
  <c r="S77" i="7"/>
  <c r="AP80" i="7"/>
  <c r="V84" i="7"/>
  <c r="V87" i="7"/>
  <c r="S87" i="7"/>
  <c r="AP92" i="7"/>
  <c r="AH96" i="7"/>
  <c r="S96" i="7"/>
  <c r="AG96" i="7"/>
  <c r="V96" i="7"/>
  <c r="S100" i="7"/>
  <c r="AP101" i="7"/>
  <c r="AP18" i="7"/>
  <c r="V20" i="7"/>
  <c r="S20" i="7"/>
  <c r="AR21" i="7"/>
  <c r="AR25" i="7"/>
  <c r="AP29" i="7"/>
  <c r="AF33" i="7"/>
  <c r="AR41" i="7"/>
  <c r="AP45" i="7"/>
  <c r="AR28" i="7"/>
  <c r="AP32" i="7"/>
  <c r="AF36" i="7"/>
  <c r="AR44" i="7"/>
  <c r="AR48" i="7"/>
  <c r="AR56" i="7"/>
  <c r="AP60" i="7"/>
  <c r="AF64" i="7"/>
  <c r="AR72" i="7"/>
  <c r="AR51" i="7"/>
  <c r="AP55" i="7"/>
  <c r="AF59" i="7"/>
  <c r="AR67" i="7"/>
  <c r="AP71" i="7"/>
  <c r="AR79" i="7"/>
  <c r="AP83" i="7"/>
  <c r="AR78" i="7"/>
  <c r="AP82" i="7"/>
  <c r="AF86" i="7"/>
  <c r="AF89" i="7"/>
  <c r="AR97" i="7"/>
  <c r="AR90" i="7"/>
  <c r="AP94" i="7"/>
  <c r="AF98" i="7"/>
  <c r="AF102" i="7"/>
  <c r="AF99" i="7"/>
  <c r="AP107" i="7"/>
  <c r="AR110" i="7"/>
  <c r="AE31" i="4"/>
  <c r="AB31" i="4"/>
  <c r="AL31" i="4"/>
  <c r="AC31" i="4"/>
  <c r="AJ31" i="4"/>
  <c r="AE15" i="4"/>
  <c r="AC15" i="4"/>
  <c r="AL15" i="4"/>
  <c r="AB15" i="4"/>
  <c r="AJ15" i="4"/>
  <c r="AE105" i="4"/>
  <c r="AB105" i="4"/>
  <c r="AL105" i="4"/>
  <c r="AC105" i="4"/>
  <c r="AJ105" i="4"/>
  <c r="AE97" i="4"/>
  <c r="AB97" i="4"/>
  <c r="AL97" i="4"/>
  <c r="AC97" i="4"/>
  <c r="AJ97" i="4"/>
  <c r="AE93" i="4"/>
  <c r="AB93" i="4"/>
  <c r="AL93" i="4"/>
  <c r="AC93" i="4"/>
  <c r="AJ93" i="4"/>
  <c r="AE85" i="4"/>
  <c r="AC85" i="4"/>
  <c r="AJ85" i="4"/>
  <c r="AB85" i="4"/>
  <c r="AL85" i="4"/>
  <c r="AE77" i="4"/>
  <c r="AC77" i="4"/>
  <c r="AJ77" i="4"/>
  <c r="AB77" i="4"/>
  <c r="AL77" i="4"/>
  <c r="AE69" i="4"/>
  <c r="AC69" i="4"/>
  <c r="AJ69" i="4"/>
  <c r="AB69" i="4"/>
  <c r="AL69" i="4"/>
  <c r="AE57" i="4"/>
  <c r="AC57" i="4"/>
  <c r="AJ57" i="4"/>
  <c r="AB57" i="4"/>
  <c r="AL57" i="4"/>
  <c r="AE48" i="4"/>
  <c r="AB48" i="4"/>
  <c r="AL48" i="4"/>
  <c r="AC48" i="4"/>
  <c r="AJ48" i="4"/>
  <c r="AE35" i="4"/>
  <c r="AB35" i="4"/>
  <c r="AL35" i="4"/>
  <c r="AC35" i="4"/>
  <c r="AJ35" i="4"/>
  <c r="AE18" i="4"/>
  <c r="AJ18" i="4"/>
  <c r="AL18" i="4"/>
  <c r="AB18" i="4"/>
  <c r="AC18" i="4"/>
  <c r="AE21" i="4"/>
  <c r="AC21" i="4"/>
  <c r="AL21" i="4"/>
  <c r="AB21" i="4"/>
  <c r="AJ21" i="4"/>
  <c r="AE9" i="4"/>
  <c r="AC9" i="4"/>
  <c r="AL9" i="4"/>
  <c r="AB9" i="4"/>
  <c r="AJ9" i="4"/>
  <c r="AE86" i="4"/>
  <c r="AB86" i="4"/>
  <c r="AL86" i="4"/>
  <c r="AC86" i="4"/>
  <c r="AJ86" i="4"/>
  <c r="AE42" i="4"/>
  <c r="AB42" i="4"/>
  <c r="AL42" i="4"/>
  <c r="AC42" i="4"/>
  <c r="AJ42" i="4"/>
  <c r="AE34" i="4"/>
  <c r="AB34" i="4"/>
  <c r="AL34" i="4"/>
  <c r="AC34" i="4"/>
  <c r="AJ34" i="4"/>
  <c r="AE27" i="4"/>
  <c r="AB27" i="4"/>
  <c r="AL27" i="4"/>
  <c r="AC27" i="4"/>
  <c r="AJ27" i="4"/>
  <c r="AE19" i="4"/>
  <c r="AC19" i="4"/>
  <c r="AL19" i="4"/>
  <c r="AB19" i="4"/>
  <c r="AJ19" i="4"/>
  <c r="AE11" i="4"/>
  <c r="AC11" i="4"/>
  <c r="AL11" i="4"/>
  <c r="AB11" i="4"/>
  <c r="AJ11" i="4"/>
  <c r="AE107" i="4"/>
  <c r="AB107" i="4"/>
  <c r="AL107" i="4"/>
  <c r="AC107" i="4"/>
  <c r="AJ107" i="4"/>
  <c r="AE103" i="4"/>
  <c r="AB103" i="4"/>
  <c r="AL103" i="4"/>
  <c r="AC103" i="4"/>
  <c r="AJ103" i="4"/>
  <c r="AE99" i="4"/>
  <c r="AB99" i="4"/>
  <c r="AL99" i="4"/>
  <c r="AC99" i="4"/>
  <c r="AJ99" i="4"/>
  <c r="AE95" i="4"/>
  <c r="AB95" i="4"/>
  <c r="AL95" i="4"/>
  <c r="AC95" i="4"/>
  <c r="AJ95" i="4"/>
  <c r="AE91" i="4"/>
  <c r="AB91" i="4"/>
  <c r="AL91" i="4"/>
  <c r="AC91" i="4"/>
  <c r="AJ91" i="4"/>
  <c r="AE87" i="4"/>
  <c r="AB87" i="4"/>
  <c r="AL87" i="4"/>
  <c r="AC87" i="4"/>
  <c r="AJ87" i="4"/>
  <c r="AE83" i="4"/>
  <c r="AC83" i="4"/>
  <c r="AJ83" i="4"/>
  <c r="AB83" i="4"/>
  <c r="AL83" i="4"/>
  <c r="AE79" i="4"/>
  <c r="AC79" i="4"/>
  <c r="AJ79" i="4"/>
  <c r="AB79" i="4"/>
  <c r="AL79" i="4"/>
  <c r="AE75" i="4"/>
  <c r="AB75" i="4"/>
  <c r="AL75" i="4"/>
  <c r="AC75" i="4"/>
  <c r="AJ75" i="4"/>
  <c r="AE71" i="4"/>
  <c r="AC71" i="4"/>
  <c r="AJ71" i="4"/>
  <c r="AB71" i="4"/>
  <c r="AL71" i="4"/>
  <c r="AE67" i="4"/>
  <c r="AC67" i="4"/>
  <c r="AJ67" i="4"/>
  <c r="AB67" i="4"/>
  <c r="AL67" i="4"/>
  <c r="AE63" i="4"/>
  <c r="AC63" i="4"/>
  <c r="AJ63" i="4"/>
  <c r="AB63" i="4"/>
  <c r="AL63" i="4"/>
  <c r="AE59" i="4"/>
  <c r="AC59" i="4"/>
  <c r="AJ59" i="4"/>
  <c r="AB59" i="4"/>
  <c r="AL59" i="4"/>
  <c r="AE54" i="4"/>
  <c r="AC54" i="4"/>
  <c r="AJ54" i="4"/>
  <c r="AB54" i="4"/>
  <c r="AL54" i="4"/>
  <c r="AE50" i="4"/>
  <c r="AC50" i="4"/>
  <c r="AJ50" i="4"/>
  <c r="AB50" i="4"/>
  <c r="AL50" i="4"/>
  <c r="AE45" i="4"/>
  <c r="AB45" i="4"/>
  <c r="AL45" i="4"/>
  <c r="AC45" i="4"/>
  <c r="AJ45" i="4"/>
  <c r="AE39" i="4"/>
  <c r="AB39" i="4"/>
  <c r="AL39" i="4"/>
  <c r="AC39" i="4"/>
  <c r="AJ39" i="4"/>
  <c r="AE30" i="4"/>
  <c r="AB30" i="4"/>
  <c r="AL30" i="4"/>
  <c r="AC30" i="4"/>
  <c r="AJ30" i="4"/>
  <c r="AE22" i="4"/>
  <c r="AJ22" i="4"/>
  <c r="AL22" i="4"/>
  <c r="AB22" i="4"/>
  <c r="AC22" i="4"/>
  <c r="AE14" i="4"/>
  <c r="AJ14" i="4"/>
  <c r="AL14" i="4"/>
  <c r="AB14" i="4"/>
  <c r="AC14" i="4"/>
  <c r="AE46" i="4"/>
  <c r="AB46" i="4"/>
  <c r="AL46" i="4"/>
  <c r="AC46" i="4"/>
  <c r="AJ46" i="4"/>
  <c r="AE29" i="4"/>
  <c r="AB29" i="4"/>
  <c r="AL29" i="4"/>
  <c r="AC29" i="4"/>
  <c r="AJ29" i="4"/>
  <c r="AE13" i="4"/>
  <c r="AC13" i="4"/>
  <c r="AL13" i="4"/>
  <c r="AB13" i="4"/>
  <c r="AJ13" i="4"/>
  <c r="AE25" i="4"/>
  <c r="AC25" i="4"/>
  <c r="AL25" i="4"/>
  <c r="AB25" i="4"/>
  <c r="AJ25" i="4"/>
  <c r="AE106" i="4"/>
  <c r="AB106" i="4"/>
  <c r="AL106" i="4"/>
  <c r="AC106" i="4"/>
  <c r="AJ106" i="4"/>
  <c r="AE98" i="4"/>
  <c r="AB98" i="4"/>
  <c r="AL98" i="4"/>
  <c r="AC98" i="4"/>
  <c r="AJ98" i="4"/>
  <c r="AE90" i="4"/>
  <c r="AB90" i="4"/>
  <c r="AL90" i="4"/>
  <c r="AC90" i="4"/>
  <c r="AJ90" i="4"/>
  <c r="AE82" i="4"/>
  <c r="AC82" i="4"/>
  <c r="AJ82" i="4"/>
  <c r="AB82" i="4"/>
  <c r="AL82" i="4"/>
  <c r="AE74" i="4"/>
  <c r="AC74" i="4"/>
  <c r="AJ74" i="4"/>
  <c r="AB74" i="4"/>
  <c r="AL74" i="4"/>
  <c r="AE66" i="4"/>
  <c r="AC66" i="4"/>
  <c r="AJ66" i="4"/>
  <c r="AB66" i="4"/>
  <c r="AL66" i="4"/>
  <c r="AE58" i="4"/>
  <c r="AC58" i="4"/>
  <c r="AJ58" i="4"/>
  <c r="AB58" i="4"/>
  <c r="AL58" i="4"/>
  <c r="AE49" i="4"/>
  <c r="AB49" i="4"/>
  <c r="AL49" i="4"/>
  <c r="AC49" i="4"/>
  <c r="AJ49" i="4"/>
  <c r="AE37" i="4"/>
  <c r="AB37" i="4"/>
  <c r="AL37" i="4"/>
  <c r="AC37" i="4"/>
  <c r="AJ37" i="4"/>
  <c r="AE20" i="4"/>
  <c r="AJ20" i="4"/>
  <c r="AL20" i="4"/>
  <c r="AB20" i="4"/>
  <c r="AC20" i="4"/>
  <c r="AE33" i="4"/>
  <c r="AB33" i="4"/>
  <c r="AL33" i="4"/>
  <c r="AC33" i="4"/>
  <c r="AJ33" i="4"/>
  <c r="AE100" i="4"/>
  <c r="AB100" i="4"/>
  <c r="AL100" i="4"/>
  <c r="AC100" i="4"/>
  <c r="AJ100" i="4"/>
  <c r="AE84" i="4"/>
  <c r="AC84" i="4"/>
  <c r="AJ84" i="4"/>
  <c r="AB84" i="4"/>
  <c r="AL84" i="4"/>
  <c r="AE68" i="4"/>
  <c r="AC68" i="4"/>
  <c r="AJ68" i="4"/>
  <c r="AB68" i="4"/>
  <c r="AL68" i="4"/>
  <c r="AE51" i="4"/>
  <c r="AC51" i="4"/>
  <c r="AJ51" i="4"/>
  <c r="AB51" i="4"/>
  <c r="AL51" i="4"/>
  <c r="AE24" i="4"/>
  <c r="AJ24" i="4"/>
  <c r="AL24" i="4"/>
  <c r="AB24" i="4"/>
  <c r="AC24" i="4"/>
  <c r="AE96" i="4"/>
  <c r="AB96" i="4"/>
  <c r="AL96" i="4"/>
  <c r="AC96" i="4"/>
  <c r="AJ96" i="4"/>
  <c r="AE64" i="4"/>
  <c r="AC64" i="4"/>
  <c r="AJ64" i="4"/>
  <c r="AB64" i="4"/>
  <c r="AL64" i="4"/>
  <c r="AE16" i="4"/>
  <c r="AJ16" i="4"/>
  <c r="AL16" i="4"/>
  <c r="AB16" i="4"/>
  <c r="AC16" i="4"/>
  <c r="AE38" i="4"/>
  <c r="AB38" i="4"/>
  <c r="AL38" i="4"/>
  <c r="AC38" i="4"/>
  <c r="AJ38" i="4"/>
  <c r="AE23" i="4"/>
  <c r="AC23" i="4"/>
  <c r="AL23" i="4"/>
  <c r="AB23" i="4"/>
  <c r="AJ23" i="4"/>
  <c r="AE109" i="4"/>
  <c r="AB109" i="4"/>
  <c r="AL109" i="4"/>
  <c r="AC109" i="4"/>
  <c r="AJ109" i="4"/>
  <c r="AE101" i="4"/>
  <c r="AB101" i="4"/>
  <c r="AL101" i="4"/>
  <c r="AC101" i="4"/>
  <c r="AJ101" i="4"/>
  <c r="AE89" i="4"/>
  <c r="AB89" i="4"/>
  <c r="AL89" i="4"/>
  <c r="AC89" i="4"/>
  <c r="AJ89" i="4"/>
  <c r="AE81" i="4"/>
  <c r="AC81" i="4"/>
  <c r="AJ81" i="4"/>
  <c r="AB81" i="4"/>
  <c r="AL81" i="4"/>
  <c r="AE73" i="4"/>
  <c r="AC73" i="4"/>
  <c r="AJ73" i="4"/>
  <c r="AB73" i="4"/>
  <c r="AL73" i="4"/>
  <c r="AE65" i="4"/>
  <c r="AC65" i="4"/>
  <c r="AJ65" i="4"/>
  <c r="AB65" i="4"/>
  <c r="AL65" i="4"/>
  <c r="AE61" i="4"/>
  <c r="AC61" i="4"/>
  <c r="AJ61" i="4"/>
  <c r="AB61" i="4"/>
  <c r="AL61" i="4"/>
  <c r="AE52" i="4"/>
  <c r="AC52" i="4"/>
  <c r="AJ52" i="4"/>
  <c r="AB52" i="4"/>
  <c r="AL52" i="4"/>
  <c r="AE43" i="4"/>
  <c r="AB43" i="4"/>
  <c r="AL43" i="4"/>
  <c r="AC43" i="4"/>
  <c r="AJ43" i="4"/>
  <c r="AE26" i="4"/>
  <c r="AB26" i="4"/>
  <c r="AL26" i="4"/>
  <c r="AC26" i="4"/>
  <c r="AJ26" i="4"/>
  <c r="AE10" i="4"/>
  <c r="AJ10" i="4"/>
  <c r="AL10" i="4"/>
  <c r="AB10" i="4"/>
  <c r="AC10" i="4"/>
  <c r="AE36" i="4"/>
  <c r="AB36" i="4"/>
  <c r="AL36" i="4"/>
  <c r="AC36" i="4"/>
  <c r="AJ36" i="4"/>
  <c r="AE40" i="4"/>
  <c r="AB40" i="4"/>
  <c r="AL40" i="4"/>
  <c r="AC40" i="4"/>
  <c r="AJ40" i="4"/>
  <c r="AE102" i="4"/>
  <c r="AB102" i="4"/>
  <c r="AL102" i="4"/>
  <c r="AC102" i="4"/>
  <c r="AJ102" i="4"/>
  <c r="AE94" i="4"/>
  <c r="AB94" i="4"/>
  <c r="AL94" i="4"/>
  <c r="AC94" i="4"/>
  <c r="AJ94" i="4"/>
  <c r="AE78" i="4"/>
  <c r="AC78" i="4"/>
  <c r="AJ78" i="4"/>
  <c r="AB78" i="4"/>
  <c r="AL78" i="4"/>
  <c r="AE70" i="4"/>
  <c r="AC70" i="4"/>
  <c r="AJ70" i="4"/>
  <c r="AB70" i="4"/>
  <c r="AL70" i="4"/>
  <c r="AE62" i="4"/>
  <c r="AC62" i="4"/>
  <c r="AJ62" i="4"/>
  <c r="AB62" i="4"/>
  <c r="AL62" i="4"/>
  <c r="AE53" i="4"/>
  <c r="AC53" i="4"/>
  <c r="AJ53" i="4"/>
  <c r="AB53" i="4"/>
  <c r="AL53" i="4"/>
  <c r="AE44" i="4"/>
  <c r="AB44" i="4"/>
  <c r="AL44" i="4"/>
  <c r="AC44" i="4"/>
  <c r="AJ44" i="4"/>
  <c r="AE28" i="4"/>
  <c r="AB28" i="4"/>
  <c r="AL28" i="4"/>
  <c r="AC28" i="4"/>
  <c r="AJ28" i="4"/>
  <c r="AE12" i="4"/>
  <c r="AJ12" i="4"/>
  <c r="AL12" i="4"/>
  <c r="AB12" i="4"/>
  <c r="AC12" i="4"/>
  <c r="AE108" i="4"/>
  <c r="AB108" i="4"/>
  <c r="AL108" i="4"/>
  <c r="AC108" i="4"/>
  <c r="AJ108" i="4"/>
  <c r="AE92" i="4"/>
  <c r="AB92" i="4"/>
  <c r="AL92" i="4"/>
  <c r="AC92" i="4"/>
  <c r="AJ92" i="4"/>
  <c r="AE76" i="4"/>
  <c r="AC76" i="4"/>
  <c r="AJ76" i="4"/>
  <c r="AB76" i="4"/>
  <c r="AL76" i="4"/>
  <c r="AE60" i="4"/>
  <c r="AC60" i="4"/>
  <c r="AJ60" i="4"/>
  <c r="AB60" i="4"/>
  <c r="AL60" i="4"/>
  <c r="AE41" i="4"/>
  <c r="AB41" i="4"/>
  <c r="AL41" i="4"/>
  <c r="AC41" i="4"/>
  <c r="AJ41" i="4"/>
  <c r="AE17" i="4"/>
  <c r="AC17" i="4"/>
  <c r="AL17" i="4"/>
  <c r="AB17" i="4"/>
  <c r="AJ17" i="4"/>
  <c r="AE80" i="4"/>
  <c r="AC80" i="4"/>
  <c r="AJ80" i="4"/>
  <c r="AB80" i="4"/>
  <c r="AL80" i="4"/>
  <c r="AE47" i="4"/>
  <c r="AB47" i="4"/>
  <c r="AL47" i="4"/>
  <c r="AC47" i="4"/>
  <c r="AJ47" i="4"/>
  <c r="AE111" i="4"/>
  <c r="AF36" i="4" s="1"/>
  <c r="Q106" i="3"/>
  <c r="Q104" i="3"/>
  <c r="Q102" i="3"/>
  <c r="Q100" i="3"/>
  <c r="Q98" i="3"/>
  <c r="Q96" i="3"/>
  <c r="Q94" i="3"/>
  <c r="Q92" i="3"/>
  <c r="Q90" i="3"/>
  <c r="Q88" i="3"/>
  <c r="Q86" i="3"/>
  <c r="Q84" i="3"/>
  <c r="Q82" i="3"/>
  <c r="Q80" i="3"/>
  <c r="Q78" i="3"/>
  <c r="Q76" i="3"/>
  <c r="Q74" i="3"/>
  <c r="Q72" i="3"/>
  <c r="Q70" i="3"/>
  <c r="Q68" i="3"/>
  <c r="Q66" i="3"/>
  <c r="Q64" i="3"/>
  <c r="Q62" i="3"/>
  <c r="Q60" i="3"/>
  <c r="Q58" i="3"/>
  <c r="Q56" i="3"/>
  <c r="Q54" i="3"/>
  <c r="Q52" i="3"/>
  <c r="Q50" i="3"/>
  <c r="Q48" i="3"/>
  <c r="Q46" i="3"/>
  <c r="Q44" i="3"/>
  <c r="Q42" i="3"/>
  <c r="Q40" i="3"/>
  <c r="Q38" i="3"/>
  <c r="Q36" i="3"/>
  <c r="Q34" i="3"/>
  <c r="Q32" i="3"/>
  <c r="Q30" i="3"/>
  <c r="Q28" i="3"/>
  <c r="Q26" i="3"/>
  <c r="Q24" i="3"/>
  <c r="Q22" i="3"/>
  <c r="Q20" i="3"/>
  <c r="Q18" i="3"/>
  <c r="Q16" i="3"/>
  <c r="Q14" i="3"/>
  <c r="Q12" i="3"/>
  <c r="Q10" i="3"/>
  <c r="Q107" i="3"/>
  <c r="Q105" i="3"/>
  <c r="Q103" i="3"/>
  <c r="Q101" i="3"/>
  <c r="Q99" i="3"/>
  <c r="Q97" i="3"/>
  <c r="Q95" i="3"/>
  <c r="Q93" i="3"/>
  <c r="Q91" i="3"/>
  <c r="Q89" i="3"/>
  <c r="Q87" i="3"/>
  <c r="Q85" i="3"/>
  <c r="Q83" i="3"/>
  <c r="Q81" i="3"/>
  <c r="Q79" i="3"/>
  <c r="Q77" i="3"/>
  <c r="Q75" i="3"/>
  <c r="Q73" i="3"/>
  <c r="Q71" i="3"/>
  <c r="Q69" i="3"/>
  <c r="Q67" i="3"/>
  <c r="Q65" i="3"/>
  <c r="Q63" i="3"/>
  <c r="Q61" i="3"/>
  <c r="Q59" i="3"/>
  <c r="Q57" i="3"/>
  <c r="Q55" i="3"/>
  <c r="Q53" i="3"/>
  <c r="Q51" i="3"/>
  <c r="Q49" i="3"/>
  <c r="Q47" i="3"/>
  <c r="Q45" i="3"/>
  <c r="Q43" i="3"/>
  <c r="Q41" i="3"/>
  <c r="Q39" i="3"/>
  <c r="Q35" i="3"/>
  <c r="Q31" i="3"/>
  <c r="Q27" i="3"/>
  <c r="Q23" i="3"/>
  <c r="Q19" i="3"/>
  <c r="Q15" i="3"/>
  <c r="Q11" i="3"/>
  <c r="Q37" i="3"/>
  <c r="Q33" i="3"/>
  <c r="Q29" i="3"/>
  <c r="Q25" i="3"/>
  <c r="Q21" i="3"/>
  <c r="Q17" i="3"/>
  <c r="Q13" i="3"/>
  <c r="Q9" i="3"/>
  <c r="Q7" i="3"/>
  <c r="Q8" i="3"/>
  <c r="AG73" i="7" l="1"/>
  <c r="V57" i="7"/>
  <c r="AG34" i="7"/>
  <c r="AG16" i="7"/>
  <c r="S60" i="7"/>
  <c r="AG91" i="7"/>
  <c r="AH66" i="7"/>
  <c r="AH27" i="7"/>
  <c r="AH85" i="7"/>
  <c r="AH70" i="7"/>
  <c r="S54" i="7"/>
  <c r="S47" i="7"/>
  <c r="AH31" i="7"/>
  <c r="AH13" i="7"/>
  <c r="V94" i="7"/>
  <c r="V82" i="7"/>
  <c r="AG18" i="7"/>
  <c r="S58" i="7"/>
  <c r="S35" i="7"/>
  <c r="AG30" i="7"/>
  <c r="V22" i="7"/>
  <c r="AH20" i="7"/>
  <c r="AH87" i="7"/>
  <c r="AH77" i="7"/>
  <c r="AH62" i="7"/>
  <c r="S39" i="7"/>
  <c r="AH23" i="7"/>
  <c r="S19" i="7"/>
  <c r="AH40" i="7"/>
  <c r="V24" i="7"/>
  <c r="S105" i="7"/>
  <c r="V101" i="7"/>
  <c r="AH104" i="7"/>
  <c r="V80" i="7"/>
  <c r="S50" i="7"/>
  <c r="V46" i="7"/>
  <c r="V12" i="7"/>
  <c r="V76" i="7"/>
  <c r="AG65" i="7"/>
  <c r="V49" i="7"/>
  <c r="V42" i="7"/>
  <c r="AG26" i="7"/>
  <c r="AG106" i="7"/>
  <c r="S93" i="7"/>
  <c r="V71" i="7"/>
  <c r="AG55" i="7"/>
  <c r="S68" i="7"/>
  <c r="AG37" i="7"/>
  <c r="AH38" i="7"/>
  <c r="AH17" i="7"/>
  <c r="AM112" i="7"/>
  <c r="B59" i="7" s="1"/>
  <c r="AK112" i="7"/>
  <c r="B58" i="7" s="1"/>
  <c r="BF112" i="7"/>
  <c r="BG10" i="7" s="1"/>
  <c r="S84" i="7"/>
  <c r="AG74" i="7"/>
  <c r="S63" i="7"/>
  <c r="AH45" i="7"/>
  <c r="V29" i="7"/>
  <c r="AH91" i="7"/>
  <c r="S66" i="7"/>
  <c r="S27" i="7"/>
  <c r="AH52" i="7"/>
  <c r="S32" i="7"/>
  <c r="AH18" i="7"/>
  <c r="V30" i="7"/>
  <c r="AH22" i="7"/>
  <c r="V61" i="7"/>
  <c r="S61" i="7"/>
  <c r="AG84" i="7"/>
  <c r="V74" i="7"/>
  <c r="AG63" i="7"/>
  <c r="S45" i="7"/>
  <c r="AH29" i="7"/>
  <c r="S91" i="7"/>
  <c r="S52" i="7"/>
  <c r="AG32" i="7"/>
  <c r="S18" i="7"/>
  <c r="AG61" i="7"/>
  <c r="V100" i="7"/>
  <c r="AG40" i="7"/>
  <c r="S24" i="7"/>
  <c r="S14" i="7"/>
  <c r="S101" i="7"/>
  <c r="S80" i="7"/>
  <c r="S53" i="7"/>
  <c r="S12" i="7"/>
  <c r="V11" i="7"/>
  <c r="V93" i="7"/>
  <c r="V75" i="7"/>
  <c r="V68" i="7"/>
  <c r="AH37" i="7"/>
  <c r="AG38" i="7"/>
  <c r="AH43" i="7"/>
  <c r="AH100" i="7"/>
  <c r="V40" i="7"/>
  <c r="AG24" i="7"/>
  <c r="AG14" i="7"/>
  <c r="AG101" i="7"/>
  <c r="AG80" i="7"/>
  <c r="AG53" i="7"/>
  <c r="AG12" i="7"/>
  <c r="AH11" i="7"/>
  <c r="AH93" i="7"/>
  <c r="AH75" i="7"/>
  <c r="AH68" i="7"/>
  <c r="S37" i="7"/>
  <c r="V38" i="7"/>
  <c r="S43" i="7"/>
  <c r="AG102" i="7"/>
  <c r="V102" i="7"/>
  <c r="AH102" i="7"/>
  <c r="S102" i="7"/>
  <c r="AH86" i="7"/>
  <c r="AG86" i="7"/>
  <c r="S86" i="7"/>
  <c r="V86" i="7"/>
  <c r="AH36" i="7"/>
  <c r="S36" i="7"/>
  <c r="AG36" i="7"/>
  <c r="V36" i="7"/>
  <c r="AG97" i="7"/>
  <c r="V97" i="7"/>
  <c r="AH97" i="7"/>
  <c r="S97" i="7"/>
  <c r="AH78" i="7"/>
  <c r="S78" i="7"/>
  <c r="AG78" i="7"/>
  <c r="V78" i="7"/>
  <c r="AG79" i="7"/>
  <c r="V79" i="7"/>
  <c r="AH79" i="7"/>
  <c r="S79" i="7"/>
  <c r="AH67" i="7"/>
  <c r="S67" i="7"/>
  <c r="AG67" i="7"/>
  <c r="V67" i="7"/>
  <c r="AG72" i="7"/>
  <c r="V72" i="7"/>
  <c r="AH72" i="7"/>
  <c r="S72" i="7"/>
  <c r="AH28" i="7"/>
  <c r="S28" i="7"/>
  <c r="AG28" i="7"/>
  <c r="V28" i="7"/>
  <c r="AG41" i="7"/>
  <c r="V41" i="7"/>
  <c r="AH41" i="7"/>
  <c r="S41" i="7"/>
  <c r="AH21" i="7"/>
  <c r="S21" i="7"/>
  <c r="AG21" i="7"/>
  <c r="V21" i="7"/>
  <c r="AF112" i="7"/>
  <c r="AH10" i="7"/>
  <c r="S10" i="7"/>
  <c r="AG10" i="7"/>
  <c r="V10" i="7"/>
  <c r="AH108" i="7"/>
  <c r="S108" i="7"/>
  <c r="AG108" i="7"/>
  <c r="V108" i="7"/>
  <c r="AH88" i="7"/>
  <c r="S88" i="7"/>
  <c r="AG88" i="7"/>
  <c r="V88" i="7"/>
  <c r="AP112" i="7"/>
  <c r="B61" i="7" s="1"/>
  <c r="AH99" i="7"/>
  <c r="S99" i="7"/>
  <c r="AG99" i="7"/>
  <c r="V99" i="7"/>
  <c r="AH98" i="7"/>
  <c r="S98" i="7"/>
  <c r="AG98" i="7"/>
  <c r="V98" i="7"/>
  <c r="AG89" i="7"/>
  <c r="V89" i="7"/>
  <c r="AH89" i="7"/>
  <c r="S89" i="7"/>
  <c r="AH59" i="7"/>
  <c r="S59" i="7"/>
  <c r="AG59" i="7"/>
  <c r="V59" i="7"/>
  <c r="AG64" i="7"/>
  <c r="V64" i="7"/>
  <c r="AH64" i="7"/>
  <c r="S64" i="7"/>
  <c r="AG33" i="7"/>
  <c r="V33" i="7"/>
  <c r="AH33" i="7"/>
  <c r="S33" i="7"/>
  <c r="AG107" i="7"/>
  <c r="V107" i="7"/>
  <c r="AH107" i="7"/>
  <c r="S107" i="7"/>
  <c r="AH110" i="7"/>
  <c r="S110" i="7"/>
  <c r="AG110" i="7"/>
  <c r="V110" i="7"/>
  <c r="AH90" i="7"/>
  <c r="S90" i="7"/>
  <c r="AG90" i="7"/>
  <c r="V90" i="7"/>
  <c r="AH51" i="7"/>
  <c r="S51" i="7"/>
  <c r="AG51" i="7"/>
  <c r="V51" i="7"/>
  <c r="AG56" i="7"/>
  <c r="V56" i="7"/>
  <c r="AH56" i="7"/>
  <c r="S56" i="7"/>
  <c r="AH44" i="7"/>
  <c r="S44" i="7"/>
  <c r="AG44" i="7"/>
  <c r="V44" i="7"/>
  <c r="AG25" i="7"/>
  <c r="V25" i="7"/>
  <c r="AH25" i="7"/>
  <c r="S25" i="7"/>
  <c r="AR112" i="7"/>
  <c r="AG15" i="7"/>
  <c r="V15" i="7"/>
  <c r="AH15" i="7"/>
  <c r="S15" i="7"/>
  <c r="AG109" i="7"/>
  <c r="V109" i="7"/>
  <c r="AH109" i="7"/>
  <c r="S109" i="7"/>
  <c r="AG95" i="7"/>
  <c r="V95" i="7"/>
  <c r="AH95" i="7"/>
  <c r="S95" i="7"/>
  <c r="AF84" i="4"/>
  <c r="AF82" i="4"/>
  <c r="AJ111" i="4"/>
  <c r="AF9" i="4"/>
  <c r="AK69" i="4"/>
  <c r="AK97" i="4"/>
  <c r="AH36" i="4"/>
  <c r="AG36" i="4"/>
  <c r="AF37" i="4"/>
  <c r="AF14" i="4"/>
  <c r="AK47" i="4"/>
  <c r="AK17" i="4"/>
  <c r="AK60" i="4"/>
  <c r="AK92" i="4"/>
  <c r="AK44" i="4"/>
  <c r="AK62" i="4"/>
  <c r="AK78" i="4"/>
  <c r="AK102" i="4"/>
  <c r="AK36" i="4"/>
  <c r="AK10" i="4"/>
  <c r="AK26" i="4"/>
  <c r="AK52" i="4"/>
  <c r="AK65" i="4"/>
  <c r="AK81" i="4"/>
  <c r="AK101" i="4"/>
  <c r="AK23" i="4"/>
  <c r="AK96" i="4"/>
  <c r="AK24" i="4"/>
  <c r="AK51" i="4"/>
  <c r="AK84" i="4"/>
  <c r="AK33" i="4"/>
  <c r="AK20" i="4"/>
  <c r="AK37" i="4"/>
  <c r="AK58" i="4"/>
  <c r="AK74" i="4"/>
  <c r="AK90" i="4"/>
  <c r="AK106" i="4"/>
  <c r="AK13" i="4"/>
  <c r="AK46" i="4"/>
  <c r="AK14" i="4"/>
  <c r="AK39" i="4"/>
  <c r="AK50" i="4"/>
  <c r="AK59" i="4"/>
  <c r="AK67" i="4"/>
  <c r="AK75" i="4"/>
  <c r="AK83" i="4"/>
  <c r="AK91" i="4"/>
  <c r="AK99" i="4"/>
  <c r="AK107" i="4"/>
  <c r="AK19" i="4"/>
  <c r="AK34" i="4"/>
  <c r="AK86" i="4"/>
  <c r="AK21" i="4"/>
  <c r="AK18" i="4"/>
  <c r="AK35" i="4"/>
  <c r="AK57" i="4"/>
  <c r="AK77" i="4"/>
  <c r="AK93" i="4"/>
  <c r="AK105" i="4"/>
  <c r="AK31" i="4"/>
  <c r="AF51" i="4"/>
  <c r="AF33" i="4"/>
  <c r="AF58" i="4"/>
  <c r="AF25" i="4"/>
  <c r="AF59" i="4"/>
  <c r="AL111" i="4"/>
  <c r="AF109" i="4"/>
  <c r="AF24" i="4"/>
  <c r="AF68" i="4"/>
  <c r="AF100" i="4"/>
  <c r="AF20" i="4"/>
  <c r="AF49" i="4"/>
  <c r="AF66" i="4"/>
  <c r="AF98" i="4"/>
  <c r="AF29" i="4"/>
  <c r="AF39" i="4"/>
  <c r="AF87" i="4"/>
  <c r="AF74" i="4"/>
  <c r="AF90" i="4"/>
  <c r="AF106" i="4"/>
  <c r="AF13" i="4"/>
  <c r="AF46" i="4"/>
  <c r="AF22" i="4"/>
  <c r="AF50" i="4"/>
  <c r="AF71" i="4"/>
  <c r="AF41" i="4"/>
  <c r="AF30" i="4"/>
  <c r="AF45" i="4"/>
  <c r="AF54" i="4"/>
  <c r="AF63" i="4"/>
  <c r="AF79" i="4"/>
  <c r="AF103" i="4"/>
  <c r="AF53" i="4"/>
  <c r="AF67" i="4"/>
  <c r="AF75" i="4"/>
  <c r="AF83" i="4"/>
  <c r="AF95" i="4"/>
  <c r="AF27" i="4"/>
  <c r="AF108" i="4"/>
  <c r="AF86" i="4"/>
  <c r="AF91" i="4"/>
  <c r="AF99" i="4"/>
  <c r="AF11" i="4"/>
  <c r="AF42" i="4"/>
  <c r="AF76" i="4"/>
  <c r="AF28" i="4"/>
  <c r="AF70" i="4"/>
  <c r="AF102" i="4"/>
  <c r="AF60" i="4"/>
  <c r="AF92" i="4"/>
  <c r="AF12" i="4"/>
  <c r="AF44" i="4"/>
  <c r="AF62" i="4"/>
  <c r="AF78" i="4"/>
  <c r="AF94" i="4"/>
  <c r="AF40" i="4"/>
  <c r="AF32" i="4"/>
  <c r="AF16" i="4"/>
  <c r="AF64" i="4"/>
  <c r="AF96" i="4"/>
  <c r="AF55" i="4"/>
  <c r="AF104" i="4"/>
  <c r="AF72" i="4"/>
  <c r="AF47" i="4"/>
  <c r="AF80" i="4"/>
  <c r="AF17" i="4"/>
  <c r="AF88" i="4"/>
  <c r="AF56" i="4"/>
  <c r="AF21" i="4"/>
  <c r="AF10" i="4"/>
  <c r="AF26" i="4"/>
  <c r="AF43" i="4"/>
  <c r="AF52" i="4"/>
  <c r="AF61" i="4"/>
  <c r="AF69" i="4"/>
  <c r="AF77" i="4"/>
  <c r="AF85" i="4"/>
  <c r="AF93" i="4"/>
  <c r="AF101" i="4"/>
  <c r="AF23" i="4"/>
  <c r="AF38" i="4"/>
  <c r="AF19" i="4"/>
  <c r="AF18" i="4"/>
  <c r="AF35" i="4"/>
  <c r="AF48" i="4"/>
  <c r="AF57" i="4"/>
  <c r="AF65" i="4"/>
  <c r="AF73" i="4"/>
  <c r="AF81" i="4"/>
  <c r="AF89" i="4"/>
  <c r="AF97" i="4"/>
  <c r="AF105" i="4"/>
  <c r="AF15" i="4"/>
  <c r="AF31" i="4"/>
  <c r="AF107" i="4"/>
  <c r="AF34" i="4"/>
  <c r="W5" i="7" l="1"/>
  <c r="B56" i="7"/>
  <c r="BG109" i="7"/>
  <c r="BG100" i="7"/>
  <c r="BG95" i="7"/>
  <c r="BG80" i="7"/>
  <c r="BG77" i="7"/>
  <c r="BG61" i="7"/>
  <c r="BG70" i="7"/>
  <c r="BG54" i="7"/>
  <c r="BG38" i="7"/>
  <c r="BG47" i="7"/>
  <c r="BG31" i="7"/>
  <c r="BG12" i="7"/>
  <c r="BG13" i="7"/>
  <c r="BG99" i="7"/>
  <c r="BG90" i="7"/>
  <c r="BG86" i="7"/>
  <c r="BG83" i="7"/>
  <c r="BG67" i="7"/>
  <c r="BG51" i="7"/>
  <c r="BG60" i="7"/>
  <c r="BG44" i="7"/>
  <c r="BG28" i="7"/>
  <c r="BG37" i="7"/>
  <c r="BG21" i="7"/>
  <c r="BG15" i="7"/>
  <c r="BG110" i="7"/>
  <c r="BG101" i="7"/>
  <c r="BG92" i="7"/>
  <c r="BG87" i="7"/>
  <c r="BG85" i="7"/>
  <c r="BG69" i="7"/>
  <c r="BG53" i="7"/>
  <c r="BG62" i="7"/>
  <c r="BG46" i="7"/>
  <c r="BG30" i="7"/>
  <c r="BG39" i="7"/>
  <c r="BG23" i="7"/>
  <c r="BG19" i="7"/>
  <c r="BG107" i="7"/>
  <c r="BG98" i="7"/>
  <c r="BG93" i="7"/>
  <c r="BG78" i="7"/>
  <c r="BG75" i="7"/>
  <c r="BG59" i="7"/>
  <c r="BG68" i="7"/>
  <c r="BG52" i="7"/>
  <c r="BG36" i="7"/>
  <c r="BG45" i="7"/>
  <c r="BG29" i="7"/>
  <c r="BG20" i="7"/>
  <c r="BG11" i="7"/>
  <c r="BG33" i="7"/>
  <c r="BG40" i="7"/>
  <c r="BG72" i="7"/>
  <c r="BG79" i="7"/>
  <c r="BG97" i="7"/>
  <c r="BG106" i="7"/>
  <c r="BG27" i="7"/>
  <c r="BG34" i="7"/>
  <c r="BG66" i="7"/>
  <c r="BG73" i="7"/>
  <c r="BG91" i="7"/>
  <c r="BG105" i="7"/>
  <c r="BG25" i="7"/>
  <c r="BG32" i="7"/>
  <c r="BG64" i="7"/>
  <c r="BG71" i="7"/>
  <c r="BG89" i="7"/>
  <c r="BG103" i="7"/>
  <c r="BG16" i="7"/>
  <c r="BG26" i="7"/>
  <c r="BG58" i="7"/>
  <c r="BG65" i="7"/>
  <c r="BG84" i="7"/>
  <c r="BG104" i="7"/>
  <c r="BG14" i="7"/>
  <c r="BG24" i="7"/>
  <c r="BG56" i="7"/>
  <c r="BG63" i="7"/>
  <c r="BG82" i="7"/>
  <c r="BG102" i="7"/>
  <c r="BG22" i="7"/>
  <c r="BG43" i="7"/>
  <c r="BG50" i="7"/>
  <c r="BG57" i="7"/>
  <c r="BG76" i="7"/>
  <c r="BG96" i="7"/>
  <c r="BG18" i="7"/>
  <c r="BG41" i="7"/>
  <c r="BG48" i="7"/>
  <c r="BG55" i="7"/>
  <c r="BG74" i="7"/>
  <c r="BG94" i="7"/>
  <c r="BG17" i="7"/>
  <c r="BG35" i="7"/>
  <c r="BG42" i="7"/>
  <c r="BG49" i="7"/>
  <c r="BG81" i="7"/>
  <c r="BG88" i="7"/>
  <c r="BG108" i="7"/>
  <c r="BH10" i="7"/>
  <c r="BI10" i="7"/>
  <c r="AG112" i="7"/>
  <c r="AH112" i="7"/>
  <c r="V112" i="7"/>
  <c r="S112" i="7"/>
  <c r="X109" i="7"/>
  <c r="X107" i="7"/>
  <c r="X105" i="7"/>
  <c r="X110" i="7"/>
  <c r="X108" i="7"/>
  <c r="X106" i="7"/>
  <c r="X104" i="7"/>
  <c r="X102" i="7"/>
  <c r="X100" i="7"/>
  <c r="X103" i="7"/>
  <c r="X101" i="7"/>
  <c r="X99" i="7"/>
  <c r="X97" i="7"/>
  <c r="X95" i="7"/>
  <c r="X93" i="7"/>
  <c r="X91" i="7"/>
  <c r="X89" i="7"/>
  <c r="X87" i="7"/>
  <c r="X98" i="7"/>
  <c r="X96" i="7"/>
  <c r="X94" i="7"/>
  <c r="X92" i="7"/>
  <c r="X90" i="7"/>
  <c r="X88" i="7"/>
  <c r="X85" i="7"/>
  <c r="X83" i="7"/>
  <c r="X81" i="7"/>
  <c r="X79" i="7"/>
  <c r="X77" i="7"/>
  <c r="X75" i="7"/>
  <c r="X86" i="7"/>
  <c r="X84" i="7"/>
  <c r="X82" i="7"/>
  <c r="X80" i="7"/>
  <c r="X78" i="7"/>
  <c r="X76" i="7"/>
  <c r="X74" i="7"/>
  <c r="X72" i="7"/>
  <c r="X70" i="7"/>
  <c r="X68" i="7"/>
  <c r="X66" i="7"/>
  <c r="X64" i="7"/>
  <c r="X62" i="7"/>
  <c r="X60" i="7"/>
  <c r="X58" i="7"/>
  <c r="X56" i="7"/>
  <c r="X54" i="7"/>
  <c r="X52" i="7"/>
  <c r="X50" i="7"/>
  <c r="X73" i="7"/>
  <c r="X71" i="7"/>
  <c r="X69" i="7"/>
  <c r="X67" i="7"/>
  <c r="X65" i="7"/>
  <c r="X63" i="7"/>
  <c r="X61" i="7"/>
  <c r="X59" i="7"/>
  <c r="X57" i="7"/>
  <c r="X55" i="7"/>
  <c r="X53" i="7"/>
  <c r="X51" i="7"/>
  <c r="X49" i="7"/>
  <c r="X47" i="7"/>
  <c r="X45" i="7"/>
  <c r="X43" i="7"/>
  <c r="X41" i="7"/>
  <c r="X39" i="7"/>
  <c r="X37" i="7"/>
  <c r="X35" i="7"/>
  <c r="X33" i="7"/>
  <c r="X31" i="7"/>
  <c r="X29" i="7"/>
  <c r="X27" i="7"/>
  <c r="X25" i="7"/>
  <c r="X23" i="7"/>
  <c r="X48" i="7"/>
  <c r="X46" i="7"/>
  <c r="X44" i="7"/>
  <c r="X42" i="7"/>
  <c r="X40" i="7"/>
  <c r="X38" i="7"/>
  <c r="X36" i="7"/>
  <c r="X34" i="7"/>
  <c r="X32" i="7"/>
  <c r="X30" i="7"/>
  <c r="X28" i="7"/>
  <c r="X26" i="7"/>
  <c r="X24" i="7"/>
  <c r="X22" i="7"/>
  <c r="X20" i="7"/>
  <c r="X19" i="7"/>
  <c r="X18" i="7"/>
  <c r="X17" i="7"/>
  <c r="X15" i="7"/>
  <c r="X13" i="7"/>
  <c r="X11" i="7"/>
  <c r="X21" i="7"/>
  <c r="B21" i="7"/>
  <c r="X16" i="7"/>
  <c r="X14" i="7"/>
  <c r="X12" i="7"/>
  <c r="X10" i="7"/>
  <c r="AH15" i="4"/>
  <c r="AG15" i="4"/>
  <c r="AH81" i="4"/>
  <c r="AG81" i="4"/>
  <c r="AH48" i="4"/>
  <c r="AG48" i="4"/>
  <c r="AH38" i="4"/>
  <c r="AG38" i="4"/>
  <c r="AH85" i="4"/>
  <c r="AG85" i="4"/>
  <c r="AH52" i="4"/>
  <c r="AG52" i="4"/>
  <c r="AH21" i="4"/>
  <c r="AG21" i="4"/>
  <c r="AH80" i="4"/>
  <c r="AG80" i="4"/>
  <c r="AH55" i="4"/>
  <c r="AG55" i="4"/>
  <c r="AH32" i="4"/>
  <c r="AG32" i="4"/>
  <c r="AH62" i="4"/>
  <c r="AG62" i="4"/>
  <c r="AH60" i="4"/>
  <c r="AG60" i="4"/>
  <c r="AH76" i="4"/>
  <c r="AG76" i="4"/>
  <c r="AH11" i="4"/>
  <c r="AG11" i="4"/>
  <c r="AH91" i="4"/>
  <c r="AG91" i="4"/>
  <c r="AH108" i="4"/>
  <c r="AG108" i="4"/>
  <c r="AH95" i="4"/>
  <c r="AG95" i="4"/>
  <c r="AH75" i="4"/>
  <c r="AG75" i="4"/>
  <c r="AH53" i="4"/>
  <c r="AG53" i="4"/>
  <c r="AH79" i="4"/>
  <c r="AG79" i="4"/>
  <c r="AH54" i="4"/>
  <c r="AG54" i="4"/>
  <c r="AH30" i="4"/>
  <c r="AG30" i="4"/>
  <c r="AH71" i="4"/>
  <c r="AG71" i="4"/>
  <c r="AH22" i="4"/>
  <c r="AG22" i="4"/>
  <c r="AH13" i="4"/>
  <c r="AG13" i="4"/>
  <c r="AH90" i="4"/>
  <c r="AG90" i="4"/>
  <c r="AH87" i="4"/>
  <c r="AG87" i="4"/>
  <c r="AH29" i="4"/>
  <c r="AG29" i="4"/>
  <c r="AH66" i="4"/>
  <c r="AG66" i="4"/>
  <c r="AH20" i="4"/>
  <c r="AG20" i="4"/>
  <c r="AH68" i="4"/>
  <c r="AG68" i="4"/>
  <c r="AH109" i="4"/>
  <c r="AG109" i="4"/>
  <c r="AH59" i="4"/>
  <c r="AG59" i="4"/>
  <c r="AH58" i="4"/>
  <c r="AG58" i="4"/>
  <c r="AH51" i="4"/>
  <c r="AG51" i="4"/>
  <c r="AH37" i="4"/>
  <c r="AG37" i="4"/>
  <c r="AH9" i="4"/>
  <c r="AK104" i="4"/>
  <c r="AK72" i="4"/>
  <c r="AK55" i="4"/>
  <c r="AK88" i="4"/>
  <c r="AK56" i="4"/>
  <c r="AK32" i="4"/>
  <c r="AK27" i="4"/>
  <c r="AK103" i="4"/>
  <c r="AK87" i="4"/>
  <c r="AK71" i="4"/>
  <c r="AK54" i="4"/>
  <c r="AK30" i="4"/>
  <c r="AK29" i="4"/>
  <c r="AK98" i="4"/>
  <c r="AK66" i="4"/>
  <c r="AK100" i="4"/>
  <c r="AK64" i="4"/>
  <c r="AK38" i="4"/>
  <c r="AK89" i="4"/>
  <c r="AK61" i="4"/>
  <c r="AK40" i="4"/>
  <c r="AK70" i="4"/>
  <c r="AK28" i="4"/>
  <c r="AK108" i="4"/>
  <c r="AK41" i="4"/>
  <c r="AH82" i="4"/>
  <c r="AG82" i="4"/>
  <c r="AH107" i="4"/>
  <c r="AG107" i="4"/>
  <c r="AH97" i="4"/>
  <c r="AG97" i="4"/>
  <c r="AH65" i="4"/>
  <c r="AG65" i="4"/>
  <c r="AH18" i="4"/>
  <c r="AG18" i="4"/>
  <c r="AH101" i="4"/>
  <c r="AG101" i="4"/>
  <c r="AH69" i="4"/>
  <c r="AG69" i="4"/>
  <c r="AH26" i="4"/>
  <c r="AG26" i="4"/>
  <c r="AH88" i="4"/>
  <c r="AG88" i="4"/>
  <c r="AH72" i="4"/>
  <c r="AG72" i="4"/>
  <c r="AH64" i="4"/>
  <c r="AG64" i="4"/>
  <c r="AH94" i="4"/>
  <c r="AG94" i="4"/>
  <c r="AH12" i="4"/>
  <c r="AG12" i="4"/>
  <c r="AH70" i="4"/>
  <c r="AG70" i="4"/>
  <c r="AH34" i="4"/>
  <c r="AG34" i="4"/>
  <c r="AH31" i="4"/>
  <c r="AG31" i="4"/>
  <c r="AH105" i="4"/>
  <c r="AG105" i="4"/>
  <c r="AH89" i="4"/>
  <c r="AG89" i="4"/>
  <c r="AH73" i="4"/>
  <c r="AG73" i="4"/>
  <c r="AH57" i="4"/>
  <c r="AG57" i="4"/>
  <c r="AH35" i="4"/>
  <c r="AG35" i="4"/>
  <c r="AH19" i="4"/>
  <c r="AG19" i="4"/>
  <c r="AH23" i="4"/>
  <c r="AG23" i="4"/>
  <c r="AH93" i="4"/>
  <c r="AG93" i="4"/>
  <c r="AH77" i="4"/>
  <c r="AG77" i="4"/>
  <c r="AH61" i="4"/>
  <c r="AG61" i="4"/>
  <c r="AH43" i="4"/>
  <c r="AG43" i="4"/>
  <c r="AH10" i="4"/>
  <c r="AG10" i="4"/>
  <c r="AH56" i="4"/>
  <c r="AG56" i="4"/>
  <c r="AH17" i="4"/>
  <c r="AG17" i="4"/>
  <c r="AH47" i="4"/>
  <c r="AG47" i="4"/>
  <c r="AH104" i="4"/>
  <c r="AG104" i="4"/>
  <c r="AH96" i="4"/>
  <c r="AG96" i="4"/>
  <c r="AH16" i="4"/>
  <c r="AG16" i="4"/>
  <c r="AH40" i="4"/>
  <c r="AG40" i="4"/>
  <c r="AH78" i="4"/>
  <c r="AG78" i="4"/>
  <c r="AH44" i="4"/>
  <c r="AG44" i="4"/>
  <c r="AH92" i="4"/>
  <c r="AG92" i="4"/>
  <c r="AH102" i="4"/>
  <c r="AG102" i="4"/>
  <c r="AH28" i="4"/>
  <c r="AG28" i="4"/>
  <c r="AH42" i="4"/>
  <c r="AG42" i="4"/>
  <c r="AH99" i="4"/>
  <c r="AG99" i="4"/>
  <c r="AH86" i="4"/>
  <c r="AG86" i="4"/>
  <c r="AH27" i="4"/>
  <c r="AG27" i="4"/>
  <c r="AH83" i="4"/>
  <c r="AG83" i="4"/>
  <c r="AH67" i="4"/>
  <c r="AG67" i="4"/>
  <c r="AH103" i="4"/>
  <c r="AG103" i="4"/>
  <c r="AH63" i="4"/>
  <c r="AG63" i="4"/>
  <c r="AH45" i="4"/>
  <c r="AG45" i="4"/>
  <c r="AH41" i="4"/>
  <c r="AG41" i="4"/>
  <c r="AH50" i="4"/>
  <c r="AG50" i="4"/>
  <c r="AH46" i="4"/>
  <c r="AG46" i="4"/>
  <c r="AH106" i="4"/>
  <c r="AG106" i="4"/>
  <c r="AH74" i="4"/>
  <c r="AG74" i="4"/>
  <c r="AH39" i="4"/>
  <c r="AG39" i="4"/>
  <c r="AH98" i="4"/>
  <c r="AG98" i="4"/>
  <c r="AH49" i="4"/>
  <c r="AG49" i="4"/>
  <c r="AH100" i="4"/>
  <c r="AG100" i="4"/>
  <c r="AH24" i="4"/>
  <c r="AG24" i="4"/>
  <c r="AH25" i="4"/>
  <c r="AG25" i="4"/>
  <c r="AH33" i="4"/>
  <c r="AG33" i="4"/>
  <c r="AH14" i="4"/>
  <c r="AG14" i="4"/>
  <c r="AK15" i="4"/>
  <c r="AK85" i="4"/>
  <c r="AK48" i="4"/>
  <c r="AK9" i="4"/>
  <c r="AK42" i="4"/>
  <c r="AK11" i="4"/>
  <c r="AK95" i="4"/>
  <c r="AK79" i="4"/>
  <c r="AK63" i="4"/>
  <c r="AK45" i="4"/>
  <c r="AK22" i="4"/>
  <c r="AK25" i="4"/>
  <c r="AK82" i="4"/>
  <c r="AK49" i="4"/>
  <c r="AK68" i="4"/>
  <c r="AK16" i="4"/>
  <c r="AK109" i="4"/>
  <c r="AK73" i="4"/>
  <c r="AK43" i="4"/>
  <c r="AK94" i="4"/>
  <c r="AK53" i="4"/>
  <c r="AK12" i="4"/>
  <c r="AK76" i="4"/>
  <c r="AK80" i="4"/>
  <c r="AH84" i="4"/>
  <c r="AG84" i="4"/>
  <c r="AM10" i="4"/>
  <c r="AM12" i="4"/>
  <c r="AM14" i="4"/>
  <c r="AM17" i="4"/>
  <c r="AM18" i="4"/>
  <c r="AM20" i="4"/>
  <c r="AM22" i="4"/>
  <c r="AM24" i="4"/>
  <c r="AM26" i="4"/>
  <c r="AM28" i="4"/>
  <c r="AM30" i="4"/>
  <c r="AM32" i="4"/>
  <c r="AM34" i="4"/>
  <c r="AM36" i="4"/>
  <c r="AM38" i="4"/>
  <c r="AM40" i="4"/>
  <c r="AM42" i="4"/>
  <c r="AM44" i="4"/>
  <c r="AM46" i="4"/>
  <c r="AM48" i="4"/>
  <c r="AM50" i="4"/>
  <c r="AM52" i="4"/>
  <c r="AM54" i="4"/>
  <c r="AM56" i="4"/>
  <c r="AM58" i="4"/>
  <c r="AM60" i="4"/>
  <c r="AM62" i="4"/>
  <c r="AM64" i="4"/>
  <c r="AM66" i="4"/>
  <c r="AM68" i="4"/>
  <c r="AM70" i="4"/>
  <c r="AM72" i="4"/>
  <c r="AM74" i="4"/>
  <c r="AM76" i="4"/>
  <c r="AM78" i="4"/>
  <c r="AM80" i="4"/>
  <c r="AM82" i="4"/>
  <c r="AM84" i="4"/>
  <c r="AM86" i="4"/>
  <c r="AM88" i="4"/>
  <c r="AM90" i="4"/>
  <c r="AM92" i="4"/>
  <c r="AM94" i="4"/>
  <c r="AM96" i="4"/>
  <c r="AM98" i="4"/>
  <c r="AM100" i="4"/>
  <c r="AM102" i="4"/>
  <c r="AM104" i="4"/>
  <c r="AM106" i="4"/>
  <c r="AM108" i="4"/>
  <c r="AM9" i="4"/>
  <c r="AM11" i="4"/>
  <c r="AM13" i="4"/>
  <c r="AM15" i="4"/>
  <c r="AM16" i="4"/>
  <c r="AM19" i="4"/>
  <c r="AM21" i="4"/>
  <c r="AM23" i="4"/>
  <c r="AM25" i="4"/>
  <c r="AM27" i="4"/>
  <c r="AM29" i="4"/>
  <c r="AM31" i="4"/>
  <c r="AM33" i="4"/>
  <c r="AM35" i="4"/>
  <c r="AM37" i="4"/>
  <c r="AM39" i="4"/>
  <c r="AM41" i="4"/>
  <c r="AM43" i="4"/>
  <c r="AM45" i="4"/>
  <c r="AM47" i="4"/>
  <c r="AM49" i="4"/>
  <c r="AM51" i="4"/>
  <c r="AM53" i="4"/>
  <c r="AM55" i="4"/>
  <c r="AM57" i="4"/>
  <c r="AM59" i="4"/>
  <c r="AM61" i="4"/>
  <c r="AM63" i="4"/>
  <c r="AM65" i="4"/>
  <c r="AM67" i="4"/>
  <c r="AM69" i="4"/>
  <c r="AM71" i="4"/>
  <c r="AM73" i="4"/>
  <c r="AM75" i="4"/>
  <c r="AM77" i="4"/>
  <c r="AM79" i="4"/>
  <c r="AM81" i="4"/>
  <c r="AM83" i="4"/>
  <c r="AM85" i="4"/>
  <c r="AM87" i="4"/>
  <c r="AM89" i="4"/>
  <c r="AM91" i="4"/>
  <c r="AM93" i="4"/>
  <c r="AM95" i="4"/>
  <c r="AM97" i="4"/>
  <c r="AM99" i="4"/>
  <c r="AM101" i="4"/>
  <c r="AM103" i="4"/>
  <c r="AM105" i="4"/>
  <c r="AM107" i="4"/>
  <c r="AM109" i="4"/>
  <c r="AF111" i="4"/>
  <c r="W4" i="4" s="1"/>
  <c r="BG112" i="7" l="1"/>
  <c r="B62" i="7" s="1"/>
  <c r="BI108" i="7"/>
  <c r="BH108" i="7"/>
  <c r="BI81" i="7"/>
  <c r="BH81" i="7"/>
  <c r="BI42" i="7"/>
  <c r="BH42" i="7"/>
  <c r="BH17" i="7"/>
  <c r="BI17" i="7"/>
  <c r="BI74" i="7"/>
  <c r="BH74" i="7"/>
  <c r="BI48" i="7"/>
  <c r="BH48" i="7"/>
  <c r="BH18" i="7"/>
  <c r="BI18" i="7"/>
  <c r="BI76" i="7"/>
  <c r="BH76" i="7"/>
  <c r="BI50" i="7"/>
  <c r="BH50" i="7"/>
  <c r="BH22" i="7"/>
  <c r="BI22" i="7"/>
  <c r="BI82" i="7"/>
  <c r="BH82" i="7"/>
  <c r="BI56" i="7"/>
  <c r="BH56" i="7"/>
  <c r="BH14" i="7"/>
  <c r="BI14" i="7"/>
  <c r="BI84" i="7"/>
  <c r="BH84" i="7"/>
  <c r="BI58" i="7"/>
  <c r="BH58" i="7"/>
  <c r="BH16" i="7"/>
  <c r="BI16" i="7"/>
  <c r="BI89" i="7"/>
  <c r="BH89" i="7"/>
  <c r="BI64" i="7"/>
  <c r="BH64" i="7"/>
  <c r="BH25" i="7"/>
  <c r="BI25" i="7"/>
  <c r="BI91" i="7"/>
  <c r="BH91" i="7"/>
  <c r="BI66" i="7"/>
  <c r="BH66" i="7"/>
  <c r="BI27" i="7"/>
  <c r="BH27" i="7"/>
  <c r="BI97" i="7"/>
  <c r="BH97" i="7"/>
  <c r="BI72" i="7"/>
  <c r="BH72" i="7"/>
  <c r="BI33" i="7"/>
  <c r="BH33" i="7"/>
  <c r="BH20" i="7"/>
  <c r="BI20" i="7"/>
  <c r="BI45" i="7"/>
  <c r="BH45" i="7"/>
  <c r="BI52" i="7"/>
  <c r="BH52" i="7"/>
  <c r="BI59" i="7"/>
  <c r="BH59" i="7"/>
  <c r="BI78" i="7"/>
  <c r="BH78" i="7"/>
  <c r="BI98" i="7"/>
  <c r="BH98" i="7"/>
  <c r="BH19" i="7"/>
  <c r="BI19" i="7"/>
  <c r="BI39" i="7"/>
  <c r="BH39" i="7"/>
  <c r="BI46" i="7"/>
  <c r="BH46" i="7"/>
  <c r="BI53" i="7"/>
  <c r="BH53" i="7"/>
  <c r="BI85" i="7"/>
  <c r="BH85" i="7"/>
  <c r="BI92" i="7"/>
  <c r="BH92" i="7"/>
  <c r="BI110" i="7"/>
  <c r="BH110" i="7"/>
  <c r="BH21" i="7"/>
  <c r="BI21" i="7"/>
  <c r="BI28" i="7"/>
  <c r="BH28" i="7"/>
  <c r="BI60" i="7"/>
  <c r="BH60" i="7"/>
  <c r="BI67" i="7"/>
  <c r="BH67" i="7"/>
  <c r="BI86" i="7"/>
  <c r="BH86" i="7"/>
  <c r="BI99" i="7"/>
  <c r="BH99" i="7"/>
  <c r="BH12" i="7"/>
  <c r="BI12" i="7"/>
  <c r="BI47" i="7"/>
  <c r="BH47" i="7"/>
  <c r="BI54" i="7"/>
  <c r="BH54" i="7"/>
  <c r="BI61" i="7"/>
  <c r="BH61" i="7"/>
  <c r="BI80" i="7"/>
  <c r="BH80" i="7"/>
  <c r="BI100" i="7"/>
  <c r="BH100" i="7"/>
  <c r="BI88" i="7"/>
  <c r="BH88" i="7"/>
  <c r="BI49" i="7"/>
  <c r="BH49" i="7"/>
  <c r="BI35" i="7"/>
  <c r="BH35" i="7"/>
  <c r="BI94" i="7"/>
  <c r="BH94" i="7"/>
  <c r="BI55" i="7"/>
  <c r="BH55" i="7"/>
  <c r="BI41" i="7"/>
  <c r="BH41" i="7"/>
  <c r="BI96" i="7"/>
  <c r="BH96" i="7"/>
  <c r="BI57" i="7"/>
  <c r="BH57" i="7"/>
  <c r="BI43" i="7"/>
  <c r="BH43" i="7"/>
  <c r="BI102" i="7"/>
  <c r="BH102" i="7"/>
  <c r="BI63" i="7"/>
  <c r="BH63" i="7"/>
  <c r="BH24" i="7"/>
  <c r="BI24" i="7"/>
  <c r="BI104" i="7"/>
  <c r="BH104" i="7"/>
  <c r="BI65" i="7"/>
  <c r="BH65" i="7"/>
  <c r="BH26" i="7"/>
  <c r="BI26" i="7"/>
  <c r="BI103" i="7"/>
  <c r="BH103" i="7"/>
  <c r="BI71" i="7"/>
  <c r="BH71" i="7"/>
  <c r="BI32" i="7"/>
  <c r="BH32" i="7"/>
  <c r="BI105" i="7"/>
  <c r="BH105" i="7"/>
  <c r="BI73" i="7"/>
  <c r="BH73" i="7"/>
  <c r="BI34" i="7"/>
  <c r="BH34" i="7"/>
  <c r="BI106" i="7"/>
  <c r="BH106" i="7"/>
  <c r="BI79" i="7"/>
  <c r="BH79" i="7"/>
  <c r="BI40" i="7"/>
  <c r="BH40" i="7"/>
  <c r="BH11" i="7"/>
  <c r="BI11" i="7"/>
  <c r="BI29" i="7"/>
  <c r="BH29" i="7"/>
  <c r="BI36" i="7"/>
  <c r="BH36" i="7"/>
  <c r="BI68" i="7"/>
  <c r="BH68" i="7"/>
  <c r="BI75" i="7"/>
  <c r="BH75" i="7"/>
  <c r="BI93" i="7"/>
  <c r="BH93" i="7"/>
  <c r="BI107" i="7"/>
  <c r="BH107" i="7"/>
  <c r="BH23" i="7"/>
  <c r="BI23" i="7"/>
  <c r="BI30" i="7"/>
  <c r="BH30" i="7"/>
  <c r="BI62" i="7"/>
  <c r="BH62" i="7"/>
  <c r="BI69" i="7"/>
  <c r="BH69" i="7"/>
  <c r="BI87" i="7"/>
  <c r="BH87" i="7"/>
  <c r="BI101" i="7"/>
  <c r="BH101" i="7"/>
  <c r="BH15" i="7"/>
  <c r="BI15" i="7"/>
  <c r="BI37" i="7"/>
  <c r="BH37" i="7"/>
  <c r="BI44" i="7"/>
  <c r="BH44" i="7"/>
  <c r="BI51" i="7"/>
  <c r="BH51" i="7"/>
  <c r="BI83" i="7"/>
  <c r="BH83" i="7"/>
  <c r="BI90" i="7"/>
  <c r="BH90" i="7"/>
  <c r="BH13" i="7"/>
  <c r="BI13" i="7"/>
  <c r="BI31" i="7"/>
  <c r="BH31" i="7"/>
  <c r="BI38" i="7"/>
  <c r="BH38" i="7"/>
  <c r="BI70" i="7"/>
  <c r="BH70" i="7"/>
  <c r="BI77" i="7"/>
  <c r="BH77" i="7"/>
  <c r="BI95" i="7"/>
  <c r="BH95" i="7"/>
  <c r="BI109" i="7"/>
  <c r="BH109" i="7"/>
  <c r="B24" i="7"/>
  <c r="S114" i="7"/>
  <c r="S113" i="7"/>
  <c r="B22" i="7"/>
  <c r="V114" i="7"/>
  <c r="V113" i="7"/>
  <c r="W6" i="7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W84" i="7" s="1"/>
  <c r="W85" i="7" s="1"/>
  <c r="W86" i="7" s="1"/>
  <c r="W87" i="7" s="1"/>
  <c r="W88" i="7" s="1"/>
  <c r="W89" i="7" s="1"/>
  <c r="W90" i="7" s="1"/>
  <c r="W91" i="7" s="1"/>
  <c r="W92" i="7" s="1"/>
  <c r="W93" i="7" s="1"/>
  <c r="W94" i="7" s="1"/>
  <c r="W95" i="7" s="1"/>
  <c r="W96" i="7" s="1"/>
  <c r="W97" i="7" s="1"/>
  <c r="W98" i="7" s="1"/>
  <c r="W99" i="7" s="1"/>
  <c r="W100" i="7" s="1"/>
  <c r="W101" i="7" s="1"/>
  <c r="W102" i="7" s="1"/>
  <c r="W103" i="7" s="1"/>
  <c r="W104" i="7" s="1"/>
  <c r="W105" i="7" s="1"/>
  <c r="W106" i="7" s="1"/>
  <c r="W107" i="7" s="1"/>
  <c r="W108" i="7" s="1"/>
  <c r="W109" i="7" s="1"/>
  <c r="W110" i="7" s="1"/>
  <c r="AG111" i="4"/>
  <c r="B17" i="4"/>
  <c r="X108" i="4"/>
  <c r="X106" i="4"/>
  <c r="X104" i="4"/>
  <c r="X102" i="4"/>
  <c r="X100" i="4"/>
  <c r="X98" i="4"/>
  <c r="X96" i="4"/>
  <c r="X94" i="4"/>
  <c r="X92" i="4"/>
  <c r="X90" i="4"/>
  <c r="X88" i="4"/>
  <c r="X86" i="4"/>
  <c r="X84" i="4"/>
  <c r="X82" i="4"/>
  <c r="X80" i="4"/>
  <c r="X78" i="4"/>
  <c r="X76" i="4"/>
  <c r="X74" i="4"/>
  <c r="X72" i="4"/>
  <c r="X70" i="4"/>
  <c r="X68" i="4"/>
  <c r="X66" i="4"/>
  <c r="X64" i="4"/>
  <c r="X62" i="4"/>
  <c r="X60" i="4"/>
  <c r="X58" i="4"/>
  <c r="X56" i="4"/>
  <c r="X54" i="4"/>
  <c r="X52" i="4"/>
  <c r="X50" i="4"/>
  <c r="X48" i="4"/>
  <c r="X46" i="4"/>
  <c r="X44" i="4"/>
  <c r="X42" i="4"/>
  <c r="X40" i="4"/>
  <c r="X38" i="4"/>
  <c r="X36" i="4"/>
  <c r="X34" i="4"/>
  <c r="X32" i="4"/>
  <c r="X30" i="4"/>
  <c r="X28" i="4"/>
  <c r="X26" i="4"/>
  <c r="X24" i="4"/>
  <c r="X22" i="4"/>
  <c r="X20" i="4"/>
  <c r="X18" i="4"/>
  <c r="X16" i="4"/>
  <c r="X14" i="4"/>
  <c r="X12" i="4"/>
  <c r="X109" i="4"/>
  <c r="X107" i="4"/>
  <c r="X105" i="4"/>
  <c r="X103" i="4"/>
  <c r="X101" i="4"/>
  <c r="X99" i="4"/>
  <c r="X97" i="4"/>
  <c r="X95" i="4"/>
  <c r="X93" i="4"/>
  <c r="X91" i="4"/>
  <c r="X89" i="4"/>
  <c r="X87" i="4"/>
  <c r="X85" i="4"/>
  <c r="X83" i="4"/>
  <c r="X81" i="4"/>
  <c r="X79" i="4"/>
  <c r="X77" i="4"/>
  <c r="X75" i="4"/>
  <c r="X73" i="4"/>
  <c r="X71" i="4"/>
  <c r="X69" i="4"/>
  <c r="X67" i="4"/>
  <c r="X65" i="4"/>
  <c r="X63" i="4"/>
  <c r="X61" i="4"/>
  <c r="X59" i="4"/>
  <c r="X57" i="4"/>
  <c r="X55" i="4"/>
  <c r="X53" i="4"/>
  <c r="X51" i="4"/>
  <c r="X49" i="4"/>
  <c r="X47" i="4"/>
  <c r="X45" i="4"/>
  <c r="X43" i="4"/>
  <c r="X41" i="4"/>
  <c r="X39" i="4"/>
  <c r="X37" i="4"/>
  <c r="X35" i="4"/>
  <c r="X33" i="4"/>
  <c r="X31" i="4"/>
  <c r="X29" i="4"/>
  <c r="X27" i="4"/>
  <c r="X25" i="4"/>
  <c r="X23" i="4"/>
  <c r="X21" i="4"/>
  <c r="X19" i="4"/>
  <c r="X17" i="4"/>
  <c r="X15" i="4"/>
  <c r="X13" i="4"/>
  <c r="X11" i="4"/>
  <c r="X10" i="4"/>
  <c r="X9" i="4"/>
  <c r="AK111" i="4"/>
  <c r="AH111" i="4"/>
  <c r="AM111" i="4"/>
  <c r="BI112" i="7" l="1"/>
  <c r="BH112" i="7"/>
  <c r="W5" i="4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</calcChain>
</file>

<file path=xl/sharedStrings.xml><?xml version="1.0" encoding="utf-8"?>
<sst xmlns="http://schemas.openxmlformats.org/spreadsheetml/2006/main" count="576" uniqueCount="454">
  <si>
    <t>Bayesian Graph Pre--&gt;Post Probability Calculator</t>
  </si>
  <si>
    <t>with Treatment Threshholds based on Utilities</t>
  </si>
  <si>
    <t>Lines for the Thresholds</t>
  </si>
  <si>
    <t>(bgphthut.xl4)</t>
  </si>
  <si>
    <t>Clinical Decision Making Program</t>
  </si>
  <si>
    <t>Department of Family Medicine, UOHSC</t>
  </si>
  <si>
    <t>These data are used for drawing the graph.</t>
  </si>
  <si>
    <t>No-test/Test</t>
  </si>
  <si>
    <t>Test/Treat</t>
  </si>
  <si>
    <t xml:space="preserve">This calculator will    </t>
  </si>
  <si>
    <t xml:space="preserve">  1.  produce a Bayesian Graph for a particular test for a given disease.   </t>
  </si>
  <si>
    <t>Prior</t>
  </si>
  <si>
    <t>Posterior</t>
  </si>
  <si>
    <t xml:space="preserve">Diagonal </t>
  </si>
  <si>
    <t>Treatment</t>
  </si>
  <si>
    <t>Constant</t>
  </si>
  <si>
    <t xml:space="preserve">  2.  draw lines indicating No-Test/Test Threshold and Test/Treat threshold,  based on </t>
  </si>
  <si>
    <t>Probability</t>
  </si>
  <si>
    <t>Line</t>
  </si>
  <si>
    <t>Threshold</t>
  </si>
  <si>
    <t xml:space="preserve">  3.  a treatment threshold probability, derived from</t>
  </si>
  <si>
    <t>Pos Result</t>
  </si>
  <si>
    <t>Neg Result</t>
  </si>
  <si>
    <t>(horizontal</t>
  </si>
  <si>
    <t xml:space="preserve">  4.  your estimates of the utilities of missed treatment and unnecessary treatment.</t>
  </si>
  <si>
    <t>Prior Probability</t>
  </si>
  <si>
    <t>Probability given Positive Test</t>
  </si>
  <si>
    <t>Probability given Negative Test</t>
  </si>
  <si>
    <t>If no test</t>
  </si>
  <si>
    <t>line)</t>
  </si>
  <si>
    <t>specificity of the test.  It produces a graph (page 5 below) showing the post-test</t>
  </si>
  <si>
    <t xml:space="preserve">probability of the disease for a patient with any pre-test probability and either test </t>
  </si>
  <si>
    <t>and test result, and reads off the graph the posterior probability the patient has the disease.</t>
  </si>
  <si>
    <t xml:space="preserve">The calculator also displays the No-Test/Test threshold and the Test/Treat </t>
  </si>
  <si>
    <t xml:space="preserve">threshold on the pretest probabilies.  These are determined by the </t>
  </si>
  <si>
    <t xml:space="preserve">Treatment/No-Treatment threshold on the pretest probabilities, which in turn is </t>
  </si>
  <si>
    <t>a function of the utilities of the outcomes (missed treatment, unneeded treatment).</t>
  </si>
  <si>
    <t>Then page 3 to consider the utilities of good and bad outcomes</t>
  </si>
  <si>
    <t xml:space="preserve">     of treating and not treating.</t>
  </si>
  <si>
    <t>Then page 4 to see how the thresholds are calculated.</t>
  </si>
  <si>
    <t>Then page 5 to see the Bayesian Graph with Thresholds.</t>
  </si>
  <si>
    <t>Page 2.</t>
  </si>
  <si>
    <t>Specify the disease, the test, and the test's sensitivity and specificity.</t>
  </si>
  <si>
    <t>Assumption: disease is present or absent, test has only positive or negative results.</t>
  </si>
  <si>
    <t>(fill in)</t>
  </si>
  <si>
    <t>Disease</t>
  </si>
  <si>
    <t>Test name</t>
  </si>
  <si>
    <t>Sensitivity</t>
  </si>
  <si>
    <t xml:space="preserve">  Probability test is positive if patient has disease.</t>
  </si>
  <si>
    <t>Specificity</t>
  </si>
  <si>
    <t xml:space="preserve">  Prob test is negative if pt does not have disease.</t>
  </si>
  <si>
    <t xml:space="preserve">Thresholds for testing and treating. </t>
  </si>
  <si>
    <t xml:space="preserve">It is useful in the clinic to know three thresholds that apply to the </t>
  </si>
  <si>
    <t xml:space="preserve">probability that the patient has the disease.   </t>
  </si>
  <si>
    <t>First there is the No-Treat/Treat threshold probability.</t>
  </si>
  <si>
    <t>This is the probability below which one would not treat the patient for</t>
  </si>
  <si>
    <t>the disease, and above which one would treat the patient.</t>
  </si>
  <si>
    <t>Second and third are two probability thresholds pertinent to a particular test.</t>
  </si>
  <si>
    <t>The No-Test/Test Threshold addresses whether to test or not when the probability</t>
  </si>
  <si>
    <t>of disease is low. If the probability that the patient has the disease is lower than</t>
  </si>
  <si>
    <t>this threshold, then do not treat and do not test (because a positive result would not</t>
  </si>
  <si>
    <t>take the probability above the No-Treatment/Treatment threshold.)</t>
  </si>
  <si>
    <t>The Test/Treat Threshold addresses whether to test or to treat without</t>
  </si>
  <si>
    <t>testing, when there is a high probability the patient has the disease.</t>
  </si>
  <si>
    <t xml:space="preserve">If the probability of disease his higher than this threshold, then treat without testing. </t>
  </si>
  <si>
    <t>If lower than this threshold, then test and treat only if positive.</t>
  </si>
  <si>
    <t xml:space="preserve">        ---------X----</t>
  </si>
  <si>
    <t>--X-------------</t>
  </si>
  <si>
    <t>----X---------</t>
  </si>
  <si>
    <t>-----X-----------</t>
  </si>
  <si>
    <t xml:space="preserve">        0       No-test/Test        </t>
  </si>
  <si>
    <t xml:space="preserve">No-Treat/Treat    </t>
  </si>
  <si>
    <t xml:space="preserve">    Test/Treat               1</t>
  </si>
  <si>
    <t xml:space="preserve">    Probabilities</t>
  </si>
  <si>
    <t>Page 4 shows how the No-Test/Test threshold and the Test/Treat threshold</t>
  </si>
  <si>
    <t xml:space="preserve">are derived from the No-Treat/Treat Threshold. </t>
  </si>
  <si>
    <t xml:space="preserve">Page 3.  Judgment of Utilities. </t>
  </si>
  <si>
    <t>The No-treat/Treat threshold is logically dependent on how good or bad the outcomes are.</t>
  </si>
  <si>
    <t>What difference does it make if one treats unnecessarily?</t>
  </si>
  <si>
    <t>And what difference does it make if one fails to treat?</t>
  </si>
  <si>
    <t>On this page, you will estimate these outcomes.</t>
  </si>
  <si>
    <t>There are four logical outcomes:</t>
  </si>
  <si>
    <t xml:space="preserve">    If patient has disease</t>
  </si>
  <si>
    <t>Treat -  which is expected to produce a good outcome</t>
  </si>
  <si>
    <t>Do not treat -- which is expected to produce a bad outcome.</t>
  </si>
  <si>
    <t xml:space="preserve">    If patient does not have disease</t>
  </si>
  <si>
    <t>Treat -  which is expected to produce a relatively bad outcome</t>
  </si>
  <si>
    <t xml:space="preserve">Do not treat  -- which is appropriate. </t>
  </si>
  <si>
    <t>You are asked to evaluate each of these outcomes, all on the same scale of</t>
  </si>
  <si>
    <t xml:space="preserve">subjective utility. </t>
  </si>
  <si>
    <t>Let the scale be from 0 to 100, where 0 is the worse outcome that might</t>
  </si>
  <si>
    <t xml:space="preserve">happen, and 100 is the best that might happen. </t>
  </si>
  <si>
    <t>In making your judgments, take into account the costs of the treatment, and</t>
  </si>
  <si>
    <t>all aspects of the outcomes including pain and suffering, outcomes now</t>
  </si>
  <si>
    <t>and outcomes in the future.  If there is uncertainty about what the outcome will be</t>
  </si>
  <si>
    <t>judge the expected value, i.e., the average of the possible outcomes</t>
  </si>
  <si>
    <t xml:space="preserve">weighted by their probability -- how likely each is to happen. </t>
  </si>
  <si>
    <t>Take into account that a treatment given inappropriately can be stopped, and</t>
  </si>
  <si>
    <t xml:space="preserve">undone; a treatment missed can be started later. </t>
  </si>
  <si>
    <t>Subjective utility judgments:</t>
  </si>
  <si>
    <t>Disease:</t>
  </si>
  <si>
    <t>Treatment:</t>
  </si>
  <si>
    <t xml:space="preserve">    If patient has disease, and gets treatment</t>
  </si>
  <si>
    <t>u(TP)</t>
  </si>
  <si>
    <t xml:space="preserve">    If patient has disease, but does not get treatment</t>
  </si>
  <si>
    <t>u(FN)</t>
  </si>
  <si>
    <t xml:space="preserve">    If patient does not have disease, but gets treatment</t>
  </si>
  <si>
    <t>u(FP)</t>
  </si>
  <si>
    <t>Proof.</t>
  </si>
  <si>
    <t xml:space="preserve">    If patient does not have disease, and </t>
  </si>
  <si>
    <t xml:space="preserve">   The treatment (No-Treat/Treat) threshold probability is that probability of disease</t>
  </si>
  <si>
    <t>does not get treatment</t>
  </si>
  <si>
    <t>u(TN)</t>
  </si>
  <si>
    <t>at which the expected utility of treating is equal to the expected utility of not treating.</t>
  </si>
  <si>
    <t>Key Ratio:  The ratio of the difference due to appropriately not treating a patient</t>
  </si>
  <si>
    <t xml:space="preserve">Expected utility of not treating </t>
  </si>
  <si>
    <t>who does not have the disease, divided by the difference due to appropriately</t>
  </si>
  <si>
    <t xml:space="preserve">    = p(D)*U(don't treat disease) + [1-p(D)]*U(don't treat non-disease) </t>
  </si>
  <si>
    <t>treating a patient who has the disease, is equivalent to the odds corresponding</t>
  </si>
  <si>
    <t xml:space="preserve">       or = p(D)*U(Miss) + [1-p(D)]*U(True Neg)</t>
  </si>
  <si>
    <t xml:space="preserve">to the No-treat/Treat threshold. </t>
  </si>
  <si>
    <t>Proof ======&gt;</t>
  </si>
  <si>
    <t>Expected utility of treating</t>
  </si>
  <si>
    <t>U(don't treat non-disease) - U(treat non-disease)</t>
  </si>
  <si>
    <t xml:space="preserve">    = p(D)*U(treat disease) + [1-p(D)]*U(treat non-disease)</t>
  </si>
  <si>
    <t>--------------------------------------------</t>
  </si>
  <si>
    <t xml:space="preserve">        or = p(D)*U(Hit) + [1-p(D)]*U(False Alarm)</t>
  </si>
  <si>
    <t>U(treat disease) - U(don't treat disease)</t>
  </si>
  <si>
    <t>Set them equal:</t>
  </si>
  <si>
    <t xml:space="preserve">     -</t>
  </si>
  <si>
    <t xml:space="preserve">     p(D)*U(FN) + [1-p(D)]*U(TN) = p(D)*U(TP) + [1-p(D)]*U(FP)</t>
  </si>
  <si>
    <t xml:space="preserve">   =</t>
  </si>
  <si>
    <t xml:space="preserve">      -----------------------------------</t>
  </si>
  <si>
    <t xml:space="preserve">      =</t>
  </si>
  <si>
    <t>-----------</t>
  </si>
  <si>
    <t>Regroup and simplify:</t>
  </si>
  <si>
    <t xml:space="preserve">    -</t>
  </si>
  <si>
    <t xml:space="preserve">   p(D) * [U(TP) - U(FN)] = [1 - p(D)] * [U(TN) - U(FP)]</t>
  </si>
  <si>
    <t>Divide each side to produce these ratios:</t>
  </si>
  <si>
    <t>p(D)</t>
  </si>
  <si>
    <t>U(TN) - U(FP)</t>
  </si>
  <si>
    <t xml:space="preserve">Since Probability = Odds/(1 + Odds),  this gives us a solution for the </t>
  </si>
  <si>
    <t>--------</t>
  </si>
  <si>
    <t xml:space="preserve">            = </t>
  </si>
  <si>
    <t>No-Treat/Treat Threshold probability:</t>
  </si>
  <si>
    <t>1 - p(D)</t>
  </si>
  <si>
    <t>U(TP) - U(FN)</t>
  </si>
  <si>
    <t>Page 4</t>
  </si>
  <si>
    <t>Calculation of Threshold Probabilities concerning testing.</t>
  </si>
  <si>
    <t>Logic:  You have determined that, if all available information were known but we were</t>
  </si>
  <si>
    <t xml:space="preserve">still uncertain, you would treat if the probability that the patient had the disease </t>
  </si>
  <si>
    <t xml:space="preserve">were at least Pt, the Treatment threshold. </t>
  </si>
  <si>
    <t>References:</t>
  </si>
  <si>
    <t>Pauker SG, Kassirer JP. The threshold approach to clinical decision making.</t>
  </si>
  <si>
    <t>New England Journal of Medicine,  1980, 302:1109-1117.</t>
  </si>
  <si>
    <t xml:space="preserve">A test could increase the probability of disease, to cross that threshold Pt (from below).  </t>
  </si>
  <si>
    <t xml:space="preserve">But if the prior probability were below the value where that increase could possibly  </t>
  </si>
  <si>
    <t>Glasziou P. Threshold analysis via the Bayes' Nomogram.</t>
  </si>
  <si>
    <t>make the posterior probability cross the threshold (exceed Pt),  then you should not</t>
  </si>
  <si>
    <t>Medical Decision Making, 11:61-62, 1991.</t>
  </si>
  <si>
    <t>treat and you should not bother to test.</t>
  </si>
  <si>
    <t>The No-test/Test Threshold (Pntt) is that pre-test probability at which a positive test</t>
  </si>
  <si>
    <t xml:space="preserve">would produce a post-test probability equal to the Treatment Threshold. </t>
  </si>
  <si>
    <t>Sensitivity*Pntt</t>
  </si>
  <si>
    <t>Pt=</t>
  </si>
  <si>
    <t>---------------------------------</t>
  </si>
  <si>
    <t>Sensitivity*Pntt + (1-Specificity)*(1-Pntt)</t>
  </si>
  <si>
    <t>Solve that for Pntt:</t>
  </si>
  <si>
    <t>(1-Specificity)*Pt</t>
  </si>
  <si>
    <t>Pntt =</t>
  </si>
  <si>
    <t>(1-Specificity)*Pt + Sensitivity*(1-Pt)</t>
  </si>
  <si>
    <t xml:space="preserve">A test could decrease the probability of disease, to cross the threshold Pt (from above). </t>
  </si>
  <si>
    <t>But if the prior probability were so far above the threshold that a negative test result</t>
  </si>
  <si>
    <t>would still leave the probability above the threshold, then you should not test,</t>
  </si>
  <si>
    <t xml:space="preserve">but just go ahead and treat and save the expense of the test. </t>
  </si>
  <si>
    <t xml:space="preserve">For the upper (Test/Treat) threshold, Ptt, there is a number such that </t>
  </si>
  <si>
    <t>Pt, the treatment threshold, is exactly equal to the following formula, which</t>
  </si>
  <si>
    <t>is an expression of Bayes' Theorem in the case where the test result is negative:</t>
  </si>
  <si>
    <t>(1-Sensitivity)*Ptt</t>
  </si>
  <si>
    <t>Pt =</t>
  </si>
  <si>
    <t>-------------------------------</t>
  </si>
  <si>
    <t>(1-Sensitivity)*Ptt + Specificity*(1-Ptt)</t>
  </si>
  <si>
    <t>solve for Ptt:</t>
  </si>
  <si>
    <t>Specificity*Pt</t>
  </si>
  <si>
    <t>Ptt =</t>
  </si>
  <si>
    <t>------------------------------</t>
  </si>
  <si>
    <t>Specificity*Pt + (1-Sensitivity)*(1-Pt)</t>
  </si>
  <si>
    <t xml:space="preserve">Treatment Threshold (Pt): </t>
  </si>
  <si>
    <t xml:space="preserve">    Disease probability, above which one should treat.</t>
  </si>
  <si>
    <t xml:space="preserve">   (from above)</t>
  </si>
  <si>
    <t>No-Test/Test Threshold (Pntt):</t>
  </si>
  <si>
    <t xml:space="preserve">   Prob(disease), below which do nothing, above which test:</t>
  </si>
  <si>
    <t>Test/Treat Threshold (Ptt):</t>
  </si>
  <si>
    <t xml:space="preserve">   Prob(Disease), below which test, above which treat:</t>
  </si>
  <si>
    <t>Page 5</t>
  </si>
  <si>
    <t xml:space="preserve">The graph is based on vectors of numbers, over to the right, in which </t>
  </si>
  <si>
    <t>posterior probability given positive or negative test result is calculated</t>
  </si>
  <si>
    <t>for each possible prior probability.</t>
  </si>
  <si>
    <t>Formula:</t>
  </si>
  <si>
    <t>(Bayes' theorem, for positive and for negative test results.)</t>
  </si>
  <si>
    <t>p(D/T+)=</t>
  </si>
  <si>
    <t>p(T+/D)*p(D)</t>
  </si>
  <si>
    <t>p(T+/D)*p(D)+p(T+/D-)*p(D-)</t>
  </si>
  <si>
    <t>p(D/T-)=</t>
  </si>
  <si>
    <t>p(T-/D)*p(D)</t>
  </si>
  <si>
    <t>p(T-/D)*p(D)+p(T-/D-)*p(D-)</t>
  </si>
  <si>
    <t>Page 6</t>
  </si>
  <si>
    <t>Clinical Decision Making Spreadsheet Calculator</t>
  </si>
  <si>
    <t>Robert M. Hamm, PhD</t>
  </si>
  <si>
    <t>Department of Family Medicine</t>
  </si>
  <si>
    <t>University of Oklahoma Health Sciences Center</t>
  </si>
  <si>
    <t>Oklahoma City OK 73190</t>
  </si>
  <si>
    <t>405/271-8000  ext 32306</t>
  </si>
  <si>
    <t>Fax:  405/271-4125</t>
  </si>
  <si>
    <t>email:  robert-hamm@ouhsc.edu</t>
  </si>
  <si>
    <t>SDT and Threshold Integration.xlsx</t>
  </si>
  <si>
    <t>Robert M. Hamm</t>
  </si>
  <si>
    <t xml:space="preserve">A calculator for illustrating the role of cutoffs in SDT and Clinical Test/treatment decisions. </t>
  </si>
  <si>
    <t xml:space="preserve">Overview. </t>
  </si>
  <si>
    <t>Clinical medicine has talked about thresholds starting with Pauker and Kassirer (1975)</t>
  </si>
  <si>
    <t xml:space="preserve">on treatment thresholds (the probability that this patient has the disease, above which you would </t>
  </si>
  <si>
    <t>treat the disease, below which you would not) and Pauker and Kassirer (1980) on test thresholds</t>
  </si>
  <si>
    <t>(a low probability, below which you would neither test nor treat; a high probability, above which</t>
  </si>
  <si>
    <t xml:space="preserve">you would treat; and do the test in the middle range and treat according to the test result). </t>
  </si>
  <si>
    <t xml:space="preserve">Signal detection theory, in engineering and psychology, has talked about thresholds </t>
  </si>
  <si>
    <t xml:space="preserve">in psychology with Green and Swets as a reference milestone. </t>
  </si>
  <si>
    <t>The thresholds in clinical medicine depend only on the utilities of the two errors,</t>
  </si>
  <si>
    <t xml:space="preserve">false positives and false negatives. The thresholds in SDT depend on those utilities as well as </t>
  </si>
  <si>
    <t>The approach will be to produce three graphs: a Strength of Evidence Graph (from</t>
  </si>
  <si>
    <t>signal detection theory), a Pauker and Kassirer threshold graph (from clinical medicine), and</t>
  </si>
  <si>
    <t>a Bayes' graph (Bayes' football; from clinical medicine) and illustrate how they integrate. All will</t>
  </si>
  <si>
    <t xml:space="preserve">be illuminated. </t>
  </si>
  <si>
    <t>The Strength of Evidence Graph has signal strength or evidence strength on the x axis,</t>
  </si>
  <si>
    <t xml:space="preserve">and the y axis shows the probability density curves for each level of strength of evidence, </t>
  </si>
  <si>
    <t>represented in this graph, or not. Pure likelyhood ratio ignores the base rate. Or it can represent the</t>
  </si>
  <si>
    <t>total impact of evidence including the base rate.)</t>
  </si>
  <si>
    <t>The Threshold Graph represents the utilities that would follow from the actions of treating</t>
  </si>
  <si>
    <t>or not treating in two basic conditions: if the patient has the disease (hit and miss), at the right end of the x-axis</t>
  </si>
  <si>
    <t xml:space="preserve">and if the patient does not have the disease (false alarm and correct rejection), at the left end of the </t>
  </si>
  <si>
    <t>x-axis. The actions (treat and not treat) are connected by two straight lines, which cross. The lines</t>
  </si>
  <si>
    <t>indicate the expected utility of that action in the case of the action, which is a probability mix between</t>
  </si>
  <si>
    <t>having the disease and not having the disease. The point of indifference is the treatment threshold probability.</t>
  </si>
  <si>
    <t>This threshold is dependent completely on the utilities of the actions. It is not in any way dependent on</t>
  </si>
  <si>
    <t xml:space="preserve">the patient's actual probability, nor on the prevalence. </t>
  </si>
  <si>
    <t>The Bayes Graph shows the effects of positive or negative observations on one test or</t>
  </si>
  <si>
    <t xml:space="preserve">finding. The x-axis is the pretest probability. The Y axis is the post test probability. The curve showing the </t>
  </si>
  <si>
    <t>post test probability following a positive observation, for every possible pre-test probability, is above</t>
  </si>
  <si>
    <t>the ascending diagonal. The curve of the post test probability after a negative observation is below</t>
  </si>
  <si>
    <t>the diagonal. The threshold (from the threshold graph) is a point on the axis with the most up to</t>
  </si>
  <si>
    <t>date probability, the y-axis. Draw a straight horizontal line across the graph from that point.</t>
  </si>
  <si>
    <t>Where it intersects the two post-test curves represents the no-test/test threshold (the intersection</t>
  </si>
  <si>
    <t>with the positive test curve) and the test/treat threshold (the intersection with the negative test curve).</t>
  </si>
  <si>
    <t>Project these down to the x-axis to read the probabilities that have those meanings. This is relevant</t>
  </si>
  <si>
    <t xml:space="preserve">for the pre-test probability because you're considering whether to do a test, i.e., you have not done it. </t>
  </si>
  <si>
    <t>The test characteristics which determine the positive test and negative test Bayes</t>
  </si>
  <si>
    <t>curves come from the Strength of Evidence graph. At whatever cutoff point on the strength of evidence</t>
  </si>
  <si>
    <t>continuum that you decide to call the evidence "positive" (or, for a "bin"), the likelihood ratio defines the</t>
  </si>
  <si>
    <t>test characteristic to be used in interpreting the results. This may be a simple rule or a complex set of</t>
  </si>
  <si>
    <t>rules, for example if multiple bins are used, or if we are considering the evidence from multiple tests</t>
  </si>
  <si>
    <t xml:space="preserve">(conceptually a pair of distributions still). </t>
  </si>
  <si>
    <t>for calling the situation a signal, famously with World War II analysis of sonar signals and explicitly</t>
  </si>
  <si>
    <t xml:space="preserve">the prior probabilities. The purpose of this calculator is to illustrate why these two thresholds differ. </t>
  </si>
  <si>
    <t>Threshold graph</t>
  </si>
  <si>
    <t xml:space="preserve">Data entry. </t>
  </si>
  <si>
    <t xml:space="preserve">From the "Data Entry" sheet come the names of the disease and the test, and the sensitivity and </t>
  </si>
  <si>
    <t>result (positive or negative). To read the graph, the user thinks of the prior probability</t>
  </si>
  <si>
    <t xml:space="preserve">The "Data Entry" sheet has the estimates of these utilities, and the "Threshold Graph" </t>
  </si>
  <si>
    <t>(assuming the cost of testing is negligible).</t>
  </si>
  <si>
    <t>produces the resulting thresholds; we graph them in the Bayes' graph here</t>
  </si>
  <si>
    <t>To use the calculator, go to "Data Entry" to define the disease and test</t>
  </si>
  <si>
    <t>COPIED FROM "Data Entry" SHEET.</t>
  </si>
  <si>
    <t>Strep pharyngitis</t>
  </si>
  <si>
    <t>(copied from "Data Entry" sheet)</t>
  </si>
  <si>
    <t>Rapid strep test</t>
  </si>
  <si>
    <t>Penicillin</t>
  </si>
  <si>
    <t>(Copied from "Data Entry" sheet.)</t>
  </si>
  <si>
    <t>Data for graph</t>
  </si>
  <si>
    <t>Probability of Disease</t>
  </si>
  <si>
    <t>Average = the threshold</t>
  </si>
  <si>
    <t>Threshold P</t>
  </si>
  <si>
    <t>Threshold U</t>
  </si>
  <si>
    <t>Utility</t>
  </si>
  <si>
    <t>Line goes from "lowest" to the utility corresponding to the probability.</t>
  </si>
  <si>
    <t>Constant (the probability)</t>
  </si>
  <si>
    <t>Lowest among u(TP), u(FN), u(FP), and u(TN)</t>
  </si>
  <si>
    <t>Treatment threshold probability is where the two utility lines have equal values.</t>
  </si>
  <si>
    <t>Utility of a true, positive decision to treat</t>
  </si>
  <si>
    <t>Utility of a false decision, not to treat.</t>
  </si>
  <si>
    <t>Utility of a false decision, positively to treat</t>
  </si>
  <si>
    <t>Utility of a true, negative decision about treatment</t>
  </si>
  <si>
    <t>Utility of Treating as if Patient has Disease</t>
  </si>
  <si>
    <t>Utility of Not Treating, as if Patient Does Not Have the Disease</t>
  </si>
  <si>
    <t>for the hypothesis and for the non hypothesis. Two separate density curves. We define each</t>
  </si>
  <si>
    <t>We leave out of the Strength of Evidence Graph considerations of the base rate</t>
  </si>
  <si>
    <t>it through to the Bayes' Graph), and the Bayes' Graph allows you to apply the analysis to a patient</t>
  </si>
  <si>
    <t>with any base rate, any prior probability. If we also considered those here, then in effect the same</t>
  </si>
  <si>
    <t xml:space="preserve">considerations would be considered twice, and things conceptually would be a confused mess. </t>
  </si>
  <si>
    <t xml:space="preserve">density curve as summing to 1. We pick the point of maximum separation, ignoring base rate and utility of errors. </t>
  </si>
  <si>
    <t>as well as considerations of error utility. That is because we consider utility in the Threshold Graph (and pass</t>
  </si>
  <si>
    <t xml:space="preserve">There is another way the evidence, under the two hypotheses, can be graphed: </t>
  </si>
  <si>
    <t>the total data could recognize base rate, where the data in each curve occur as they would</t>
  </si>
  <si>
    <t xml:space="preserve">in the environment. This could either be by dividing a total probability of 1 into two parts, </t>
  </si>
  <si>
    <t>coming later. (The choice to ignore base rate has implications for whether the base rate is</t>
  </si>
  <si>
    <t xml:space="preserve">according to the base rate of H and not-H, or it could be a count of observations with normalization </t>
  </si>
  <si>
    <t>Strength of Evidence Graph</t>
  </si>
  <si>
    <t>what we'd observe if the patient doesn't have the disease. The X axis is strength of the signal, which could be</t>
  </si>
  <si>
    <t>thought of as "strength of evidence" except it is in units appropriate for the measure, not (yet) in units appropriate</t>
  </si>
  <si>
    <t xml:space="preserve">to our decision, i.e., not yet a probability or a likelihood ratio. </t>
  </si>
  <si>
    <t xml:space="preserve">As explained in the "Overview" slide, we "ignore" base rate of disease versus non-disease here. In practice, </t>
  </si>
  <si>
    <t>so that it could represent variations in base rate, but for purposes of integrating with the Threshold Graph and the</t>
  </si>
  <si>
    <t xml:space="preserve">Bayes Graph, the size of the two distributions should be equal. </t>
  </si>
  <si>
    <t>Data</t>
  </si>
  <si>
    <t>Degree of Signal</t>
  </si>
  <si>
    <t>Diseased Distribution</t>
  </si>
  <si>
    <t>NonDiseased Distribution</t>
  </si>
  <si>
    <t>Cumulative density function</t>
  </si>
  <si>
    <t>Density function</t>
  </si>
  <si>
    <t>Mu</t>
  </si>
  <si>
    <t>sigma</t>
  </si>
  <si>
    <t>Cumulative formula</t>
  </si>
  <si>
    <t xml:space="preserve">erf(x) = 1 - tau (for x &gt; 0), where </t>
  </si>
  <si>
    <t>and t = 1/(1 + 0.5*abs(x))</t>
  </si>
  <si>
    <t>t</t>
  </si>
  <si>
    <t>Tau</t>
  </si>
  <si>
    <t>erf</t>
  </si>
  <si>
    <t xml:space="preserve">BUT the x below is the standard normal function (while my X goes way high. </t>
  </si>
  <si>
    <t xml:space="preserve">Error in this. </t>
  </si>
  <si>
    <t>Cumulative, Diseased</t>
  </si>
  <si>
    <t>Cumulative, Not Diseased</t>
  </si>
  <si>
    <t>Complement of Cumulative, Diseased</t>
  </si>
  <si>
    <t>Complement of Cumulative, Non Diseased</t>
  </si>
  <si>
    <t xml:space="preserve">we set them equal, base rate = 50%, odds = 1. </t>
  </si>
  <si>
    <t>Instantaneous LR</t>
  </si>
  <si>
    <t xml:space="preserve">    This will show two distributions, one for what we'd observe if the patient has the disease, the other for</t>
  </si>
  <si>
    <t xml:space="preserve">     We assume that the disease is associated with higher signal strength. So make its mean (mu) be higher.</t>
  </si>
  <si>
    <t xml:space="preserve">    Its an arbitrary scale, so keep the distribution on the graph (don't let it go below 0 or above 100).</t>
  </si>
  <si>
    <t>Sum Sens &amp; Spec</t>
  </si>
  <si>
    <t>Max Accuracy</t>
  </si>
  <si>
    <t>Cutoff</t>
  </si>
  <si>
    <t>To allow for general explorations, in a separate copy of this sheet I will program the display</t>
  </si>
  <si>
    <t>Cum Dens Func</t>
  </si>
  <si>
    <t>Z(x)/sqrt(2)</t>
  </si>
  <si>
    <t>p(&gt;x|D) over</t>
  </si>
  <si>
    <t>p(&gt;x|~D)</t>
  </si>
  <si>
    <t>p(&lt;x|~D)</t>
  </si>
  <si>
    <t>p(&lt;x|D) over</t>
  </si>
  <si>
    <t>p(=x|D) over</t>
  </si>
  <si>
    <t>p(=x|~D)</t>
  </si>
  <si>
    <t>Sens/(1-Spec)</t>
  </si>
  <si>
    <t>LR Ratio</t>
  </si>
  <si>
    <t>Sens*Spec/[(1-Sens)*(1-Spec)]</t>
  </si>
  <si>
    <t>LR+</t>
  </si>
  <si>
    <t>Sn/(1-Sp)</t>
  </si>
  <si>
    <t>LR-</t>
  </si>
  <si>
    <t>(1-Sn)/Sp</t>
  </si>
  <si>
    <t>LR+ / LR-</t>
  </si>
  <si>
    <t>Only this one makes sense</t>
  </si>
  <si>
    <t>as a cutoff</t>
  </si>
  <si>
    <t>Constant (the signal or evidence strength)</t>
  </si>
  <si>
    <t>Line goes from "0" to the lower of the two density functions.</t>
  </si>
  <si>
    <t>The bottom of this vertical line.</t>
  </si>
  <si>
    <t>Disease P at cutoff</t>
  </si>
  <si>
    <t>NonDisease P at cutoff</t>
  </si>
  <si>
    <t>Mean</t>
  </si>
  <si>
    <t>Standard deviation</t>
  </si>
  <si>
    <t>In the data and the graph, these are the features taking a cut point that maximizes accuracy: the largest</t>
  </si>
  <si>
    <t xml:space="preserve">sum of sensitivity + specificity. </t>
  </si>
  <si>
    <t>Cutpoint on the strength of signal (strength of evidence) scale (in the signal's measurement units)</t>
  </si>
  <si>
    <t>Specificity at that cutpoint (cumulative distribution of all non diseased, below the cutpoint)</t>
  </si>
  <si>
    <t>Sensitivity at that cutpoint. (integration of area under the curve, from the disease distribution, above the cutpoint)</t>
  </si>
  <si>
    <t>Specificity at cutoff</t>
  </si>
  <si>
    <t>Sensitivity at cutoff</t>
  </si>
  <si>
    <t xml:space="preserve">Most parameters will be entered here and duplicated on other sheets which include the graphs. </t>
  </si>
  <si>
    <t>But this may follow from the strength of evidence graph.</t>
  </si>
  <si>
    <t>The Sensitivity and Specificity from the Strength of Evidence Graph</t>
  </si>
  <si>
    <t>If you want to use these numbers, type them into cells B11 and B12.</t>
  </si>
  <si>
    <t>(Copied from Data Entry sheet)</t>
  </si>
  <si>
    <t>General Strength of Evidence Graph</t>
  </si>
  <si>
    <t>Here we incorporate base rate of disease versus non-disease. This means that these Sn and Sp are NOT APPROPRIATE</t>
  </si>
  <si>
    <t>as input to the Bayes graph, because the calculation to be done THERE has already been done HERE.</t>
  </si>
  <si>
    <t>On this sheet the controls allow us to</t>
  </si>
  <si>
    <t>represent variations in base rate, which means that the areas under the curves of the two distributions</t>
  </si>
  <si>
    <t>(disease, and non-disease) need not be equal.</t>
  </si>
  <si>
    <t>Proportion of all patients who have disease</t>
  </si>
  <si>
    <t>Base Rate</t>
  </si>
  <si>
    <t>Cutoff at max LR+/LR-</t>
  </si>
  <si>
    <t>Cutoff at max Sens + Spec</t>
  </si>
  <si>
    <t>Sens / (1-Spec)</t>
  </si>
  <si>
    <t>Sum</t>
  </si>
  <si>
    <t>Last</t>
  </si>
  <si>
    <t>Cutoff at max LR+, Sens / (1-Spec)</t>
  </si>
  <si>
    <t xml:space="preserve">This does not currently </t>
  </si>
  <si>
    <t xml:space="preserve">work, because each </t>
  </si>
  <si>
    <t>population does not sum to 1.</t>
  </si>
  <si>
    <t>Proportion of patients who have Disease.</t>
  </si>
  <si>
    <t>Normalized by the total amount of the diseased patient distribution.</t>
  </si>
  <si>
    <t>Normalized by the total amount of the nondiseased patient distribution.</t>
  </si>
  <si>
    <t>Max</t>
  </si>
  <si>
    <t>Normalized B</t>
  </si>
  <si>
    <t>Normalized A</t>
  </si>
  <si>
    <t xml:space="preserve">The calculated sensitivity refers to a distribution that does not sum to 1. </t>
  </si>
  <si>
    <t>Normalization A assumes that the full distribution sums to 1, which is not accurate because</t>
  </si>
  <si>
    <t xml:space="preserve">   some of it is below 0 or above 100. It ought to also refer to that which is outside (though</t>
  </si>
  <si>
    <t xml:space="preserve">   sometimes it will be off the graph to the left, other times to the right). </t>
  </si>
  <si>
    <t xml:space="preserve">Normalization B is with respect only to the proportion of the distribution which is on the graph. </t>
  </si>
  <si>
    <t xml:space="preserve">   Thus it ignores important information, potentially. </t>
  </si>
  <si>
    <t xml:space="preserve">   Thus it mis applies the unknown, potentially. </t>
  </si>
  <si>
    <t>This is not linked to any other sheets. Enter data --&gt;</t>
  </si>
  <si>
    <t xml:space="preserve">The curve does not reach to the </t>
  </si>
  <si>
    <t>(1,0) and (0,1) corners because</t>
  </si>
  <si>
    <t>some of the area under the</t>
  </si>
  <si>
    <t>probability density curve is off the</t>
  </si>
  <si>
    <t>graph and not summed over.</t>
  </si>
  <si>
    <t xml:space="preserve">Beyond that, </t>
  </si>
  <si>
    <t xml:space="preserve">the curve does not reach to the </t>
  </si>
  <si>
    <t>Information Theory: Maximum expected reduction in uncertainty about p(Disease)</t>
  </si>
  <si>
    <t>p(Disease)</t>
  </si>
  <si>
    <t>Prior uncertainty</t>
  </si>
  <si>
    <t xml:space="preserve">Specificity at this cutoff, B Normalized </t>
  </si>
  <si>
    <t>Sensitivity at this cutoff, B normalized</t>
  </si>
  <si>
    <t>Sensitivity at this cutoff, A Normalized</t>
  </si>
  <si>
    <t xml:space="preserve">Specificity at this cutoff, A Normalized </t>
  </si>
  <si>
    <t>P(D|positive)</t>
  </si>
  <si>
    <t>p(D|negative)</t>
  </si>
  <si>
    <t>Continuing with A-Normalized Sens and Spec</t>
  </si>
  <si>
    <t>Uncertainty if positive</t>
  </si>
  <si>
    <t>Uncertainty if negative</t>
  </si>
  <si>
    <t>Probability of positive result</t>
  </si>
  <si>
    <t>Expected uncertainty given test results</t>
  </si>
  <si>
    <t>Expected reduction in uncertainty, ERIEU</t>
  </si>
  <si>
    <t>Cutoff at max ERIEU reduction</t>
  </si>
  <si>
    <t>Sensitivity at max ERIEU reduction</t>
  </si>
  <si>
    <t>Specificity at Max ERIEU reduction</t>
  </si>
  <si>
    <t>With tiny correction</t>
  </si>
  <si>
    <t>Str of Ev at Max</t>
  </si>
  <si>
    <t>Sens at max</t>
  </si>
  <si>
    <t>Spec at max</t>
  </si>
  <si>
    <t>Max ERIEU</t>
  </si>
  <si>
    <t>Candidate</t>
  </si>
  <si>
    <t xml:space="preserve">Not candidate, </t>
  </si>
  <si>
    <t>ignores LR-</t>
  </si>
  <si>
    <t xml:space="preserve">Candidate as a cutoff. </t>
  </si>
  <si>
    <t>Candidate cutoff points on x axis, by different rules</t>
  </si>
  <si>
    <t>Maximum sum of sensitivity and specificity that are adjusted for base rate</t>
  </si>
  <si>
    <t xml:space="preserve">  (not the conventional, out of 100, sens and spec)</t>
  </si>
  <si>
    <t>Maximum expected informativeness; maximum expected reduction</t>
  </si>
  <si>
    <t xml:space="preserve">  in entropy uncertainty.</t>
  </si>
  <si>
    <t>Maximum "Odds Ratio", or LR+ / LR-</t>
  </si>
  <si>
    <t>Sum A-Normalized Sens + Spec</t>
  </si>
  <si>
    <t>Sum B-Normalized Sens &amp; Spec</t>
  </si>
  <si>
    <t>Non-Disease P at cutoff</t>
  </si>
  <si>
    <t>Cutoff at max</t>
  </si>
  <si>
    <t>Max sum of A-normalized sens and spec</t>
  </si>
  <si>
    <t>Max sum of B-normalized sens and 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</si>
</sst>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>
    <font>
      <sz val="10"/>
      <name val="Geneva"/>
    </font>
    <font>
      <sz val="10"/>
      <name val="Geneva"/>
    </font>
    <font>
      <sz val="18"/>
      <name val="Geneva"/>
    </font>
    <font>
      <sz val="9"/>
      <name val="Geneva"/>
    </font>
    <font>
      <i/>
      <sz val="9"/>
      <name val="Geneva"/>
    </font>
    <font>
      <b/>
      <sz val="10"/>
      <name val="Geneva"/>
    </font>
    <font>
      <sz val="12"/>
      <name val="Geneva"/>
    </font>
    <font>
      <i/>
      <sz val="10"/>
      <name val="Geneva"/>
    </font>
    <font>
      <sz val="10"/>
      <color rgb="FFFF0000"/>
      <name val="Geneva"/>
    </font>
    <font>
      <i/>
      <sz val="10"/>
      <color rgb="FFFF0000"/>
      <name val="Genev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Dot">
        <color auto="1"/>
      </left>
      <right/>
      <top style="mediumDashDot">
        <color auto="1"/>
      </top>
      <bottom style="mediumDashDot">
        <color auto="1"/>
      </bottom>
      <diagonal/>
    </border>
    <border>
      <left/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 style="slantDashDot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0" xfId="0" applyFont="1"/>
    <xf numFmtId="0" fontId="3" fillId="0" borderId="0" xfId="0" applyFont="1"/>
    <xf numFmtId="0" fontId="0" fillId="0" borderId="0" xfId="0" applyProtection="1"/>
    <xf numFmtId="0" fontId="3" fillId="0" borderId="1" xfId="0" applyFont="1" applyBorder="1"/>
    <xf numFmtId="0" fontId="1" fillId="0" borderId="0" xfId="0" applyFont="1" applyProtection="1"/>
    <xf numFmtId="0" fontId="1" fillId="0" borderId="1" xfId="0" applyFont="1" applyBorder="1"/>
    <xf numFmtId="164" fontId="1" fillId="0" borderId="0" xfId="0" applyNumberFormat="1" applyFont="1"/>
    <xf numFmtId="164" fontId="0" fillId="0" borderId="0" xfId="0" applyNumberFormat="1"/>
    <xf numFmtId="0" fontId="4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0" xfId="0" applyBorder="1"/>
    <xf numFmtId="0" fontId="5" fillId="0" borderId="0" xfId="0" applyFont="1"/>
    <xf numFmtId="0" fontId="0" fillId="0" borderId="0" xfId="0" quotePrefix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5" xfId="0" applyBorder="1" applyAlignmen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5" xfId="0" quotePrefix="1" applyBorder="1"/>
    <xf numFmtId="0" fontId="0" fillId="0" borderId="5" xfId="0" applyBorder="1"/>
    <xf numFmtId="164" fontId="0" fillId="0" borderId="5" xfId="0" applyNumberFormat="1" applyBorder="1"/>
    <xf numFmtId="164" fontId="6" fillId="0" borderId="5" xfId="0" applyNumberFormat="1" applyFont="1" applyBorder="1"/>
    <xf numFmtId="0" fontId="6" fillId="0" borderId="0" xfId="0" applyFont="1"/>
    <xf numFmtId="0" fontId="0" fillId="0" borderId="6" xfId="0" applyBorder="1"/>
    <xf numFmtId="0" fontId="0" fillId="0" borderId="0" xfId="0" applyFont="1"/>
    <xf numFmtId="0" fontId="0" fillId="0" borderId="7" xfId="0" applyBorder="1" applyAlignment="1"/>
    <xf numFmtId="0" fontId="0" fillId="0" borderId="8" xfId="0" applyBorder="1" applyAlignment="1"/>
    <xf numFmtId="0" fontId="0" fillId="0" borderId="7" xfId="0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7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  <xf numFmtId="164" fontId="1" fillId="2" borderId="0" xfId="0" applyNumberFormat="1" applyFont="1" applyFill="1"/>
    <xf numFmtId="0" fontId="9" fillId="0" borderId="0" xfId="0" applyFont="1"/>
    <xf numFmtId="0" fontId="0" fillId="0" borderId="0" xfId="0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" borderId="0" xfId="0" applyFill="1"/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1196472649355"/>
          <c:y val="4.3959922700080173E-2"/>
          <c:w val="0.87019043525266537"/>
          <c:h val="0.846698953785567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of Evidence graph'!$O$8</c:f>
              <c:strCache>
                <c:ptCount val="1"/>
                <c:pt idx="0">
                  <c:v>Diseased Distribution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'Strength of Evidence graph'!$M$9:$M$109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'Strength of Evidence graph'!$O$9:$O$109</c:f>
              <c:numCache>
                <c:formatCode>General</c:formatCode>
                <c:ptCount val="101"/>
                <c:pt idx="0">
                  <c:v>2.3698919218336484E-5</c:v>
                </c:pt>
                <c:pt idx="1">
                  <c:v>2.8730239814088551E-5</c:v>
                </c:pt>
                <c:pt idx="2">
                  <c:v>3.4733370567219387E-5</c:v>
                </c:pt>
                <c:pt idx="3">
                  <c:v>4.1874687275171811E-5</c:v>
                </c:pt>
                <c:pt idx="4">
                  <c:v>5.0344634446783437E-5</c:v>
                </c:pt>
                <c:pt idx="5">
                  <c:v>6.0360353571275358E-5</c:v>
                </c:pt>
                <c:pt idx="6">
                  <c:v>7.2168441478070075E-5</c:v>
                </c:pt>
                <c:pt idx="7">
                  <c:v>8.6047814878553264E-5</c:v>
                </c:pt>
                <c:pt idx="8">
                  <c:v>1.0231265014210869E-4</c:v>
                </c:pt>
                <c:pt idx="9">
                  <c:v>1.2131535967138047E-4</c:v>
                </c:pt>
                <c:pt idx="10">
                  <c:v>1.4344955798712631E-4</c:v>
                </c:pt>
                <c:pt idx="11">
                  <c:v>1.69152961925576E-4</c:v>
                </c:pt>
                <c:pt idx="12">
                  <c:v>1.9891016034084485E-4</c:v>
                </c:pt>
                <c:pt idx="13">
                  <c:v>2.3325517957901805E-4</c:v>
                </c:pt>
                <c:pt idx="14">
                  <c:v>2.7277376197450554E-4</c:v>
                </c:pt>
                <c:pt idx="15">
                  <c:v>3.1810526597646211E-4</c:v>
                </c:pt>
                <c:pt idx="16">
                  <c:v>3.6994408854255613E-4</c:v>
                </c:pt>
                <c:pt idx="17">
                  <c:v>4.290405034706946E-4</c:v>
                </c:pt>
                <c:pt idx="18">
                  <c:v>4.9620080373504729E-4</c:v>
                </c:pt>
                <c:pt idx="19">
                  <c:v>5.7228663202943582E-4</c:v>
                </c:pt>
                <c:pt idx="20">
                  <c:v>6.582133819883002E-4</c:v>
                </c:pt>
                <c:pt idx="21">
                  <c:v>7.5494755334240364E-4</c:v>
                </c:pt>
                <c:pt idx="22">
                  <c:v>8.6350294794973134E-4</c:v>
                </c:pt>
                <c:pt idx="23">
                  <c:v>9.8493560057109886E-4</c:v>
                </c:pt>
                <c:pt idx="24">
                  <c:v>1.1203373487415503E-3</c:v>
                </c:pt>
                <c:pt idx="25">
                  <c:v>1.270827960370213E-3</c:v>
                </c:pt>
                <c:pt idx="26">
                  <c:v>1.4375457559545051E-3</c:v>
                </c:pt>
                <c:pt idx="27">
                  <c:v>1.6216366845984845E-3</c:v>
                </c:pt>
                <c:pt idx="28">
                  <c:v>1.8242418393504963E-3</c:v>
                </c:pt>
                <c:pt idx="29">
                  <c:v>2.0464834275706065E-3</c:v>
                </c:pt>
                <c:pt idx="30">
                  <c:v>2.2894492458180936E-3</c:v>
                </c:pt>
                <c:pt idx="31">
                  <c:v>2.5541757456856076E-3</c:v>
                </c:pt>
                <c:pt idx="32">
                  <c:v>2.841629816524192E-3</c:v>
                </c:pt>
                <c:pt idx="33">
                  <c:v>3.1526894523800919E-3</c:v>
                </c:pt>
                <c:pt idx="34">
                  <c:v>3.4881235128355779E-3</c:v>
                </c:pt>
                <c:pt idx="35">
                  <c:v>3.8485708298161281E-3</c:v>
                </c:pt>
                <c:pt idx="36">
                  <c:v>4.234518953684748E-3</c:v>
                </c:pt>
                <c:pt idx="37">
                  <c:v>4.6462828708877697E-3</c:v>
                </c:pt>
                <c:pt idx="38">
                  <c:v>5.0839840607782702E-3</c:v>
                </c:pt>
                <c:pt idx="39">
                  <c:v>5.5475302897254912E-3</c:v>
                </c:pt>
                <c:pt idx="40">
                  <c:v>6.0365965649311444E-3</c:v>
                </c:pt>
                <c:pt idx="41">
                  <c:v>6.5506076872756582E-3</c:v>
                </c:pt>
                <c:pt idx="42">
                  <c:v>7.0887228508620366E-3</c:v>
                </c:pt>
                <c:pt idx="43">
                  <c:v>7.649822735704105E-3</c:v>
                </c:pt>
                <c:pt idx="44">
                  <c:v>8.2324995283952693E-3</c:v>
                </c:pt>
                <c:pt idx="45">
                  <c:v>8.8350502829956587E-3</c:v>
                </c:pt>
                <c:pt idx="46">
                  <c:v>9.4554740004565395E-3</c:v>
                </c:pt>
                <c:pt idx="47">
                  <c:v>1.0091472759625559E-2</c:v>
                </c:pt>
                <c:pt idx="48">
                  <c:v>1.0740457176531453E-2</c:v>
                </c:pt>
                <c:pt idx="49">
                  <c:v>1.1399556401857516E-2</c:v>
                </c:pt>
                <c:pt idx="50">
                  <c:v>1.2065632790248535E-2</c:v>
                </c:pt>
                <c:pt idx="51">
                  <c:v>1.2735301290663231E-2</c:v>
                </c:pt>
                <c:pt idx="52">
                  <c:v>1.3404953516011354E-2</c:v>
                </c:pt>
                <c:pt idx="53">
                  <c:v>1.4070786354719337E-2</c:v>
                </c:pt>
                <c:pt idx="54">
                  <c:v>1.4728834888817707E-2</c:v>
                </c:pt>
                <c:pt idx="55">
                  <c:v>1.5375009285000088E-2</c:v>
                </c:pt>
                <c:pt idx="56">
                  <c:v>1.6005135229363757E-2</c:v>
                </c:pt>
                <c:pt idx="57">
                  <c:v>1.6614997385764413E-2</c:v>
                </c:pt>
                <c:pt idx="58">
                  <c:v>1.7200385274449136E-2</c:v>
                </c:pt>
                <c:pt idx="59">
                  <c:v>1.7757140894324005E-2</c:v>
                </c:pt>
                <c:pt idx="60">
                  <c:v>1.8281207351146335E-2</c:v>
                </c:pt>
                <c:pt idx="61">
                  <c:v>1.8768677707134231E-2</c:v>
                </c:pt>
                <c:pt idx="62">
                  <c:v>1.9215843236663414E-2</c:v>
                </c:pt>
                <c:pt idx="63">
                  <c:v>1.96192402591891E-2</c:v>
                </c:pt>
                <c:pt idx="64">
                  <c:v>1.9975694725164719E-2</c:v>
                </c:pt>
                <c:pt idx="65">
                  <c:v>2.0282363753921354E-2</c:v>
                </c:pt>
                <c:pt idx="66">
                  <c:v>2.0536773364107076E-2</c:v>
                </c:pt>
                <c:pt idx="67">
                  <c:v>2.0736851696730927E-2</c:v>
                </c:pt>
                <c:pt idx="68">
                  <c:v>2.0880957106970483E-2</c:v>
                </c:pt>
                <c:pt idx="69">
                  <c:v>2.0967900592058174E-2</c:v>
                </c:pt>
                <c:pt idx="70">
                  <c:v>2.0996962126691263E-2</c:v>
                </c:pt>
                <c:pt idx="71">
                  <c:v>2.0967900592058174E-2</c:v>
                </c:pt>
                <c:pt idx="72">
                  <c:v>2.0880957106970483E-2</c:v>
                </c:pt>
                <c:pt idx="73">
                  <c:v>2.0736851696730927E-2</c:v>
                </c:pt>
                <c:pt idx="74">
                  <c:v>2.0536773364107076E-2</c:v>
                </c:pt>
                <c:pt idx="75">
                  <c:v>2.0282363753921354E-2</c:v>
                </c:pt>
                <c:pt idx="76">
                  <c:v>1.9975694725164719E-2</c:v>
                </c:pt>
                <c:pt idx="77">
                  <c:v>1.96192402591891E-2</c:v>
                </c:pt>
                <c:pt idx="78">
                  <c:v>1.9215843236663414E-2</c:v>
                </c:pt>
                <c:pt idx="79">
                  <c:v>1.8768677707134231E-2</c:v>
                </c:pt>
                <c:pt idx="80">
                  <c:v>1.8281207351146335E-2</c:v>
                </c:pt>
                <c:pt idx="81">
                  <c:v>1.7757140894324005E-2</c:v>
                </c:pt>
                <c:pt idx="82">
                  <c:v>1.7200385274449136E-2</c:v>
                </c:pt>
                <c:pt idx="83">
                  <c:v>1.6614997385764413E-2</c:v>
                </c:pt>
                <c:pt idx="84">
                  <c:v>1.6005135229363757E-2</c:v>
                </c:pt>
                <c:pt idx="85">
                  <c:v>1.5375009285000088E-2</c:v>
                </c:pt>
                <c:pt idx="86">
                  <c:v>1.4728834888817707E-2</c:v>
                </c:pt>
                <c:pt idx="87">
                  <c:v>1.4070786354719337E-2</c:v>
                </c:pt>
                <c:pt idx="88">
                  <c:v>1.3404953516011354E-2</c:v>
                </c:pt>
                <c:pt idx="89">
                  <c:v>1.2735301290663231E-2</c:v>
                </c:pt>
                <c:pt idx="90">
                  <c:v>1.2065632790248535E-2</c:v>
                </c:pt>
                <c:pt idx="91">
                  <c:v>1.1399556401857516E-2</c:v>
                </c:pt>
                <c:pt idx="92">
                  <c:v>1.0740457176531453E-2</c:v>
                </c:pt>
                <c:pt idx="93">
                  <c:v>1.0091472759625559E-2</c:v>
                </c:pt>
                <c:pt idx="94">
                  <c:v>9.4554740004565395E-3</c:v>
                </c:pt>
                <c:pt idx="95">
                  <c:v>8.8350502829956587E-3</c:v>
                </c:pt>
                <c:pt idx="96">
                  <c:v>8.2324995283952693E-3</c:v>
                </c:pt>
                <c:pt idx="97">
                  <c:v>7.649822735704105E-3</c:v>
                </c:pt>
                <c:pt idx="98">
                  <c:v>7.0887228508620366E-3</c:v>
                </c:pt>
                <c:pt idx="99">
                  <c:v>6.5506076872756582E-3</c:v>
                </c:pt>
                <c:pt idx="100">
                  <c:v>6.0365965649311444E-3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'Strength of Evidence graph'!$N$8</c:f>
              <c:strCache>
                <c:ptCount val="1"/>
                <c:pt idx="0">
                  <c:v>NonDiseased Distribution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'Strength of Evidence graph'!$M$9:$M$109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'Strength of Evidence graph'!$N$9:$N$109</c:f>
              <c:numCache>
                <c:formatCode>General</c:formatCode>
                <c:ptCount val="101"/>
                <c:pt idx="0">
                  <c:v>4.313865941387226E-3</c:v>
                </c:pt>
                <c:pt idx="1">
                  <c:v>4.7024538689115492E-3</c:v>
                </c:pt>
                <c:pt idx="2">
                  <c:v>5.1132462282719744E-3</c:v>
                </c:pt>
                <c:pt idx="3">
                  <c:v>5.5460417340520369E-3</c:v>
                </c:pt>
                <c:pt idx="4">
                  <c:v>6.0004500349350332E-3</c:v>
                </c:pt>
                <c:pt idx="5">
                  <c:v>6.4758797833871342E-3</c:v>
                </c:pt>
                <c:pt idx="6">
                  <c:v>6.9715283223676441E-3</c:v>
                </c:pt>
                <c:pt idx="7">
                  <c:v>7.4863732818942321E-3</c:v>
                </c:pt>
                <c:pt idx="8">
                  <c:v>8.0191663672105826E-3</c:v>
                </c:pt>
                <c:pt idx="9">
                  <c:v>8.5684296025128198E-3</c:v>
                </c:pt>
                <c:pt idx="10">
                  <c:v>9.1324542695816087E-3</c:v>
                </c:pt>
                <c:pt idx="11">
                  <c:v>9.709302749299405E-3</c:v>
                </c:pt>
                <c:pt idx="12">
                  <c:v>1.0296813436145889E-2</c:v>
                </c:pt>
                <c:pt idx="13">
                  <c:v>1.0892608851783194E-2</c:v>
                </c:pt>
                <c:pt idx="14">
                  <c:v>1.1494107034375914E-2</c:v>
                </c:pt>
                <c:pt idx="15">
                  <c:v>1.209853622613007E-2</c:v>
                </c:pt>
                <c:pt idx="16">
                  <c:v>1.270295282364099E-2</c:v>
                </c:pt>
                <c:pt idx="17">
                  <c:v>1.3304262495127873E-2</c:v>
                </c:pt>
                <c:pt idx="18">
                  <c:v>1.389924430674846E-2</c:v>
                </c:pt>
                <c:pt idx="19">
                  <c:v>1.4484577638281138E-2</c:v>
                </c:pt>
                <c:pt idx="20">
                  <c:v>1.5056871607955401E-2</c:v>
                </c:pt>
                <c:pt idx="21">
                  <c:v>1.5612696668561186E-2</c:v>
                </c:pt>
                <c:pt idx="22">
                  <c:v>1.6148617983626497E-2</c:v>
                </c:pt>
                <c:pt idx="23">
                  <c:v>1.666123014482809E-2</c:v>
                </c:pt>
                <c:pt idx="24">
                  <c:v>1.7147192751214249E-2</c:v>
                </c:pt>
                <c:pt idx="25">
                  <c:v>1.7603266338466546E-2</c:v>
                </c:pt>
                <c:pt idx="26">
                  <c:v>1.8026348123340013E-2</c:v>
                </c:pt>
                <c:pt idx="27">
                  <c:v>1.8413507015429313E-2</c:v>
                </c:pt>
                <c:pt idx="28">
                  <c:v>1.8762017346115024E-2</c:v>
                </c:pt>
                <c:pt idx="29">
                  <c:v>1.9069390773298729E-2</c:v>
                </c:pt>
                <c:pt idx="30">
                  <c:v>1.9333405840418757E-2</c:v>
                </c:pt>
                <c:pt idx="31">
                  <c:v>1.9552134699052214E-2</c:v>
                </c:pt>
                <c:pt idx="32">
                  <c:v>1.9723966545676323E-2</c:v>
                </c:pt>
                <c:pt idx="33">
                  <c:v>1.9847627374134234E-2</c:v>
                </c:pt>
                <c:pt idx="34">
                  <c:v>1.9922195705022912E-2</c:v>
                </c:pt>
                <c:pt idx="35">
                  <c:v>1.9947114020356701E-2</c:v>
                </c:pt>
                <c:pt idx="36">
                  <c:v>1.9922195705022912E-2</c:v>
                </c:pt>
                <c:pt idx="37">
                  <c:v>1.9847627374134234E-2</c:v>
                </c:pt>
                <c:pt idx="38">
                  <c:v>1.9723966545676323E-2</c:v>
                </c:pt>
                <c:pt idx="39">
                  <c:v>1.9552134699052214E-2</c:v>
                </c:pt>
                <c:pt idx="40">
                  <c:v>1.9333405840418757E-2</c:v>
                </c:pt>
                <c:pt idx="41">
                  <c:v>1.9069390773298729E-2</c:v>
                </c:pt>
                <c:pt idx="42">
                  <c:v>1.8762017346115024E-2</c:v>
                </c:pt>
                <c:pt idx="43">
                  <c:v>1.8413507015429313E-2</c:v>
                </c:pt>
                <c:pt idx="44">
                  <c:v>1.8026348123340013E-2</c:v>
                </c:pt>
                <c:pt idx="45">
                  <c:v>1.7603266338466546E-2</c:v>
                </c:pt>
                <c:pt idx="46">
                  <c:v>1.7147192751214249E-2</c:v>
                </c:pt>
                <c:pt idx="47">
                  <c:v>1.666123014482809E-2</c:v>
                </c:pt>
                <c:pt idx="48">
                  <c:v>1.6148617983626497E-2</c:v>
                </c:pt>
                <c:pt idx="49">
                  <c:v>1.5612696668561186E-2</c:v>
                </c:pt>
                <c:pt idx="50">
                  <c:v>1.5056871607955401E-2</c:v>
                </c:pt>
                <c:pt idx="51">
                  <c:v>1.4484577638281138E-2</c:v>
                </c:pt>
                <c:pt idx="52">
                  <c:v>1.389924430674846E-2</c:v>
                </c:pt>
                <c:pt idx="53">
                  <c:v>1.3304262495127873E-2</c:v>
                </c:pt>
                <c:pt idx="54">
                  <c:v>1.270295282364099E-2</c:v>
                </c:pt>
                <c:pt idx="55">
                  <c:v>1.209853622613007E-2</c:v>
                </c:pt>
                <c:pt idx="56">
                  <c:v>1.1494107034375914E-2</c:v>
                </c:pt>
                <c:pt idx="57">
                  <c:v>1.0892608851783194E-2</c:v>
                </c:pt>
                <c:pt idx="58">
                  <c:v>1.0296813436145889E-2</c:v>
                </c:pt>
                <c:pt idx="59">
                  <c:v>9.709302749299405E-3</c:v>
                </c:pt>
                <c:pt idx="60">
                  <c:v>9.1324542695816087E-3</c:v>
                </c:pt>
                <c:pt idx="61">
                  <c:v>8.5684296025128198E-3</c:v>
                </c:pt>
                <c:pt idx="62">
                  <c:v>8.0191663672105826E-3</c:v>
                </c:pt>
                <c:pt idx="63">
                  <c:v>7.4863732818942321E-3</c:v>
                </c:pt>
                <c:pt idx="64">
                  <c:v>6.9715283223676441E-3</c:v>
                </c:pt>
                <c:pt idx="65">
                  <c:v>6.4758797833871342E-3</c:v>
                </c:pt>
                <c:pt idx="66">
                  <c:v>6.0004500349350332E-3</c:v>
                </c:pt>
                <c:pt idx="67">
                  <c:v>5.5460417340520369E-3</c:v>
                </c:pt>
                <c:pt idx="68">
                  <c:v>5.1132462282719744E-3</c:v>
                </c:pt>
                <c:pt idx="69">
                  <c:v>4.7024538689115492E-3</c:v>
                </c:pt>
                <c:pt idx="70">
                  <c:v>4.313865941387226E-3</c:v>
                </c:pt>
                <c:pt idx="71">
                  <c:v>3.9475079151011219E-3</c:v>
                </c:pt>
                <c:pt idx="72">
                  <c:v>3.6032437168623944E-3</c:v>
                </c:pt>
                <c:pt idx="73">
                  <c:v>3.2807907387807159E-3</c:v>
                </c:pt>
                <c:pt idx="74">
                  <c:v>2.9797353034833867E-3</c:v>
                </c:pt>
                <c:pt idx="75">
                  <c:v>2.6995483256979824E-3</c:v>
                </c:pt>
                <c:pt idx="76">
                  <c:v>2.4396009289940029E-3</c:v>
                </c:pt>
                <c:pt idx="77">
                  <c:v>2.1991797990527882E-3</c:v>
                </c:pt>
                <c:pt idx="78">
                  <c:v>1.9775020794967715E-3</c:v>
                </c:pt>
                <c:pt idx="79">
                  <c:v>1.7737296423369206E-3</c:v>
                </c:pt>
                <c:pt idx="80">
                  <c:v>1.5869825918060506E-3</c:v>
                </c:pt>
                <c:pt idx="81">
                  <c:v>1.4163518871003001E-3</c:v>
                </c:pt>
                <c:pt idx="82">
                  <c:v>1.2609109957777394E-3</c:v>
                </c:pt>
                <c:pt idx="83">
                  <c:v>1.1197265147581471E-3</c:v>
                </c:pt>
                <c:pt idx="84">
                  <c:v>9.918677196039409E-4</c:v>
                </c:pt>
                <c:pt idx="85">
                  <c:v>8.7641502469095194E-4</c:v>
                </c:pt>
                <c:pt idx="86">
                  <c:v>7.7246735673079778E-4</c:v>
                </c:pt>
                <c:pt idx="87">
                  <c:v>6.7914846169398672E-4</c:v>
                </c:pt>
                <c:pt idx="88">
                  <c:v>5.956121803887709E-4</c:v>
                </c:pt>
                <c:pt idx="89">
                  <c:v>5.2104674072857608E-4</c:v>
                </c:pt>
                <c:pt idx="90">
                  <c:v>4.5467812508605049E-4</c:v>
                </c:pt>
                <c:pt idx="91">
                  <c:v>3.9577257915465421E-4</c:v>
                </c:pt>
                <c:pt idx="92">
                  <c:v>3.4363833453560951E-4</c:v>
                </c:pt>
                <c:pt idx="93">
                  <c:v>2.976266209930461E-4</c:v>
                </c:pt>
                <c:pt idx="94">
                  <c:v>2.5713204615637167E-4</c:v>
                </c:pt>
                <c:pt idx="95">
                  <c:v>2.2159242060006715E-4</c:v>
                </c:pt>
                <c:pt idx="96">
                  <c:v>1.9048810491381263E-4</c:v>
                </c:pt>
                <c:pt idx="97">
                  <c:v>1.6334095281233041E-4</c:v>
                </c:pt>
                <c:pt idx="98">
                  <c:v>1.39712920745969E-4</c:v>
                </c:pt>
                <c:pt idx="99">
                  <c:v>1.1920441007494569E-4</c:v>
                </c:pt>
                <c:pt idx="100">
                  <c:v>1.0145240286643827E-4</c:v>
                </c:pt>
              </c:numCache>
            </c:numRef>
          </c:yVal>
          <c:smooth val="0"/>
        </c:ser>
        <c:ser>
          <c:idx val="2"/>
          <c:order val="2"/>
          <c:tx>
            <c:v>Cutpoint</c:v>
          </c:tx>
          <c:spPr>
            <a:ln w="28575">
              <a:noFill/>
            </a:ln>
          </c:spPr>
          <c:xVal>
            <c:numRef>
              <c:f>'Strength of Evidence graph'!$X$9:$X$109</c:f>
              <c:numCache>
                <c:formatCode>0.000</c:formatCode>
                <c:ptCount val="101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</c:numCache>
            </c:numRef>
          </c:xVal>
          <c:yVal>
            <c:numRef>
              <c:f>'Strength of Evidence graph'!$W$9:$W$109</c:f>
              <c:numCache>
                <c:formatCode>General</c:formatCode>
                <c:ptCount val="101"/>
                <c:pt idx="0" formatCode="0.000">
                  <c:v>1.3652098911379907E-2</c:v>
                </c:pt>
                <c:pt idx="1">
                  <c:v>1.3515577922266108E-2</c:v>
                </c:pt>
                <c:pt idx="2">
                  <c:v>1.3379056933152309E-2</c:v>
                </c:pt>
                <c:pt idx="3">
                  <c:v>1.324253594403851E-2</c:v>
                </c:pt>
                <c:pt idx="4">
                  <c:v>1.3106014954924711E-2</c:v>
                </c:pt>
                <c:pt idx="5">
                  <c:v>1.2969493965810912E-2</c:v>
                </c:pt>
                <c:pt idx="6">
                  <c:v>1.2832972976697114E-2</c:v>
                </c:pt>
                <c:pt idx="7">
                  <c:v>1.2696451987583315E-2</c:v>
                </c:pt>
                <c:pt idx="8">
                  <c:v>1.2559930998469516E-2</c:v>
                </c:pt>
                <c:pt idx="9">
                  <c:v>1.2423410009355717E-2</c:v>
                </c:pt>
                <c:pt idx="10">
                  <c:v>1.2286889020241918E-2</c:v>
                </c:pt>
                <c:pt idx="11">
                  <c:v>1.2150368031128119E-2</c:v>
                </c:pt>
                <c:pt idx="12">
                  <c:v>1.201384704201432E-2</c:v>
                </c:pt>
                <c:pt idx="13">
                  <c:v>1.1877326052900521E-2</c:v>
                </c:pt>
                <c:pt idx="14">
                  <c:v>1.1740805063786722E-2</c:v>
                </c:pt>
                <c:pt idx="15">
                  <c:v>1.1604284074672924E-2</c:v>
                </c:pt>
                <c:pt idx="16">
                  <c:v>1.1467763085559125E-2</c:v>
                </c:pt>
                <c:pt idx="17">
                  <c:v>1.1331242096445326E-2</c:v>
                </c:pt>
                <c:pt idx="18">
                  <c:v>1.1194721107331527E-2</c:v>
                </c:pt>
                <c:pt idx="19">
                  <c:v>1.1058200118217728E-2</c:v>
                </c:pt>
                <c:pt idx="20">
                  <c:v>1.0921679129103929E-2</c:v>
                </c:pt>
                <c:pt idx="21">
                  <c:v>1.078515813999013E-2</c:v>
                </c:pt>
                <c:pt idx="22">
                  <c:v>1.0648637150876331E-2</c:v>
                </c:pt>
                <c:pt idx="23">
                  <c:v>1.0512116161762532E-2</c:v>
                </c:pt>
                <c:pt idx="24">
                  <c:v>1.0375595172648733E-2</c:v>
                </c:pt>
                <c:pt idx="25">
                  <c:v>1.0239074183534935E-2</c:v>
                </c:pt>
                <c:pt idx="26">
                  <c:v>1.0102553194421136E-2</c:v>
                </c:pt>
                <c:pt idx="27">
                  <c:v>9.9660322053073368E-3</c:v>
                </c:pt>
                <c:pt idx="28">
                  <c:v>9.8295112161935379E-3</c:v>
                </c:pt>
                <c:pt idx="29">
                  <c:v>9.692990227079739E-3</c:v>
                </c:pt>
                <c:pt idx="30">
                  <c:v>9.5564692379659401E-3</c:v>
                </c:pt>
                <c:pt idx="31">
                  <c:v>9.4199482488521412E-3</c:v>
                </c:pt>
                <c:pt idx="32">
                  <c:v>9.2834272597383423E-3</c:v>
                </c:pt>
                <c:pt idx="33">
                  <c:v>9.1469062706245434E-3</c:v>
                </c:pt>
                <c:pt idx="34">
                  <c:v>9.0103852815107445E-3</c:v>
                </c:pt>
                <c:pt idx="35">
                  <c:v>8.8738642923969456E-3</c:v>
                </c:pt>
                <c:pt idx="36">
                  <c:v>8.7373433032831467E-3</c:v>
                </c:pt>
                <c:pt idx="37">
                  <c:v>8.6008223141693478E-3</c:v>
                </c:pt>
                <c:pt idx="38">
                  <c:v>8.4643013250555489E-3</c:v>
                </c:pt>
                <c:pt idx="39">
                  <c:v>8.32778033594175E-3</c:v>
                </c:pt>
                <c:pt idx="40">
                  <c:v>8.1912593468279511E-3</c:v>
                </c:pt>
                <c:pt idx="41">
                  <c:v>8.0547383577141522E-3</c:v>
                </c:pt>
                <c:pt idx="42">
                  <c:v>7.9182173686003533E-3</c:v>
                </c:pt>
                <c:pt idx="43">
                  <c:v>7.7816963794865544E-3</c:v>
                </c:pt>
                <c:pt idx="44">
                  <c:v>7.6451753903727555E-3</c:v>
                </c:pt>
                <c:pt idx="45">
                  <c:v>7.5086544012589566E-3</c:v>
                </c:pt>
                <c:pt idx="46">
                  <c:v>7.3721334121451577E-3</c:v>
                </c:pt>
                <c:pt idx="47">
                  <c:v>7.2356124230313588E-3</c:v>
                </c:pt>
                <c:pt idx="48">
                  <c:v>7.09909143391756E-3</c:v>
                </c:pt>
                <c:pt idx="49">
                  <c:v>6.9625704448037611E-3</c:v>
                </c:pt>
                <c:pt idx="50">
                  <c:v>6.8260494556899622E-3</c:v>
                </c:pt>
                <c:pt idx="51">
                  <c:v>6.6895284665761633E-3</c:v>
                </c:pt>
                <c:pt idx="52">
                  <c:v>6.5530074774623644E-3</c:v>
                </c:pt>
                <c:pt idx="53">
                  <c:v>6.4164864883485655E-3</c:v>
                </c:pt>
                <c:pt idx="54">
                  <c:v>6.2799654992347666E-3</c:v>
                </c:pt>
                <c:pt idx="55">
                  <c:v>6.1434445101209677E-3</c:v>
                </c:pt>
                <c:pt idx="56">
                  <c:v>6.0069235210071688E-3</c:v>
                </c:pt>
                <c:pt idx="57">
                  <c:v>5.8704025318933699E-3</c:v>
                </c:pt>
                <c:pt idx="58">
                  <c:v>5.733881542779571E-3</c:v>
                </c:pt>
                <c:pt idx="59">
                  <c:v>5.5973605536657721E-3</c:v>
                </c:pt>
                <c:pt idx="60">
                  <c:v>5.4608395645519732E-3</c:v>
                </c:pt>
                <c:pt idx="61">
                  <c:v>5.3243185754381743E-3</c:v>
                </c:pt>
                <c:pt idx="62">
                  <c:v>5.1877975863243754E-3</c:v>
                </c:pt>
                <c:pt idx="63">
                  <c:v>5.0512765972105765E-3</c:v>
                </c:pt>
                <c:pt idx="64">
                  <c:v>4.9147556080967776E-3</c:v>
                </c:pt>
                <c:pt idx="65">
                  <c:v>4.7782346189829787E-3</c:v>
                </c:pt>
                <c:pt idx="66">
                  <c:v>4.6417136298691798E-3</c:v>
                </c:pt>
                <c:pt idx="67">
                  <c:v>4.5051926407553809E-3</c:v>
                </c:pt>
                <c:pt idx="68">
                  <c:v>4.368671651641582E-3</c:v>
                </c:pt>
                <c:pt idx="69">
                  <c:v>4.2321506625277831E-3</c:v>
                </c:pt>
                <c:pt idx="70">
                  <c:v>4.0956296734139842E-3</c:v>
                </c:pt>
                <c:pt idx="71">
                  <c:v>3.9591086843001853E-3</c:v>
                </c:pt>
                <c:pt idx="72">
                  <c:v>3.8225876951863864E-3</c:v>
                </c:pt>
                <c:pt idx="73">
                  <c:v>3.6860667060725875E-3</c:v>
                </c:pt>
                <c:pt idx="74">
                  <c:v>3.5495457169587886E-3</c:v>
                </c:pt>
                <c:pt idx="75">
                  <c:v>3.4130247278449898E-3</c:v>
                </c:pt>
                <c:pt idx="76">
                  <c:v>3.2765037387311909E-3</c:v>
                </c:pt>
                <c:pt idx="77">
                  <c:v>3.139982749617392E-3</c:v>
                </c:pt>
                <c:pt idx="78">
                  <c:v>3.0034617605035931E-3</c:v>
                </c:pt>
                <c:pt idx="79">
                  <c:v>2.8669407713897942E-3</c:v>
                </c:pt>
                <c:pt idx="80">
                  <c:v>2.7304197822759953E-3</c:v>
                </c:pt>
                <c:pt idx="81">
                  <c:v>2.5938987931621964E-3</c:v>
                </c:pt>
                <c:pt idx="82">
                  <c:v>2.4573778040483975E-3</c:v>
                </c:pt>
                <c:pt idx="83">
                  <c:v>2.3208568149345986E-3</c:v>
                </c:pt>
                <c:pt idx="84">
                  <c:v>2.1843358258207997E-3</c:v>
                </c:pt>
                <c:pt idx="85">
                  <c:v>2.0478148367070008E-3</c:v>
                </c:pt>
                <c:pt idx="86">
                  <c:v>1.9112938475932017E-3</c:v>
                </c:pt>
                <c:pt idx="87">
                  <c:v>1.7747728584794026E-3</c:v>
                </c:pt>
                <c:pt idx="88">
                  <c:v>1.6382518693656035E-3</c:v>
                </c:pt>
                <c:pt idx="89">
                  <c:v>1.5017308802518043E-3</c:v>
                </c:pt>
                <c:pt idx="90">
                  <c:v>1.3652098911380052E-3</c:v>
                </c:pt>
                <c:pt idx="91">
                  <c:v>1.2286889020242061E-3</c:v>
                </c:pt>
                <c:pt idx="92">
                  <c:v>1.092167912910407E-3</c:v>
                </c:pt>
                <c:pt idx="93">
                  <c:v>9.5564692379660789E-4</c:v>
                </c:pt>
                <c:pt idx="94">
                  <c:v>8.1912593468280877E-4</c:v>
                </c:pt>
                <c:pt idx="95">
                  <c:v>6.8260494556900966E-4</c:v>
                </c:pt>
                <c:pt idx="96">
                  <c:v>5.4608395645521055E-4</c:v>
                </c:pt>
                <c:pt idx="97">
                  <c:v>4.0956296734141143E-4</c:v>
                </c:pt>
                <c:pt idx="98">
                  <c:v>2.7304197822761232E-4</c:v>
                </c:pt>
                <c:pt idx="99">
                  <c:v>1.3652098911381323E-4</c:v>
                </c:pt>
                <c:pt idx="100">
                  <c:v>1.4148838350935833E-17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46592"/>
        <c:axId val="148452864"/>
      </c:scatterChart>
      <c:valAx>
        <c:axId val="14844659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Strength of signal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452864"/>
        <c:crosses val="autoZero"/>
        <c:crossBetween val="midCat"/>
      </c:valAx>
      <c:valAx>
        <c:axId val="148452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observing this strength of signal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446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560599548418892"/>
          <c:y val="4.3863190319883234E-2"/>
          <c:w val="0.2495038849052057"/>
          <c:h val="0.148099208729129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44685039370079"/>
          <c:y val="0.19480351414406533"/>
          <c:w val="0.80376137357830268"/>
          <c:h val="0.59104512977544477"/>
        </c:manualLayout>
      </c:layout>
      <c:scatterChart>
        <c:scatterStyle val="lineMarker"/>
        <c:varyColors val="0"/>
        <c:ser>
          <c:idx val="3"/>
          <c:order val="0"/>
          <c:tx>
            <c:strRef>
              <c:f>'Strength of Evidence graph'!$U$8</c:f>
              <c:strCache>
                <c:ptCount val="1"/>
                <c:pt idx="0">
                  <c:v>Sensitivity</c:v>
                </c:pt>
              </c:strCache>
            </c:strRef>
          </c:tx>
          <c:spPr>
            <a:ln w="28575">
              <a:noFill/>
            </a:ln>
          </c:spPr>
          <c:xVal>
            <c:numRef>
              <c:f>'Strength of Evidence graph'!$Q$9:$Q$109</c:f>
              <c:numCache>
                <c:formatCode>General</c:formatCode>
                <c:ptCount val="101"/>
                <c:pt idx="0">
                  <c:v>4.313865941387226E-3</c:v>
                </c:pt>
                <c:pt idx="1">
                  <c:v>9.0163198102987743E-3</c:v>
                </c:pt>
                <c:pt idx="2">
                  <c:v>1.4129566038570749E-2</c:v>
                </c:pt>
                <c:pt idx="3">
                  <c:v>1.9675607772622786E-2</c:v>
                </c:pt>
                <c:pt idx="4">
                  <c:v>2.5676057807557821E-2</c:v>
                </c:pt>
                <c:pt idx="5">
                  <c:v>3.2151937590944958E-2</c:v>
                </c:pt>
                <c:pt idx="6">
                  <c:v>3.9123465913312602E-2</c:v>
                </c:pt>
                <c:pt idx="7">
                  <c:v>4.6609839195206837E-2</c:v>
                </c:pt>
                <c:pt idx="8">
                  <c:v>5.462900556241742E-2</c:v>
                </c:pt>
                <c:pt idx="9">
                  <c:v>6.3197435164930232E-2</c:v>
                </c:pt>
                <c:pt idx="10">
                  <c:v>7.2329889434511838E-2</c:v>
                </c:pt>
                <c:pt idx="11">
                  <c:v>8.2039192183811241E-2</c:v>
                </c:pt>
                <c:pt idx="12">
                  <c:v>9.2336005619957126E-2</c:v>
                </c:pt>
                <c:pt idx="13">
                  <c:v>0.10322861447174032</c:v>
                </c:pt>
                <c:pt idx="14">
                  <c:v>0.11472272150611623</c:v>
                </c:pt>
                <c:pt idx="15">
                  <c:v>0.12682125773224631</c:v>
                </c:pt>
                <c:pt idx="16">
                  <c:v>0.13952421055588729</c:v>
                </c:pt>
                <c:pt idx="17">
                  <c:v>0.15282847305101516</c:v>
                </c:pt>
                <c:pt idx="18">
                  <c:v>0.16672771735776362</c:v>
                </c:pt>
                <c:pt idx="19">
                  <c:v>0.18121229499604477</c:v>
                </c:pt>
                <c:pt idx="20">
                  <c:v>0.19626916660400018</c:v>
                </c:pt>
                <c:pt idx="21">
                  <c:v>0.21188186327256137</c:v>
                </c:pt>
                <c:pt idx="22">
                  <c:v>0.22803048125618786</c:v>
                </c:pt>
                <c:pt idx="23">
                  <c:v>0.24469171140101595</c:v>
                </c:pt>
                <c:pt idx="24">
                  <c:v>0.26183890415223021</c:v>
                </c:pt>
                <c:pt idx="25">
                  <c:v>0.27944217049069675</c:v>
                </c:pt>
                <c:pt idx="26">
                  <c:v>0.29746851861403678</c:v>
                </c:pt>
                <c:pt idx="27">
                  <c:v>0.3158820256294661</c:v>
                </c:pt>
                <c:pt idx="28">
                  <c:v>0.33464404297558115</c:v>
                </c:pt>
                <c:pt idx="29">
                  <c:v>0.35371343374887987</c:v>
                </c:pt>
                <c:pt idx="30">
                  <c:v>0.37304683958929863</c:v>
                </c:pt>
                <c:pt idx="31">
                  <c:v>0.39259897428835083</c:v>
                </c:pt>
                <c:pt idx="32">
                  <c:v>0.41232294083402715</c:v>
                </c:pt>
                <c:pt idx="33">
                  <c:v>0.43217056820816141</c:v>
                </c:pt>
                <c:pt idx="34">
                  <c:v>0.45209276391318431</c:v>
                </c:pt>
                <c:pt idx="35">
                  <c:v>0.47203987793354102</c:v>
                </c:pt>
                <c:pt idx="36">
                  <c:v>0.49196207363856392</c:v>
                </c:pt>
                <c:pt idx="37">
                  <c:v>0.51180970101269818</c:v>
                </c:pt>
                <c:pt idx="38">
                  <c:v>0.5315336675583745</c:v>
                </c:pt>
                <c:pt idx="39">
                  <c:v>0.55108580225742676</c:v>
                </c:pt>
                <c:pt idx="40">
                  <c:v>0.57041920809784552</c:v>
                </c:pt>
                <c:pt idx="41">
                  <c:v>0.58948859887114424</c:v>
                </c:pt>
                <c:pt idx="42">
                  <c:v>0.60825061621725929</c:v>
                </c:pt>
                <c:pt idx="43">
                  <c:v>0.62666412323268861</c:v>
                </c:pt>
                <c:pt idx="44">
                  <c:v>0.64469047135602864</c:v>
                </c:pt>
                <c:pt idx="45">
                  <c:v>0.66229373769449518</c:v>
                </c:pt>
                <c:pt idx="46">
                  <c:v>0.67944093044570941</c:v>
                </c:pt>
                <c:pt idx="47">
                  <c:v>0.69610216059053753</c:v>
                </c:pt>
                <c:pt idx="48">
                  <c:v>0.71225077857416408</c:v>
                </c:pt>
                <c:pt idx="49">
                  <c:v>0.72786347524272521</c:v>
                </c:pt>
                <c:pt idx="50">
                  <c:v>0.74292034685068065</c:v>
                </c:pt>
                <c:pt idx="51">
                  <c:v>0.75740492448896179</c:v>
                </c:pt>
                <c:pt idx="52">
                  <c:v>0.77130416879571029</c:v>
                </c:pt>
                <c:pt idx="53">
                  <c:v>0.78460843129083813</c:v>
                </c:pt>
                <c:pt idx="54">
                  <c:v>0.7973113841144791</c:v>
                </c:pt>
                <c:pt idx="55">
                  <c:v>0.80940992034060921</c:v>
                </c:pt>
                <c:pt idx="56">
                  <c:v>0.82090402737498513</c:v>
                </c:pt>
                <c:pt idx="57">
                  <c:v>0.83179663622676836</c:v>
                </c:pt>
                <c:pt idx="58">
                  <c:v>0.84209344966291422</c:v>
                </c:pt>
                <c:pt idx="59">
                  <c:v>0.85180275241221359</c:v>
                </c:pt>
                <c:pt idx="60">
                  <c:v>0.86093520668179524</c:v>
                </c:pt>
                <c:pt idx="61">
                  <c:v>0.86950363628430805</c:v>
                </c:pt>
                <c:pt idx="62">
                  <c:v>0.87752280265151861</c:v>
                </c:pt>
                <c:pt idx="63">
                  <c:v>0.88500917593341288</c:v>
                </c:pt>
                <c:pt idx="64">
                  <c:v>0.89198070425578058</c:v>
                </c:pt>
                <c:pt idx="65">
                  <c:v>0.89845658403916773</c:v>
                </c:pt>
                <c:pt idx="66">
                  <c:v>0.90445703407410272</c:v>
                </c:pt>
                <c:pt idx="67">
                  <c:v>0.91000307580815476</c:v>
                </c:pt>
                <c:pt idx="68">
                  <c:v>0.91511632203642679</c:v>
                </c:pt>
                <c:pt idx="69">
                  <c:v>0.91981877590533834</c:v>
                </c:pt>
                <c:pt idx="70">
                  <c:v>0.92413264184672561</c:v>
                </c:pt>
                <c:pt idx="71">
                  <c:v>0.92808014976182673</c:v>
                </c:pt>
                <c:pt idx="72">
                  <c:v>0.93168339347868911</c:v>
                </c:pt>
                <c:pt idx="73">
                  <c:v>0.93496418421746985</c:v>
                </c:pt>
                <c:pt idx="74">
                  <c:v>0.93794391952095324</c:v>
                </c:pt>
                <c:pt idx="75">
                  <c:v>0.9406434678466512</c:v>
                </c:pt>
                <c:pt idx="76">
                  <c:v>0.94308306877564518</c:v>
                </c:pt>
                <c:pt idx="77">
                  <c:v>0.945282248574698</c:v>
                </c:pt>
                <c:pt idx="78">
                  <c:v>0.94725975065419477</c:v>
                </c:pt>
                <c:pt idx="79">
                  <c:v>0.94903348029653167</c:v>
                </c:pt>
                <c:pt idx="80">
                  <c:v>0.95062046288833768</c:v>
                </c:pt>
                <c:pt idx="81">
                  <c:v>0.952036814775438</c:v>
                </c:pt>
                <c:pt idx="82">
                  <c:v>0.95329772577121574</c:v>
                </c:pt>
                <c:pt idx="83">
                  <c:v>0.95441745228597386</c:v>
                </c:pt>
                <c:pt idx="84">
                  <c:v>0.95540932000557777</c:v>
                </c:pt>
                <c:pt idx="85">
                  <c:v>0.9562857350302687</c:v>
                </c:pt>
                <c:pt idx="86">
                  <c:v>0.95705820238699946</c:v>
                </c:pt>
                <c:pt idx="87">
                  <c:v>0.95773735084869349</c:v>
                </c:pt>
                <c:pt idx="88">
                  <c:v>0.95833296302908222</c:v>
                </c:pt>
                <c:pt idx="89">
                  <c:v>0.95885400976981083</c:v>
                </c:pt>
                <c:pt idx="90">
                  <c:v>0.95930868789489687</c:v>
                </c:pt>
                <c:pt idx="91">
                  <c:v>0.95970446047405156</c:v>
                </c:pt>
                <c:pt idx="92">
                  <c:v>0.96004809880858721</c:v>
                </c:pt>
                <c:pt idx="93">
                  <c:v>0.9603457254295803</c:v>
                </c:pt>
                <c:pt idx="94">
                  <c:v>0.9606028574757367</c:v>
                </c:pt>
                <c:pt idx="95">
                  <c:v>0.96082444989633675</c:v>
                </c:pt>
                <c:pt idx="96">
                  <c:v>0.9610149380012506</c:v>
                </c:pt>
                <c:pt idx="97">
                  <c:v>0.96117827895406294</c:v>
                </c:pt>
                <c:pt idx="98">
                  <c:v>0.96131799187480893</c:v>
                </c:pt>
                <c:pt idx="99">
                  <c:v>0.96143719628488389</c:v>
                </c:pt>
                <c:pt idx="100">
                  <c:v>0.9615386486877503</c:v>
                </c:pt>
              </c:numCache>
            </c:numRef>
          </c:xVal>
          <c:yVal>
            <c:numRef>
              <c:f>'Strength of Evidence graph'!$U$9:$U$109</c:f>
              <c:numCache>
                <c:formatCode>General</c:formatCode>
                <c:ptCount val="101"/>
                <c:pt idx="0">
                  <c:v>0.94567548925483524</c:v>
                </c:pt>
                <c:pt idx="1">
                  <c:v>0.94564675901502115</c:v>
                </c:pt>
                <c:pt idx="2">
                  <c:v>0.94561202564445401</c:v>
                </c:pt>
                <c:pt idx="3">
                  <c:v>0.94557015095717878</c:v>
                </c:pt>
                <c:pt idx="4">
                  <c:v>0.94551980632273203</c:v>
                </c:pt>
                <c:pt idx="5">
                  <c:v>0.94545944596916076</c:v>
                </c:pt>
                <c:pt idx="6">
                  <c:v>0.9453872775276827</c:v>
                </c:pt>
                <c:pt idx="7">
                  <c:v>0.94530122971280417</c:v>
                </c:pt>
                <c:pt idx="8">
                  <c:v>0.94519891706266201</c:v>
                </c:pt>
                <c:pt idx="9">
                  <c:v>0.9450776017029906</c:v>
                </c:pt>
                <c:pt idx="10">
                  <c:v>0.94493415214500354</c:v>
                </c:pt>
                <c:pt idx="11">
                  <c:v>0.94476499918307799</c:v>
                </c:pt>
                <c:pt idx="12">
                  <c:v>0.94456608902273709</c:v>
                </c:pt>
                <c:pt idx="13">
                  <c:v>0.94433283384315803</c:v>
                </c:pt>
                <c:pt idx="14">
                  <c:v>0.94406006008118359</c:v>
                </c:pt>
                <c:pt idx="15">
                  <c:v>0.94374195481520706</c:v>
                </c:pt>
                <c:pt idx="16">
                  <c:v>0.94337201072666454</c:v>
                </c:pt>
                <c:pt idx="17">
                  <c:v>0.94294297022319384</c:v>
                </c:pt>
                <c:pt idx="18">
                  <c:v>0.94244676941945882</c:v>
                </c:pt>
                <c:pt idx="19">
                  <c:v>0.94187448278742936</c:v>
                </c:pt>
                <c:pt idx="20">
                  <c:v>0.94121626940544112</c:v>
                </c:pt>
                <c:pt idx="21">
                  <c:v>0.94046132185209863</c:v>
                </c:pt>
                <c:pt idx="22">
                  <c:v>0.93959781890414895</c:v>
                </c:pt>
                <c:pt idx="23">
                  <c:v>0.93861288330357784</c:v>
                </c:pt>
                <c:pt idx="24">
                  <c:v>0.93749254595483633</c:v>
                </c:pt>
                <c:pt idx="25">
                  <c:v>0.93622171799446607</c:v>
                </c:pt>
                <c:pt idx="26">
                  <c:v>0.93478417223851162</c:v>
                </c:pt>
                <c:pt idx="27">
                  <c:v>0.93316253555391304</c:v>
                </c:pt>
                <c:pt idx="28">
                  <c:v>0.93133829371456256</c:v>
                </c:pt>
                <c:pt idx="29">
                  <c:v>0.92929181028699204</c:v>
                </c:pt>
                <c:pt idx="30">
                  <c:v>0.92700236104117384</c:v>
                </c:pt>
                <c:pt idx="31">
                  <c:v>0.92444818529548833</c:v>
                </c:pt>
                <c:pt idx="32">
                  <c:v>0.92160655547896408</c:v>
                </c:pt>
                <c:pt idx="33">
                  <c:v>0.91845386602658396</c:v>
                </c:pt>
                <c:pt idx="34">
                  <c:v>0.9149657425137484</c:v>
                </c:pt>
                <c:pt idx="35">
                  <c:v>0.91111717168393225</c:v>
                </c:pt>
                <c:pt idx="36">
                  <c:v>0.9068826527302476</c:v>
                </c:pt>
                <c:pt idx="37">
                  <c:v>0.90223636985935973</c:v>
                </c:pt>
                <c:pt idx="38">
                  <c:v>0.89715238579858148</c:v>
                </c:pt>
                <c:pt idx="39">
                  <c:v>0.89160485550885604</c:v>
                </c:pt>
                <c:pt idx="40">
                  <c:v>0.88556825894392488</c:v>
                </c:pt>
                <c:pt idx="41">
                  <c:v>0.87901765125664921</c:v>
                </c:pt>
                <c:pt idx="42">
                  <c:v>0.87192892840578717</c:v>
                </c:pt>
                <c:pt idx="43">
                  <c:v>0.86427910567008304</c:v>
                </c:pt>
                <c:pt idx="44">
                  <c:v>0.85604660614168782</c:v>
                </c:pt>
                <c:pt idx="45">
                  <c:v>0.84721155585869212</c:v>
                </c:pt>
                <c:pt idx="46">
                  <c:v>0.83775608185823558</c:v>
                </c:pt>
                <c:pt idx="47">
                  <c:v>0.82766460909861006</c:v>
                </c:pt>
                <c:pt idx="48">
                  <c:v>0.81692415192207857</c:v>
                </c:pt>
                <c:pt idx="49">
                  <c:v>0.80552459552022104</c:v>
                </c:pt>
                <c:pt idx="50">
                  <c:v>0.79345896272997252</c:v>
                </c:pt>
                <c:pt idx="51">
                  <c:v>0.78072366143930927</c:v>
                </c:pt>
                <c:pt idx="52">
                  <c:v>0.76731870792329793</c:v>
                </c:pt>
                <c:pt idx="53">
                  <c:v>0.75324792156857856</c:v>
                </c:pt>
                <c:pt idx="54">
                  <c:v>0.73851908667976085</c:v>
                </c:pt>
                <c:pt idx="55">
                  <c:v>0.72314407739476083</c:v>
                </c:pt>
                <c:pt idx="56">
                  <c:v>0.70713894216539708</c:v>
                </c:pt>
                <c:pt idx="57">
                  <c:v>0.69052394477963264</c:v>
                </c:pt>
                <c:pt idx="58">
                  <c:v>0.67332355950518352</c:v>
                </c:pt>
                <c:pt idx="59">
                  <c:v>0.65556641861085951</c:v>
                </c:pt>
                <c:pt idx="60">
                  <c:v>0.63728521125971316</c:v>
                </c:pt>
                <c:pt idx="61">
                  <c:v>0.61851653355257885</c:v>
                </c:pt>
                <c:pt idx="62">
                  <c:v>0.59930069031591549</c:v>
                </c:pt>
                <c:pt idx="63">
                  <c:v>0.57968145005672644</c:v>
                </c:pt>
                <c:pt idx="64">
                  <c:v>0.55970575533156164</c:v>
                </c:pt>
                <c:pt idx="65">
                  <c:v>0.5394233915776403</c:v>
                </c:pt>
                <c:pt idx="66">
                  <c:v>0.51888661821353321</c:v>
                </c:pt>
                <c:pt idx="67">
                  <c:v>0.49814976651680232</c:v>
                </c:pt>
                <c:pt idx="68">
                  <c:v>0.47726880940983185</c:v>
                </c:pt>
                <c:pt idx="69">
                  <c:v>0.45630090881777369</c:v>
                </c:pt>
                <c:pt idx="70">
                  <c:v>0.43530394669108241</c:v>
                </c:pt>
                <c:pt idx="71">
                  <c:v>0.41433604609902419</c:v>
                </c:pt>
                <c:pt idx="72">
                  <c:v>0.39345508899205373</c:v>
                </c:pt>
                <c:pt idx="73">
                  <c:v>0.37271823729532283</c:v>
                </c:pt>
                <c:pt idx="74">
                  <c:v>0.35218146393121574</c:v>
                </c:pt>
                <c:pt idx="75">
                  <c:v>0.3318991001772944</c:v>
                </c:pt>
                <c:pt idx="76">
                  <c:v>0.31192340545212971</c:v>
                </c:pt>
                <c:pt idx="77">
                  <c:v>0.29230416519294056</c:v>
                </c:pt>
                <c:pt idx="78">
                  <c:v>0.27308832195627719</c:v>
                </c:pt>
                <c:pt idx="79">
                  <c:v>0.254319644249143</c:v>
                </c:pt>
                <c:pt idx="80">
                  <c:v>0.23603843689799664</c:v>
                </c:pt>
                <c:pt idx="81">
                  <c:v>0.21828129600367263</c:v>
                </c:pt>
                <c:pt idx="82">
                  <c:v>0.20108091072922352</c:v>
                </c:pt>
                <c:pt idx="83">
                  <c:v>0.18446591334345908</c:v>
                </c:pt>
                <c:pt idx="84">
                  <c:v>0.16846077811409532</c:v>
                </c:pt>
                <c:pt idx="85">
                  <c:v>0.15308576882909519</c:v>
                </c:pt>
                <c:pt idx="86">
                  <c:v>0.13835693394027748</c:v>
                </c:pt>
                <c:pt idx="87">
                  <c:v>0.12428614758555812</c:v>
                </c:pt>
                <c:pt idx="88">
                  <c:v>0.11088119406954677</c:v>
                </c:pt>
                <c:pt idx="89">
                  <c:v>9.8145892778883526E-2</c:v>
                </c:pt>
                <c:pt idx="90">
                  <c:v>8.6080259988635E-2</c:v>
                </c:pt>
                <c:pt idx="91">
                  <c:v>7.4680703586777475E-2</c:v>
                </c:pt>
                <c:pt idx="92">
                  <c:v>6.3940246410245982E-2</c:v>
                </c:pt>
                <c:pt idx="93">
                  <c:v>5.3848773650620463E-2</c:v>
                </c:pt>
                <c:pt idx="94">
                  <c:v>4.439329965016392E-2</c:v>
                </c:pt>
                <c:pt idx="95">
                  <c:v>3.5558249367168226E-2</c:v>
                </c:pt>
                <c:pt idx="96">
                  <c:v>2.7325749838773006E-2</c:v>
                </c:pt>
                <c:pt idx="97">
                  <c:v>1.9675927103068869E-2</c:v>
                </c:pt>
                <c:pt idx="98">
                  <c:v>1.2587204252206829E-2</c:v>
                </c:pt>
                <c:pt idx="99">
                  <c:v>6.0365965649311626E-3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85632"/>
        <c:axId val="148487552"/>
      </c:scatterChart>
      <c:valAx>
        <c:axId val="148485632"/>
        <c:scaling>
          <c:orientation val="maxMin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Specificity (1 - False Positive Probability)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487552"/>
        <c:crosses val="autoZero"/>
        <c:crossBetween val="midCat"/>
      </c:valAx>
      <c:valAx>
        <c:axId val="148487552"/>
        <c:scaling>
          <c:orientation val="minMax"/>
          <c:max val="1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Sensitivity (True Positive Probabiity)</a:t>
                </a:r>
              </a:p>
            </c:rich>
          </c:tx>
          <c:layout>
            <c:manualLayout>
              <c:xMode val="edge"/>
              <c:yMode val="edge"/>
              <c:x val="2.208223972003509E-3"/>
              <c:y val="0.35867089530475355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crossAx val="148485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Treatment Threshold Probability Graph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'Threshold graph'!$L$6</c:f>
              <c:strCache>
                <c:ptCount val="1"/>
                <c:pt idx="0">
                  <c:v>Utility of Treating as if Patient has Disease</c:v>
                </c:pt>
              </c:strCache>
            </c:strRef>
          </c:tx>
          <c:spPr>
            <a:ln w="28575">
              <a:noFill/>
            </a:ln>
          </c:spPr>
          <c:xVal>
            <c:numRef>
              <c:f>'Threshold graph'!$K$7:$K$107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'Threshold graph'!$L$7:$L$107</c:f>
              <c:numCache>
                <c:formatCode>General</c:formatCode>
                <c:ptCount val="101"/>
                <c:pt idx="0">
                  <c:v>95</c:v>
                </c:pt>
                <c:pt idx="1">
                  <c:v>94.95</c:v>
                </c:pt>
                <c:pt idx="2">
                  <c:v>94.9</c:v>
                </c:pt>
                <c:pt idx="3">
                  <c:v>94.85</c:v>
                </c:pt>
                <c:pt idx="4">
                  <c:v>94.8</c:v>
                </c:pt>
                <c:pt idx="5">
                  <c:v>94.75</c:v>
                </c:pt>
                <c:pt idx="6">
                  <c:v>94.7</c:v>
                </c:pt>
                <c:pt idx="7">
                  <c:v>94.65</c:v>
                </c:pt>
                <c:pt idx="8">
                  <c:v>94.6</c:v>
                </c:pt>
                <c:pt idx="9">
                  <c:v>94.55</c:v>
                </c:pt>
                <c:pt idx="10">
                  <c:v>94.5</c:v>
                </c:pt>
                <c:pt idx="11">
                  <c:v>94.45</c:v>
                </c:pt>
                <c:pt idx="12">
                  <c:v>94.4</c:v>
                </c:pt>
                <c:pt idx="13">
                  <c:v>94.35</c:v>
                </c:pt>
                <c:pt idx="14">
                  <c:v>94.3</c:v>
                </c:pt>
                <c:pt idx="15">
                  <c:v>94.25</c:v>
                </c:pt>
                <c:pt idx="16">
                  <c:v>94.2</c:v>
                </c:pt>
                <c:pt idx="17">
                  <c:v>94.15</c:v>
                </c:pt>
                <c:pt idx="18">
                  <c:v>94.1</c:v>
                </c:pt>
                <c:pt idx="19">
                  <c:v>94.05</c:v>
                </c:pt>
                <c:pt idx="20">
                  <c:v>94</c:v>
                </c:pt>
                <c:pt idx="21">
                  <c:v>93.95</c:v>
                </c:pt>
                <c:pt idx="22">
                  <c:v>93.9</c:v>
                </c:pt>
                <c:pt idx="23">
                  <c:v>93.85</c:v>
                </c:pt>
                <c:pt idx="24">
                  <c:v>93.8</c:v>
                </c:pt>
                <c:pt idx="25">
                  <c:v>93.75</c:v>
                </c:pt>
                <c:pt idx="26">
                  <c:v>93.7</c:v>
                </c:pt>
                <c:pt idx="27">
                  <c:v>93.65</c:v>
                </c:pt>
                <c:pt idx="28">
                  <c:v>93.6</c:v>
                </c:pt>
                <c:pt idx="29">
                  <c:v>93.55</c:v>
                </c:pt>
                <c:pt idx="30">
                  <c:v>93.5</c:v>
                </c:pt>
                <c:pt idx="31">
                  <c:v>93.45</c:v>
                </c:pt>
                <c:pt idx="32">
                  <c:v>93.4</c:v>
                </c:pt>
                <c:pt idx="33">
                  <c:v>93.35</c:v>
                </c:pt>
                <c:pt idx="34">
                  <c:v>93.3</c:v>
                </c:pt>
                <c:pt idx="35">
                  <c:v>93.25</c:v>
                </c:pt>
                <c:pt idx="36">
                  <c:v>93.2</c:v>
                </c:pt>
                <c:pt idx="37">
                  <c:v>93.15</c:v>
                </c:pt>
                <c:pt idx="38">
                  <c:v>93.1</c:v>
                </c:pt>
                <c:pt idx="39">
                  <c:v>93.05</c:v>
                </c:pt>
                <c:pt idx="40">
                  <c:v>93</c:v>
                </c:pt>
                <c:pt idx="41">
                  <c:v>92.95</c:v>
                </c:pt>
                <c:pt idx="42">
                  <c:v>92.9</c:v>
                </c:pt>
                <c:pt idx="43">
                  <c:v>92.85</c:v>
                </c:pt>
                <c:pt idx="44">
                  <c:v>92.8</c:v>
                </c:pt>
                <c:pt idx="45">
                  <c:v>92.75</c:v>
                </c:pt>
                <c:pt idx="46">
                  <c:v>92.7</c:v>
                </c:pt>
                <c:pt idx="47">
                  <c:v>92.65</c:v>
                </c:pt>
                <c:pt idx="48">
                  <c:v>92.6</c:v>
                </c:pt>
                <c:pt idx="49">
                  <c:v>92.55</c:v>
                </c:pt>
                <c:pt idx="50">
                  <c:v>92.5</c:v>
                </c:pt>
                <c:pt idx="51">
                  <c:v>92.45</c:v>
                </c:pt>
                <c:pt idx="52">
                  <c:v>92.4</c:v>
                </c:pt>
                <c:pt idx="53">
                  <c:v>92.35</c:v>
                </c:pt>
                <c:pt idx="54">
                  <c:v>92.3</c:v>
                </c:pt>
                <c:pt idx="55">
                  <c:v>92.25</c:v>
                </c:pt>
                <c:pt idx="56">
                  <c:v>92.2</c:v>
                </c:pt>
                <c:pt idx="57">
                  <c:v>92.15</c:v>
                </c:pt>
                <c:pt idx="58">
                  <c:v>92.1</c:v>
                </c:pt>
                <c:pt idx="59">
                  <c:v>92.05</c:v>
                </c:pt>
                <c:pt idx="60">
                  <c:v>92</c:v>
                </c:pt>
                <c:pt idx="61">
                  <c:v>91.95</c:v>
                </c:pt>
                <c:pt idx="62">
                  <c:v>91.9</c:v>
                </c:pt>
                <c:pt idx="63">
                  <c:v>91.85</c:v>
                </c:pt>
                <c:pt idx="64">
                  <c:v>91.8</c:v>
                </c:pt>
                <c:pt idx="65">
                  <c:v>91.75</c:v>
                </c:pt>
                <c:pt idx="66">
                  <c:v>91.7</c:v>
                </c:pt>
                <c:pt idx="67">
                  <c:v>91.65</c:v>
                </c:pt>
                <c:pt idx="68">
                  <c:v>91.6</c:v>
                </c:pt>
                <c:pt idx="69">
                  <c:v>91.55</c:v>
                </c:pt>
                <c:pt idx="70">
                  <c:v>91.5</c:v>
                </c:pt>
                <c:pt idx="71">
                  <c:v>91.45</c:v>
                </c:pt>
                <c:pt idx="72">
                  <c:v>91.4</c:v>
                </c:pt>
                <c:pt idx="73">
                  <c:v>91.35</c:v>
                </c:pt>
                <c:pt idx="74">
                  <c:v>91.3</c:v>
                </c:pt>
                <c:pt idx="75">
                  <c:v>91.25</c:v>
                </c:pt>
                <c:pt idx="76">
                  <c:v>91.2</c:v>
                </c:pt>
                <c:pt idx="77">
                  <c:v>91.15</c:v>
                </c:pt>
                <c:pt idx="78">
                  <c:v>91.1</c:v>
                </c:pt>
                <c:pt idx="79">
                  <c:v>91.05</c:v>
                </c:pt>
                <c:pt idx="80">
                  <c:v>91</c:v>
                </c:pt>
                <c:pt idx="81">
                  <c:v>90.95</c:v>
                </c:pt>
                <c:pt idx="82">
                  <c:v>90.9</c:v>
                </c:pt>
                <c:pt idx="83">
                  <c:v>90.85</c:v>
                </c:pt>
                <c:pt idx="84">
                  <c:v>90.8</c:v>
                </c:pt>
                <c:pt idx="85">
                  <c:v>90.75</c:v>
                </c:pt>
                <c:pt idx="86">
                  <c:v>90.7</c:v>
                </c:pt>
                <c:pt idx="87">
                  <c:v>90.65</c:v>
                </c:pt>
                <c:pt idx="88">
                  <c:v>90.6</c:v>
                </c:pt>
                <c:pt idx="89">
                  <c:v>90.55</c:v>
                </c:pt>
                <c:pt idx="90">
                  <c:v>90.5</c:v>
                </c:pt>
                <c:pt idx="91">
                  <c:v>90.45</c:v>
                </c:pt>
                <c:pt idx="92">
                  <c:v>90.4</c:v>
                </c:pt>
                <c:pt idx="93">
                  <c:v>90.35</c:v>
                </c:pt>
                <c:pt idx="94">
                  <c:v>90.3</c:v>
                </c:pt>
                <c:pt idx="95">
                  <c:v>90.25</c:v>
                </c:pt>
                <c:pt idx="96">
                  <c:v>90.2</c:v>
                </c:pt>
                <c:pt idx="97">
                  <c:v>90.15</c:v>
                </c:pt>
                <c:pt idx="98">
                  <c:v>90.1</c:v>
                </c:pt>
                <c:pt idx="99">
                  <c:v>90.05</c:v>
                </c:pt>
                <c:pt idx="100">
                  <c:v>90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'Threshold graph'!$M$6</c:f>
              <c:strCache>
                <c:ptCount val="1"/>
                <c:pt idx="0">
                  <c:v>Utility of Not Treating, as if Patient Does Not Have the Disease</c:v>
                </c:pt>
              </c:strCache>
            </c:strRef>
          </c:tx>
          <c:spPr>
            <a:ln w="28575">
              <a:noFill/>
            </a:ln>
          </c:spPr>
          <c:xVal>
            <c:numRef>
              <c:f>'Threshold graph'!$K$7:$K$107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'Threshold graph'!$M$7:$M$107</c:f>
              <c:numCache>
                <c:formatCode>General</c:formatCode>
                <c:ptCount val="101"/>
                <c:pt idx="0">
                  <c:v>99</c:v>
                </c:pt>
                <c:pt idx="1">
                  <c:v>98.81</c:v>
                </c:pt>
                <c:pt idx="2">
                  <c:v>98.62</c:v>
                </c:pt>
                <c:pt idx="3">
                  <c:v>98.43</c:v>
                </c:pt>
                <c:pt idx="4">
                  <c:v>98.24</c:v>
                </c:pt>
                <c:pt idx="5">
                  <c:v>98.05</c:v>
                </c:pt>
                <c:pt idx="6">
                  <c:v>97.86</c:v>
                </c:pt>
                <c:pt idx="7">
                  <c:v>97.67</c:v>
                </c:pt>
                <c:pt idx="8">
                  <c:v>97.48</c:v>
                </c:pt>
                <c:pt idx="9">
                  <c:v>97.29</c:v>
                </c:pt>
                <c:pt idx="10">
                  <c:v>97.1</c:v>
                </c:pt>
                <c:pt idx="11">
                  <c:v>96.91</c:v>
                </c:pt>
                <c:pt idx="12">
                  <c:v>96.72</c:v>
                </c:pt>
                <c:pt idx="13">
                  <c:v>96.53</c:v>
                </c:pt>
                <c:pt idx="14">
                  <c:v>96.34</c:v>
                </c:pt>
                <c:pt idx="15">
                  <c:v>96.15</c:v>
                </c:pt>
                <c:pt idx="16">
                  <c:v>95.96</c:v>
                </c:pt>
                <c:pt idx="17">
                  <c:v>95.77</c:v>
                </c:pt>
                <c:pt idx="18">
                  <c:v>95.58</c:v>
                </c:pt>
                <c:pt idx="19">
                  <c:v>95.39</c:v>
                </c:pt>
                <c:pt idx="20">
                  <c:v>95.2</c:v>
                </c:pt>
                <c:pt idx="21">
                  <c:v>95.01</c:v>
                </c:pt>
                <c:pt idx="22">
                  <c:v>94.82</c:v>
                </c:pt>
                <c:pt idx="23">
                  <c:v>94.63</c:v>
                </c:pt>
                <c:pt idx="24">
                  <c:v>94.44</c:v>
                </c:pt>
                <c:pt idx="25">
                  <c:v>94.25</c:v>
                </c:pt>
                <c:pt idx="26">
                  <c:v>94.06</c:v>
                </c:pt>
                <c:pt idx="27">
                  <c:v>93.87</c:v>
                </c:pt>
                <c:pt idx="28">
                  <c:v>93.68</c:v>
                </c:pt>
                <c:pt idx="29">
                  <c:v>93.49</c:v>
                </c:pt>
                <c:pt idx="30">
                  <c:v>93.3</c:v>
                </c:pt>
                <c:pt idx="31">
                  <c:v>93.11</c:v>
                </c:pt>
                <c:pt idx="32">
                  <c:v>92.92</c:v>
                </c:pt>
                <c:pt idx="33">
                  <c:v>92.73</c:v>
                </c:pt>
                <c:pt idx="34">
                  <c:v>92.54</c:v>
                </c:pt>
                <c:pt idx="35">
                  <c:v>92.35</c:v>
                </c:pt>
                <c:pt idx="36">
                  <c:v>92.16</c:v>
                </c:pt>
                <c:pt idx="37">
                  <c:v>91.97</c:v>
                </c:pt>
                <c:pt idx="38">
                  <c:v>91.78</c:v>
                </c:pt>
                <c:pt idx="39">
                  <c:v>91.59</c:v>
                </c:pt>
                <c:pt idx="40">
                  <c:v>91.4</c:v>
                </c:pt>
                <c:pt idx="41">
                  <c:v>91.21</c:v>
                </c:pt>
                <c:pt idx="42">
                  <c:v>91.02</c:v>
                </c:pt>
                <c:pt idx="43">
                  <c:v>90.83</c:v>
                </c:pt>
                <c:pt idx="44">
                  <c:v>90.64</c:v>
                </c:pt>
                <c:pt idx="45">
                  <c:v>90.45</c:v>
                </c:pt>
                <c:pt idx="46">
                  <c:v>90.26</c:v>
                </c:pt>
                <c:pt idx="47">
                  <c:v>90.07</c:v>
                </c:pt>
                <c:pt idx="48">
                  <c:v>89.88</c:v>
                </c:pt>
                <c:pt idx="49">
                  <c:v>89.69</c:v>
                </c:pt>
                <c:pt idx="50">
                  <c:v>89.5</c:v>
                </c:pt>
                <c:pt idx="51">
                  <c:v>89.31</c:v>
                </c:pt>
                <c:pt idx="52">
                  <c:v>89.12</c:v>
                </c:pt>
                <c:pt idx="53">
                  <c:v>88.93</c:v>
                </c:pt>
                <c:pt idx="54">
                  <c:v>88.74</c:v>
                </c:pt>
                <c:pt idx="55">
                  <c:v>88.55</c:v>
                </c:pt>
                <c:pt idx="56">
                  <c:v>88.36</c:v>
                </c:pt>
                <c:pt idx="57">
                  <c:v>88.17</c:v>
                </c:pt>
                <c:pt idx="58">
                  <c:v>87.98</c:v>
                </c:pt>
                <c:pt idx="59">
                  <c:v>87.79</c:v>
                </c:pt>
                <c:pt idx="60">
                  <c:v>87.6</c:v>
                </c:pt>
                <c:pt idx="61">
                  <c:v>87.41</c:v>
                </c:pt>
                <c:pt idx="62">
                  <c:v>87.22</c:v>
                </c:pt>
                <c:pt idx="63">
                  <c:v>87.03</c:v>
                </c:pt>
                <c:pt idx="64">
                  <c:v>86.84</c:v>
                </c:pt>
                <c:pt idx="65">
                  <c:v>86.65</c:v>
                </c:pt>
                <c:pt idx="66">
                  <c:v>86.46</c:v>
                </c:pt>
                <c:pt idx="67">
                  <c:v>86.27</c:v>
                </c:pt>
                <c:pt idx="68">
                  <c:v>86.08</c:v>
                </c:pt>
                <c:pt idx="69">
                  <c:v>85.89</c:v>
                </c:pt>
                <c:pt idx="70">
                  <c:v>85.7</c:v>
                </c:pt>
                <c:pt idx="71">
                  <c:v>85.51</c:v>
                </c:pt>
                <c:pt idx="72">
                  <c:v>85.32</c:v>
                </c:pt>
                <c:pt idx="73">
                  <c:v>85.13</c:v>
                </c:pt>
                <c:pt idx="74">
                  <c:v>84.94</c:v>
                </c:pt>
                <c:pt idx="75">
                  <c:v>84.75</c:v>
                </c:pt>
                <c:pt idx="76">
                  <c:v>84.56</c:v>
                </c:pt>
                <c:pt idx="77">
                  <c:v>84.37</c:v>
                </c:pt>
                <c:pt idx="78">
                  <c:v>84.18</c:v>
                </c:pt>
                <c:pt idx="79">
                  <c:v>83.99</c:v>
                </c:pt>
                <c:pt idx="80">
                  <c:v>83.8</c:v>
                </c:pt>
                <c:pt idx="81">
                  <c:v>83.61</c:v>
                </c:pt>
                <c:pt idx="82">
                  <c:v>83.42</c:v>
                </c:pt>
                <c:pt idx="83">
                  <c:v>83.23</c:v>
                </c:pt>
                <c:pt idx="84">
                  <c:v>83.04</c:v>
                </c:pt>
                <c:pt idx="85">
                  <c:v>82.85</c:v>
                </c:pt>
                <c:pt idx="86">
                  <c:v>82.66</c:v>
                </c:pt>
                <c:pt idx="87">
                  <c:v>82.47</c:v>
                </c:pt>
                <c:pt idx="88">
                  <c:v>82.28</c:v>
                </c:pt>
                <c:pt idx="89">
                  <c:v>82.09</c:v>
                </c:pt>
                <c:pt idx="90">
                  <c:v>81.900000000000006</c:v>
                </c:pt>
                <c:pt idx="91">
                  <c:v>81.709999999999994</c:v>
                </c:pt>
                <c:pt idx="92">
                  <c:v>81.52</c:v>
                </c:pt>
                <c:pt idx="93">
                  <c:v>81.33</c:v>
                </c:pt>
                <c:pt idx="94">
                  <c:v>81.14</c:v>
                </c:pt>
                <c:pt idx="95">
                  <c:v>80.95</c:v>
                </c:pt>
                <c:pt idx="96">
                  <c:v>80.760000000000005</c:v>
                </c:pt>
                <c:pt idx="97">
                  <c:v>80.569999999999993</c:v>
                </c:pt>
                <c:pt idx="98">
                  <c:v>80.38</c:v>
                </c:pt>
                <c:pt idx="99">
                  <c:v>80.19</c:v>
                </c:pt>
                <c:pt idx="100">
                  <c:v>80</c:v>
                </c:pt>
              </c:numCache>
            </c:numRef>
          </c:yVal>
          <c:smooth val="0"/>
        </c:ser>
        <c:ser>
          <c:idx val="2"/>
          <c:order val="2"/>
          <c:tx>
            <c:v>Treatment Threshold Probability</c:v>
          </c:tx>
          <c:spPr>
            <a:ln w="28575">
              <a:noFill/>
            </a:ln>
          </c:spPr>
          <c:xVal>
            <c:numRef>
              <c:f>'Threshold graph'!$Q$7:$Q$107</c:f>
              <c:numCache>
                <c:formatCode>0.000</c:formatCode>
                <c:ptCount val="101"/>
                <c:pt idx="0">
                  <c:v>0.28888888888888897</c:v>
                </c:pt>
                <c:pt idx="1">
                  <c:v>0.28888888888888897</c:v>
                </c:pt>
                <c:pt idx="2">
                  <c:v>0.28888888888888897</c:v>
                </c:pt>
                <c:pt idx="3">
                  <c:v>0.28888888888888897</c:v>
                </c:pt>
                <c:pt idx="4">
                  <c:v>0.28888888888888897</c:v>
                </c:pt>
                <c:pt idx="5">
                  <c:v>0.28888888888888897</c:v>
                </c:pt>
                <c:pt idx="6">
                  <c:v>0.28888888888888897</c:v>
                </c:pt>
                <c:pt idx="7">
                  <c:v>0.28888888888888897</c:v>
                </c:pt>
                <c:pt idx="8">
                  <c:v>0.28888888888888897</c:v>
                </c:pt>
                <c:pt idx="9">
                  <c:v>0.28888888888888897</c:v>
                </c:pt>
                <c:pt idx="10">
                  <c:v>0.28888888888888897</c:v>
                </c:pt>
                <c:pt idx="11">
                  <c:v>0.28888888888888897</c:v>
                </c:pt>
                <c:pt idx="12">
                  <c:v>0.28888888888888897</c:v>
                </c:pt>
                <c:pt idx="13">
                  <c:v>0.28888888888888897</c:v>
                </c:pt>
                <c:pt idx="14">
                  <c:v>0.28888888888888897</c:v>
                </c:pt>
                <c:pt idx="15">
                  <c:v>0.28888888888888897</c:v>
                </c:pt>
                <c:pt idx="16">
                  <c:v>0.28888888888888897</c:v>
                </c:pt>
                <c:pt idx="17">
                  <c:v>0.28888888888888897</c:v>
                </c:pt>
                <c:pt idx="18">
                  <c:v>0.28888888888888897</c:v>
                </c:pt>
                <c:pt idx="19">
                  <c:v>0.28888888888888897</c:v>
                </c:pt>
                <c:pt idx="20">
                  <c:v>0.28888888888888897</c:v>
                </c:pt>
                <c:pt idx="21">
                  <c:v>0.28888888888888897</c:v>
                </c:pt>
                <c:pt idx="22">
                  <c:v>0.28888888888888897</c:v>
                </c:pt>
                <c:pt idx="23">
                  <c:v>0.28888888888888897</c:v>
                </c:pt>
                <c:pt idx="24">
                  <c:v>0.28888888888888897</c:v>
                </c:pt>
                <c:pt idx="25">
                  <c:v>0.28888888888888897</c:v>
                </c:pt>
                <c:pt idx="26">
                  <c:v>0.28888888888888897</c:v>
                </c:pt>
                <c:pt idx="27">
                  <c:v>0.28888888888888897</c:v>
                </c:pt>
                <c:pt idx="28">
                  <c:v>0.28888888888888897</c:v>
                </c:pt>
                <c:pt idx="29">
                  <c:v>0.28888888888888897</c:v>
                </c:pt>
                <c:pt idx="30">
                  <c:v>0.28888888888888897</c:v>
                </c:pt>
                <c:pt idx="31">
                  <c:v>0.28888888888888897</c:v>
                </c:pt>
                <c:pt idx="32">
                  <c:v>0.28888888888888897</c:v>
                </c:pt>
                <c:pt idx="33">
                  <c:v>0.28888888888888897</c:v>
                </c:pt>
                <c:pt idx="34">
                  <c:v>0.28888888888888897</c:v>
                </c:pt>
                <c:pt idx="35">
                  <c:v>0.28888888888888897</c:v>
                </c:pt>
                <c:pt idx="36">
                  <c:v>0.28888888888888897</c:v>
                </c:pt>
                <c:pt idx="37">
                  <c:v>0.28888888888888897</c:v>
                </c:pt>
                <c:pt idx="38">
                  <c:v>0.28888888888888897</c:v>
                </c:pt>
                <c:pt idx="39">
                  <c:v>0.28888888888888897</c:v>
                </c:pt>
                <c:pt idx="40">
                  <c:v>0.28888888888888897</c:v>
                </c:pt>
                <c:pt idx="41">
                  <c:v>0.28888888888888897</c:v>
                </c:pt>
                <c:pt idx="42">
                  <c:v>0.28888888888888897</c:v>
                </c:pt>
                <c:pt idx="43">
                  <c:v>0.28888888888888897</c:v>
                </c:pt>
                <c:pt idx="44">
                  <c:v>0.28888888888888897</c:v>
                </c:pt>
                <c:pt idx="45">
                  <c:v>0.28888888888888897</c:v>
                </c:pt>
                <c:pt idx="46">
                  <c:v>0.28888888888888897</c:v>
                </c:pt>
                <c:pt idx="47">
                  <c:v>0.28888888888888897</c:v>
                </c:pt>
                <c:pt idx="48">
                  <c:v>0.28888888888888897</c:v>
                </c:pt>
                <c:pt idx="49">
                  <c:v>0.28888888888888897</c:v>
                </c:pt>
                <c:pt idx="50">
                  <c:v>0.28888888888888897</c:v>
                </c:pt>
                <c:pt idx="51">
                  <c:v>0.28888888888888897</c:v>
                </c:pt>
                <c:pt idx="52">
                  <c:v>0.28888888888888897</c:v>
                </c:pt>
                <c:pt idx="53">
                  <c:v>0.28888888888888897</c:v>
                </c:pt>
                <c:pt idx="54">
                  <c:v>0.28888888888888897</c:v>
                </c:pt>
                <c:pt idx="55">
                  <c:v>0.28888888888888897</c:v>
                </c:pt>
                <c:pt idx="56">
                  <c:v>0.28888888888888897</c:v>
                </c:pt>
                <c:pt idx="57">
                  <c:v>0.28888888888888897</c:v>
                </c:pt>
                <c:pt idx="58">
                  <c:v>0.28888888888888897</c:v>
                </c:pt>
                <c:pt idx="59">
                  <c:v>0.28888888888888897</c:v>
                </c:pt>
                <c:pt idx="60">
                  <c:v>0.28888888888888897</c:v>
                </c:pt>
                <c:pt idx="61">
                  <c:v>0.28888888888888897</c:v>
                </c:pt>
                <c:pt idx="62">
                  <c:v>0.28888888888888897</c:v>
                </c:pt>
                <c:pt idx="63">
                  <c:v>0.28888888888888897</c:v>
                </c:pt>
                <c:pt idx="64">
                  <c:v>0.28888888888888897</c:v>
                </c:pt>
                <c:pt idx="65">
                  <c:v>0.28888888888888897</c:v>
                </c:pt>
                <c:pt idx="66">
                  <c:v>0.28888888888888897</c:v>
                </c:pt>
                <c:pt idx="67">
                  <c:v>0.28888888888888897</c:v>
                </c:pt>
                <c:pt idx="68">
                  <c:v>0.28888888888888897</c:v>
                </c:pt>
                <c:pt idx="69">
                  <c:v>0.28888888888888897</c:v>
                </c:pt>
                <c:pt idx="70">
                  <c:v>0.28888888888888897</c:v>
                </c:pt>
                <c:pt idx="71">
                  <c:v>0.28888888888888897</c:v>
                </c:pt>
                <c:pt idx="72">
                  <c:v>0.28888888888888897</c:v>
                </c:pt>
                <c:pt idx="73">
                  <c:v>0.28888888888888897</c:v>
                </c:pt>
                <c:pt idx="74">
                  <c:v>0.28888888888888897</c:v>
                </c:pt>
                <c:pt idx="75">
                  <c:v>0.28888888888888897</c:v>
                </c:pt>
                <c:pt idx="76">
                  <c:v>0.28888888888888897</c:v>
                </c:pt>
                <c:pt idx="77">
                  <c:v>0.28888888888888897</c:v>
                </c:pt>
                <c:pt idx="78">
                  <c:v>0.28888888888888897</c:v>
                </c:pt>
                <c:pt idx="79">
                  <c:v>0.28888888888888897</c:v>
                </c:pt>
                <c:pt idx="80">
                  <c:v>0.28888888888888897</c:v>
                </c:pt>
                <c:pt idx="81">
                  <c:v>0.28888888888888897</c:v>
                </c:pt>
                <c:pt idx="82">
                  <c:v>0.28888888888888897</c:v>
                </c:pt>
                <c:pt idx="83">
                  <c:v>0.28888888888888897</c:v>
                </c:pt>
                <c:pt idx="84">
                  <c:v>0.28888888888888897</c:v>
                </c:pt>
                <c:pt idx="85">
                  <c:v>0.28888888888888897</c:v>
                </c:pt>
                <c:pt idx="86">
                  <c:v>0.28888888888888897</c:v>
                </c:pt>
                <c:pt idx="87">
                  <c:v>0.28888888888888897</c:v>
                </c:pt>
                <c:pt idx="88">
                  <c:v>0.28888888888888897</c:v>
                </c:pt>
                <c:pt idx="89">
                  <c:v>0.28888888888888897</c:v>
                </c:pt>
                <c:pt idx="90">
                  <c:v>0.28888888888888897</c:v>
                </c:pt>
                <c:pt idx="91">
                  <c:v>0.28888888888888897</c:v>
                </c:pt>
                <c:pt idx="92">
                  <c:v>0.28888888888888897</c:v>
                </c:pt>
                <c:pt idx="93">
                  <c:v>0.28888888888888897</c:v>
                </c:pt>
                <c:pt idx="94">
                  <c:v>0.28888888888888897</c:v>
                </c:pt>
                <c:pt idx="95">
                  <c:v>0.28888888888888897</c:v>
                </c:pt>
                <c:pt idx="96">
                  <c:v>0.28888888888888897</c:v>
                </c:pt>
                <c:pt idx="97">
                  <c:v>0.28888888888888897</c:v>
                </c:pt>
                <c:pt idx="98">
                  <c:v>0.28888888888888897</c:v>
                </c:pt>
                <c:pt idx="99">
                  <c:v>0.28888888888888897</c:v>
                </c:pt>
                <c:pt idx="100">
                  <c:v>0.28888888888888897</c:v>
                </c:pt>
              </c:numCache>
            </c:numRef>
          </c:xVal>
          <c:yVal>
            <c:numRef>
              <c:f>'Threshold graph'!$P$7:$P$107</c:f>
              <c:numCache>
                <c:formatCode>General</c:formatCode>
                <c:ptCount val="101"/>
                <c:pt idx="0" formatCode="0.000">
                  <c:v>80</c:v>
                </c:pt>
                <c:pt idx="1">
                  <c:v>80.135111111111115</c:v>
                </c:pt>
                <c:pt idx="2">
                  <c:v>80.27022222222223</c:v>
                </c:pt>
                <c:pt idx="3">
                  <c:v>80.405333333333346</c:v>
                </c:pt>
                <c:pt idx="4">
                  <c:v>80.540444444444461</c:v>
                </c:pt>
                <c:pt idx="5">
                  <c:v>80.675555555555576</c:v>
                </c:pt>
                <c:pt idx="6">
                  <c:v>80.810666666666691</c:v>
                </c:pt>
                <c:pt idx="7">
                  <c:v>80.945777777777806</c:v>
                </c:pt>
                <c:pt idx="8">
                  <c:v>81.080888888888921</c:v>
                </c:pt>
                <c:pt idx="9">
                  <c:v>81.216000000000037</c:v>
                </c:pt>
                <c:pt idx="10">
                  <c:v>81.351111111111152</c:v>
                </c:pt>
                <c:pt idx="11">
                  <c:v>81.486222222222267</c:v>
                </c:pt>
                <c:pt idx="12">
                  <c:v>81.621333333333382</c:v>
                </c:pt>
                <c:pt idx="13">
                  <c:v>81.756444444444497</c:v>
                </c:pt>
                <c:pt idx="14">
                  <c:v>81.891555555555613</c:v>
                </c:pt>
                <c:pt idx="15">
                  <c:v>82.026666666666728</c:v>
                </c:pt>
                <c:pt idx="16">
                  <c:v>82.161777777777843</c:v>
                </c:pt>
                <c:pt idx="17">
                  <c:v>82.296888888888958</c:v>
                </c:pt>
                <c:pt idx="18">
                  <c:v>82.432000000000073</c:v>
                </c:pt>
                <c:pt idx="19">
                  <c:v>82.567111111111188</c:v>
                </c:pt>
                <c:pt idx="20">
                  <c:v>82.702222222222304</c:v>
                </c:pt>
                <c:pt idx="21">
                  <c:v>82.837333333333419</c:v>
                </c:pt>
                <c:pt idx="22">
                  <c:v>82.972444444444534</c:v>
                </c:pt>
                <c:pt idx="23">
                  <c:v>83.107555555555649</c:v>
                </c:pt>
                <c:pt idx="24">
                  <c:v>83.242666666666764</c:v>
                </c:pt>
                <c:pt idx="25">
                  <c:v>83.377777777777879</c:v>
                </c:pt>
                <c:pt idx="26">
                  <c:v>83.512888888888995</c:v>
                </c:pt>
                <c:pt idx="27">
                  <c:v>83.64800000000011</c:v>
                </c:pt>
                <c:pt idx="28">
                  <c:v>83.783111111111225</c:v>
                </c:pt>
                <c:pt idx="29">
                  <c:v>83.91822222222234</c:v>
                </c:pt>
                <c:pt idx="30">
                  <c:v>84.053333333333455</c:v>
                </c:pt>
                <c:pt idx="31">
                  <c:v>84.188444444444571</c:v>
                </c:pt>
                <c:pt idx="32">
                  <c:v>84.323555555555686</c:v>
                </c:pt>
                <c:pt idx="33">
                  <c:v>84.458666666666801</c:v>
                </c:pt>
                <c:pt idx="34">
                  <c:v>84.593777777777916</c:v>
                </c:pt>
                <c:pt idx="35">
                  <c:v>84.728888888889031</c:v>
                </c:pt>
                <c:pt idx="36">
                  <c:v>84.864000000000146</c:v>
                </c:pt>
                <c:pt idx="37">
                  <c:v>84.999111111111262</c:v>
                </c:pt>
                <c:pt idx="38">
                  <c:v>85.134222222222377</c:v>
                </c:pt>
                <c:pt idx="39">
                  <c:v>85.269333333333492</c:v>
                </c:pt>
                <c:pt idx="40">
                  <c:v>85.404444444444607</c:v>
                </c:pt>
                <c:pt idx="41">
                  <c:v>85.539555555555722</c:v>
                </c:pt>
                <c:pt idx="42">
                  <c:v>85.674666666666838</c:v>
                </c:pt>
                <c:pt idx="43">
                  <c:v>85.809777777777953</c:v>
                </c:pt>
                <c:pt idx="44">
                  <c:v>85.944888888889068</c:v>
                </c:pt>
                <c:pt idx="45">
                  <c:v>86.080000000000183</c:v>
                </c:pt>
                <c:pt idx="46">
                  <c:v>86.215111111111298</c:v>
                </c:pt>
                <c:pt idx="47">
                  <c:v>86.350222222222413</c:v>
                </c:pt>
                <c:pt idx="48">
                  <c:v>86.485333333333529</c:v>
                </c:pt>
                <c:pt idx="49">
                  <c:v>86.620444444444644</c:v>
                </c:pt>
                <c:pt idx="50">
                  <c:v>86.755555555555759</c:v>
                </c:pt>
                <c:pt idx="51">
                  <c:v>86.890666666666874</c:v>
                </c:pt>
                <c:pt idx="52">
                  <c:v>87.025777777777989</c:v>
                </c:pt>
                <c:pt idx="53">
                  <c:v>87.160888888889104</c:v>
                </c:pt>
                <c:pt idx="54">
                  <c:v>87.29600000000022</c:v>
                </c:pt>
                <c:pt idx="55">
                  <c:v>87.431111111111335</c:v>
                </c:pt>
                <c:pt idx="56">
                  <c:v>87.56622222222245</c:v>
                </c:pt>
                <c:pt idx="57">
                  <c:v>87.701333333333565</c:v>
                </c:pt>
                <c:pt idx="58">
                  <c:v>87.83644444444468</c:v>
                </c:pt>
                <c:pt idx="59">
                  <c:v>87.971555555555796</c:v>
                </c:pt>
                <c:pt idx="60">
                  <c:v>88.106666666666911</c:v>
                </c:pt>
                <c:pt idx="61">
                  <c:v>88.241777777778026</c:v>
                </c:pt>
                <c:pt idx="62">
                  <c:v>88.376888888889141</c:v>
                </c:pt>
                <c:pt idx="63">
                  <c:v>88.512000000000256</c:v>
                </c:pt>
                <c:pt idx="64">
                  <c:v>88.647111111111371</c:v>
                </c:pt>
                <c:pt idx="65">
                  <c:v>88.782222222222487</c:v>
                </c:pt>
                <c:pt idx="66">
                  <c:v>88.917333333333602</c:v>
                </c:pt>
                <c:pt idx="67">
                  <c:v>89.052444444444717</c:v>
                </c:pt>
                <c:pt idx="68">
                  <c:v>89.187555555555832</c:v>
                </c:pt>
                <c:pt idx="69">
                  <c:v>89.322666666666947</c:v>
                </c:pt>
                <c:pt idx="70">
                  <c:v>89.457777777778063</c:v>
                </c:pt>
                <c:pt idx="71">
                  <c:v>89.592888888889178</c:v>
                </c:pt>
                <c:pt idx="72">
                  <c:v>89.728000000000293</c:v>
                </c:pt>
                <c:pt idx="73">
                  <c:v>89.863111111111408</c:v>
                </c:pt>
                <c:pt idx="74">
                  <c:v>89.998222222222523</c:v>
                </c:pt>
                <c:pt idx="75">
                  <c:v>90.133333333333638</c:v>
                </c:pt>
                <c:pt idx="76">
                  <c:v>90.268444444444754</c:v>
                </c:pt>
                <c:pt idx="77">
                  <c:v>90.403555555555869</c:v>
                </c:pt>
                <c:pt idx="78">
                  <c:v>90.538666666666984</c:v>
                </c:pt>
                <c:pt idx="79">
                  <c:v>90.673777777778099</c:v>
                </c:pt>
                <c:pt idx="80">
                  <c:v>90.808888888889214</c:v>
                </c:pt>
                <c:pt idx="81">
                  <c:v>90.944000000000329</c:v>
                </c:pt>
                <c:pt idx="82">
                  <c:v>91.079111111111445</c:v>
                </c:pt>
                <c:pt idx="83">
                  <c:v>91.21422222222256</c:v>
                </c:pt>
                <c:pt idx="84">
                  <c:v>91.349333333333675</c:v>
                </c:pt>
                <c:pt idx="85">
                  <c:v>91.48444444444479</c:v>
                </c:pt>
                <c:pt idx="86">
                  <c:v>91.619555555555905</c:v>
                </c:pt>
                <c:pt idx="87">
                  <c:v>91.754666666667021</c:v>
                </c:pt>
                <c:pt idx="88">
                  <c:v>91.889777777778136</c:v>
                </c:pt>
                <c:pt idx="89">
                  <c:v>92.024888888889251</c:v>
                </c:pt>
                <c:pt idx="90">
                  <c:v>92.160000000000366</c:v>
                </c:pt>
                <c:pt idx="91">
                  <c:v>92.295111111111481</c:v>
                </c:pt>
                <c:pt idx="92">
                  <c:v>92.430222222222596</c:v>
                </c:pt>
                <c:pt idx="93">
                  <c:v>92.565333333333712</c:v>
                </c:pt>
                <c:pt idx="94">
                  <c:v>92.700444444444827</c:v>
                </c:pt>
                <c:pt idx="95">
                  <c:v>92.835555555555942</c:v>
                </c:pt>
                <c:pt idx="96">
                  <c:v>92.970666666667057</c:v>
                </c:pt>
                <c:pt idx="97">
                  <c:v>93.105777777778172</c:v>
                </c:pt>
                <c:pt idx="98">
                  <c:v>93.240888888889288</c:v>
                </c:pt>
                <c:pt idx="99">
                  <c:v>93.376000000000403</c:v>
                </c:pt>
                <c:pt idx="100">
                  <c:v>93.511111111111518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64864"/>
        <c:axId val="148966784"/>
      </c:scatterChart>
      <c:valAx>
        <c:axId val="148964864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 Patient Has Disease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966784"/>
        <c:crosses val="autoZero"/>
        <c:crossBetween val="midCat"/>
        <c:majorUnit val="0.1"/>
      </c:valAx>
      <c:valAx>
        <c:axId val="14896678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Utility of Treatment Decision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964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Bayesian Graph with Treatment Threshold</a:t>
            </a:r>
          </a:p>
        </c:rich>
      </c:tx>
      <c:layout>
        <c:manualLayout>
          <c:xMode val="edge"/>
          <c:yMode val="edge"/>
          <c:x val="0.22038619371427209"/>
          <c:y val="3.1353223732952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76068075713364"/>
          <c:y val="0.15676611866476459"/>
          <c:w val="0.80854184818923569"/>
          <c:h val="0.551156669831909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'Bayes'' graph (bgphthut)'!$I$11</c:f>
              <c:strCache>
                <c:ptCount val="1"/>
                <c:pt idx="0">
                  <c:v>Probability given Positive Test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'Bayes'' graph (bgphthut)'!$H$12:$H$112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'Bayes'' graph (bgphthut)'!$I$12:$I$112</c:f>
              <c:numCache>
                <c:formatCode>0.000</c:formatCode>
                <c:ptCount val="101"/>
                <c:pt idx="0">
                  <c:v>0</c:v>
                </c:pt>
                <c:pt idx="1">
                  <c:v>3.2779891066485482E-2</c:v>
                </c:pt>
                <c:pt idx="2">
                  <c:v>6.4085182658292453E-2</c:v>
                </c:pt>
                <c:pt idx="3">
                  <c:v>9.4013187985086177E-2</c:v>
                </c:pt>
                <c:pt idx="4">
                  <c:v>0.12265284190930885</c:v>
                </c:pt>
                <c:pt idx="5">
                  <c:v>0.15008558363225505</c:v>
                </c:pt>
                <c:pt idx="6">
                  <c:v>0.17638613009034249</c:v>
                </c:pt>
                <c:pt idx="7">
                  <c:v>0.20162315552939436</c:v>
                </c:pt>
                <c:pt idx="8">
                  <c:v>0.22585989027242914</c:v>
                </c:pt>
                <c:pt idx="9">
                  <c:v>0.24915464967303522</c:v>
                </c:pt>
                <c:pt idx="10">
                  <c:v>0.2715613025701244</c:v>
                </c:pt>
                <c:pt idx="11">
                  <c:v>0.29312968716578847</c:v>
                </c:pt>
                <c:pt idx="12">
                  <c:v>0.31390598108428852</c:v>
                </c:pt>
                <c:pt idx="13">
                  <c:v>0.33393303139536856</c:v>
                </c:pt>
                <c:pt idx="14">
                  <c:v>0.35325064956563101</c:v>
                </c:pt>
                <c:pt idx="15">
                  <c:v>0.37189587561062254</c:v>
                </c:pt>
                <c:pt idx="16">
                  <c:v>0.38990321513557352</c:v>
                </c:pt>
                <c:pt idx="17">
                  <c:v>0.40730485245654097</c:v>
                </c:pt>
                <c:pt idx="18">
                  <c:v>0.42413084257137174</c:v>
                </c:pt>
                <c:pt idx="19">
                  <c:v>0.44040928438941251</c:v>
                </c:pt>
                <c:pt idx="20">
                  <c:v>0.45616647732035437</c:v>
                </c:pt>
                <c:pt idx="21">
                  <c:v>0.47142706305780968</c:v>
                </c:pt>
                <c:pt idx="22">
                  <c:v>0.48621415416540875</c:v>
                </c:pt>
                <c:pt idx="23">
                  <c:v>0.50054945087670932</c:v>
                </c:pt>
                <c:pt idx="24">
                  <c:v>0.51445334735032588</c:v>
                </c:pt>
                <c:pt idx="25">
                  <c:v>0.52794502847447411</c:v>
                </c:pt>
                <c:pt idx="26">
                  <c:v>0.54104255818725278</c:v>
                </c:pt>
                <c:pt idx="27">
                  <c:v>0.553762960167694</c:v>
                </c:pt>
                <c:pt idx="28">
                  <c:v>0.56612229165553396</c:v>
                </c:pt>
                <c:pt idx="29">
                  <c:v>0.57813571107279271</c:v>
                </c:pt>
                <c:pt idx="30">
                  <c:v>0.58981754004595133</c:v>
                </c:pt>
                <c:pt idx="31">
                  <c:v>0.60118132036229366</c:v>
                </c:pt>
                <c:pt idx="32">
                  <c:v>0.61223986633665739</c:v>
                </c:pt>
                <c:pt idx="33">
                  <c:v>0.6230053130143498</c:v>
                </c:pt>
                <c:pt idx="34">
                  <c:v>0.63348916059143368</c:v>
                </c:pt>
                <c:pt idx="35">
                  <c:v>0.6437023153942204</c:v>
                </c:pt>
                <c:pt idx="36">
                  <c:v>0.65365512772495105</c:v>
                </c:pt>
                <c:pt idx="37">
                  <c:v>0.66335742684973886</c:v>
                </c:pt>
                <c:pt idx="38">
                  <c:v>0.67281855337739993</c:v>
                </c:pt>
                <c:pt idx="39">
                  <c:v>0.68204738925337549</c:v>
                </c:pt>
                <c:pt idx="40">
                  <c:v>0.69105238557120519</c:v>
                </c:pt>
                <c:pt idx="41">
                  <c:v>0.69984158838459876</c:v>
                </c:pt>
                <c:pt idx="42">
                  <c:v>0.70842266268581455</c:v>
                </c:pt>
                <c:pt idx="43">
                  <c:v>0.71680291470054724</c:v>
                </c:pt>
                <c:pt idx="44">
                  <c:v>0.72498931263562139</c:v>
                </c:pt>
                <c:pt idx="45">
                  <c:v>0.73298850600332632</c:v>
                </c:pt>
                <c:pt idx="46">
                  <c:v>0.74080684363502391</c:v>
                </c:pt>
                <c:pt idx="47">
                  <c:v>0.74845039048659279</c:v>
                </c:pt>
                <c:pt idx="48">
                  <c:v>0.75592494332919913</c:v>
                </c:pt>
                <c:pt idx="49">
                  <c:v>0.76323604541070689</c:v>
                </c:pt>
                <c:pt idx="50">
                  <c:v>0.77038900016566025</c:v>
                </c:pt>
                <c:pt idx="51">
                  <c:v>0.77738888404509943</c:v>
                </c:pt>
                <c:pt idx="52">
                  <c:v>0.78424055853143282</c:v>
                </c:pt>
                <c:pt idx="53">
                  <c:v>0.79094868139812935</c:v>
                </c:pt>
                <c:pt idx="54">
                  <c:v>0.79751771726902954</c:v>
                </c:pt>
                <c:pt idx="55">
                  <c:v>0.80395194752758259</c:v>
                </c:pt>
                <c:pt idx="56">
                  <c:v>0.81025547962222721</c:v>
                </c:pt>
                <c:pt idx="57">
                  <c:v>0.81643225581041257</c:v>
                </c:pt>
                <c:pt idx="58">
                  <c:v>0.8224860613803795</c:v>
                </c:pt>
                <c:pt idx="59">
                  <c:v>0.82842053238672864</c:v>
                </c:pt>
                <c:pt idx="60">
                  <c:v>0.83423916293299627</c:v>
                </c:pt>
                <c:pt idx="61">
                  <c:v>0.83994531203188616</c:v>
                </c:pt>
                <c:pt idx="62">
                  <c:v>0.84554221007145836</c:v>
                </c:pt>
                <c:pt idx="63">
                  <c:v>0.85103296491343261</c:v>
                </c:pt>
                <c:pt idx="64">
                  <c:v>0.85642056764779273</c:v>
                </c:pt>
                <c:pt idx="65">
                  <c:v>0.86170789802608316</c:v>
                </c:pt>
                <c:pt idx="66">
                  <c:v>0.86689772959413469</c:v>
                </c:pt>
                <c:pt idx="67">
                  <c:v>0.87199273454343906</c:v>
                </c:pt>
                <c:pt idx="68">
                  <c:v>0.87699548829900476</c:v>
                </c:pt>
                <c:pt idx="69">
                  <c:v>0.88190847386024351</c:v>
                </c:pt>
                <c:pt idx="70">
                  <c:v>0.8867340859102566</c:v>
                </c:pt>
                <c:pt idx="71">
                  <c:v>0.89147463470781518</c:v>
                </c:pt>
                <c:pt idx="72">
                  <c:v>0.89613234977532064</c:v>
                </c:pt>
                <c:pt idx="73">
                  <c:v>0.90070938339511364</c:v>
                </c:pt>
                <c:pt idx="74">
                  <c:v>0.90520781392565619</c:v>
                </c:pt>
                <c:pt idx="75">
                  <c:v>0.90962964894831499</c:v>
                </c:pt>
                <c:pt idx="76">
                  <c:v>0.9139768282547619</c:v>
                </c:pt>
                <c:pt idx="77">
                  <c:v>0.91825122668432579</c:v>
                </c:pt>
                <c:pt idx="78">
                  <c:v>0.92245465682002081</c:v>
                </c:pt>
                <c:pt idx="79">
                  <c:v>0.92658887155139025</c:v>
                </c:pt>
                <c:pt idx="80">
                  <c:v>0.93065556651178383</c:v>
                </c:pt>
                <c:pt idx="81">
                  <c:v>0.93465638239718363</c:v>
                </c:pt>
                <c:pt idx="82">
                  <c:v>0.93859290717324562</c:v>
                </c:pt>
                <c:pt idx="83">
                  <c:v>0.94246667817678809</c:v>
                </c:pt>
                <c:pt idx="84">
                  <c:v>0.9462791841175755</c:v>
                </c:pt>
                <c:pt idx="85">
                  <c:v>0.95003186698586839</c:v>
                </c:pt>
                <c:pt idx="86">
                  <c:v>0.95372612387087874</c:v>
                </c:pt>
                <c:pt idx="87">
                  <c:v>0.9573633086949439</c:v>
                </c:pt>
                <c:pt idx="88">
                  <c:v>0.96094473386794643</c:v>
                </c:pt>
                <c:pt idx="89">
                  <c:v>0.96447167186621996</c:v>
                </c:pt>
                <c:pt idx="90">
                  <c:v>0.96794535673993976</c:v>
                </c:pt>
                <c:pt idx="91">
                  <c:v>0.97136698555274115</c:v>
                </c:pt>
                <c:pt idx="92">
                  <c:v>0.97473771975710033</c:v>
                </c:pt>
                <c:pt idx="93">
                  <c:v>0.97805868650879213</c:v>
                </c:pt>
                <c:pt idx="94">
                  <c:v>0.98133097992355478</c:v>
                </c:pt>
                <c:pt idx="95">
                  <c:v>0.98455566227889901</c:v>
                </c:pt>
                <c:pt idx="96">
                  <c:v>0.9877337651638417</c:v>
                </c:pt>
                <c:pt idx="97">
                  <c:v>0.99086629057917097</c:v>
                </c:pt>
                <c:pt idx="98">
                  <c:v>0.99395421199071254</c:v>
                </c:pt>
                <c:pt idx="99">
                  <c:v>0.99699847533792274</c:v>
                </c:pt>
                <c:pt idx="100">
                  <c:v>1.0000000000000002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'Bayes'' graph (bgphthut)'!$J$11</c:f>
              <c:strCache>
                <c:ptCount val="1"/>
                <c:pt idx="0">
                  <c:v>Probability given Negative Test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'Bayes'' graph (bgphthut)'!$H$12:$H$112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'Bayes'' graph (bgphthut)'!$J$12:$J$112</c:f>
              <c:numCache>
                <c:formatCode>0.000</c:formatCode>
                <c:ptCount val="101"/>
                <c:pt idx="0">
                  <c:v>0</c:v>
                </c:pt>
                <c:pt idx="1">
                  <c:v>3.0379370882072636E-3</c:v>
                </c:pt>
                <c:pt idx="2">
                  <c:v>6.1189046807973288E-3</c:v>
                </c:pt>
                <c:pt idx="3">
                  <c:v>9.2438235496688712E-3</c:v>
                </c:pt>
                <c:pt idx="4">
                  <c:v>1.2413640925829136E-2</c:v>
                </c:pt>
                <c:pt idx="5">
                  <c:v>1.5629331456675246E-2</c:v>
                </c:pt>
                <c:pt idx="6">
                  <c:v>1.8891898205139361E-2</c:v>
                </c:pt>
                <c:pt idx="7">
                  <c:v>2.2202373692849327E-2</c:v>
                </c:pt>
                <c:pt idx="8">
                  <c:v>2.5561820989583615E-2</c:v>
                </c:pt>
                <c:pt idx="9">
                  <c:v>2.8971334851435528E-2</c:v>
                </c:pt>
                <c:pt idx="10">
                  <c:v>3.243204291024622E-2</c:v>
                </c:pt>
                <c:pt idx="11">
                  <c:v>3.5945106917021505E-2</c:v>
                </c:pt>
                <c:pt idx="12">
                  <c:v>3.9511724042212447E-2</c:v>
                </c:pt>
                <c:pt idx="13">
                  <c:v>4.3133128235917188E-2</c:v>
                </c:pt>
                <c:pt idx="14">
                  <c:v>4.6810591651250358E-2</c:v>
                </c:pt>
                <c:pt idx="15">
                  <c:v>5.0545426134329163E-2</c:v>
                </c:pt>
                <c:pt idx="16">
                  <c:v>5.4338984784542479E-2</c:v>
                </c:pt>
                <c:pt idx="17">
                  <c:v>5.8192663589000881E-2</c:v>
                </c:pt>
                <c:pt idx="18">
                  <c:v>6.2107903135315758E-2</c:v>
                </c:pt>
                <c:pt idx="19">
                  <c:v>6.6086190407121534E-2</c:v>
                </c:pt>
                <c:pt idx="20">
                  <c:v>7.0129060667043039E-2</c:v>
                </c:pt>
                <c:pt idx="21">
                  <c:v>7.4238099432116594E-2</c:v>
                </c:pt>
                <c:pt idx="22">
                  <c:v>7.8414944547004997E-2</c:v>
                </c:pt>
                <c:pt idx="23">
                  <c:v>8.2661288360701385E-2</c:v>
                </c:pt>
                <c:pt idx="24">
                  <c:v>8.6978880012799353E-2</c:v>
                </c:pt>
                <c:pt idx="25">
                  <c:v>9.1369527835818309E-2</c:v>
                </c:pt>
                <c:pt idx="26">
                  <c:v>9.5835101880515514E-2</c:v>
                </c:pt>
                <c:pt idx="27">
                  <c:v>0.10037753657159358</c:v>
                </c:pt>
                <c:pt idx="28">
                  <c:v>0.1049988335017273</c:v>
                </c:pt>
                <c:pt idx="29">
                  <c:v>0.1097010643723877</c:v>
                </c:pt>
                <c:pt idx="30">
                  <c:v>0.11448637409054138</c:v>
                </c:pt>
                <c:pt idx="31">
                  <c:v>0.11935698403094987</c:v>
                </c:pt>
                <c:pt idx="32">
                  <c:v>0.12431519547449332</c:v>
                </c:pt>
                <c:pt idx="33">
                  <c:v>0.12936339323370052</c:v>
                </c:pt>
                <c:pt idx="34">
                  <c:v>0.13450404947748471</c:v>
                </c:pt>
                <c:pt idx="35">
                  <c:v>0.13973972776797391</c:v>
                </c:pt>
                <c:pt idx="36">
                  <c:v>0.14507308732328456</c:v>
                </c:pt>
                <c:pt idx="37">
                  <c:v>0.15050688752113181</c:v>
                </c:pt>
                <c:pt idx="38">
                  <c:v>0.15604399265930138</c:v>
                </c:pt>
                <c:pt idx="39">
                  <c:v>0.16168737699023905</c:v>
                </c:pt>
                <c:pt idx="40">
                  <c:v>0.1674401300483509</c:v>
                </c:pt>
                <c:pt idx="41">
                  <c:v>0.1733054622900633</c:v>
                </c:pt>
                <c:pt idx="42">
                  <c:v>0.17928671106827657</c:v>
                </c:pt>
                <c:pt idx="43">
                  <c:v>0.18538734696457249</c:v>
                </c:pt>
                <c:pt idx="44">
                  <c:v>0.19161098050442205</c:v>
                </c:pt>
                <c:pt idx="45">
                  <c:v>0.19796136928269342</c:v>
                </c:pt>
                <c:pt idx="46">
                  <c:v>0.20444242552901012</c:v>
                </c:pt>
                <c:pt idx="47">
                  <c:v>0.21105822414496453</c:v>
                </c:pt>
                <c:pt idx="48">
                  <c:v>0.21781301124788263</c:v>
                </c:pt>
                <c:pt idx="49">
                  <c:v>0.22471121325878224</c:v>
                </c:pt>
                <c:pt idx="50">
                  <c:v>0.23175744657539726</c:v>
                </c:pt>
                <c:pt idx="51">
                  <c:v>0.23895652787468852</c:v>
                </c:pt>
                <c:pt idx="52">
                  <c:v>0.24631348509315723</c:v>
                </c:pt>
                <c:pt idx="53">
                  <c:v>0.25383356913756189</c:v>
                </c:pt>
                <c:pt idx="54">
                  <c:v>0.26152226638335879</c:v>
                </c:pt>
                <c:pt idx="55">
                  <c:v>0.26938531202338417</c:v>
                </c:pt>
                <c:pt idx="56">
                  <c:v>0.27742870433503081</c:v>
                </c:pt>
                <c:pt idx="57">
                  <c:v>0.28565871994050973</c:v>
                </c:pt>
                <c:pt idx="58">
                  <c:v>0.29408193014178674</c:v>
                </c:pt>
                <c:pt idx="59">
                  <c:v>0.30270521841954023</c:v>
                </c:pt>
                <c:pt idx="60">
                  <c:v>0.31153579919407381</c:v>
                </c:pt>
                <c:pt idx="61">
                  <c:v>0.32058123795565224</c:v>
                </c:pt>
                <c:pt idx="62">
                  <c:v>0.32984947288231398</c:v>
                </c:pt>
                <c:pt idx="63">
                  <c:v>0.33934883807499289</c:v>
                </c:pt>
                <c:pt idx="64">
                  <c:v>0.34908808855289186</c:v>
                </c:pt>
                <c:pt idx="65">
                  <c:v>0.35907642716668087</c:v>
                </c:pt>
                <c:pt idx="66">
                  <c:v>0.36932353360341363</c:v>
                </c:pt>
                <c:pt idx="67">
                  <c:v>0.37983959567531966</c:v>
                </c:pt>
                <c:pt idx="68">
                  <c:v>0.39063534310506781</c:v>
                </c:pt>
                <c:pt idx="69">
                  <c:v>0.40172208404302034</c:v>
                </c:pt>
                <c:pt idx="70">
                  <c:v>0.41311174457773564</c:v>
                </c:pt>
                <c:pt idx="71">
                  <c:v>0.42481691152992684</c:v>
                </c:pt>
                <c:pt idx="72">
                  <c:v>0.43685087885269303</c:v>
                </c:pt>
                <c:pt idx="73">
                  <c:v>0.44922769799762408</c:v>
                </c:pt>
                <c:pt idx="74">
                  <c:v>0.46196223264795799</c:v>
                </c:pt>
                <c:pt idx="75">
                  <c:v>0.47507021826702678</c:v>
                </c:pt>
                <c:pt idx="76">
                  <c:v>0.48856832696358671</c:v>
                </c:pt>
                <c:pt idx="77">
                  <c:v>0.50247423823625248</c:v>
                </c:pt>
                <c:pt idx="78">
                  <c:v>0.51680671622822982</c:v>
                </c:pt>
                <c:pt idx="79">
                  <c:v>0.53158569420220325</c:v>
                </c:pt>
                <c:pt idx="80">
                  <c:v>0.54683236703509075</c:v>
                </c:pt>
                <c:pt idx="81">
                  <c:v>0.5625692926352297</c:v>
                </c:pt>
                <c:pt idx="82">
                  <c:v>0.57882050330255108</c:v>
                </c:pt>
                <c:pt idx="83">
                  <c:v>0.59561162818791491</c:v>
                </c:pt>
                <c:pt idx="84">
                  <c:v>0.61297002816402546</c:v>
                </c:pt>
                <c:pt idx="85">
                  <c:v>0.6309249446007491</c:v>
                </c:pt>
                <c:pt idx="86">
                  <c:v>0.64950766374644353</c:v>
                </c:pt>
                <c:pt idx="87">
                  <c:v>0.66875169865913453</c:v>
                </c:pt>
                <c:pt idx="88">
                  <c:v>0.68869299091309644</c:v>
                </c:pt>
                <c:pt idx="89">
                  <c:v>0.70937013463489074</c:v>
                </c:pt>
                <c:pt idx="90">
                  <c:v>0.73082462580699092</c:v>
                </c:pt>
                <c:pt idx="91">
                  <c:v>0.75310114022741936</c:v>
                </c:pt>
                <c:pt idx="92">
                  <c:v>0.77624784404326574</c:v>
                </c:pt>
                <c:pt idx="93">
                  <c:v>0.80031674140033493</c:v>
                </c:pt>
                <c:pt idx="94">
                  <c:v>0.8253640644897543</c:v>
                </c:pt>
                <c:pt idx="95">
                  <c:v>0.85145071214887447</c:v>
                </c:pt>
                <c:pt idx="96">
                  <c:v>0.87864274421742861</c:v>
                </c:pt>
                <c:pt idx="97">
                  <c:v>0.90701194009685693</c:v>
                </c:pt>
                <c:pt idx="98">
                  <c:v>0.936636431455936</c:v>
                </c:pt>
                <c:pt idx="99">
                  <c:v>0.96760142082553946</c:v>
                </c:pt>
                <c:pt idx="100">
                  <c:v>1.0000000000000022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'Bayes'' graph (bgphthut)'!$K$11</c:f>
              <c:strCache>
                <c:ptCount val="1"/>
                <c:pt idx="0">
                  <c:v>If no test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'Bayes'' graph (bgphthut)'!$H$12:$H$112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'Bayes'' graph (bgphthut)'!$K$12:$K$112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yVal>
          <c:smooth val="0"/>
        </c:ser>
        <c:ser>
          <c:idx val="3"/>
          <c:order val="3"/>
          <c:tx>
            <c:v>Treatment Threshold</c:v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dLbl>
              <c:idx val="10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'Bayes'' graph (bgphthut)'!$H$12:$H$112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'Bayes'' graph (bgphthut)'!$L$12:$L$112</c:f>
              <c:numCache>
                <c:formatCode>0.000</c:formatCode>
                <c:ptCount val="101"/>
                <c:pt idx="0">
                  <c:v>0.28571428571428575</c:v>
                </c:pt>
                <c:pt idx="1">
                  <c:v>0.28571428571428575</c:v>
                </c:pt>
                <c:pt idx="2">
                  <c:v>0.28571428571428575</c:v>
                </c:pt>
                <c:pt idx="3">
                  <c:v>0.28571428571428575</c:v>
                </c:pt>
                <c:pt idx="4">
                  <c:v>0.28571428571428575</c:v>
                </c:pt>
                <c:pt idx="5">
                  <c:v>0.28571428571428575</c:v>
                </c:pt>
                <c:pt idx="6">
                  <c:v>0.28571428571428575</c:v>
                </c:pt>
                <c:pt idx="7">
                  <c:v>0.28571428571428575</c:v>
                </c:pt>
                <c:pt idx="8">
                  <c:v>0.28571428571428575</c:v>
                </c:pt>
                <c:pt idx="9">
                  <c:v>0.28571428571428575</c:v>
                </c:pt>
                <c:pt idx="10">
                  <c:v>0.28571428571428575</c:v>
                </c:pt>
                <c:pt idx="11">
                  <c:v>0.28571428571428575</c:v>
                </c:pt>
                <c:pt idx="12">
                  <c:v>0.28571428571428575</c:v>
                </c:pt>
                <c:pt idx="13">
                  <c:v>0.28571428571428575</c:v>
                </c:pt>
                <c:pt idx="14">
                  <c:v>0.28571428571428575</c:v>
                </c:pt>
                <c:pt idx="15">
                  <c:v>0.28571428571428575</c:v>
                </c:pt>
                <c:pt idx="16">
                  <c:v>0.28571428571428575</c:v>
                </c:pt>
                <c:pt idx="17">
                  <c:v>0.28571428571428575</c:v>
                </c:pt>
                <c:pt idx="18">
                  <c:v>0.28571428571428575</c:v>
                </c:pt>
                <c:pt idx="19">
                  <c:v>0.28571428571428575</c:v>
                </c:pt>
                <c:pt idx="20">
                  <c:v>0.28571428571428575</c:v>
                </c:pt>
                <c:pt idx="21">
                  <c:v>0.28571428571428575</c:v>
                </c:pt>
                <c:pt idx="22">
                  <c:v>0.28571428571428575</c:v>
                </c:pt>
                <c:pt idx="23">
                  <c:v>0.28571428571428575</c:v>
                </c:pt>
                <c:pt idx="24">
                  <c:v>0.28571428571428575</c:v>
                </c:pt>
                <c:pt idx="25">
                  <c:v>0.28571428571428575</c:v>
                </c:pt>
                <c:pt idx="26">
                  <c:v>0.28571428571428575</c:v>
                </c:pt>
                <c:pt idx="27">
                  <c:v>0.28571428571428575</c:v>
                </c:pt>
                <c:pt idx="28">
                  <c:v>0.28571428571428575</c:v>
                </c:pt>
                <c:pt idx="29">
                  <c:v>0.28571428571428575</c:v>
                </c:pt>
                <c:pt idx="30">
                  <c:v>0.28571428571428575</c:v>
                </c:pt>
                <c:pt idx="31">
                  <c:v>0.28571428571428575</c:v>
                </c:pt>
                <c:pt idx="32">
                  <c:v>0.28571428571428575</c:v>
                </c:pt>
                <c:pt idx="33">
                  <c:v>0.28571428571428575</c:v>
                </c:pt>
                <c:pt idx="34">
                  <c:v>0.28571428571428575</c:v>
                </c:pt>
                <c:pt idx="35">
                  <c:v>0.28571428571428575</c:v>
                </c:pt>
                <c:pt idx="36">
                  <c:v>0.28571428571428575</c:v>
                </c:pt>
                <c:pt idx="37">
                  <c:v>0.28571428571428575</c:v>
                </c:pt>
                <c:pt idx="38">
                  <c:v>0.28571428571428575</c:v>
                </c:pt>
                <c:pt idx="39">
                  <c:v>0.28571428571428575</c:v>
                </c:pt>
                <c:pt idx="40">
                  <c:v>0.28571428571428575</c:v>
                </c:pt>
                <c:pt idx="41">
                  <c:v>0.28571428571428575</c:v>
                </c:pt>
                <c:pt idx="42">
                  <c:v>0.28571428571428575</c:v>
                </c:pt>
                <c:pt idx="43">
                  <c:v>0.28571428571428575</c:v>
                </c:pt>
                <c:pt idx="44">
                  <c:v>0.28571428571428575</c:v>
                </c:pt>
                <c:pt idx="45">
                  <c:v>0.28571428571428575</c:v>
                </c:pt>
                <c:pt idx="46">
                  <c:v>0.28571428571428575</c:v>
                </c:pt>
                <c:pt idx="47">
                  <c:v>0.28571428571428575</c:v>
                </c:pt>
                <c:pt idx="48">
                  <c:v>0.28571428571428575</c:v>
                </c:pt>
                <c:pt idx="49">
                  <c:v>0.28571428571428575</c:v>
                </c:pt>
                <c:pt idx="50">
                  <c:v>0.28571428571428575</c:v>
                </c:pt>
                <c:pt idx="51">
                  <c:v>0.28571428571428575</c:v>
                </c:pt>
                <c:pt idx="52">
                  <c:v>0.28571428571428575</c:v>
                </c:pt>
                <c:pt idx="53">
                  <c:v>0.28571428571428575</c:v>
                </c:pt>
                <c:pt idx="54">
                  <c:v>0.28571428571428575</c:v>
                </c:pt>
                <c:pt idx="55">
                  <c:v>0.28571428571428575</c:v>
                </c:pt>
                <c:pt idx="56">
                  <c:v>0.28571428571428575</c:v>
                </c:pt>
                <c:pt idx="57">
                  <c:v>0.28571428571428575</c:v>
                </c:pt>
                <c:pt idx="58">
                  <c:v>0.28571428571428575</c:v>
                </c:pt>
                <c:pt idx="59">
                  <c:v>0.28571428571428575</c:v>
                </c:pt>
                <c:pt idx="60">
                  <c:v>0.28571428571428575</c:v>
                </c:pt>
                <c:pt idx="61">
                  <c:v>0.28571428571428575</c:v>
                </c:pt>
                <c:pt idx="62">
                  <c:v>0.28571428571428575</c:v>
                </c:pt>
                <c:pt idx="63">
                  <c:v>0.28571428571428575</c:v>
                </c:pt>
                <c:pt idx="64">
                  <c:v>0.28571428571428575</c:v>
                </c:pt>
                <c:pt idx="65">
                  <c:v>0.28571428571428575</c:v>
                </c:pt>
                <c:pt idx="66">
                  <c:v>0.28571428571428575</c:v>
                </c:pt>
                <c:pt idx="67">
                  <c:v>0.28571428571428575</c:v>
                </c:pt>
                <c:pt idx="68">
                  <c:v>0.28571428571428575</c:v>
                </c:pt>
                <c:pt idx="69">
                  <c:v>0.28571428571428575</c:v>
                </c:pt>
                <c:pt idx="70">
                  <c:v>0.28571428571428575</c:v>
                </c:pt>
                <c:pt idx="71">
                  <c:v>0.28571428571428575</c:v>
                </c:pt>
                <c:pt idx="72">
                  <c:v>0.28571428571428575</c:v>
                </c:pt>
                <c:pt idx="73">
                  <c:v>0.28571428571428575</c:v>
                </c:pt>
                <c:pt idx="74">
                  <c:v>0.28571428571428575</c:v>
                </c:pt>
                <c:pt idx="75">
                  <c:v>0.28571428571428575</c:v>
                </c:pt>
                <c:pt idx="76">
                  <c:v>0.28571428571428575</c:v>
                </c:pt>
                <c:pt idx="77">
                  <c:v>0.28571428571428575</c:v>
                </c:pt>
                <c:pt idx="78">
                  <c:v>0.28571428571428575</c:v>
                </c:pt>
                <c:pt idx="79">
                  <c:v>0.28571428571428575</c:v>
                </c:pt>
                <c:pt idx="80">
                  <c:v>0.28571428571428575</c:v>
                </c:pt>
                <c:pt idx="81">
                  <c:v>0.28571428571428575</c:v>
                </c:pt>
                <c:pt idx="82">
                  <c:v>0.28571428571428575</c:v>
                </c:pt>
                <c:pt idx="83">
                  <c:v>0.28571428571428575</c:v>
                </c:pt>
                <c:pt idx="84">
                  <c:v>0.28571428571428575</c:v>
                </c:pt>
                <c:pt idx="85">
                  <c:v>0.28571428571428575</c:v>
                </c:pt>
                <c:pt idx="86">
                  <c:v>0.28571428571428575</c:v>
                </c:pt>
                <c:pt idx="87">
                  <c:v>0.28571428571428575</c:v>
                </c:pt>
                <c:pt idx="88">
                  <c:v>0.28571428571428575</c:v>
                </c:pt>
                <c:pt idx="89">
                  <c:v>0.28571428571428575</c:v>
                </c:pt>
                <c:pt idx="90">
                  <c:v>0.28571428571428575</c:v>
                </c:pt>
                <c:pt idx="91">
                  <c:v>0.28571428571428575</c:v>
                </c:pt>
                <c:pt idx="92">
                  <c:v>0.28571428571428575</c:v>
                </c:pt>
                <c:pt idx="93">
                  <c:v>0.28571428571428575</c:v>
                </c:pt>
                <c:pt idx="94">
                  <c:v>0.28571428571428575</c:v>
                </c:pt>
                <c:pt idx="95">
                  <c:v>0.28571428571428575</c:v>
                </c:pt>
                <c:pt idx="96">
                  <c:v>0.28571428571428575</c:v>
                </c:pt>
                <c:pt idx="97">
                  <c:v>0.28571428571428575</c:v>
                </c:pt>
                <c:pt idx="98">
                  <c:v>0.28571428571428575</c:v>
                </c:pt>
                <c:pt idx="99">
                  <c:v>0.28571428571428575</c:v>
                </c:pt>
                <c:pt idx="100">
                  <c:v>0.28571428571428575</c:v>
                </c:pt>
              </c:numCache>
            </c:numRef>
          </c:yVal>
          <c:smooth val="0"/>
        </c:ser>
        <c:ser>
          <c:idx val="4"/>
          <c:order val="4"/>
          <c:tx>
            <c:v>No-test /Test Threshold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'Bayes'' graph (bgphthut)'!$O$12:$O$112</c:f>
              <c:numCache>
                <c:formatCode>0.000</c:formatCode>
                <c:ptCount val="101"/>
                <c:pt idx="0">
                  <c:v>0.10651918601523482</c:v>
                </c:pt>
                <c:pt idx="1">
                  <c:v>0.10651918601523482</c:v>
                </c:pt>
                <c:pt idx="2">
                  <c:v>0.10651918601523482</c:v>
                </c:pt>
                <c:pt idx="3">
                  <c:v>0.10651918601523482</c:v>
                </c:pt>
                <c:pt idx="4">
                  <c:v>0.10651918601523482</c:v>
                </c:pt>
                <c:pt idx="5">
                  <c:v>0.10651918601523482</c:v>
                </c:pt>
                <c:pt idx="6">
                  <c:v>0.10651918601523482</c:v>
                </c:pt>
                <c:pt idx="7">
                  <c:v>0.10651918601523482</c:v>
                </c:pt>
                <c:pt idx="8">
                  <c:v>0.10651918601523482</c:v>
                </c:pt>
                <c:pt idx="9">
                  <c:v>0.10651918601523482</c:v>
                </c:pt>
                <c:pt idx="10">
                  <c:v>0.10651918601523482</c:v>
                </c:pt>
                <c:pt idx="11">
                  <c:v>0.10651918601523482</c:v>
                </c:pt>
                <c:pt idx="12">
                  <c:v>0.10651918601523482</c:v>
                </c:pt>
                <c:pt idx="13">
                  <c:v>0.10651918601523482</c:v>
                </c:pt>
                <c:pt idx="14">
                  <c:v>0.10651918601523482</c:v>
                </c:pt>
                <c:pt idx="15">
                  <c:v>0.10651918601523482</c:v>
                </c:pt>
                <c:pt idx="16">
                  <c:v>0.10651918601523482</c:v>
                </c:pt>
                <c:pt idx="17">
                  <c:v>0.10651918601523482</c:v>
                </c:pt>
                <c:pt idx="18">
                  <c:v>0.10651918601523482</c:v>
                </c:pt>
                <c:pt idx="19">
                  <c:v>0.10651918601523482</c:v>
                </c:pt>
                <c:pt idx="20">
                  <c:v>0.10651918601523482</c:v>
                </c:pt>
                <c:pt idx="21">
                  <c:v>0.10651918601523482</c:v>
                </c:pt>
                <c:pt idx="22">
                  <c:v>0.10651918601523482</c:v>
                </c:pt>
                <c:pt idx="23">
                  <c:v>0.10651918601523482</c:v>
                </c:pt>
                <c:pt idx="24">
                  <c:v>0.10651918601523482</c:v>
                </c:pt>
                <c:pt idx="25">
                  <c:v>0.10651918601523482</c:v>
                </c:pt>
                <c:pt idx="26">
                  <c:v>0.10651918601523482</c:v>
                </c:pt>
                <c:pt idx="27">
                  <c:v>0.10651918601523482</c:v>
                </c:pt>
                <c:pt idx="28">
                  <c:v>0.10651918601523482</c:v>
                </c:pt>
                <c:pt idx="29">
                  <c:v>0.10651918601523482</c:v>
                </c:pt>
                <c:pt idx="30">
                  <c:v>0.10651918601523482</c:v>
                </c:pt>
                <c:pt idx="31">
                  <c:v>0.10651918601523482</c:v>
                </c:pt>
                <c:pt idx="32">
                  <c:v>0.10651918601523482</c:v>
                </c:pt>
                <c:pt idx="33">
                  <c:v>0.10651918601523482</c:v>
                </c:pt>
                <c:pt idx="34">
                  <c:v>0.10651918601523482</c:v>
                </c:pt>
                <c:pt idx="35">
                  <c:v>0.10651918601523482</c:v>
                </c:pt>
                <c:pt idx="36">
                  <c:v>0.10651918601523482</c:v>
                </c:pt>
                <c:pt idx="37">
                  <c:v>0.10651918601523482</c:v>
                </c:pt>
                <c:pt idx="38">
                  <c:v>0.10651918601523482</c:v>
                </c:pt>
                <c:pt idx="39">
                  <c:v>0.10651918601523482</c:v>
                </c:pt>
                <c:pt idx="40">
                  <c:v>0.10651918601523482</c:v>
                </c:pt>
                <c:pt idx="41">
                  <c:v>0.10651918601523482</c:v>
                </c:pt>
                <c:pt idx="42">
                  <c:v>0.10651918601523482</c:v>
                </c:pt>
                <c:pt idx="43">
                  <c:v>0.10651918601523482</c:v>
                </c:pt>
                <c:pt idx="44">
                  <c:v>0.10651918601523482</c:v>
                </c:pt>
                <c:pt idx="45">
                  <c:v>0.10651918601523482</c:v>
                </c:pt>
                <c:pt idx="46">
                  <c:v>0.10651918601523482</c:v>
                </c:pt>
                <c:pt idx="47">
                  <c:v>0.10651918601523482</c:v>
                </c:pt>
                <c:pt idx="48">
                  <c:v>0.10651918601523482</c:v>
                </c:pt>
                <c:pt idx="49">
                  <c:v>0.10651918601523482</c:v>
                </c:pt>
                <c:pt idx="50">
                  <c:v>0.10651918601523482</c:v>
                </c:pt>
                <c:pt idx="51">
                  <c:v>0.10651918601523482</c:v>
                </c:pt>
                <c:pt idx="52">
                  <c:v>0.10651918601523482</c:v>
                </c:pt>
                <c:pt idx="53">
                  <c:v>0.10651918601523482</c:v>
                </c:pt>
                <c:pt idx="54">
                  <c:v>0.10651918601523482</c:v>
                </c:pt>
                <c:pt idx="55">
                  <c:v>0.10651918601523482</c:v>
                </c:pt>
                <c:pt idx="56">
                  <c:v>0.10651918601523482</c:v>
                </c:pt>
                <c:pt idx="57">
                  <c:v>0.10651918601523482</c:v>
                </c:pt>
                <c:pt idx="58">
                  <c:v>0.10651918601523482</c:v>
                </c:pt>
                <c:pt idx="59">
                  <c:v>0.10651918601523482</c:v>
                </c:pt>
                <c:pt idx="60">
                  <c:v>0.10651918601523482</c:v>
                </c:pt>
                <c:pt idx="61">
                  <c:v>0.10651918601523482</c:v>
                </c:pt>
                <c:pt idx="62">
                  <c:v>0.10651918601523482</c:v>
                </c:pt>
                <c:pt idx="63">
                  <c:v>0.10651918601523482</c:v>
                </c:pt>
                <c:pt idx="64">
                  <c:v>0.10651918601523482</c:v>
                </c:pt>
                <c:pt idx="65">
                  <c:v>0.10651918601523482</c:v>
                </c:pt>
                <c:pt idx="66">
                  <c:v>0.10651918601523482</c:v>
                </c:pt>
                <c:pt idx="67">
                  <c:v>0.10651918601523482</c:v>
                </c:pt>
                <c:pt idx="68">
                  <c:v>0.10651918601523482</c:v>
                </c:pt>
                <c:pt idx="69">
                  <c:v>0.10651918601523482</c:v>
                </c:pt>
                <c:pt idx="70">
                  <c:v>0.10651918601523482</c:v>
                </c:pt>
                <c:pt idx="71">
                  <c:v>0.10651918601523482</c:v>
                </c:pt>
                <c:pt idx="72">
                  <c:v>0.10651918601523482</c:v>
                </c:pt>
                <c:pt idx="73">
                  <c:v>0.10651918601523482</c:v>
                </c:pt>
                <c:pt idx="74">
                  <c:v>0.10651918601523482</c:v>
                </c:pt>
                <c:pt idx="75">
                  <c:v>0.10651918601523482</c:v>
                </c:pt>
                <c:pt idx="76">
                  <c:v>0.10651918601523482</c:v>
                </c:pt>
                <c:pt idx="77">
                  <c:v>0.10651918601523482</c:v>
                </c:pt>
                <c:pt idx="78">
                  <c:v>0.10651918601523482</c:v>
                </c:pt>
                <c:pt idx="79">
                  <c:v>0.10651918601523482</c:v>
                </c:pt>
                <c:pt idx="80">
                  <c:v>0.10651918601523482</c:v>
                </c:pt>
                <c:pt idx="81">
                  <c:v>0.10651918601523482</c:v>
                </c:pt>
                <c:pt idx="82">
                  <c:v>0.10651918601523482</c:v>
                </c:pt>
                <c:pt idx="83">
                  <c:v>0.10651918601523482</c:v>
                </c:pt>
                <c:pt idx="84">
                  <c:v>0.10651918601523482</c:v>
                </c:pt>
                <c:pt idx="85">
                  <c:v>0.10651918601523482</c:v>
                </c:pt>
                <c:pt idx="86">
                  <c:v>0.10651918601523482</c:v>
                </c:pt>
                <c:pt idx="87">
                  <c:v>0.10651918601523482</c:v>
                </c:pt>
                <c:pt idx="88">
                  <c:v>0.10651918601523482</c:v>
                </c:pt>
                <c:pt idx="89">
                  <c:v>0.10651918601523482</c:v>
                </c:pt>
                <c:pt idx="90">
                  <c:v>0.10651918601523482</c:v>
                </c:pt>
                <c:pt idx="91">
                  <c:v>0.10651918601523482</c:v>
                </c:pt>
                <c:pt idx="92">
                  <c:v>0.10651918601523482</c:v>
                </c:pt>
                <c:pt idx="93">
                  <c:v>0.10651918601523482</c:v>
                </c:pt>
                <c:pt idx="94">
                  <c:v>0.10651918601523482</c:v>
                </c:pt>
                <c:pt idx="95">
                  <c:v>0.10651918601523482</c:v>
                </c:pt>
                <c:pt idx="96">
                  <c:v>0.10651918601523482</c:v>
                </c:pt>
                <c:pt idx="97">
                  <c:v>0.10651918601523482</c:v>
                </c:pt>
                <c:pt idx="98">
                  <c:v>0.10651918601523482</c:v>
                </c:pt>
                <c:pt idx="99">
                  <c:v>0.10651918601523482</c:v>
                </c:pt>
                <c:pt idx="100">
                  <c:v>0.10651918601523482</c:v>
                </c:pt>
              </c:numCache>
            </c:numRef>
          </c:xVal>
          <c:yVal>
            <c:numRef>
              <c:f>'Bayes'' graph (bgphthut)'!$N$12:$N$112</c:f>
              <c:numCache>
                <c:formatCode>General</c:formatCode>
                <c:ptCount val="101"/>
                <c:pt idx="0" formatCode="0.000">
                  <c:v>0.28571428571428575</c:v>
                </c:pt>
                <c:pt idx="1">
                  <c:v>0.28392233471729522</c:v>
                </c:pt>
                <c:pt idx="2">
                  <c:v>0.28213038372030469</c:v>
                </c:pt>
                <c:pt idx="3">
                  <c:v>0.28033843272331416</c:v>
                </c:pt>
                <c:pt idx="4">
                  <c:v>0.27854648172632362</c:v>
                </c:pt>
                <c:pt idx="5">
                  <c:v>0.27675453072933309</c:v>
                </c:pt>
                <c:pt idx="6">
                  <c:v>0.27496257973234256</c:v>
                </c:pt>
                <c:pt idx="7">
                  <c:v>0.27317062873535203</c:v>
                </c:pt>
                <c:pt idx="8">
                  <c:v>0.2713786777383615</c:v>
                </c:pt>
                <c:pt idx="9">
                  <c:v>0.26958672674137096</c:v>
                </c:pt>
                <c:pt idx="10">
                  <c:v>0.26779477574438043</c:v>
                </c:pt>
                <c:pt idx="11">
                  <c:v>0.2660028247473899</c:v>
                </c:pt>
                <c:pt idx="12">
                  <c:v>0.26421087375039937</c:v>
                </c:pt>
                <c:pt idx="13">
                  <c:v>0.26241892275340883</c:v>
                </c:pt>
                <c:pt idx="14">
                  <c:v>0.2606269717564183</c:v>
                </c:pt>
                <c:pt idx="15">
                  <c:v>0.25883502075942777</c:v>
                </c:pt>
                <c:pt idx="16">
                  <c:v>0.25704306976243724</c:v>
                </c:pt>
                <c:pt idx="17">
                  <c:v>0.25525111876544671</c:v>
                </c:pt>
                <c:pt idx="18">
                  <c:v>0.25345916776845617</c:v>
                </c:pt>
                <c:pt idx="19">
                  <c:v>0.25166721677146564</c:v>
                </c:pt>
                <c:pt idx="20">
                  <c:v>0.24987526577447514</c:v>
                </c:pt>
                <c:pt idx="21">
                  <c:v>0.24808331477748463</c:v>
                </c:pt>
                <c:pt idx="22">
                  <c:v>0.24629136378049413</c:v>
                </c:pt>
                <c:pt idx="23">
                  <c:v>0.24449941278350362</c:v>
                </c:pt>
                <c:pt idx="24">
                  <c:v>0.24270746178651312</c:v>
                </c:pt>
                <c:pt idx="25">
                  <c:v>0.24091551078952261</c:v>
                </c:pt>
                <c:pt idx="26">
                  <c:v>0.23912355979253211</c:v>
                </c:pt>
                <c:pt idx="27">
                  <c:v>0.2373316087955416</c:v>
                </c:pt>
                <c:pt idx="28">
                  <c:v>0.2355396577985511</c:v>
                </c:pt>
                <c:pt idx="29">
                  <c:v>0.2337477068015606</c:v>
                </c:pt>
                <c:pt idx="30">
                  <c:v>0.23195575580457009</c:v>
                </c:pt>
                <c:pt idx="31">
                  <c:v>0.23016380480757959</c:v>
                </c:pt>
                <c:pt idx="32">
                  <c:v>0.22837185381058908</c:v>
                </c:pt>
                <c:pt idx="33">
                  <c:v>0.22657990281359858</c:v>
                </c:pt>
                <c:pt idx="34">
                  <c:v>0.22478795181660807</c:v>
                </c:pt>
                <c:pt idx="35">
                  <c:v>0.22299600081961757</c:v>
                </c:pt>
                <c:pt idx="36">
                  <c:v>0.22120404982262706</c:v>
                </c:pt>
                <c:pt idx="37">
                  <c:v>0.21941209882563656</c:v>
                </c:pt>
                <c:pt idx="38">
                  <c:v>0.21762014782864605</c:v>
                </c:pt>
                <c:pt idx="39">
                  <c:v>0.21582819683165555</c:v>
                </c:pt>
                <c:pt idx="40">
                  <c:v>0.21403624583466505</c:v>
                </c:pt>
                <c:pt idx="41">
                  <c:v>0.21224429483767454</c:v>
                </c:pt>
                <c:pt idx="42">
                  <c:v>0.21045234384068404</c:v>
                </c:pt>
                <c:pt idx="43">
                  <c:v>0.20866039284369353</c:v>
                </c:pt>
                <c:pt idx="44">
                  <c:v>0.20686844184670303</c:v>
                </c:pt>
                <c:pt idx="45">
                  <c:v>0.20507649084971252</c:v>
                </c:pt>
                <c:pt idx="46">
                  <c:v>0.20328453985272202</c:v>
                </c:pt>
                <c:pt idx="47">
                  <c:v>0.20149258885573151</c:v>
                </c:pt>
                <c:pt idx="48">
                  <c:v>0.19970063785874101</c:v>
                </c:pt>
                <c:pt idx="49">
                  <c:v>0.1979086868617505</c:v>
                </c:pt>
                <c:pt idx="50">
                  <c:v>0.19611673586476</c:v>
                </c:pt>
                <c:pt idx="51">
                  <c:v>0.1943247848677695</c:v>
                </c:pt>
                <c:pt idx="52">
                  <c:v>0.19253283387077899</c:v>
                </c:pt>
                <c:pt idx="53">
                  <c:v>0.19074088287378849</c:v>
                </c:pt>
                <c:pt idx="54">
                  <c:v>0.18894893187679798</c:v>
                </c:pt>
                <c:pt idx="55">
                  <c:v>0.18715698087980748</c:v>
                </c:pt>
                <c:pt idx="56">
                  <c:v>0.18536502988281697</c:v>
                </c:pt>
                <c:pt idx="57">
                  <c:v>0.18357307888582647</c:v>
                </c:pt>
                <c:pt idx="58">
                  <c:v>0.18178112788883596</c:v>
                </c:pt>
                <c:pt idx="59">
                  <c:v>0.17998917689184546</c:v>
                </c:pt>
                <c:pt idx="60">
                  <c:v>0.17819722589485495</c:v>
                </c:pt>
                <c:pt idx="61">
                  <c:v>0.17640527489786445</c:v>
                </c:pt>
                <c:pt idx="62">
                  <c:v>0.17461332390087395</c:v>
                </c:pt>
                <c:pt idx="63">
                  <c:v>0.17282137290388344</c:v>
                </c:pt>
                <c:pt idx="64">
                  <c:v>0.17102942190689294</c:v>
                </c:pt>
                <c:pt idx="65">
                  <c:v>0.16923747090990243</c:v>
                </c:pt>
                <c:pt idx="66">
                  <c:v>0.16744551991291193</c:v>
                </c:pt>
                <c:pt idx="67">
                  <c:v>0.16565356891592142</c:v>
                </c:pt>
                <c:pt idx="68">
                  <c:v>0.16386161791893092</c:v>
                </c:pt>
                <c:pt idx="69">
                  <c:v>0.16206966692194041</c:v>
                </c:pt>
                <c:pt idx="70">
                  <c:v>0.16027771592494991</c:v>
                </c:pt>
                <c:pt idx="71">
                  <c:v>0.1584857649279594</c:v>
                </c:pt>
                <c:pt idx="72">
                  <c:v>0.1566938139309689</c:v>
                </c:pt>
                <c:pt idx="73">
                  <c:v>0.1549018629339784</c:v>
                </c:pt>
                <c:pt idx="74">
                  <c:v>0.15310991193698789</c:v>
                </c:pt>
                <c:pt idx="75">
                  <c:v>0.15131796093999739</c:v>
                </c:pt>
                <c:pt idx="76">
                  <c:v>0.14952600994300688</c:v>
                </c:pt>
                <c:pt idx="77">
                  <c:v>0.14773405894601638</c:v>
                </c:pt>
                <c:pt idx="78">
                  <c:v>0.14594210794902587</c:v>
                </c:pt>
                <c:pt idx="79">
                  <c:v>0.14415015695203537</c:v>
                </c:pt>
                <c:pt idx="80">
                  <c:v>0.14235820595504486</c:v>
                </c:pt>
                <c:pt idx="81">
                  <c:v>0.14056625495805436</c:v>
                </c:pt>
                <c:pt idx="82">
                  <c:v>0.13877430396106386</c:v>
                </c:pt>
                <c:pt idx="83">
                  <c:v>0.13698235296407335</c:v>
                </c:pt>
                <c:pt idx="84">
                  <c:v>0.13519040196708285</c:v>
                </c:pt>
                <c:pt idx="85">
                  <c:v>0.13339845097009234</c:v>
                </c:pt>
                <c:pt idx="86">
                  <c:v>0.13160649997310184</c:v>
                </c:pt>
                <c:pt idx="87">
                  <c:v>0.12981454897611133</c:v>
                </c:pt>
                <c:pt idx="88">
                  <c:v>0.12802259797912083</c:v>
                </c:pt>
                <c:pt idx="89">
                  <c:v>0.12623064698213032</c:v>
                </c:pt>
                <c:pt idx="90">
                  <c:v>0.12443869598513982</c:v>
                </c:pt>
                <c:pt idx="91">
                  <c:v>0.12264674498814931</c:v>
                </c:pt>
                <c:pt idx="92">
                  <c:v>0.12085479399115881</c:v>
                </c:pt>
                <c:pt idx="93">
                  <c:v>0.11906284299416831</c:v>
                </c:pt>
                <c:pt idx="94">
                  <c:v>0.1172708919971778</c:v>
                </c:pt>
                <c:pt idx="95">
                  <c:v>0.1154789410001873</c:v>
                </c:pt>
                <c:pt idx="96">
                  <c:v>0.11368699000319679</c:v>
                </c:pt>
                <c:pt idx="97">
                  <c:v>0.11189503900620629</c:v>
                </c:pt>
                <c:pt idx="98">
                  <c:v>0.11010308800921578</c:v>
                </c:pt>
                <c:pt idx="99">
                  <c:v>0.10831113701222528</c:v>
                </c:pt>
                <c:pt idx="100">
                  <c:v>0.10651918601523477</c:v>
                </c:pt>
              </c:numCache>
            </c:numRef>
          </c:yVal>
          <c:smooth val="0"/>
        </c:ser>
        <c:ser>
          <c:idx val="5"/>
          <c:order val="5"/>
          <c:tx>
            <c:v>Test/ Treat Threshold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'Bayes'' graph (bgphthut)'!$Q$12:$Q$112</c:f>
              <c:numCache>
                <c:formatCode>0.000</c:formatCode>
                <c:ptCount val="101"/>
                <c:pt idx="0">
                  <c:v>0.57006673656039353</c:v>
                </c:pt>
                <c:pt idx="1">
                  <c:v>0.57006673656039353</c:v>
                </c:pt>
                <c:pt idx="2">
                  <c:v>0.57006673656039353</c:v>
                </c:pt>
                <c:pt idx="3">
                  <c:v>0.57006673656039353</c:v>
                </c:pt>
                <c:pt idx="4">
                  <c:v>0.57006673656039353</c:v>
                </c:pt>
                <c:pt idx="5">
                  <c:v>0.57006673656039353</c:v>
                </c:pt>
                <c:pt idx="6">
                  <c:v>0.57006673656039353</c:v>
                </c:pt>
                <c:pt idx="7">
                  <c:v>0.57006673656039353</c:v>
                </c:pt>
                <c:pt idx="8">
                  <c:v>0.57006673656039353</c:v>
                </c:pt>
                <c:pt idx="9">
                  <c:v>0.57006673656039353</c:v>
                </c:pt>
                <c:pt idx="10">
                  <c:v>0.57006673656039353</c:v>
                </c:pt>
                <c:pt idx="11">
                  <c:v>0.57006673656039353</c:v>
                </c:pt>
                <c:pt idx="12">
                  <c:v>0.57006673656039353</c:v>
                </c:pt>
                <c:pt idx="13">
                  <c:v>0.57006673656039353</c:v>
                </c:pt>
                <c:pt idx="14">
                  <c:v>0.57006673656039353</c:v>
                </c:pt>
                <c:pt idx="15">
                  <c:v>0.57006673656039353</c:v>
                </c:pt>
                <c:pt idx="16">
                  <c:v>0.57006673656039353</c:v>
                </c:pt>
                <c:pt idx="17">
                  <c:v>0.57006673656039353</c:v>
                </c:pt>
                <c:pt idx="18">
                  <c:v>0.57006673656039353</c:v>
                </c:pt>
                <c:pt idx="19">
                  <c:v>0.57006673656039353</c:v>
                </c:pt>
                <c:pt idx="20">
                  <c:v>0.57006673656039353</c:v>
                </c:pt>
                <c:pt idx="21">
                  <c:v>0.57006673656039353</c:v>
                </c:pt>
                <c:pt idx="22">
                  <c:v>0.57006673656039353</c:v>
                </c:pt>
                <c:pt idx="23">
                  <c:v>0.57006673656039353</c:v>
                </c:pt>
                <c:pt idx="24">
                  <c:v>0.57006673656039353</c:v>
                </c:pt>
                <c:pt idx="25">
                  <c:v>0.57006673656039353</c:v>
                </c:pt>
                <c:pt idx="26">
                  <c:v>0.57006673656039353</c:v>
                </c:pt>
                <c:pt idx="27">
                  <c:v>0.57006673656039353</c:v>
                </c:pt>
                <c:pt idx="28">
                  <c:v>0.57006673656039353</c:v>
                </c:pt>
                <c:pt idx="29">
                  <c:v>0.57006673656039353</c:v>
                </c:pt>
                <c:pt idx="30">
                  <c:v>0.57006673656039353</c:v>
                </c:pt>
                <c:pt idx="31">
                  <c:v>0.57006673656039353</c:v>
                </c:pt>
                <c:pt idx="32">
                  <c:v>0.57006673656039353</c:v>
                </c:pt>
                <c:pt idx="33">
                  <c:v>0.57006673656039353</c:v>
                </c:pt>
                <c:pt idx="34">
                  <c:v>0.57006673656039353</c:v>
                </c:pt>
                <c:pt idx="35">
                  <c:v>0.57006673656039353</c:v>
                </c:pt>
                <c:pt idx="36">
                  <c:v>0.57006673656039353</c:v>
                </c:pt>
                <c:pt idx="37">
                  <c:v>0.57006673656039353</c:v>
                </c:pt>
                <c:pt idx="38">
                  <c:v>0.57006673656039353</c:v>
                </c:pt>
                <c:pt idx="39">
                  <c:v>0.57006673656039353</c:v>
                </c:pt>
                <c:pt idx="40">
                  <c:v>0.57006673656039353</c:v>
                </c:pt>
                <c:pt idx="41">
                  <c:v>0.57006673656039353</c:v>
                </c:pt>
                <c:pt idx="42">
                  <c:v>0.57006673656039353</c:v>
                </c:pt>
                <c:pt idx="43">
                  <c:v>0.57006673656039353</c:v>
                </c:pt>
                <c:pt idx="44">
                  <c:v>0.57006673656039353</c:v>
                </c:pt>
                <c:pt idx="45">
                  <c:v>0.57006673656039353</c:v>
                </c:pt>
                <c:pt idx="46">
                  <c:v>0.57006673656039353</c:v>
                </c:pt>
                <c:pt idx="47">
                  <c:v>0.57006673656039353</c:v>
                </c:pt>
                <c:pt idx="48">
                  <c:v>0.57006673656039353</c:v>
                </c:pt>
                <c:pt idx="49">
                  <c:v>0.57006673656039353</c:v>
                </c:pt>
                <c:pt idx="50">
                  <c:v>0.57006673656039353</c:v>
                </c:pt>
                <c:pt idx="51">
                  <c:v>0.57006673656039353</c:v>
                </c:pt>
                <c:pt idx="52">
                  <c:v>0.57006673656039353</c:v>
                </c:pt>
                <c:pt idx="53">
                  <c:v>0.57006673656039353</c:v>
                </c:pt>
                <c:pt idx="54">
                  <c:v>0.57006673656039353</c:v>
                </c:pt>
                <c:pt idx="55">
                  <c:v>0.57006673656039353</c:v>
                </c:pt>
                <c:pt idx="56">
                  <c:v>0.57006673656039353</c:v>
                </c:pt>
                <c:pt idx="57">
                  <c:v>0.57006673656039353</c:v>
                </c:pt>
                <c:pt idx="58">
                  <c:v>0.57006673656039353</c:v>
                </c:pt>
                <c:pt idx="59">
                  <c:v>0.57006673656039353</c:v>
                </c:pt>
                <c:pt idx="60">
                  <c:v>0.57006673656039353</c:v>
                </c:pt>
                <c:pt idx="61">
                  <c:v>0.57006673656039353</c:v>
                </c:pt>
                <c:pt idx="62">
                  <c:v>0.57006673656039353</c:v>
                </c:pt>
                <c:pt idx="63">
                  <c:v>0.57006673656039353</c:v>
                </c:pt>
                <c:pt idx="64">
                  <c:v>0.57006673656039353</c:v>
                </c:pt>
                <c:pt idx="65">
                  <c:v>0.57006673656039353</c:v>
                </c:pt>
                <c:pt idx="66">
                  <c:v>0.57006673656039353</c:v>
                </c:pt>
                <c:pt idx="67">
                  <c:v>0.57006673656039353</c:v>
                </c:pt>
                <c:pt idx="68">
                  <c:v>0.57006673656039353</c:v>
                </c:pt>
                <c:pt idx="69">
                  <c:v>0.57006673656039353</c:v>
                </c:pt>
                <c:pt idx="70">
                  <c:v>0.57006673656039353</c:v>
                </c:pt>
                <c:pt idx="71">
                  <c:v>0.57006673656039353</c:v>
                </c:pt>
                <c:pt idx="72">
                  <c:v>0.57006673656039353</c:v>
                </c:pt>
                <c:pt idx="73">
                  <c:v>0.57006673656039353</c:v>
                </c:pt>
                <c:pt idx="74">
                  <c:v>0.57006673656039353</c:v>
                </c:pt>
                <c:pt idx="75">
                  <c:v>0.57006673656039353</c:v>
                </c:pt>
                <c:pt idx="76">
                  <c:v>0.57006673656039353</c:v>
                </c:pt>
                <c:pt idx="77">
                  <c:v>0.57006673656039353</c:v>
                </c:pt>
                <c:pt idx="78">
                  <c:v>0.57006673656039353</c:v>
                </c:pt>
                <c:pt idx="79">
                  <c:v>0.57006673656039353</c:v>
                </c:pt>
                <c:pt idx="80">
                  <c:v>0.57006673656039353</c:v>
                </c:pt>
                <c:pt idx="81">
                  <c:v>0.57006673656039353</c:v>
                </c:pt>
                <c:pt idx="82">
                  <c:v>0.57006673656039353</c:v>
                </c:pt>
                <c:pt idx="83">
                  <c:v>0.57006673656039353</c:v>
                </c:pt>
                <c:pt idx="84">
                  <c:v>0.57006673656039353</c:v>
                </c:pt>
                <c:pt idx="85">
                  <c:v>0.57006673656039353</c:v>
                </c:pt>
                <c:pt idx="86">
                  <c:v>0.57006673656039353</c:v>
                </c:pt>
                <c:pt idx="87">
                  <c:v>0.57006673656039353</c:v>
                </c:pt>
                <c:pt idx="88">
                  <c:v>0.57006673656039353</c:v>
                </c:pt>
                <c:pt idx="89">
                  <c:v>0.57006673656039353</c:v>
                </c:pt>
                <c:pt idx="90">
                  <c:v>0.57006673656039353</c:v>
                </c:pt>
                <c:pt idx="91">
                  <c:v>0.57006673656039353</c:v>
                </c:pt>
                <c:pt idx="92">
                  <c:v>0.57006673656039353</c:v>
                </c:pt>
                <c:pt idx="93">
                  <c:v>0.57006673656039353</c:v>
                </c:pt>
                <c:pt idx="94">
                  <c:v>0.57006673656039353</c:v>
                </c:pt>
                <c:pt idx="95">
                  <c:v>0.57006673656039353</c:v>
                </c:pt>
                <c:pt idx="96">
                  <c:v>0.57006673656039353</c:v>
                </c:pt>
                <c:pt idx="97">
                  <c:v>0.57006673656039353</c:v>
                </c:pt>
                <c:pt idx="98">
                  <c:v>0.57006673656039353</c:v>
                </c:pt>
                <c:pt idx="99">
                  <c:v>0.57006673656039353</c:v>
                </c:pt>
                <c:pt idx="100">
                  <c:v>0.57006673656039353</c:v>
                </c:pt>
              </c:numCache>
            </c:numRef>
          </c:xVal>
          <c:yVal>
            <c:numRef>
              <c:f>'Bayes'' graph (bgphthut)'!$P$12:$P$112</c:f>
              <c:numCache>
                <c:formatCode>General</c:formatCode>
                <c:ptCount val="101"/>
                <c:pt idx="0" formatCode="0.000">
                  <c:v>0.28571428571428575</c:v>
                </c:pt>
                <c:pt idx="1">
                  <c:v>0.28855781022274685</c:v>
                </c:pt>
                <c:pt idx="2">
                  <c:v>0.29140133473120794</c:v>
                </c:pt>
                <c:pt idx="3">
                  <c:v>0.29424485923966903</c:v>
                </c:pt>
                <c:pt idx="4">
                  <c:v>0.29708838374813012</c:v>
                </c:pt>
                <c:pt idx="5">
                  <c:v>0.29993190825659122</c:v>
                </c:pt>
                <c:pt idx="6">
                  <c:v>0.30277543276505231</c:v>
                </c:pt>
                <c:pt idx="7">
                  <c:v>0.3056189572735134</c:v>
                </c:pt>
                <c:pt idx="8">
                  <c:v>0.3084624817819745</c:v>
                </c:pt>
                <c:pt idx="9">
                  <c:v>0.31130600629043559</c:v>
                </c:pt>
                <c:pt idx="10">
                  <c:v>0.31414953079889668</c:v>
                </c:pt>
                <c:pt idx="11">
                  <c:v>0.31699305530735777</c:v>
                </c:pt>
                <c:pt idx="12">
                  <c:v>0.31983657981581887</c:v>
                </c:pt>
                <c:pt idx="13">
                  <c:v>0.32268010432427996</c:v>
                </c:pt>
                <c:pt idx="14">
                  <c:v>0.32552362883274105</c:v>
                </c:pt>
                <c:pt idx="15">
                  <c:v>0.32836715334120214</c:v>
                </c:pt>
                <c:pt idx="16">
                  <c:v>0.33121067784966324</c:v>
                </c:pt>
                <c:pt idx="17">
                  <c:v>0.33405420235812433</c:v>
                </c:pt>
                <c:pt idx="18">
                  <c:v>0.33689772686658542</c:v>
                </c:pt>
                <c:pt idx="19">
                  <c:v>0.33974125137504652</c:v>
                </c:pt>
                <c:pt idx="20">
                  <c:v>0.34258477588350761</c:v>
                </c:pt>
                <c:pt idx="21">
                  <c:v>0.3454283003919687</c:v>
                </c:pt>
                <c:pt idx="22">
                  <c:v>0.34827182490042979</c:v>
                </c:pt>
                <c:pt idx="23">
                  <c:v>0.35111534940889089</c:v>
                </c:pt>
                <c:pt idx="24">
                  <c:v>0.35395887391735198</c:v>
                </c:pt>
                <c:pt idx="25">
                  <c:v>0.35680239842581307</c:v>
                </c:pt>
                <c:pt idx="26">
                  <c:v>0.35964592293427416</c:v>
                </c:pt>
                <c:pt idx="27">
                  <c:v>0.36248944744273526</c:v>
                </c:pt>
                <c:pt idx="28">
                  <c:v>0.36533297195119635</c:v>
                </c:pt>
                <c:pt idx="29">
                  <c:v>0.36817649645965744</c:v>
                </c:pt>
                <c:pt idx="30">
                  <c:v>0.37102002096811854</c:v>
                </c:pt>
                <c:pt idx="31">
                  <c:v>0.37386354547657963</c:v>
                </c:pt>
                <c:pt idx="32">
                  <c:v>0.37670706998504072</c:v>
                </c:pt>
                <c:pt idx="33">
                  <c:v>0.37955059449350181</c:v>
                </c:pt>
                <c:pt idx="34">
                  <c:v>0.38239411900196291</c:v>
                </c:pt>
                <c:pt idx="35">
                  <c:v>0.385237643510424</c:v>
                </c:pt>
                <c:pt idx="36">
                  <c:v>0.38808116801888509</c:v>
                </c:pt>
                <c:pt idx="37">
                  <c:v>0.39092469252734618</c:v>
                </c:pt>
                <c:pt idx="38">
                  <c:v>0.39376821703580728</c:v>
                </c:pt>
                <c:pt idx="39">
                  <c:v>0.39661174154426837</c:v>
                </c:pt>
                <c:pt idx="40">
                  <c:v>0.39945526605272946</c:v>
                </c:pt>
                <c:pt idx="41">
                  <c:v>0.40229879056119056</c:v>
                </c:pt>
                <c:pt idx="42">
                  <c:v>0.40514231506965165</c:v>
                </c:pt>
                <c:pt idx="43">
                  <c:v>0.40798583957811274</c:v>
                </c:pt>
                <c:pt idx="44">
                  <c:v>0.41082936408657383</c:v>
                </c:pt>
                <c:pt idx="45">
                  <c:v>0.41367288859503493</c:v>
                </c:pt>
                <c:pt idx="46">
                  <c:v>0.41651641310349602</c:v>
                </c:pt>
                <c:pt idx="47">
                  <c:v>0.41935993761195711</c:v>
                </c:pt>
                <c:pt idx="48">
                  <c:v>0.4222034621204182</c:v>
                </c:pt>
                <c:pt idx="49">
                  <c:v>0.4250469866288793</c:v>
                </c:pt>
                <c:pt idx="50">
                  <c:v>0.42789051113734039</c:v>
                </c:pt>
                <c:pt idx="51">
                  <c:v>0.43073403564580148</c:v>
                </c:pt>
                <c:pt idx="52">
                  <c:v>0.43357756015426258</c:v>
                </c:pt>
                <c:pt idx="53">
                  <c:v>0.43642108466272367</c:v>
                </c:pt>
                <c:pt idx="54">
                  <c:v>0.43926460917118476</c:v>
                </c:pt>
                <c:pt idx="55">
                  <c:v>0.44210813367964585</c:v>
                </c:pt>
                <c:pt idx="56">
                  <c:v>0.44495165818810695</c:v>
                </c:pt>
                <c:pt idx="57">
                  <c:v>0.44779518269656804</c:v>
                </c:pt>
                <c:pt idx="58">
                  <c:v>0.45063870720502913</c:v>
                </c:pt>
                <c:pt idx="59">
                  <c:v>0.45348223171349022</c:v>
                </c:pt>
                <c:pt idx="60">
                  <c:v>0.45632575622195132</c:v>
                </c:pt>
                <c:pt idx="61">
                  <c:v>0.45916928073041241</c:v>
                </c:pt>
                <c:pt idx="62">
                  <c:v>0.4620128052388735</c:v>
                </c:pt>
                <c:pt idx="63">
                  <c:v>0.4648563297473346</c:v>
                </c:pt>
                <c:pt idx="64">
                  <c:v>0.46769985425579569</c:v>
                </c:pt>
                <c:pt idx="65">
                  <c:v>0.47054337876425678</c:v>
                </c:pt>
                <c:pt idx="66">
                  <c:v>0.47338690327271787</c:v>
                </c:pt>
                <c:pt idx="67">
                  <c:v>0.47623042778117897</c:v>
                </c:pt>
                <c:pt idx="68">
                  <c:v>0.47907395228964006</c:v>
                </c:pt>
                <c:pt idx="69">
                  <c:v>0.48191747679810115</c:v>
                </c:pt>
                <c:pt idx="70">
                  <c:v>0.48476100130656224</c:v>
                </c:pt>
                <c:pt idx="71">
                  <c:v>0.48760452581502334</c:v>
                </c:pt>
                <c:pt idx="72">
                  <c:v>0.49044805032348443</c:v>
                </c:pt>
                <c:pt idx="73">
                  <c:v>0.49329157483194552</c:v>
                </c:pt>
                <c:pt idx="74">
                  <c:v>0.49613509934040662</c:v>
                </c:pt>
                <c:pt idx="75">
                  <c:v>0.49897862384886771</c:v>
                </c:pt>
                <c:pt idx="76">
                  <c:v>0.50182214835732875</c:v>
                </c:pt>
                <c:pt idx="77">
                  <c:v>0.50466567286578978</c:v>
                </c:pt>
                <c:pt idx="78">
                  <c:v>0.50750919737425082</c:v>
                </c:pt>
                <c:pt idx="79">
                  <c:v>0.51035272188271186</c:v>
                </c:pt>
                <c:pt idx="80">
                  <c:v>0.51319624639117289</c:v>
                </c:pt>
                <c:pt idx="81">
                  <c:v>0.51603977089963393</c:v>
                </c:pt>
                <c:pt idx="82">
                  <c:v>0.51888329540809497</c:v>
                </c:pt>
                <c:pt idx="83">
                  <c:v>0.52172681991655601</c:v>
                </c:pt>
                <c:pt idx="84">
                  <c:v>0.52457034442501704</c:v>
                </c:pt>
                <c:pt idx="85">
                  <c:v>0.52741386893347808</c:v>
                </c:pt>
                <c:pt idx="86">
                  <c:v>0.53025739344193912</c:v>
                </c:pt>
                <c:pt idx="87">
                  <c:v>0.53310091795040015</c:v>
                </c:pt>
                <c:pt idx="88">
                  <c:v>0.53594444245886119</c:v>
                </c:pt>
                <c:pt idx="89">
                  <c:v>0.53878796696732223</c:v>
                </c:pt>
                <c:pt idx="90">
                  <c:v>0.54163149147578327</c:v>
                </c:pt>
                <c:pt idx="91">
                  <c:v>0.5444750159842443</c:v>
                </c:pt>
                <c:pt idx="92">
                  <c:v>0.54731854049270534</c:v>
                </c:pt>
                <c:pt idx="93">
                  <c:v>0.55016206500116638</c:v>
                </c:pt>
                <c:pt idx="94">
                  <c:v>0.55300558950962742</c:v>
                </c:pt>
                <c:pt idx="95">
                  <c:v>0.55584911401808845</c:v>
                </c:pt>
                <c:pt idx="96">
                  <c:v>0.55869263852654949</c:v>
                </c:pt>
                <c:pt idx="97">
                  <c:v>0.56153616303501053</c:v>
                </c:pt>
                <c:pt idx="98">
                  <c:v>0.56437968754347156</c:v>
                </c:pt>
                <c:pt idx="99">
                  <c:v>0.5672232120519326</c:v>
                </c:pt>
                <c:pt idx="100">
                  <c:v>0.57006673656039364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47936"/>
        <c:axId val="149066880"/>
      </c:scatterChart>
      <c:valAx>
        <c:axId val="14904793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Pre-test Probability</a:t>
                </a:r>
              </a:p>
            </c:rich>
          </c:tx>
          <c:layout>
            <c:manualLayout>
              <c:xMode val="edge"/>
              <c:yMode val="edge"/>
              <c:x val="0.44352721484997254"/>
              <c:y val="0.783830593323822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066880"/>
        <c:crosses val="autoZero"/>
        <c:crossBetween val="midCat"/>
        <c:majorUnit val="0.1"/>
        <c:minorUnit val="0.02"/>
      </c:valAx>
      <c:valAx>
        <c:axId val="149066880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Post-test Probability</a:t>
                </a:r>
              </a:p>
            </c:rich>
          </c:tx>
          <c:layout>
            <c:manualLayout>
              <c:xMode val="edge"/>
              <c:yMode val="edge"/>
              <c:x val="2.6170860503569812E-2"/>
              <c:y val="0.29538037095781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047936"/>
        <c:crosses val="autoZero"/>
        <c:crossBetween val="midCat"/>
        <c:majorUnit val="0.1"/>
        <c:minorUnit val="0.0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396723396427804"/>
          <c:y val="0.85643805881066115"/>
          <c:w val="0.78788064252852263"/>
          <c:h val="0.1287132342721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 orientation="portrait" horizontalDpi="0" verticalDpi="0" copies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1196472649355"/>
          <c:y val="4.3959922700080173E-2"/>
          <c:w val="0.87019043525266537"/>
          <c:h val="0.846698953785567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'General Strength of Evid'!$O$9</c:f>
              <c:strCache>
                <c:ptCount val="1"/>
                <c:pt idx="0">
                  <c:v>Diseased Distribution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'General Strength of Evid'!$M$10:$M$110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'General Strength of Evid'!$O$10:$O$110</c:f>
              <c:numCache>
                <c:formatCode>General</c:formatCode>
                <c:ptCount val="101"/>
                <c:pt idx="0">
                  <c:v>2.6766045153359586E-6</c:v>
                </c:pt>
                <c:pt idx="1">
                  <c:v>3.4868315683570955E-6</c:v>
                </c:pt>
                <c:pt idx="2">
                  <c:v>4.5221767681383197E-6</c:v>
                </c:pt>
                <c:pt idx="3">
                  <c:v>5.8389385159126494E-6</c:v>
                </c:pt>
                <c:pt idx="4">
                  <c:v>7.5056804744598695E-6</c:v>
                </c:pt>
                <c:pt idx="5">
                  <c:v>9.6054130325536752E-6</c:v>
                </c:pt>
                <c:pt idx="6">
                  <c:v>1.2238038602450331E-5</c:v>
                </c:pt>
                <c:pt idx="7">
                  <c:v>1.5523062124400019E-5</c:v>
                </c:pt>
                <c:pt idx="8">
                  <c:v>1.9602559225787595E-5</c:v>
                </c:pt>
                <c:pt idx="9">
                  <c:v>2.4644383369812566E-5</c:v>
                </c:pt>
                <c:pt idx="10">
                  <c:v>3.0845579926262943E-5</c:v>
                </c:pt>
                <c:pt idx="11">
                  <c:v>3.8435959387589467E-5</c:v>
                </c:pt>
                <c:pt idx="12">
                  <c:v>4.7681764029978268E-5</c:v>
                </c:pt>
                <c:pt idx="13">
                  <c:v>5.8889342408508771E-5</c:v>
                </c:pt>
                <c:pt idx="14">
                  <c:v>7.2408724561420589E-5</c:v>
                </c:pt>
                <c:pt idx="15">
                  <c:v>8.8636968240026848E-5</c:v>
                </c:pt>
                <c:pt idx="16">
                  <c:v>1.0802112362543124E-4</c:v>
                </c:pt>
                <c:pt idx="17">
                  <c:v>1.3106064178214342E-4</c:v>
                </c:pt>
                <c:pt idx="18">
                  <c:v>1.5830903166186167E-4</c:v>
                </c:pt>
                <c:pt idx="19">
                  <c:v>1.9037455310946442E-4</c:v>
                </c:pt>
                <c:pt idx="20">
                  <c:v>2.2791972047920604E-4</c:v>
                </c:pt>
                <c:pt idx="21">
                  <c:v>2.7165938467759462E-4</c:v>
                </c:pt>
                <c:pt idx="22">
                  <c:v>3.2235716227758661E-4</c:v>
                </c:pt>
                <c:pt idx="23">
                  <c:v>3.8081999031844765E-4</c:v>
                </c:pt>
                <c:pt idx="24">
                  <c:v>4.4789060590325877E-4</c:v>
                </c:pt>
                <c:pt idx="25">
                  <c:v>5.2443778188168461E-4</c:v>
                </c:pt>
                <c:pt idx="26">
                  <c:v>6.1134419456644617E-4</c:v>
                </c:pt>
                <c:pt idx="27">
                  <c:v>7.0949185693476807E-4</c:v>
                </c:pt>
                <c:pt idx="28">
                  <c:v>8.1974512091615879E-4</c:v>
                </c:pt>
                <c:pt idx="29">
                  <c:v>9.4293133433090729E-4</c:v>
                </c:pt>
                <c:pt idx="30">
                  <c:v>1.079819330279193E-3</c:v>
                </c:pt>
                <c:pt idx="31">
                  <c:v>1.2310960270045391E-3</c:v>
                </c:pt>
                <c:pt idx="32">
                  <c:v>1.3973415214382731E-3</c:v>
                </c:pt>
                <c:pt idx="33">
                  <c:v>1.5790031660404486E-3</c:v>
                </c:pt>
                <c:pt idx="34">
                  <c:v>1.7763692218372234E-3</c:v>
                </c:pt>
                <c:pt idx="35">
                  <c:v>1.9895427758834065E-3</c:v>
                </c:pt>
                <c:pt idx="36">
                  <c:v>2.2184166936208148E-3</c:v>
                </c:pt>
                <c:pt idx="37">
                  <c:v>2.4626504405521848E-3</c:v>
                </c:pt>
                <c:pt idx="38">
                  <c:v>2.7216496482844561E-3</c:v>
                </c:pt>
                <c:pt idx="39">
                  <c:v>2.9945493127576926E-3</c:v>
                </c:pt>
                <c:pt idx="40">
                  <c:v>3.2802014935667504E-3</c:v>
                </c:pt>
                <c:pt idx="41">
                  <c:v>3.5771683299419322E-3</c:v>
                </c:pt>
                <c:pt idx="42">
                  <c:v>3.8837210997197612E-3</c:v>
                </c:pt>
                <c:pt idx="43">
                  <c:v>4.1978459225544759E-3</c:v>
                </c:pt>
                <c:pt idx="44">
                  <c:v>4.5172565494070458E-3</c:v>
                </c:pt>
                <c:pt idx="45">
                  <c:v>4.8394144904520273E-3</c:v>
                </c:pt>
                <c:pt idx="46">
                  <c:v>5.1615565181385176E-3</c:v>
                </c:pt>
                <c:pt idx="47">
                  <c:v>5.4807293480188942E-3</c:v>
                </c:pt>
                <c:pt idx="48">
                  <c:v>5.7938310553124544E-3</c:v>
                </c:pt>
                <c:pt idx="49">
                  <c:v>6.0976585392974849E-3</c:v>
                </c:pt>
                <c:pt idx="50">
                  <c:v>6.3889601105383493E-3</c:v>
                </c:pt>
                <c:pt idx="51">
                  <c:v>6.6644920579312355E-3</c:v>
                </c:pt>
                <c:pt idx="52">
                  <c:v>6.9210778636373668E-3</c:v>
                </c:pt>
                <c:pt idx="53">
                  <c:v>7.1556685834616414E-3</c:v>
                </c:pt>
                <c:pt idx="54">
                  <c:v>7.3654028061717249E-3</c:v>
                </c:pt>
                <c:pt idx="55">
                  <c:v>7.5476645539677267E-3</c:v>
                </c:pt>
                <c:pt idx="56">
                  <c:v>7.7001374920303211E-3</c:v>
                </c:pt>
                <c:pt idx="57">
                  <c:v>7.8208538796208857E-3</c:v>
                </c:pt>
                <c:pt idx="58">
                  <c:v>7.908236817829371E-3</c:v>
                </c:pt>
                <c:pt idx="59">
                  <c:v>7.9611345263928164E-3</c:v>
                </c:pt>
                <c:pt idx="60">
                  <c:v>7.9788456081426786E-3</c:v>
                </c:pt>
                <c:pt idx="61">
                  <c:v>7.9611345263928164E-3</c:v>
                </c:pt>
                <c:pt idx="62">
                  <c:v>7.908236817829371E-3</c:v>
                </c:pt>
                <c:pt idx="63">
                  <c:v>7.8208538796208857E-3</c:v>
                </c:pt>
                <c:pt idx="64">
                  <c:v>7.7001374920303211E-3</c:v>
                </c:pt>
                <c:pt idx="65">
                  <c:v>7.5476645539677267E-3</c:v>
                </c:pt>
                <c:pt idx="66">
                  <c:v>7.3654028061717249E-3</c:v>
                </c:pt>
                <c:pt idx="67">
                  <c:v>7.1556685834616414E-3</c:v>
                </c:pt>
                <c:pt idx="68">
                  <c:v>6.9210778636373668E-3</c:v>
                </c:pt>
                <c:pt idx="69">
                  <c:v>6.6644920579312355E-3</c:v>
                </c:pt>
                <c:pt idx="70">
                  <c:v>6.3889601105383493E-3</c:v>
                </c:pt>
                <c:pt idx="71">
                  <c:v>6.0976585392974849E-3</c:v>
                </c:pt>
                <c:pt idx="72">
                  <c:v>5.7938310553124544E-3</c:v>
                </c:pt>
                <c:pt idx="73">
                  <c:v>5.4807293480188942E-3</c:v>
                </c:pt>
                <c:pt idx="74">
                  <c:v>5.1615565181385176E-3</c:v>
                </c:pt>
                <c:pt idx="75">
                  <c:v>4.8394144904520273E-3</c:v>
                </c:pt>
                <c:pt idx="76">
                  <c:v>4.5172565494070458E-3</c:v>
                </c:pt>
                <c:pt idx="77">
                  <c:v>4.1978459225544759E-3</c:v>
                </c:pt>
                <c:pt idx="78">
                  <c:v>3.8837210997197612E-3</c:v>
                </c:pt>
                <c:pt idx="79">
                  <c:v>3.5771683299419322E-3</c:v>
                </c:pt>
                <c:pt idx="80">
                  <c:v>3.2802014935667504E-3</c:v>
                </c:pt>
                <c:pt idx="81">
                  <c:v>2.9945493127576926E-3</c:v>
                </c:pt>
                <c:pt idx="82">
                  <c:v>2.7216496482844561E-3</c:v>
                </c:pt>
                <c:pt idx="83">
                  <c:v>2.4626504405521848E-3</c:v>
                </c:pt>
                <c:pt idx="84">
                  <c:v>2.2184166936208148E-3</c:v>
                </c:pt>
                <c:pt idx="85">
                  <c:v>1.9895427758834065E-3</c:v>
                </c:pt>
                <c:pt idx="86">
                  <c:v>1.7763692218372234E-3</c:v>
                </c:pt>
                <c:pt idx="87">
                  <c:v>1.5790031660404486E-3</c:v>
                </c:pt>
                <c:pt idx="88">
                  <c:v>1.3973415214382731E-3</c:v>
                </c:pt>
                <c:pt idx="89">
                  <c:v>1.2310960270045391E-3</c:v>
                </c:pt>
                <c:pt idx="90">
                  <c:v>1.079819330279193E-3</c:v>
                </c:pt>
                <c:pt idx="91">
                  <c:v>9.4293133433090729E-4</c:v>
                </c:pt>
                <c:pt idx="92">
                  <c:v>8.1974512091615879E-4</c:v>
                </c:pt>
                <c:pt idx="93">
                  <c:v>7.0949185693476807E-4</c:v>
                </c:pt>
                <c:pt idx="94">
                  <c:v>6.1134419456644617E-4</c:v>
                </c:pt>
                <c:pt idx="95">
                  <c:v>5.2443778188168461E-4</c:v>
                </c:pt>
                <c:pt idx="96">
                  <c:v>4.4789060590325877E-4</c:v>
                </c:pt>
                <c:pt idx="97">
                  <c:v>3.8081999031844765E-4</c:v>
                </c:pt>
                <c:pt idx="98">
                  <c:v>3.2235716227758661E-4</c:v>
                </c:pt>
                <c:pt idx="99">
                  <c:v>2.7165938467759462E-4</c:v>
                </c:pt>
                <c:pt idx="100">
                  <c:v>2.2791972047920604E-4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'General Strength of Evid'!$N$9</c:f>
              <c:strCache>
                <c:ptCount val="1"/>
                <c:pt idx="0">
                  <c:v>NonDiseased Distribution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'General Strength of Evid'!$M$10:$M$110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'General Strength of Evid'!$N$10:$N$110</c:f>
              <c:numCache>
                <c:formatCode>General</c:formatCode>
                <c:ptCount val="101"/>
                <c:pt idx="0">
                  <c:v>3.1057833710691407E-3</c:v>
                </c:pt>
                <c:pt idx="1">
                  <c:v>3.3084042617155841E-3</c:v>
                </c:pt>
                <c:pt idx="2">
                  <c:v>3.5186098301447527E-3</c:v>
                </c:pt>
                <c:pt idx="3">
                  <c:v>3.736188510681459E-3</c:v>
                </c:pt>
                <c:pt idx="4">
                  <c:v>3.9608790263520911E-3</c:v>
                </c:pt>
                <c:pt idx="5">
                  <c:v>4.1923690378607697E-3</c:v>
                </c:pt>
                <c:pt idx="6">
                  <c:v>4.430294130434039E-3</c:v>
                </c:pt>
                <c:pt idx="7">
                  <c:v>4.6742371688347868E-3</c:v>
                </c:pt>
                <c:pt idx="8">
                  <c:v>4.9237280484049116E-3</c:v>
                </c:pt>
                <c:pt idx="9">
                  <c:v>5.1782438670465508E-3</c:v>
                </c:pt>
                <c:pt idx="10">
                  <c:v>5.437209539607666E-3</c:v>
                </c:pt>
                <c:pt idx="11">
                  <c:v>5.6999988722227233E-3</c:v>
                </c:pt>
                <c:pt idx="12">
                  <c:v>5.9659361098053599E-3</c:v>
                </c:pt>
                <c:pt idx="13">
                  <c:v>6.2342979651384056E-3</c:v>
                </c:pt>
                <c:pt idx="14">
                  <c:v>6.5043161329072074E-3</c:v>
                </c:pt>
                <c:pt idx="15">
                  <c:v>6.7751802866328394E-3</c:v>
                </c:pt>
                <c:pt idx="16">
                  <c:v>7.0460415508479752E-3</c:v>
                </c:pt>
                <c:pt idx="17">
                  <c:v>7.3160164350920421E-3</c:v>
                </c:pt>
                <c:pt idx="18">
                  <c:v>7.5841912104618499E-3</c:v>
                </c:pt>
                <c:pt idx="19">
                  <c:v>7.8496267036215553E-3</c:v>
                </c:pt>
                <c:pt idx="20">
                  <c:v>8.1113634774374367E-3</c:v>
                </c:pt>
                <c:pt idx="21">
                  <c:v>8.3684273618462694E-3</c:v>
                </c:pt>
                <c:pt idx="22">
                  <c:v>8.6198352932790687E-3</c:v>
                </c:pt>
                <c:pt idx="23">
                  <c:v>8.8646014160316828E-3</c:v>
                </c:pt>
                <c:pt idx="24">
                  <c:v>9.1017433944843729E-3</c:v>
                </c:pt>
                <c:pt idx="25">
                  <c:v>9.330288881103729E-3</c:v>
                </c:pt>
                <c:pt idx="26">
                  <c:v>9.5492820817863408E-3</c:v>
                </c:pt>
                <c:pt idx="27">
                  <c:v>9.7577903573907356E-3</c:v>
                </c:pt>
                <c:pt idx="28">
                  <c:v>9.9549107983101844E-3</c:v>
                </c:pt>
                <c:pt idx="29">
                  <c:v>1.013977670771149E-2</c:v>
                </c:pt>
                <c:pt idx="30">
                  <c:v>1.0311563928640416E-2</c:v>
                </c:pt>
                <c:pt idx="31">
                  <c:v>1.0469496950597216E-2</c:v>
                </c:pt>
                <c:pt idx="32">
                  <c:v>1.0612854732427316E-2</c:v>
                </c:pt>
                <c:pt idx="33">
                  <c:v>1.0740976180450898E-2</c:v>
                </c:pt>
                <c:pt idx="34">
                  <c:v>1.0853265223655501E-2</c:v>
                </c:pt>
                <c:pt idx="35">
                  <c:v>1.0949195431469239E-2</c:v>
                </c:pt>
                <c:pt idx="36">
                  <c:v>1.102831412407675E-2</c:v>
                </c:pt>
                <c:pt idx="37">
                  <c:v>1.1090245930380861E-2</c:v>
                </c:pt>
                <c:pt idx="38">
                  <c:v>1.1134695754484175E-2</c:v>
                </c:pt>
                <c:pt idx="39">
                  <c:v>1.116145111788845E-2</c:v>
                </c:pt>
                <c:pt idx="40">
                  <c:v>1.1170383851399752E-2</c:v>
                </c:pt>
                <c:pt idx="41">
                  <c:v>1.116145111788845E-2</c:v>
                </c:pt>
                <c:pt idx="42">
                  <c:v>1.1134695754484175E-2</c:v>
                </c:pt>
                <c:pt idx="43">
                  <c:v>1.1090245930380861E-2</c:v>
                </c:pt>
                <c:pt idx="44">
                  <c:v>1.102831412407675E-2</c:v>
                </c:pt>
                <c:pt idx="45">
                  <c:v>1.0949195431469239E-2</c:v>
                </c:pt>
                <c:pt idx="46">
                  <c:v>1.0853265223655501E-2</c:v>
                </c:pt>
                <c:pt idx="47">
                  <c:v>1.0740976180450898E-2</c:v>
                </c:pt>
                <c:pt idx="48">
                  <c:v>1.0612854732427316E-2</c:v>
                </c:pt>
                <c:pt idx="49">
                  <c:v>1.0469496950597216E-2</c:v>
                </c:pt>
                <c:pt idx="50">
                  <c:v>1.0311563928640416E-2</c:v>
                </c:pt>
                <c:pt idx="51">
                  <c:v>1.013977670771149E-2</c:v>
                </c:pt>
                <c:pt idx="52">
                  <c:v>9.9549107983101844E-3</c:v>
                </c:pt>
                <c:pt idx="53">
                  <c:v>9.7577903573907356E-3</c:v>
                </c:pt>
                <c:pt idx="54">
                  <c:v>9.5492820817863408E-3</c:v>
                </c:pt>
                <c:pt idx="55">
                  <c:v>9.330288881103729E-3</c:v>
                </c:pt>
                <c:pt idx="56">
                  <c:v>9.1017433944843729E-3</c:v>
                </c:pt>
                <c:pt idx="57">
                  <c:v>8.8646014160316828E-3</c:v>
                </c:pt>
                <c:pt idx="58">
                  <c:v>8.6198352932790687E-3</c:v>
                </c:pt>
                <c:pt idx="59">
                  <c:v>8.3684273618462694E-3</c:v>
                </c:pt>
                <c:pt idx="60">
                  <c:v>8.1113634774374367E-3</c:v>
                </c:pt>
                <c:pt idx="61">
                  <c:v>7.8496267036215553E-3</c:v>
                </c:pt>
                <c:pt idx="62">
                  <c:v>7.5841912104618499E-3</c:v>
                </c:pt>
                <c:pt idx="63">
                  <c:v>7.3160164350920421E-3</c:v>
                </c:pt>
                <c:pt idx="64">
                  <c:v>7.0460415508479752E-3</c:v>
                </c:pt>
                <c:pt idx="65">
                  <c:v>6.7751802866328394E-3</c:v>
                </c:pt>
                <c:pt idx="66">
                  <c:v>6.5043161329072074E-3</c:v>
                </c:pt>
                <c:pt idx="67">
                  <c:v>6.2342979651384056E-3</c:v>
                </c:pt>
                <c:pt idx="68">
                  <c:v>5.9659361098053599E-3</c:v>
                </c:pt>
                <c:pt idx="69">
                  <c:v>5.6999988722227233E-3</c:v>
                </c:pt>
                <c:pt idx="70">
                  <c:v>5.437209539607666E-3</c:v>
                </c:pt>
                <c:pt idx="71">
                  <c:v>5.1782438670465508E-3</c:v>
                </c:pt>
                <c:pt idx="72">
                  <c:v>4.9237280484049116E-3</c:v>
                </c:pt>
                <c:pt idx="73">
                  <c:v>4.6742371688347868E-3</c:v>
                </c:pt>
                <c:pt idx="74">
                  <c:v>4.430294130434039E-3</c:v>
                </c:pt>
                <c:pt idx="75">
                  <c:v>4.1923690378607697E-3</c:v>
                </c:pt>
                <c:pt idx="76">
                  <c:v>3.9608790263520911E-3</c:v>
                </c:pt>
                <c:pt idx="77">
                  <c:v>3.736188510681459E-3</c:v>
                </c:pt>
                <c:pt idx="78">
                  <c:v>3.5186098301447527E-3</c:v>
                </c:pt>
                <c:pt idx="79">
                  <c:v>3.3084042617155841E-3</c:v>
                </c:pt>
                <c:pt idx="80">
                  <c:v>3.1057833710691407E-3</c:v>
                </c:pt>
                <c:pt idx="81">
                  <c:v>2.9109106692469977E-3</c:v>
                </c:pt>
                <c:pt idx="82">
                  <c:v>2.7239035413200172E-3</c:v>
                </c:pt>
                <c:pt idx="83">
                  <c:v>2.5448354124922882E-3</c:v>
                </c:pt>
                <c:pt idx="84">
                  <c:v>2.3737381166585459E-3</c:v>
                </c:pt>
                <c:pt idx="85">
                  <c:v>2.2106044324566279E-3</c:v>
                </c:pt>
                <c:pt idx="86">
                  <c:v>2.0553907523157664E-3</c:v>
                </c:pt>
                <c:pt idx="87">
                  <c:v>1.9080198508565154E-3</c:v>
                </c:pt>
                <c:pt idx="88">
                  <c:v>1.7683837202108344E-3</c:v>
                </c:pt>
                <c:pt idx="89">
                  <c:v>1.6363464413600261E-3</c:v>
                </c:pt>
                <c:pt idx="90">
                  <c:v>1.5117470623908702E-3</c:v>
                </c:pt>
                <c:pt idx="91">
                  <c:v>1.3944024566019092E-3</c:v>
                </c:pt>
                <c:pt idx="92">
                  <c:v>1.2841101356078886E-3</c:v>
                </c:pt>
                <c:pt idx="93">
                  <c:v>1.180650994946442E-3</c:v>
                </c:pt>
                <c:pt idx="94">
                  <c:v>1.0837919721442455E-3</c:v>
                </c:pt>
                <c:pt idx="95">
                  <c:v>9.9328859970867545E-4</c:v>
                </c:pt>
                <c:pt idx="96">
                  <c:v>9.088874380365178E-4</c:v>
                </c:pt>
                <c:pt idx="97">
                  <c:v>8.3032837573742161E-4</c:v>
                </c:pt>
                <c:pt idx="98">
                  <c:v>7.5734678732351324E-4</c:v>
                </c:pt>
                <c:pt idx="99">
                  <c:v>6.8967554058856604E-4</c:v>
                </c:pt>
                <c:pt idx="100">
                  <c:v>6.2704684826456235E-4</c:v>
                </c:pt>
              </c:numCache>
            </c:numRef>
          </c:yVal>
          <c:smooth val="0"/>
        </c:ser>
        <c:ser>
          <c:idx val="2"/>
          <c:order val="2"/>
          <c:tx>
            <c:v>Cutpoint</c:v>
          </c:tx>
          <c:spPr>
            <a:ln w="28575">
              <a:noFill/>
            </a:ln>
          </c:spPr>
          <c:xVal>
            <c:numRef>
              <c:f>'General Strength of Evid'!$X$10:$X$110</c:f>
              <c:numCache>
                <c:formatCode>0.000</c:formatCode>
                <c:ptCount val="10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</c:numCache>
            </c:numRef>
          </c:xVal>
          <c:yVal>
            <c:numRef>
              <c:f>'General Strength of Evid'!$W$10:$W$110</c:f>
              <c:numCache>
                <c:formatCode>General</c:formatCode>
                <c:ptCount val="101"/>
                <c:pt idx="0" formatCode="0.000">
                  <c:v>8.0451045427900568E-3</c:v>
                </c:pt>
                <c:pt idx="1">
                  <c:v>7.964653497362157E-3</c:v>
                </c:pt>
                <c:pt idx="2">
                  <c:v>7.8842024519342573E-3</c:v>
                </c:pt>
                <c:pt idx="3">
                  <c:v>7.8037514065063566E-3</c:v>
                </c:pt>
                <c:pt idx="4">
                  <c:v>7.723300361078456E-3</c:v>
                </c:pt>
                <c:pt idx="5">
                  <c:v>7.6428493156505553E-3</c:v>
                </c:pt>
                <c:pt idx="6">
                  <c:v>7.5623982702226547E-3</c:v>
                </c:pt>
                <c:pt idx="7">
                  <c:v>7.4819472247947541E-3</c:v>
                </c:pt>
                <c:pt idx="8">
                  <c:v>7.4014961793668534E-3</c:v>
                </c:pt>
                <c:pt idx="9">
                  <c:v>7.3210451339389528E-3</c:v>
                </c:pt>
                <c:pt idx="10">
                  <c:v>7.2405940885110522E-3</c:v>
                </c:pt>
                <c:pt idx="11">
                  <c:v>7.1601430430831515E-3</c:v>
                </c:pt>
                <c:pt idx="12">
                  <c:v>7.0796919976552509E-3</c:v>
                </c:pt>
                <c:pt idx="13">
                  <c:v>6.9992409522273502E-3</c:v>
                </c:pt>
                <c:pt idx="14">
                  <c:v>6.9187899067994496E-3</c:v>
                </c:pt>
                <c:pt idx="15">
                  <c:v>6.838338861371549E-3</c:v>
                </c:pt>
                <c:pt idx="16">
                  <c:v>6.7578878159436483E-3</c:v>
                </c:pt>
                <c:pt idx="17">
                  <c:v>6.6774367705157477E-3</c:v>
                </c:pt>
                <c:pt idx="18">
                  <c:v>6.5969857250878471E-3</c:v>
                </c:pt>
                <c:pt idx="19">
                  <c:v>6.5165346796599464E-3</c:v>
                </c:pt>
                <c:pt idx="20">
                  <c:v>6.4360836342320458E-3</c:v>
                </c:pt>
                <c:pt idx="21">
                  <c:v>6.3556325888041451E-3</c:v>
                </c:pt>
                <c:pt idx="22">
                  <c:v>6.2751815433762445E-3</c:v>
                </c:pt>
                <c:pt idx="23">
                  <c:v>6.1947304979483439E-3</c:v>
                </c:pt>
                <c:pt idx="24">
                  <c:v>6.1142794525204432E-3</c:v>
                </c:pt>
                <c:pt idx="25">
                  <c:v>6.0338284070925426E-3</c:v>
                </c:pt>
                <c:pt idx="26">
                  <c:v>5.953377361664642E-3</c:v>
                </c:pt>
                <c:pt idx="27">
                  <c:v>5.8729263162367413E-3</c:v>
                </c:pt>
                <c:pt idx="28">
                  <c:v>5.7924752708088407E-3</c:v>
                </c:pt>
                <c:pt idx="29">
                  <c:v>5.71202422538094E-3</c:v>
                </c:pt>
                <c:pt idx="30">
                  <c:v>5.6315731799530394E-3</c:v>
                </c:pt>
                <c:pt idx="31">
                  <c:v>5.5511221345251388E-3</c:v>
                </c:pt>
                <c:pt idx="32">
                  <c:v>5.4706710890972381E-3</c:v>
                </c:pt>
                <c:pt idx="33">
                  <c:v>5.3902200436693375E-3</c:v>
                </c:pt>
                <c:pt idx="34">
                  <c:v>5.3097689982414369E-3</c:v>
                </c:pt>
                <c:pt idx="35">
                  <c:v>5.2293179528135362E-3</c:v>
                </c:pt>
                <c:pt idx="36">
                  <c:v>5.1488669073856356E-3</c:v>
                </c:pt>
                <c:pt idx="37">
                  <c:v>5.0684158619577349E-3</c:v>
                </c:pt>
                <c:pt idx="38">
                  <c:v>4.9879648165298343E-3</c:v>
                </c:pt>
                <c:pt idx="39">
                  <c:v>4.9075137711019337E-3</c:v>
                </c:pt>
                <c:pt idx="40">
                  <c:v>4.827062725674033E-3</c:v>
                </c:pt>
                <c:pt idx="41">
                  <c:v>4.7466116802461324E-3</c:v>
                </c:pt>
                <c:pt idx="42">
                  <c:v>4.6661606348182318E-3</c:v>
                </c:pt>
                <c:pt idx="43">
                  <c:v>4.5857095893903311E-3</c:v>
                </c:pt>
                <c:pt idx="44">
                  <c:v>4.5052585439624305E-3</c:v>
                </c:pt>
                <c:pt idx="45">
                  <c:v>4.4248074985345298E-3</c:v>
                </c:pt>
                <c:pt idx="46">
                  <c:v>4.3443564531066292E-3</c:v>
                </c:pt>
                <c:pt idx="47">
                  <c:v>4.2639054076787286E-3</c:v>
                </c:pt>
                <c:pt idx="48">
                  <c:v>4.1834543622508279E-3</c:v>
                </c:pt>
                <c:pt idx="49">
                  <c:v>4.1030033168229273E-3</c:v>
                </c:pt>
                <c:pt idx="50">
                  <c:v>4.0225522713950267E-3</c:v>
                </c:pt>
                <c:pt idx="51">
                  <c:v>3.942101225967126E-3</c:v>
                </c:pt>
                <c:pt idx="52">
                  <c:v>3.8616501805392254E-3</c:v>
                </c:pt>
                <c:pt idx="53">
                  <c:v>3.7811991351113248E-3</c:v>
                </c:pt>
                <c:pt idx="54">
                  <c:v>3.7007480896834241E-3</c:v>
                </c:pt>
                <c:pt idx="55">
                  <c:v>3.6202970442555235E-3</c:v>
                </c:pt>
                <c:pt idx="56">
                  <c:v>3.5398459988276228E-3</c:v>
                </c:pt>
                <c:pt idx="57">
                  <c:v>3.4593949533997222E-3</c:v>
                </c:pt>
                <c:pt idx="58">
                  <c:v>3.3789439079718216E-3</c:v>
                </c:pt>
                <c:pt idx="59">
                  <c:v>3.2984928625439209E-3</c:v>
                </c:pt>
                <c:pt idx="60">
                  <c:v>3.2180418171160203E-3</c:v>
                </c:pt>
                <c:pt idx="61">
                  <c:v>3.1375907716881197E-3</c:v>
                </c:pt>
                <c:pt idx="62">
                  <c:v>3.057139726260219E-3</c:v>
                </c:pt>
                <c:pt idx="63">
                  <c:v>2.9766886808323184E-3</c:v>
                </c:pt>
                <c:pt idx="64">
                  <c:v>2.8962376354044177E-3</c:v>
                </c:pt>
                <c:pt idx="65">
                  <c:v>2.8157865899765171E-3</c:v>
                </c:pt>
                <c:pt idx="66">
                  <c:v>2.7353355445486165E-3</c:v>
                </c:pt>
                <c:pt idx="67">
                  <c:v>2.6548844991207158E-3</c:v>
                </c:pt>
                <c:pt idx="68">
                  <c:v>2.5744334536928152E-3</c:v>
                </c:pt>
                <c:pt idx="69">
                  <c:v>2.4939824082649146E-3</c:v>
                </c:pt>
                <c:pt idx="70">
                  <c:v>2.4135313628370139E-3</c:v>
                </c:pt>
                <c:pt idx="71">
                  <c:v>2.3330803174091133E-3</c:v>
                </c:pt>
                <c:pt idx="72">
                  <c:v>2.2526292719812126E-3</c:v>
                </c:pt>
                <c:pt idx="73">
                  <c:v>2.172178226553312E-3</c:v>
                </c:pt>
                <c:pt idx="74">
                  <c:v>2.0917271811254114E-3</c:v>
                </c:pt>
                <c:pt idx="75">
                  <c:v>2.0112761356975107E-3</c:v>
                </c:pt>
                <c:pt idx="76">
                  <c:v>1.9308250902696101E-3</c:v>
                </c:pt>
                <c:pt idx="77">
                  <c:v>1.8503740448417095E-3</c:v>
                </c:pt>
                <c:pt idx="78">
                  <c:v>1.7699229994138088E-3</c:v>
                </c:pt>
                <c:pt idx="79">
                  <c:v>1.6894719539859082E-3</c:v>
                </c:pt>
                <c:pt idx="80">
                  <c:v>1.6090209085580075E-3</c:v>
                </c:pt>
                <c:pt idx="81">
                  <c:v>1.5285698631301069E-3</c:v>
                </c:pt>
                <c:pt idx="82">
                  <c:v>1.4481188177022063E-3</c:v>
                </c:pt>
                <c:pt idx="83">
                  <c:v>1.3676677722743056E-3</c:v>
                </c:pt>
                <c:pt idx="84">
                  <c:v>1.287216726846405E-3</c:v>
                </c:pt>
                <c:pt idx="85">
                  <c:v>1.2067656814185044E-3</c:v>
                </c:pt>
                <c:pt idx="86">
                  <c:v>1.1263146359906037E-3</c:v>
                </c:pt>
                <c:pt idx="87">
                  <c:v>1.0458635905627031E-3</c:v>
                </c:pt>
                <c:pt idx="88">
                  <c:v>9.6541254513480255E-4</c:v>
                </c:pt>
                <c:pt idx="89">
                  <c:v>8.8496149970690202E-4</c:v>
                </c:pt>
                <c:pt idx="90">
                  <c:v>8.0451045427900149E-4</c:v>
                </c:pt>
                <c:pt idx="91">
                  <c:v>7.2405940885110097E-4</c:v>
                </c:pt>
                <c:pt idx="92">
                  <c:v>6.4360836342320044E-4</c:v>
                </c:pt>
                <c:pt idx="93">
                  <c:v>5.6315731799529991E-4</c:v>
                </c:pt>
                <c:pt idx="94">
                  <c:v>4.8270627256739932E-4</c:v>
                </c:pt>
                <c:pt idx="95">
                  <c:v>4.0225522713949874E-4</c:v>
                </c:pt>
                <c:pt idx="96">
                  <c:v>3.2180418171159816E-4</c:v>
                </c:pt>
                <c:pt idx="97">
                  <c:v>2.4135313628369758E-4</c:v>
                </c:pt>
                <c:pt idx="98">
                  <c:v>1.6090209085579699E-4</c:v>
                </c:pt>
                <c:pt idx="99">
                  <c:v>8.0451045427896423E-5</c:v>
                </c:pt>
                <c:pt idx="100">
                  <c:v>-4.1470733097570545E-18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13952"/>
        <c:axId val="149616128"/>
      </c:scatterChart>
      <c:valAx>
        <c:axId val="14961395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Strength of signal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616128"/>
        <c:crosses val="autoZero"/>
        <c:crossBetween val="midCat"/>
      </c:valAx>
      <c:valAx>
        <c:axId val="14961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observing this strength of signal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613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741092071927737"/>
          <c:y val="4.3863190319883234E-2"/>
          <c:w val="0.2495038849052057"/>
          <c:h val="0.148099208729129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44685039370079"/>
          <c:y val="0.19480351414406533"/>
          <c:w val="0.80376137357830268"/>
          <c:h val="0.59104512977544477"/>
        </c:manualLayout>
      </c:layout>
      <c:scatterChart>
        <c:scatterStyle val="lineMarker"/>
        <c:varyColors val="0"/>
        <c:ser>
          <c:idx val="3"/>
          <c:order val="0"/>
          <c:tx>
            <c:strRef>
              <c:f>'General Strength of Evid'!$U$9</c:f>
              <c:strCache>
                <c:ptCount val="1"/>
                <c:pt idx="0">
                  <c:v>Sensitivity</c:v>
                </c:pt>
              </c:strCache>
            </c:strRef>
          </c:tx>
          <c:spPr>
            <a:ln w="28575">
              <a:noFill/>
            </a:ln>
          </c:spPr>
          <c:xVal>
            <c:numRef>
              <c:f>'General Strength of Evid'!$Q$10:$Q$110</c:f>
              <c:numCache>
                <c:formatCode>General</c:formatCode>
                <c:ptCount val="101"/>
                <c:pt idx="0">
                  <c:v>3.1057833710691407E-3</c:v>
                </c:pt>
                <c:pt idx="1">
                  <c:v>6.4141876327847248E-3</c:v>
                </c:pt>
                <c:pt idx="2">
                  <c:v>9.9327974629294779E-3</c:v>
                </c:pt>
                <c:pt idx="3">
                  <c:v>1.3668985973610936E-2</c:v>
                </c:pt>
                <c:pt idx="4">
                  <c:v>1.7629864999963028E-2</c:v>
                </c:pt>
                <c:pt idx="5">
                  <c:v>2.1822234037823796E-2</c:v>
                </c:pt>
                <c:pt idx="6">
                  <c:v>2.6252528168257835E-2</c:v>
                </c:pt>
                <c:pt idx="7">
                  <c:v>3.0926765337092623E-2</c:v>
                </c:pt>
                <c:pt idx="8">
                  <c:v>3.5850493385497534E-2</c:v>
                </c:pt>
                <c:pt idx="9">
                  <c:v>4.1028737252544085E-2</c:v>
                </c:pt>
                <c:pt idx="10">
                  <c:v>4.6465946792151755E-2</c:v>
                </c:pt>
                <c:pt idx="11">
                  <c:v>5.2165945664374477E-2</c:v>
                </c:pt>
                <c:pt idx="12">
                  <c:v>5.8131881774179835E-2</c:v>
                </c:pt>
                <c:pt idx="13">
                  <c:v>6.4366179739318241E-2</c:v>
                </c:pt>
                <c:pt idx="14">
                  <c:v>7.087049587222545E-2</c:v>
                </c:pt>
                <c:pt idx="15">
                  <c:v>7.7645676158858284E-2</c:v>
                </c:pt>
                <c:pt idx="16">
                  <c:v>8.4691717709706266E-2</c:v>
                </c:pt>
                <c:pt idx="17">
                  <c:v>9.2007734144798306E-2</c:v>
                </c:pt>
                <c:pt idx="18">
                  <c:v>9.9591925355260152E-2</c:v>
                </c:pt>
                <c:pt idx="19">
                  <c:v>0.1074415520588817</c:v>
                </c:pt>
                <c:pt idx="20">
                  <c:v>0.11555291553631913</c:v>
                </c:pt>
                <c:pt idx="21">
                  <c:v>0.12392134289816541</c:v>
                </c:pt>
                <c:pt idx="22">
                  <c:v>0.13254117819144448</c:v>
                </c:pt>
                <c:pt idx="23">
                  <c:v>0.14140577960747616</c:v>
                </c:pt>
                <c:pt idx="24">
                  <c:v>0.15050752300196055</c:v>
                </c:pt>
                <c:pt idx="25">
                  <c:v>0.15983781188306428</c:v>
                </c:pt>
                <c:pt idx="26">
                  <c:v>0.16938709396485063</c:v>
                </c:pt>
                <c:pt idx="27">
                  <c:v>0.17914488432224138</c:v>
                </c:pt>
                <c:pt idx="28">
                  <c:v>0.18909979512055156</c:v>
                </c:pt>
                <c:pt idx="29">
                  <c:v>0.19923957182826305</c:v>
                </c:pt>
                <c:pt idx="30">
                  <c:v>0.20955113575690346</c:v>
                </c:pt>
                <c:pt idx="31">
                  <c:v>0.22002063270750066</c:v>
                </c:pt>
                <c:pt idx="32">
                  <c:v>0.23063348743992798</c:v>
                </c:pt>
                <c:pt idx="33">
                  <c:v>0.24137446362037887</c:v>
                </c:pt>
                <c:pt idx="34">
                  <c:v>0.25222772884403438</c:v>
                </c:pt>
                <c:pt idx="35">
                  <c:v>0.2631769242755036</c:v>
                </c:pt>
                <c:pt idx="36">
                  <c:v>0.27420523839958033</c:v>
                </c:pt>
                <c:pt idx="37">
                  <c:v>0.28529548432996121</c:v>
                </c:pt>
                <c:pt idx="38">
                  <c:v>0.29643018008444538</c:v>
                </c:pt>
                <c:pt idx="39">
                  <c:v>0.30759163120233385</c:v>
                </c:pt>
                <c:pt idx="40">
                  <c:v>0.31876201505373358</c:v>
                </c:pt>
                <c:pt idx="41">
                  <c:v>0.32992346617162205</c:v>
                </c:pt>
                <c:pt idx="42">
                  <c:v>0.34105816192610622</c:v>
                </c:pt>
                <c:pt idx="43">
                  <c:v>0.3521484078564871</c:v>
                </c:pt>
                <c:pt idx="44">
                  <c:v>0.36317672198056383</c:v>
                </c:pt>
                <c:pt idx="45">
                  <c:v>0.37412591741203305</c:v>
                </c:pt>
                <c:pt idx="46">
                  <c:v>0.38497918263568853</c:v>
                </c:pt>
                <c:pt idx="47">
                  <c:v>0.39572015881613942</c:v>
                </c:pt>
                <c:pt idx="48">
                  <c:v>0.40633301354856671</c:v>
                </c:pt>
                <c:pt idx="49">
                  <c:v>0.41680251049916395</c:v>
                </c:pt>
                <c:pt idx="50">
                  <c:v>0.42711407442780436</c:v>
                </c:pt>
                <c:pt idx="51">
                  <c:v>0.43725385113551585</c:v>
                </c:pt>
                <c:pt idx="52">
                  <c:v>0.44720876193382603</c:v>
                </c:pt>
                <c:pt idx="53">
                  <c:v>0.45696655229121674</c:v>
                </c:pt>
                <c:pt idx="54">
                  <c:v>0.46651583437300309</c:v>
                </c:pt>
                <c:pt idx="55">
                  <c:v>0.4758461232541068</c:v>
                </c:pt>
                <c:pt idx="56">
                  <c:v>0.48494786664859119</c:v>
                </c:pt>
                <c:pt idx="57">
                  <c:v>0.49381246806462287</c:v>
                </c:pt>
                <c:pt idx="58">
                  <c:v>0.5024323033579019</c:v>
                </c:pt>
                <c:pt idx="59">
                  <c:v>0.51080073071974819</c:v>
                </c:pt>
                <c:pt idx="60">
                  <c:v>0.51891209419718565</c:v>
                </c:pt>
                <c:pt idx="61">
                  <c:v>0.5267617209008072</c:v>
                </c:pt>
                <c:pt idx="62">
                  <c:v>0.53434591211126903</c:v>
                </c:pt>
                <c:pt idx="63">
                  <c:v>0.54166192854636108</c:v>
                </c:pt>
                <c:pt idx="64">
                  <c:v>0.54870797009720906</c:v>
                </c:pt>
                <c:pt idx="65">
                  <c:v>0.55548315038384188</c:v>
                </c:pt>
                <c:pt idx="66">
                  <c:v>0.56198746651674913</c:v>
                </c:pt>
                <c:pt idx="67">
                  <c:v>0.56822176448188755</c:v>
                </c:pt>
                <c:pt idx="68">
                  <c:v>0.57418770059169288</c:v>
                </c:pt>
                <c:pt idx="69">
                  <c:v>0.57988769946391561</c:v>
                </c:pt>
                <c:pt idx="70">
                  <c:v>0.5853249090035233</c:v>
                </c:pt>
                <c:pt idx="71">
                  <c:v>0.59050315287056987</c:v>
                </c:pt>
                <c:pt idx="72">
                  <c:v>0.59542688091897478</c:v>
                </c:pt>
                <c:pt idx="73">
                  <c:v>0.60010111808780953</c:v>
                </c:pt>
                <c:pt idx="74">
                  <c:v>0.60453141221824358</c:v>
                </c:pt>
                <c:pt idx="75">
                  <c:v>0.60872378125610438</c:v>
                </c:pt>
                <c:pt idx="76">
                  <c:v>0.61268466028245649</c:v>
                </c:pt>
                <c:pt idx="77">
                  <c:v>0.61642084879313797</c:v>
                </c:pt>
                <c:pt idx="78">
                  <c:v>0.6199394586232827</c:v>
                </c:pt>
                <c:pt idx="79">
                  <c:v>0.62324786288499834</c:v>
                </c:pt>
                <c:pt idx="80">
                  <c:v>0.62635364625606749</c:v>
                </c:pt>
                <c:pt idx="81">
                  <c:v>0.62926455692531447</c:v>
                </c:pt>
                <c:pt idx="82">
                  <c:v>0.63198846046663448</c:v>
                </c:pt>
                <c:pt idx="83">
                  <c:v>0.63453329587912677</c:v>
                </c:pt>
                <c:pt idx="84">
                  <c:v>0.6369070339957853</c:v>
                </c:pt>
                <c:pt idx="85">
                  <c:v>0.63911763842824187</c:v>
                </c:pt>
                <c:pt idx="86">
                  <c:v>0.64117302918055763</c:v>
                </c:pt>
                <c:pt idx="87">
                  <c:v>0.64308104903141416</c:v>
                </c:pt>
                <c:pt idx="88">
                  <c:v>0.64484943275162498</c:v>
                </c:pt>
                <c:pt idx="89">
                  <c:v>0.646485779192985</c:v>
                </c:pt>
                <c:pt idx="90">
                  <c:v>0.64799752625537588</c:v>
                </c:pt>
                <c:pt idx="91">
                  <c:v>0.64939192871197782</c:v>
                </c:pt>
                <c:pt idx="92">
                  <c:v>0.65067603884758574</c:v>
                </c:pt>
                <c:pt idx="93">
                  <c:v>0.6518566898425322</c:v>
                </c:pt>
                <c:pt idx="94">
                  <c:v>0.65294048181467645</c:v>
                </c:pt>
                <c:pt idx="95">
                  <c:v>0.65393377041438516</c:v>
                </c:pt>
                <c:pt idx="96">
                  <c:v>0.65484265785242168</c:v>
                </c:pt>
                <c:pt idx="97">
                  <c:v>0.65567298622815906</c:v>
                </c:pt>
                <c:pt idx="98">
                  <c:v>0.65643033301548259</c:v>
                </c:pt>
                <c:pt idx="99">
                  <c:v>0.65712000855607111</c:v>
                </c:pt>
                <c:pt idx="100">
                  <c:v>0.65774705540433565</c:v>
                </c:pt>
              </c:numCache>
            </c:numRef>
          </c:xVal>
          <c:yVal>
            <c:numRef>
              <c:f>'General Strength of Evid'!$U$10:$U$110</c:f>
              <c:numCache>
                <c:formatCode>General</c:formatCode>
                <c:ptCount val="101"/>
                <c:pt idx="0">
                  <c:v>0.2989505710365073</c:v>
                </c:pt>
                <c:pt idx="1">
                  <c:v>0.29894708420493898</c:v>
                </c:pt>
                <c:pt idx="2">
                  <c:v>0.29894256202817082</c:v>
                </c:pt>
                <c:pt idx="3">
                  <c:v>0.29893672308965491</c:v>
                </c:pt>
                <c:pt idx="4">
                  <c:v>0.29892921740918044</c:v>
                </c:pt>
                <c:pt idx="5">
                  <c:v>0.29891961199614792</c:v>
                </c:pt>
                <c:pt idx="6">
                  <c:v>0.29890737395754546</c:v>
                </c:pt>
                <c:pt idx="7">
                  <c:v>0.29889185089542103</c:v>
                </c:pt>
                <c:pt idx="8">
                  <c:v>0.29887224833619525</c:v>
                </c:pt>
                <c:pt idx="9">
                  <c:v>0.29884760395282545</c:v>
                </c:pt>
                <c:pt idx="10">
                  <c:v>0.29881675837289917</c:v>
                </c:pt>
                <c:pt idx="11">
                  <c:v>0.2987783224135116</c:v>
                </c:pt>
                <c:pt idx="12">
                  <c:v>0.29873064064948163</c:v>
                </c:pt>
                <c:pt idx="13">
                  <c:v>0.29867175130707313</c:v>
                </c:pt>
                <c:pt idx="14">
                  <c:v>0.2985993425825117</c:v>
                </c:pt>
                <c:pt idx="15">
                  <c:v>0.29851070561427168</c:v>
                </c:pt>
                <c:pt idx="16">
                  <c:v>0.29840268449064622</c:v>
                </c:pt>
                <c:pt idx="17">
                  <c:v>0.29827162384886408</c:v>
                </c:pt>
                <c:pt idx="18">
                  <c:v>0.29811331481720221</c:v>
                </c:pt>
                <c:pt idx="19">
                  <c:v>0.29792294026409277</c:v>
                </c:pt>
                <c:pt idx="20">
                  <c:v>0.29769502054361358</c:v>
                </c:pt>
                <c:pt idx="21">
                  <c:v>0.29742336115893597</c:v>
                </c:pt>
                <c:pt idx="22">
                  <c:v>0.2971010039966584</c:v>
                </c:pt>
                <c:pt idx="23">
                  <c:v>0.29672018400633993</c:v>
                </c:pt>
                <c:pt idx="24">
                  <c:v>0.29627229340043665</c:v>
                </c:pt>
                <c:pt idx="25">
                  <c:v>0.29574785561855499</c:v>
                </c:pt>
                <c:pt idx="26">
                  <c:v>0.29513651142398856</c:v>
                </c:pt>
                <c:pt idx="27">
                  <c:v>0.29442701956705375</c:v>
                </c:pt>
                <c:pt idx="28">
                  <c:v>0.2936072744461376</c:v>
                </c:pt>
                <c:pt idx="29">
                  <c:v>0.29266434311180672</c:v>
                </c:pt>
                <c:pt idx="30">
                  <c:v>0.29158452378152749</c:v>
                </c:pt>
                <c:pt idx="31">
                  <c:v>0.290353427754523</c:v>
                </c:pt>
                <c:pt idx="32">
                  <c:v>0.28895608623308472</c:v>
                </c:pt>
                <c:pt idx="33">
                  <c:v>0.28737708306704424</c:v>
                </c:pt>
                <c:pt idx="34">
                  <c:v>0.28560071384520702</c:v>
                </c:pt>
                <c:pt idx="35">
                  <c:v>0.2836111710693236</c:v>
                </c:pt>
                <c:pt idx="36">
                  <c:v>0.28139275437570282</c:v>
                </c:pt>
                <c:pt idx="37">
                  <c:v>0.27893010393515061</c:v>
                </c:pt>
                <c:pt idx="38">
                  <c:v>0.27620845428686613</c:v>
                </c:pt>
                <c:pt idx="39">
                  <c:v>0.27321390497410847</c:v>
                </c:pt>
                <c:pt idx="40">
                  <c:v>0.26993370348054169</c:v>
                </c:pt>
                <c:pt idx="41">
                  <c:v>0.26635653515059976</c:v>
                </c:pt>
                <c:pt idx="42">
                  <c:v>0.26247281405088002</c:v>
                </c:pt>
                <c:pt idx="43">
                  <c:v>0.25827496812832557</c:v>
                </c:pt>
                <c:pt idx="44">
                  <c:v>0.25375771157891852</c:v>
                </c:pt>
                <c:pt idx="45">
                  <c:v>0.24891829708846647</c:v>
                </c:pt>
                <c:pt idx="46">
                  <c:v>0.24375674057032795</c:v>
                </c:pt>
                <c:pt idx="47">
                  <c:v>0.23827601122230907</c:v>
                </c:pt>
                <c:pt idx="48">
                  <c:v>0.23248218016699662</c:v>
                </c:pt>
                <c:pt idx="49">
                  <c:v>0.22638452162769912</c:v>
                </c:pt>
                <c:pt idx="50">
                  <c:v>0.21999556151716076</c:v>
                </c:pt>
                <c:pt idx="51">
                  <c:v>0.21333106945922953</c:v>
                </c:pt>
                <c:pt idx="52">
                  <c:v>0.20640999159559215</c:v>
                </c:pt>
                <c:pt idx="53">
                  <c:v>0.19925432301213053</c:v>
                </c:pt>
                <c:pt idx="54">
                  <c:v>0.1918889202059588</c:v>
                </c:pt>
                <c:pt idx="55">
                  <c:v>0.18434125565199105</c:v>
                </c:pt>
                <c:pt idx="56">
                  <c:v>0.17664111815996075</c:v>
                </c:pt>
                <c:pt idx="57">
                  <c:v>0.16882026428033986</c:v>
                </c:pt>
                <c:pt idx="58">
                  <c:v>0.16091202746251049</c:v>
                </c:pt>
                <c:pt idx="59">
                  <c:v>0.15295089293611766</c:v>
                </c:pt>
                <c:pt idx="60">
                  <c:v>0.14497204732797497</c:v>
                </c:pt>
                <c:pt idx="61">
                  <c:v>0.13701091280158215</c:v>
                </c:pt>
                <c:pt idx="62">
                  <c:v>0.12910267598375277</c:v>
                </c:pt>
                <c:pt idx="63">
                  <c:v>0.12128182210413188</c:v>
                </c:pt>
                <c:pt idx="64">
                  <c:v>0.11358168461210155</c:v>
                </c:pt>
                <c:pt idx="65">
                  <c:v>0.10603402005813384</c:v>
                </c:pt>
                <c:pt idx="66">
                  <c:v>9.8668617251962104E-2</c:v>
                </c:pt>
                <c:pt idx="67">
                  <c:v>9.151294866850046E-2</c:v>
                </c:pt>
                <c:pt idx="68">
                  <c:v>8.4591870804863106E-2</c:v>
                </c:pt>
                <c:pt idx="69">
                  <c:v>7.7927378746931869E-2</c:v>
                </c:pt>
                <c:pt idx="70">
                  <c:v>7.1538418636393514E-2</c:v>
                </c:pt>
                <c:pt idx="71">
                  <c:v>6.544076009709604E-2</c:v>
                </c:pt>
                <c:pt idx="72">
                  <c:v>5.9646929041783592E-2</c:v>
                </c:pt>
                <c:pt idx="73">
                  <c:v>5.4166199693764711E-2</c:v>
                </c:pt>
                <c:pt idx="74">
                  <c:v>4.9004643175626195E-2</c:v>
                </c:pt>
                <c:pt idx="75">
                  <c:v>4.416522868517414E-2</c:v>
                </c:pt>
                <c:pt idx="76">
                  <c:v>3.9647972135767096E-2</c:v>
                </c:pt>
                <c:pt idx="77">
                  <c:v>3.545012621321264E-2</c:v>
                </c:pt>
                <c:pt idx="78">
                  <c:v>3.1566405113492901E-2</c:v>
                </c:pt>
                <c:pt idx="79">
                  <c:v>2.7989236783550975E-2</c:v>
                </c:pt>
                <c:pt idx="80">
                  <c:v>2.4709035289984249E-2</c:v>
                </c:pt>
                <c:pt idx="81">
                  <c:v>2.1714485977226583E-2</c:v>
                </c:pt>
                <c:pt idx="82">
                  <c:v>1.8992836328942109E-2</c:v>
                </c:pt>
                <c:pt idx="83">
                  <c:v>1.6530185888389948E-2</c:v>
                </c:pt>
                <c:pt idx="84">
                  <c:v>1.4311769194769119E-2</c:v>
                </c:pt>
                <c:pt idx="85">
                  <c:v>1.2322226418885696E-2</c:v>
                </c:pt>
                <c:pt idx="86">
                  <c:v>1.054585719704848E-2</c:v>
                </c:pt>
                <c:pt idx="87">
                  <c:v>8.9668540310080536E-3</c:v>
                </c:pt>
                <c:pt idx="88">
                  <c:v>7.5695125095697757E-3</c:v>
                </c:pt>
                <c:pt idx="89">
                  <c:v>6.3384164825652234E-3</c:v>
                </c:pt>
                <c:pt idx="90">
                  <c:v>5.2585971522860486E-3</c:v>
                </c:pt>
                <c:pt idx="91">
                  <c:v>4.3156658179551166E-3</c:v>
                </c:pt>
                <c:pt idx="92">
                  <c:v>3.4959206970389678E-3</c:v>
                </c:pt>
                <c:pt idx="93">
                  <c:v>2.7864288401042159E-3</c:v>
                </c:pt>
                <c:pt idx="94">
                  <c:v>2.1750846455377837E-3</c:v>
                </c:pt>
                <c:pt idx="95">
                  <c:v>1.6506468636561245E-3</c:v>
                </c:pt>
                <c:pt idx="96">
                  <c:v>1.2027562577528461E-3</c:v>
                </c:pt>
                <c:pt idx="97">
                  <c:v>8.2193626743437553E-4</c:v>
                </c:pt>
                <c:pt idx="98">
                  <c:v>4.9957910515679993E-4</c:v>
                </c:pt>
                <c:pt idx="99">
                  <c:v>2.2791972047919717E-4</c:v>
                </c:pt>
                <c:pt idx="100">
                  <c:v>1.0000000000000001E-5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56384"/>
        <c:axId val="149458304"/>
      </c:scatterChart>
      <c:valAx>
        <c:axId val="149456384"/>
        <c:scaling>
          <c:orientation val="maxMin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Specificity (1 - False Positive Probability)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458304"/>
        <c:crosses val="autoZero"/>
        <c:crossBetween val="midCat"/>
      </c:valAx>
      <c:valAx>
        <c:axId val="149458304"/>
        <c:scaling>
          <c:orientation val="minMax"/>
          <c:max val="1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Sensitivity (True Positive Probabiity)</a:t>
                </a:r>
              </a:p>
            </c:rich>
          </c:tx>
          <c:layout>
            <c:manualLayout>
              <c:xMode val="edge"/>
              <c:yMode val="edge"/>
              <c:x val="2.208223972003509E-3"/>
              <c:y val="0.35867089530475355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crossAx val="14945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47</xdr:col>
      <xdr:colOff>83820</xdr:colOff>
      <xdr:row>15</xdr:row>
      <xdr:rowOff>45720</xdr:rowOff>
    </xdr:from>
    <xdr:ext cx="2933700" cy="220218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6620" y="2430780"/>
          <a:ext cx="2933700" cy="2202180"/>
        </a:xfrm>
        <a:prstGeom prst="rect">
          <a:avLst/>
        </a:prstGeom>
      </xdr:spPr>
    </xdr:pic>
    <xdr:clientData/>
  </xdr:oneCellAnchor>
  <xdr:oneCellAnchor>
    <xdr:from>
      <xdr:col>47</xdr:col>
      <xdr:colOff>0</xdr:colOff>
      <xdr:row>7</xdr:row>
      <xdr:rowOff>0</xdr:rowOff>
    </xdr:from>
    <xdr:ext cx="1684020" cy="35814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2800" y="1005840"/>
          <a:ext cx="1684020" cy="358140"/>
        </a:xfrm>
        <a:prstGeom prst="rect">
          <a:avLst/>
        </a:prstGeom>
      </xdr:spPr>
    </xdr:pic>
    <xdr:clientData/>
  </xdr:oneCellAnchor>
  <xdr:oneCellAnchor>
    <xdr:from>
      <xdr:col>47</xdr:col>
      <xdr:colOff>0</xdr:colOff>
      <xdr:row>11</xdr:row>
      <xdr:rowOff>0</xdr:rowOff>
    </xdr:from>
    <xdr:ext cx="1318260" cy="37338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2800" y="1699260"/>
          <a:ext cx="1318260" cy="373380"/>
        </a:xfrm>
        <a:prstGeom prst="rect">
          <a:avLst/>
        </a:prstGeom>
      </xdr:spPr>
    </xdr:pic>
    <xdr:clientData/>
  </xdr:oneCellAnchor>
  <xdr:twoCellAnchor editAs="oneCell">
    <xdr:from>
      <xdr:col>54</xdr:col>
      <xdr:colOff>0</xdr:colOff>
      <xdr:row>11</xdr:row>
      <xdr:rowOff>0</xdr:rowOff>
    </xdr:from>
    <xdr:to>
      <xdr:col>62</xdr:col>
      <xdr:colOff>487680</xdr:colOff>
      <xdr:row>14</xdr:row>
      <xdr:rowOff>22860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62120" y="1676400"/>
          <a:ext cx="5364480" cy="525780"/>
        </a:xfrm>
        <a:prstGeom prst="rect">
          <a:avLst/>
        </a:prstGeom>
      </xdr:spPr>
    </xdr:pic>
    <xdr:clientData/>
  </xdr:twoCellAnchor>
  <xdr:twoCellAnchor>
    <xdr:from>
      <xdr:col>0</xdr:col>
      <xdr:colOff>129540</xdr:colOff>
      <xdr:row>19</xdr:row>
      <xdr:rowOff>133350</xdr:rowOff>
    </xdr:from>
    <xdr:to>
      <xdr:col>11</xdr:col>
      <xdr:colOff>403860</xdr:colOff>
      <xdr:row>47</xdr:row>
      <xdr:rowOff>91440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91440</xdr:colOff>
      <xdr:row>48</xdr:row>
      <xdr:rowOff>53340</xdr:rowOff>
    </xdr:from>
    <xdr:to>
      <xdr:col>8</xdr:col>
      <xdr:colOff>396240</xdr:colOff>
      <xdr:row>77</xdr:row>
      <xdr:rowOff>30480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140970</xdr:colOff>
      <xdr:row>19</xdr:row>
      <xdr:rowOff>49530</xdr:rowOff>
    </xdr:from>
    <xdr:to>
      <xdr:col>9</xdr:col>
      <xdr:colOff>487680</xdr:colOff>
      <xdr:row>48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196</xdr:row>
      <xdr:rowOff>7620</xdr:rowOff>
    </xdr:from>
    <xdr:to>
      <xdr:col>7</xdr:col>
      <xdr:colOff>0</xdr:colOff>
      <xdr:row>223</xdr:row>
      <xdr:rowOff>99060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24</xdr:row>
      <xdr:rowOff>133350</xdr:rowOff>
    </xdr:from>
    <xdr:to>
      <xdr:col>10</xdr:col>
      <xdr:colOff>175260</xdr:colOff>
      <xdr:row>52</xdr:row>
      <xdr:rowOff>91440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106</xdr:row>
      <xdr:rowOff>121920</xdr:rowOff>
    </xdr:from>
    <xdr:to>
      <xdr:col>8</xdr:col>
      <xdr:colOff>266700</xdr:colOff>
      <xdr:row>134</xdr:row>
      <xdr:rowOff>68580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59"/>
  <sheetViews>
    <sheetView workbookViewId="0">
      <selection activeCell="K29" sqref="K29"/>
    </sheetView>
  </sheetViews>
  <sheetFormatPr defaultRowHeight="13.2"/>
  <sheetData>
    <row r="1" spans="1:2">
      <c r="A1" t="s">
        <v>215</v>
      </c>
    </row>
    <row r="2" spans="1:2">
      <c r="A2" t="s">
        <v>217</v>
      </c>
    </row>
    <row r="3" spans="1:2">
      <c r="A3" t="s">
        <v>216</v>
      </c>
    </row>
    <row r="5" spans="1:2">
      <c r="A5" t="s">
        <v>218</v>
      </c>
      <c r="B5" t="s">
        <v>219</v>
      </c>
    </row>
    <row r="6" spans="1:2">
      <c r="A6" t="s">
        <v>220</v>
      </c>
    </row>
    <row r="7" spans="1:2">
      <c r="A7" t="s">
        <v>221</v>
      </c>
    </row>
    <row r="8" spans="1:2">
      <c r="A8" t="s">
        <v>222</v>
      </c>
    </row>
    <row r="9" spans="1:2">
      <c r="A9" t="s">
        <v>223</v>
      </c>
    </row>
    <row r="10" spans="1:2">
      <c r="B10" t="s">
        <v>224</v>
      </c>
    </row>
    <row r="11" spans="1:2">
      <c r="A11" t="s">
        <v>260</v>
      </c>
    </row>
    <row r="12" spans="1:2">
      <c r="A12" t="s">
        <v>225</v>
      </c>
    </row>
    <row r="13" spans="1:2">
      <c r="B13" t="s">
        <v>226</v>
      </c>
    </row>
    <row r="14" spans="1:2">
      <c r="A14" t="s">
        <v>227</v>
      </c>
    </row>
    <row r="15" spans="1:2">
      <c r="A15" t="s">
        <v>261</v>
      </c>
    </row>
    <row r="16" spans="1:2">
      <c r="B16" t="s">
        <v>228</v>
      </c>
    </row>
    <row r="17" spans="1:2">
      <c r="A17" t="s">
        <v>229</v>
      </c>
    </row>
    <row r="18" spans="1:2">
      <c r="A18" t="s">
        <v>230</v>
      </c>
    </row>
    <row r="19" spans="1:2">
      <c r="A19" t="s">
        <v>231</v>
      </c>
    </row>
    <row r="20" spans="1:2">
      <c r="B20" t="s">
        <v>232</v>
      </c>
    </row>
    <row r="21" spans="1:2">
      <c r="A21" t="s">
        <v>233</v>
      </c>
    </row>
    <row r="22" spans="1:2">
      <c r="A22" t="s">
        <v>292</v>
      </c>
    </row>
    <row r="23" spans="1:2">
      <c r="A23" t="s">
        <v>297</v>
      </c>
    </row>
    <row r="24" spans="1:2">
      <c r="B24" t="s">
        <v>293</v>
      </c>
    </row>
    <row r="25" spans="1:2">
      <c r="A25" t="s">
        <v>298</v>
      </c>
    </row>
    <row r="26" spans="1:2">
      <c r="A26" t="s">
        <v>294</v>
      </c>
    </row>
    <row r="27" spans="1:2">
      <c r="A27" t="s">
        <v>295</v>
      </c>
    </row>
    <row r="28" spans="1:2">
      <c r="A28" t="s">
        <v>296</v>
      </c>
    </row>
    <row r="29" spans="1:2">
      <c r="B29" t="s">
        <v>299</v>
      </c>
    </row>
    <row r="30" spans="1:2">
      <c r="A30" t="s">
        <v>300</v>
      </c>
    </row>
    <row r="31" spans="1:2">
      <c r="A31" t="s">
        <v>301</v>
      </c>
    </row>
    <row r="32" spans="1:2">
      <c r="A32" t="s">
        <v>303</v>
      </c>
    </row>
    <row r="33" spans="1:2">
      <c r="A33" t="s">
        <v>302</v>
      </c>
    </row>
    <row r="34" spans="1:2">
      <c r="A34" t="s">
        <v>234</v>
      </c>
    </row>
    <row r="35" spans="1:2">
      <c r="A35" t="s">
        <v>235</v>
      </c>
    </row>
    <row r="36" spans="1:2">
      <c r="B36" t="s">
        <v>236</v>
      </c>
    </row>
    <row r="37" spans="1:2">
      <c r="A37" t="s">
        <v>237</v>
      </c>
    </row>
    <row r="38" spans="1:2">
      <c r="A38" t="s">
        <v>238</v>
      </c>
    </row>
    <row r="39" spans="1:2">
      <c r="A39" t="s">
        <v>239</v>
      </c>
    </row>
    <row r="40" spans="1:2">
      <c r="A40" t="s">
        <v>240</v>
      </c>
    </row>
    <row r="41" spans="1:2">
      <c r="A41" t="s">
        <v>241</v>
      </c>
    </row>
    <row r="42" spans="1:2">
      <c r="A42" t="s">
        <v>242</v>
      </c>
    </row>
    <row r="43" spans="1:2">
      <c r="A43" t="s">
        <v>243</v>
      </c>
    </row>
    <row r="44" spans="1:2">
      <c r="B44" t="s">
        <v>244</v>
      </c>
    </row>
    <row r="45" spans="1:2">
      <c r="A45" t="s">
        <v>245</v>
      </c>
    </row>
    <row r="46" spans="1:2">
      <c r="A46" t="s">
        <v>246</v>
      </c>
    </row>
    <row r="47" spans="1:2">
      <c r="A47" t="s">
        <v>247</v>
      </c>
    </row>
    <row r="48" spans="1:2">
      <c r="A48" t="s">
        <v>248</v>
      </c>
    </row>
    <row r="49" spans="1:2">
      <c r="A49" t="s">
        <v>249</v>
      </c>
    </row>
    <row r="50" spans="1:2">
      <c r="A50" t="s">
        <v>250</v>
      </c>
    </row>
    <row r="51" spans="1:2">
      <c r="A51" t="s">
        <v>251</v>
      </c>
    </row>
    <row r="52" spans="1:2">
      <c r="A52" t="s">
        <v>252</v>
      </c>
    </row>
    <row r="53" spans="1:2">
      <c r="A53" t="s">
        <v>253</v>
      </c>
    </row>
    <row r="54" spans="1:2">
      <c r="B54" t="s">
        <v>254</v>
      </c>
    </row>
    <row r="55" spans="1:2">
      <c r="A55" t="s">
        <v>255</v>
      </c>
    </row>
    <row r="56" spans="1:2">
      <c r="A56" t="s">
        <v>256</v>
      </c>
    </row>
    <row r="57" spans="1:2">
      <c r="A57" t="s">
        <v>257</v>
      </c>
    </row>
    <row r="58" spans="1:2">
      <c r="A58" t="s">
        <v>258</v>
      </c>
    </row>
    <row r="59" spans="1:2">
      <c r="A59" t="s">
        <v>259</v>
      </c>
    </row>
  </sheetData>
  <pageMargins left="0.7" right="0.7" top="0.75" bottom="0.75" header="0.3" footer="0.3"/>
  <pageSetup scale="8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I12" sqref="I12"/>
    </sheetView>
  </sheetViews>
  <sheetFormatPr defaultRowHeight="13.2"/>
  <sheetData>
    <row r="1" spans="1:10">
      <c r="A1" t="s">
        <v>263</v>
      </c>
    </row>
    <row r="3" spans="1:10">
      <c r="A3" t="s">
        <v>372</v>
      </c>
    </row>
    <row r="5" spans="1:10">
      <c r="A5" t="s">
        <v>42</v>
      </c>
      <c r="I5" t="s">
        <v>373</v>
      </c>
    </row>
    <row r="6" spans="1:10">
      <c r="A6" t="s">
        <v>43</v>
      </c>
    </row>
    <row r="8" spans="1:10" ht="13.8" thickBot="1">
      <c r="B8" s="11" t="s">
        <v>44</v>
      </c>
      <c r="I8" t="s">
        <v>374</v>
      </c>
    </row>
    <row r="9" spans="1:10" ht="13.8" thickBot="1">
      <c r="A9" t="s">
        <v>45</v>
      </c>
      <c r="B9" s="12" t="s">
        <v>271</v>
      </c>
      <c r="C9" s="13"/>
      <c r="I9" s="51" t="s">
        <v>375</v>
      </c>
    </row>
    <row r="10" spans="1:10" ht="13.8" thickBot="1">
      <c r="A10" t="s">
        <v>46</v>
      </c>
      <c r="B10" s="12" t="s">
        <v>273</v>
      </c>
      <c r="C10" s="13"/>
    </row>
    <row r="11" spans="1:10" ht="13.8" thickBot="1">
      <c r="A11" t="s">
        <v>47</v>
      </c>
      <c r="B11" s="14">
        <v>0.76731899999999997</v>
      </c>
      <c r="C11" s="15"/>
      <c r="D11" t="s">
        <v>48</v>
      </c>
      <c r="I11">
        <f>'Strength of Evidence graph'!B18</f>
        <v>0.76731870792329793</v>
      </c>
      <c r="J11" t="s">
        <v>47</v>
      </c>
    </row>
    <row r="12" spans="1:10" ht="13.8" thickBot="1">
      <c r="A12" t="s">
        <v>49</v>
      </c>
      <c r="B12" s="14">
        <v>0.77130399999999999</v>
      </c>
      <c r="C12" s="15"/>
      <c r="D12" t="s">
        <v>50</v>
      </c>
      <c r="I12">
        <f>'Strength of Evidence graph'!B19</f>
        <v>0.77130416879571029</v>
      </c>
      <c r="J12" t="s">
        <v>49</v>
      </c>
    </row>
    <row r="15" spans="1:10">
      <c r="A15" t="s">
        <v>99</v>
      </c>
    </row>
    <row r="16" spans="1:10" ht="13.8" thickBot="1">
      <c r="C16" t="s">
        <v>100</v>
      </c>
      <c r="D16" s="16" t="str">
        <f>B9</f>
        <v>Strep pharyngitis</v>
      </c>
      <c r="E16" s="16"/>
    </row>
    <row r="17" spans="1:6" ht="13.8" thickBot="1">
      <c r="C17" t="s">
        <v>101</v>
      </c>
      <c r="D17" s="19" t="s">
        <v>274</v>
      </c>
      <c r="E17" s="20"/>
    </row>
    <row r="18" spans="1:6" ht="13.8" thickBot="1"/>
    <row r="19" spans="1:6" ht="13.8" thickBot="1">
      <c r="A19" t="s">
        <v>102</v>
      </c>
      <c r="E19" s="21">
        <v>90</v>
      </c>
      <c r="F19" s="22" t="s">
        <v>103</v>
      </c>
    </row>
    <row r="20" spans="1:6" ht="13.8" thickBot="1">
      <c r="A20" t="s">
        <v>104</v>
      </c>
      <c r="E20" s="21">
        <v>80</v>
      </c>
      <c r="F20" s="22" t="s">
        <v>105</v>
      </c>
    </row>
    <row r="21" spans="1:6" ht="13.8" thickBot="1">
      <c r="F21" s="22"/>
    </row>
    <row r="22" spans="1:6" ht="13.8" thickBot="1">
      <c r="A22" t="s">
        <v>106</v>
      </c>
      <c r="E22" s="21">
        <v>95</v>
      </c>
      <c r="F22" s="22" t="s">
        <v>107</v>
      </c>
    </row>
    <row r="23" spans="1:6" ht="13.8" thickBot="1">
      <c r="A23" t="s">
        <v>109</v>
      </c>
      <c r="F23" s="22"/>
    </row>
    <row r="24" spans="1:6" ht="13.8" thickBot="1">
      <c r="B24" t="s">
        <v>111</v>
      </c>
      <c r="E24" s="21">
        <v>99</v>
      </c>
      <c r="F24" s="22" t="s">
        <v>112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4"/>
  <sheetViews>
    <sheetView topLeftCell="A46" workbookViewId="0">
      <selection activeCell="J55" sqref="J55:J59"/>
    </sheetView>
  </sheetViews>
  <sheetFormatPr defaultRowHeight="13.2"/>
  <cols>
    <col min="14" max="14" width="11.77734375" customWidth="1"/>
    <col min="15" max="16" width="12.6640625" customWidth="1"/>
    <col min="17" max="17" width="10.33203125" customWidth="1"/>
    <col min="18" max="18" width="10.109375" customWidth="1"/>
    <col min="19" max="19" width="11.77734375" customWidth="1"/>
    <col min="20" max="20" width="14.21875" customWidth="1"/>
    <col min="21" max="24" width="13" customWidth="1"/>
    <col min="25" max="25" width="14.88671875" customWidth="1"/>
    <col min="26" max="26" width="9.5546875" customWidth="1"/>
    <col min="27" max="27" width="12.44140625" customWidth="1"/>
    <col min="28" max="41" width="9.5546875" customWidth="1"/>
    <col min="42" max="42" width="9.77734375" customWidth="1"/>
    <col min="43" max="43" width="6.5546875" customWidth="1"/>
    <col min="44" max="44" width="34.21875" customWidth="1"/>
  </cols>
  <sheetData>
    <row r="1" spans="1:55">
      <c r="A1" t="s">
        <v>304</v>
      </c>
    </row>
    <row r="2" spans="1:55" ht="13.8" thickBot="1">
      <c r="A2" t="s">
        <v>333</v>
      </c>
      <c r="AP2" s="46" t="s">
        <v>326</v>
      </c>
    </row>
    <row r="3" spans="1:55" ht="13.8" thickBot="1">
      <c r="A3" t="s">
        <v>305</v>
      </c>
      <c r="M3" t="s">
        <v>317</v>
      </c>
      <c r="N3" s="21">
        <v>35</v>
      </c>
      <c r="O3" s="21">
        <v>70</v>
      </c>
      <c r="P3" t="s">
        <v>363</v>
      </c>
      <c r="AP3">
        <v>30</v>
      </c>
    </row>
    <row r="4" spans="1:55" ht="13.8" thickBot="1">
      <c r="A4" t="s">
        <v>306</v>
      </c>
      <c r="L4" t="s">
        <v>311</v>
      </c>
      <c r="M4" t="s">
        <v>318</v>
      </c>
      <c r="N4" s="21">
        <v>20</v>
      </c>
      <c r="O4" s="21">
        <v>19</v>
      </c>
      <c r="P4" t="s">
        <v>364</v>
      </c>
      <c r="W4" s="9">
        <f>$AF$111</f>
        <v>52</v>
      </c>
      <c r="X4" s="35" t="s">
        <v>358</v>
      </c>
      <c r="AA4" t="s">
        <v>346</v>
      </c>
      <c r="AB4" t="s">
        <v>342</v>
      </c>
      <c r="AC4" t="s">
        <v>345</v>
      </c>
      <c r="AP4">
        <v>15</v>
      </c>
    </row>
    <row r="5" spans="1:55">
      <c r="A5" t="s">
        <v>307</v>
      </c>
      <c r="W5">
        <f>AVERAGE(AG111:AH111)</f>
        <v>1.3652098911379907E-2</v>
      </c>
      <c r="X5" t="s">
        <v>359</v>
      </c>
      <c r="AA5" t="s">
        <v>347</v>
      </c>
      <c r="AB5" t="s">
        <v>343</v>
      </c>
      <c r="AC5" t="s">
        <v>344</v>
      </c>
      <c r="AJ5" t="s">
        <v>350</v>
      </c>
    </row>
    <row r="6" spans="1:55">
      <c r="A6" t="s">
        <v>334</v>
      </c>
      <c r="Q6" t="s">
        <v>49</v>
      </c>
      <c r="U6" t="s">
        <v>47</v>
      </c>
      <c r="W6">
        <v>0</v>
      </c>
      <c r="X6" t="s">
        <v>360</v>
      </c>
    </row>
    <row r="7" spans="1:55" ht="39.6">
      <c r="A7" t="s">
        <v>335</v>
      </c>
      <c r="M7" t="s">
        <v>312</v>
      </c>
      <c r="U7" s="45" t="s">
        <v>329</v>
      </c>
      <c r="V7" s="45"/>
      <c r="W7" s="3" t="s">
        <v>18</v>
      </c>
      <c r="X7" s="3" t="s">
        <v>15</v>
      </c>
      <c r="AB7" t="s">
        <v>352</v>
      </c>
      <c r="AC7" t="s">
        <v>354</v>
      </c>
      <c r="AJ7" t="s">
        <v>355</v>
      </c>
      <c r="AP7" s="26" t="s">
        <v>319</v>
      </c>
    </row>
    <row r="8" spans="1:55" ht="39.6">
      <c r="N8" s="45" t="s">
        <v>314</v>
      </c>
      <c r="O8" s="45" t="s">
        <v>313</v>
      </c>
      <c r="Q8" s="45" t="s">
        <v>328</v>
      </c>
      <c r="R8" s="45" t="s">
        <v>327</v>
      </c>
      <c r="S8" s="45" t="s">
        <v>370</v>
      </c>
      <c r="T8" s="45" t="s">
        <v>330</v>
      </c>
      <c r="U8" t="s">
        <v>47</v>
      </c>
      <c r="V8" s="45" t="s">
        <v>371</v>
      </c>
      <c r="W8" s="49"/>
      <c r="X8" s="49"/>
      <c r="Y8" s="48"/>
      <c r="Z8" s="45"/>
      <c r="AA8" s="45" t="s">
        <v>332</v>
      </c>
      <c r="AB8" s="45" t="s">
        <v>351</v>
      </c>
      <c r="AC8" s="45" t="s">
        <v>353</v>
      </c>
      <c r="AD8" s="45"/>
      <c r="AE8" s="45" t="s">
        <v>336</v>
      </c>
      <c r="AF8" s="45" t="s">
        <v>338</v>
      </c>
      <c r="AG8" s="45" t="s">
        <v>361</v>
      </c>
      <c r="AH8" s="45" t="s">
        <v>362</v>
      </c>
      <c r="AI8" s="45"/>
      <c r="AJ8" s="45" t="s">
        <v>349</v>
      </c>
      <c r="AK8" s="45"/>
      <c r="AL8" s="45" t="s">
        <v>348</v>
      </c>
      <c r="AM8" s="45"/>
      <c r="AO8" s="45"/>
      <c r="AP8" t="s">
        <v>341</v>
      </c>
      <c r="AQ8" s="47" t="s">
        <v>322</v>
      </c>
      <c r="AR8" s="47" t="s">
        <v>323</v>
      </c>
      <c r="AS8" s="45" t="s">
        <v>324</v>
      </c>
      <c r="AT8" s="45" t="s">
        <v>340</v>
      </c>
      <c r="AU8" s="45"/>
      <c r="AY8" t="s">
        <v>316</v>
      </c>
      <c r="BC8" s="46" t="s">
        <v>325</v>
      </c>
    </row>
    <row r="9" spans="1:55">
      <c r="M9">
        <v>0</v>
      </c>
      <c r="N9">
        <f t="shared" ref="N9:O28" si="0">(1/(N$4*SQRT(2*3.1415926535)))*EXP(-(($M9-N$3)^2)/(2*N$4^2))</f>
        <v>4.313865941387226E-3</v>
      </c>
      <c r="O9">
        <f t="shared" si="0"/>
        <v>2.3698919218336484E-5</v>
      </c>
      <c r="Q9">
        <f>N9</f>
        <v>4.313865941387226E-3</v>
      </c>
      <c r="R9">
        <f>O9</f>
        <v>2.3698919218336484E-5</v>
      </c>
      <c r="S9" t="str">
        <f>IF(AF9&lt;&gt;"",Q9,"")</f>
        <v/>
      </c>
      <c r="T9">
        <f>Q$111-Q9</f>
        <v>0.95722478274636302</v>
      </c>
      <c r="U9">
        <f>R$111-R9</f>
        <v>0.94567548925483524</v>
      </c>
      <c r="V9" t="str">
        <f>IF(AF9&lt;&gt;"",U9,"")</f>
        <v/>
      </c>
      <c r="W9" s="50">
        <f>$W$5</f>
        <v>1.3652098911379907E-2</v>
      </c>
      <c r="X9" s="50">
        <f>$W$4</f>
        <v>52</v>
      </c>
      <c r="Y9" s="48"/>
      <c r="AA9">
        <f t="shared" ref="AA9:AA40" si="1">O9/N9</f>
        <v>5.4936614953582756E-3</v>
      </c>
      <c r="AB9">
        <f>U9/(1-Q9)</f>
        <v>0.94977268127665471</v>
      </c>
      <c r="AC9">
        <f>(1-U9)/Q9</f>
        <v>12.592999291882357</v>
      </c>
      <c r="AE9">
        <f t="shared" ref="AE9:AE40" si="2">U9+Q9</f>
        <v>0.94998935519622252</v>
      </c>
      <c r="AF9" t="str">
        <f>IF(ROUND(AE9,4)=ROUND(AE$111,4),M9,"")</f>
        <v/>
      </c>
      <c r="AG9" s="48" t="str">
        <f>IF(AF9&lt;&gt;"",N9,"")</f>
        <v/>
      </c>
      <c r="AH9" s="48" t="str">
        <f>IF(AF9&lt;&gt;"",O9,"")</f>
        <v/>
      </c>
      <c r="AJ9">
        <f>(U9/(1-U9)) * (Q9/(1-Q9))</f>
        <v>7.542068884962877E-2</v>
      </c>
      <c r="AK9" t="str">
        <f>IF(ROUND(AJ9,4)=ROUND(AJ$111,4),M9,"")</f>
        <v/>
      </c>
      <c r="AL9">
        <f>U9/(1-Q9)</f>
        <v>0.94977268127665471</v>
      </c>
      <c r="AM9" t="str">
        <f t="shared" ref="AM9:AM72" si="3">IF(ROUND(AL9,4)=ROUND(AL$111,4),M9,"")</f>
        <v/>
      </c>
      <c r="AP9">
        <f>(M9-AP$3)/(AP$4*SQRT(2))</f>
        <v>-1.4142135623730949</v>
      </c>
      <c r="AQ9" s="46">
        <f>1/(1+0.5*ABS(AP9))</f>
        <v>0.58578643762690497</v>
      </c>
      <c r="AR9" s="46">
        <f>AQ9*EXP(-AP9^2-1.26551223+1.00002368*AQ9+0.37409196*AQ9^2+0.09678418*AQ9^3-0.18628806*AQ9^4+0.27886807*AQ9^5-1.13520398*AQ9^6+1.48851587*AQ9^7-0.82215223*AQ9^8+0.17087277*AQ9^9)</f>
        <v>2.4842300100290697</v>
      </c>
      <c r="AS9">
        <f>1-AR9</f>
        <v>-1.4842300100290697</v>
      </c>
      <c r="AT9">
        <f>0.5*(1+AS9)</f>
        <v>-0.24211500501453487</v>
      </c>
    </row>
    <row r="10" spans="1:55">
      <c r="A10" t="s">
        <v>308</v>
      </c>
      <c r="M10">
        <f>M9+1</f>
        <v>1</v>
      </c>
      <c r="N10">
        <f t="shared" si="0"/>
        <v>4.7024538689115492E-3</v>
      </c>
      <c r="O10">
        <f t="shared" si="0"/>
        <v>2.8730239814088551E-5</v>
      </c>
      <c r="Q10">
        <f t="shared" ref="Q10:Q41" si="4">Q9+N10</f>
        <v>9.0163198102987743E-3</v>
      </c>
      <c r="R10">
        <f t="shared" ref="R10:R41" si="5">R9+O10</f>
        <v>5.2429159032425035E-5</v>
      </c>
      <c r="S10" t="str">
        <f t="shared" ref="S10:S73" si="6">IF(AF10&lt;&gt;"",Q10,"")</f>
        <v/>
      </c>
      <c r="T10">
        <f t="shared" ref="T10:T41" si="7">Q$111-Q10</f>
        <v>0.95252232887745147</v>
      </c>
      <c r="U10">
        <f t="shared" ref="U10:U73" si="8">R$111-R10</f>
        <v>0.94564675901502115</v>
      </c>
      <c r="V10" t="str">
        <f t="shared" ref="V10:V73" si="9">IF(AF10&lt;&gt;"",U10,"")</f>
        <v/>
      </c>
      <c r="W10" s="49">
        <f>W9-0.01*($W$5-$W$6)</f>
        <v>1.3515577922266108E-2</v>
      </c>
      <c r="X10" s="50">
        <f>$W$4</f>
        <v>52</v>
      </c>
      <c r="Y10" s="48"/>
      <c r="AA10">
        <f t="shared" si="1"/>
        <v>6.1096271468025227E-3</v>
      </c>
      <c r="AB10">
        <f t="shared" ref="AB10:AB73" si="10">U10/(1-Q10)</f>
        <v>0.95425058749100555</v>
      </c>
      <c r="AC10">
        <f t="shared" ref="AC10:AC73" si="11">(1-U10)/Q10</f>
        <v>6.0283177758285102</v>
      </c>
      <c r="AE10">
        <f t="shared" si="2"/>
        <v>0.95466307882531998</v>
      </c>
      <c r="AF10" t="str">
        <f t="shared" ref="AF10:AF73" si="12">IF(ROUND(AE10,4)=ROUND(AE$111,4),M10,"")</f>
        <v/>
      </c>
      <c r="AG10" s="48" t="str">
        <f t="shared" ref="AG10:AG73" si="13">IF(AF10&lt;&gt;"",N10,"")</f>
        <v/>
      </c>
      <c r="AH10" s="48" t="str">
        <f t="shared" ref="AH10:AH73" si="14">IF(AF10&lt;&gt;"",O10,"")</f>
        <v/>
      </c>
      <c r="AJ10">
        <f t="shared" ref="AJ10:AJ73" si="15">(U10/(1-U10)) * (Q10/(1-Q10))</f>
        <v>0.15829467240715539</v>
      </c>
      <c r="AK10" t="str">
        <f t="shared" ref="AK10:AK73" si="16">IF(ROUND(AJ10,4)=ROUND(AJ$111,4),M10,"")</f>
        <v/>
      </c>
      <c r="AL10">
        <f t="shared" ref="AL10:AL73" si="17">U10/(1-Q10)</f>
        <v>0.95425058749100555</v>
      </c>
      <c r="AM10" t="str">
        <f t="shared" si="3"/>
        <v/>
      </c>
      <c r="AP10">
        <f t="shared" ref="AP10:AP73" si="18">(M10-AP$3)/(AP$4*SQRT(2))</f>
        <v>-1.3670731102939919</v>
      </c>
      <c r="AQ10" s="46">
        <f t="shared" ref="AQ10:AQ73" si="19">1/(1+0.5*ABS(AP10))</f>
        <v>0.59398769628301074</v>
      </c>
      <c r="AR10" s="46">
        <f t="shared" ref="AR10:AR73" si="20">AQ10*EXP(-AP10^2-1.26551223+1.00002368*AQ10+0.37409196*AQ10^2+0.09678418*AQ10^3-0.18628806*AQ10^4+0.27886807*AQ10^5-1.13520398*AQ10^6+1.48851587*AQ10^7-0.82215223*AQ10^8+0.17087277*AQ10^9)</f>
        <v>2.2344376910188264</v>
      </c>
      <c r="AS10">
        <f t="shared" ref="AS10:AS73" si="21">1-AR10</f>
        <v>-1.2344376910188264</v>
      </c>
      <c r="AT10">
        <f t="shared" ref="AT10:AT73" si="22">0.5*(1+AS10)</f>
        <v>-0.11721884550941319</v>
      </c>
      <c r="BC10" t="s">
        <v>320</v>
      </c>
    </row>
    <row r="11" spans="1:55">
      <c r="A11" t="s">
        <v>331</v>
      </c>
      <c r="M11">
        <f t="shared" ref="M11:M74" si="23">M10+1</f>
        <v>2</v>
      </c>
      <c r="N11">
        <f t="shared" si="0"/>
        <v>5.1132462282719744E-3</v>
      </c>
      <c r="O11">
        <f t="shared" si="0"/>
        <v>3.4733370567219387E-5</v>
      </c>
      <c r="Q11">
        <f t="shared" si="4"/>
        <v>1.4129566038570749E-2</v>
      </c>
      <c r="R11">
        <f t="shared" si="5"/>
        <v>8.7162529599644416E-5</v>
      </c>
      <c r="S11" t="str">
        <f t="shared" si="6"/>
        <v/>
      </c>
      <c r="T11">
        <f t="shared" si="7"/>
        <v>0.94740908264917956</v>
      </c>
      <c r="U11">
        <f t="shared" si="8"/>
        <v>0.94561202564445401</v>
      </c>
      <c r="V11" t="str">
        <f t="shared" si="9"/>
        <v/>
      </c>
      <c r="W11" s="49">
        <f t="shared" ref="W11:W74" si="24">W10-0.01*($W$5-$W$6)</f>
        <v>1.3379056933152309E-2</v>
      </c>
      <c r="X11" s="50">
        <f t="shared" ref="X11:X74" si="25">$W$4</f>
        <v>52</v>
      </c>
      <c r="Y11" s="48"/>
      <c r="AA11">
        <f t="shared" si="1"/>
        <v>6.7928218232818326E-3</v>
      </c>
      <c r="AB11">
        <f t="shared" si="10"/>
        <v>0.95916460527656888</v>
      </c>
      <c r="AC11">
        <f t="shared" si="11"/>
        <v>3.8492317603441064</v>
      </c>
      <c r="AE11">
        <f t="shared" si="2"/>
        <v>0.95974159168302475</v>
      </c>
      <c r="AF11" t="str">
        <f t="shared" si="12"/>
        <v/>
      </c>
      <c r="AG11" s="48" t="str">
        <f t="shared" si="13"/>
        <v/>
      </c>
      <c r="AH11" s="48" t="str">
        <f t="shared" si="14"/>
        <v/>
      </c>
      <c r="AJ11">
        <f t="shared" si="15"/>
        <v>0.24918338645081309</v>
      </c>
      <c r="AK11" t="str">
        <f t="shared" si="16"/>
        <v/>
      </c>
      <c r="AL11">
        <f t="shared" si="17"/>
        <v>0.95916460527656888</v>
      </c>
      <c r="AM11" t="str">
        <f t="shared" si="3"/>
        <v/>
      </c>
      <c r="AP11">
        <f t="shared" si="18"/>
        <v>-1.3199326582148887</v>
      </c>
      <c r="AQ11" s="46">
        <f t="shared" si="19"/>
        <v>0.60242185788051206</v>
      </c>
      <c r="AR11" s="46">
        <f t="shared" si="20"/>
        <v>2.0197764903699342</v>
      </c>
      <c r="AS11">
        <f t="shared" si="21"/>
        <v>-1.0197764903699342</v>
      </c>
      <c r="AT11">
        <f t="shared" si="22"/>
        <v>-9.8882451849671149E-3</v>
      </c>
    </row>
    <row r="12" spans="1:55">
      <c r="B12" t="s">
        <v>339</v>
      </c>
      <c r="M12">
        <f t="shared" si="23"/>
        <v>3</v>
      </c>
      <c r="N12">
        <f t="shared" si="0"/>
        <v>5.5460417340520369E-3</v>
      </c>
      <c r="O12">
        <f t="shared" si="0"/>
        <v>4.1874687275171811E-5</v>
      </c>
      <c r="Q12">
        <f t="shared" si="4"/>
        <v>1.9675607772622786E-2</v>
      </c>
      <c r="R12">
        <f t="shared" si="5"/>
        <v>1.2903721687481623E-4</v>
      </c>
      <c r="S12" t="str">
        <f t="shared" si="6"/>
        <v/>
      </c>
      <c r="T12">
        <f t="shared" si="7"/>
        <v>0.94186304091512751</v>
      </c>
      <c r="U12">
        <f t="shared" si="8"/>
        <v>0.94557015095717878</v>
      </c>
      <c r="V12" t="str">
        <f t="shared" si="9"/>
        <v/>
      </c>
      <c r="W12" s="49">
        <f t="shared" si="24"/>
        <v>1.324253594403851E-2</v>
      </c>
      <c r="X12" s="50">
        <f t="shared" si="25"/>
        <v>52</v>
      </c>
      <c r="Y12" s="48"/>
      <c r="AA12">
        <f t="shared" si="1"/>
        <v>7.5503736327958391E-3</v>
      </c>
      <c r="AB12">
        <f t="shared" si="10"/>
        <v>0.96454822348015445</v>
      </c>
      <c r="AC12">
        <f t="shared" si="11"/>
        <v>2.7663617648729764</v>
      </c>
      <c r="AE12">
        <f t="shared" si="2"/>
        <v>0.96524575872980156</v>
      </c>
      <c r="AF12" t="str">
        <f t="shared" si="12"/>
        <v/>
      </c>
      <c r="AG12" s="48" t="str">
        <f t="shared" si="13"/>
        <v/>
      </c>
      <c r="AH12" s="48" t="str">
        <f t="shared" si="14"/>
        <v/>
      </c>
      <c r="AJ12">
        <f t="shared" si="15"/>
        <v>0.34867031337979898</v>
      </c>
      <c r="AK12" t="str">
        <f t="shared" si="16"/>
        <v/>
      </c>
      <c r="AL12">
        <f t="shared" si="17"/>
        <v>0.96454822348015445</v>
      </c>
      <c r="AM12" t="str">
        <f t="shared" si="3"/>
        <v/>
      </c>
      <c r="AP12">
        <f t="shared" si="18"/>
        <v>-1.2727922061357855</v>
      </c>
      <c r="AQ12" s="46">
        <f t="shared" si="19"/>
        <v>0.6110989864405163</v>
      </c>
      <c r="AR12" s="46">
        <f t="shared" si="20"/>
        <v>1.8348694221365585</v>
      </c>
      <c r="AS12">
        <f t="shared" si="21"/>
        <v>-0.83486942213655846</v>
      </c>
      <c r="AT12">
        <f t="shared" si="22"/>
        <v>8.2565288931720771E-2</v>
      </c>
      <c r="AY12" t="s">
        <v>315</v>
      </c>
    </row>
    <row r="13" spans="1:55">
      <c r="A13" t="s">
        <v>309</v>
      </c>
      <c r="M13">
        <f t="shared" si="23"/>
        <v>4</v>
      </c>
      <c r="N13">
        <f t="shared" si="0"/>
        <v>6.0004500349350332E-3</v>
      </c>
      <c r="O13">
        <f t="shared" si="0"/>
        <v>5.0344634446783437E-5</v>
      </c>
      <c r="Q13">
        <f t="shared" si="4"/>
        <v>2.5676057807557821E-2</v>
      </c>
      <c r="R13">
        <f t="shared" si="5"/>
        <v>1.7938185132159966E-4</v>
      </c>
      <c r="S13" t="str">
        <f t="shared" si="6"/>
        <v/>
      </c>
      <c r="T13">
        <f t="shared" si="7"/>
        <v>0.93586259088019252</v>
      </c>
      <c r="U13">
        <f t="shared" si="8"/>
        <v>0.94551980632273203</v>
      </c>
      <c r="V13" t="str">
        <f t="shared" si="9"/>
        <v/>
      </c>
      <c r="W13" s="49">
        <f t="shared" si="24"/>
        <v>1.3106014954924711E-2</v>
      </c>
      <c r="X13" s="50">
        <f t="shared" si="25"/>
        <v>52</v>
      </c>
      <c r="Y13" s="48"/>
      <c r="AA13">
        <f t="shared" si="1"/>
        <v>8.3901430982132198E-3</v>
      </c>
      <c r="AB13">
        <f t="shared" si="10"/>
        <v>0.9704367976374525</v>
      </c>
      <c r="AC13">
        <f t="shared" si="11"/>
        <v>2.1218285955576706</v>
      </c>
      <c r="AE13">
        <f t="shared" si="2"/>
        <v>0.9711958641302898</v>
      </c>
      <c r="AF13" t="str">
        <f t="shared" si="12"/>
        <v/>
      </c>
      <c r="AG13" s="48" t="str">
        <f t="shared" si="13"/>
        <v/>
      </c>
      <c r="AH13" s="48" t="str">
        <f t="shared" si="14"/>
        <v/>
      </c>
      <c r="AJ13">
        <f t="shared" si="15"/>
        <v>0.45735871392684152</v>
      </c>
      <c r="AK13" t="str">
        <f t="shared" si="16"/>
        <v/>
      </c>
      <c r="AL13">
        <f t="shared" si="17"/>
        <v>0.9704367976374525</v>
      </c>
      <c r="AM13" t="str">
        <f t="shared" si="3"/>
        <v/>
      </c>
      <c r="AP13">
        <f t="shared" si="18"/>
        <v>-1.2256517540566823</v>
      </c>
      <c r="AQ13" s="46">
        <f t="shared" si="19"/>
        <v>0.62002973429625086</v>
      </c>
      <c r="AR13" s="46">
        <f t="shared" si="20"/>
        <v>1.6752604649295084</v>
      </c>
      <c r="AS13">
        <f t="shared" si="21"/>
        <v>-0.67526046492950842</v>
      </c>
      <c r="AT13">
        <f t="shared" si="22"/>
        <v>0.16236976753524579</v>
      </c>
    </row>
    <row r="14" spans="1:55">
      <c r="A14" t="s">
        <v>310</v>
      </c>
      <c r="M14">
        <f t="shared" si="23"/>
        <v>5</v>
      </c>
      <c r="N14">
        <f t="shared" si="0"/>
        <v>6.4758797833871342E-3</v>
      </c>
      <c r="O14">
        <f t="shared" si="0"/>
        <v>6.0360353571275358E-5</v>
      </c>
      <c r="Q14">
        <f t="shared" si="4"/>
        <v>3.2151937590944958E-2</v>
      </c>
      <c r="R14">
        <f t="shared" si="5"/>
        <v>2.3974220489287503E-4</v>
      </c>
      <c r="S14" t="str">
        <f t="shared" si="6"/>
        <v/>
      </c>
      <c r="T14">
        <f t="shared" si="7"/>
        <v>0.92938671109680537</v>
      </c>
      <c r="U14">
        <f t="shared" si="8"/>
        <v>0.94545944596916076</v>
      </c>
      <c r="V14" t="str">
        <f t="shared" si="9"/>
        <v/>
      </c>
      <c r="W14" s="49">
        <f t="shared" si="24"/>
        <v>1.2969493965810912E-2</v>
      </c>
      <c r="X14" s="50">
        <f t="shared" si="25"/>
        <v>52</v>
      </c>
      <c r="Y14" s="48"/>
      <c r="AA14">
        <f t="shared" si="1"/>
        <v>9.3207958748895391E-3</v>
      </c>
      <c r="AB14">
        <f t="shared" si="10"/>
        <v>0.97686763314464131</v>
      </c>
      <c r="AC14">
        <f t="shared" si="11"/>
        <v>1.6963380162257982</v>
      </c>
      <c r="AE14">
        <f t="shared" si="2"/>
        <v>0.97761138356010568</v>
      </c>
      <c r="AF14" t="str">
        <f t="shared" si="12"/>
        <v/>
      </c>
      <c r="AG14" s="48" t="str">
        <f t="shared" si="13"/>
        <v/>
      </c>
      <c r="AH14" s="48" t="str">
        <f t="shared" si="14"/>
        <v/>
      </c>
      <c r="AJ14">
        <f t="shared" si="15"/>
        <v>0.57586850250404997</v>
      </c>
      <c r="AK14" t="str">
        <f t="shared" si="16"/>
        <v/>
      </c>
      <c r="AL14">
        <f t="shared" si="17"/>
        <v>0.97686763314464131</v>
      </c>
      <c r="AM14" t="str">
        <f t="shared" si="3"/>
        <v/>
      </c>
      <c r="AP14">
        <f t="shared" si="18"/>
        <v>-1.1785113019775793</v>
      </c>
      <c r="AQ14" s="46">
        <f t="shared" si="19"/>
        <v>0.62922538571930098</v>
      </c>
      <c r="AR14" s="46">
        <f t="shared" si="20"/>
        <v>1.5372474211669813</v>
      </c>
      <c r="AS14">
        <f t="shared" si="21"/>
        <v>-0.53724742116698132</v>
      </c>
      <c r="AT14">
        <f t="shared" si="22"/>
        <v>0.23137628941650934</v>
      </c>
    </row>
    <row r="15" spans="1:55">
      <c r="B15" t="s">
        <v>365</v>
      </c>
      <c r="M15">
        <f t="shared" si="23"/>
        <v>6</v>
      </c>
      <c r="N15">
        <f t="shared" si="0"/>
        <v>6.9715283223676441E-3</v>
      </c>
      <c r="O15">
        <f t="shared" si="0"/>
        <v>7.2168441478070075E-5</v>
      </c>
      <c r="Q15">
        <f t="shared" si="4"/>
        <v>3.9123465913312602E-2</v>
      </c>
      <c r="R15">
        <f t="shared" si="5"/>
        <v>3.1191064637094509E-4</v>
      </c>
      <c r="S15" t="str">
        <f t="shared" si="6"/>
        <v/>
      </c>
      <c r="T15">
        <f t="shared" si="7"/>
        <v>0.92241518277443768</v>
      </c>
      <c r="U15">
        <f t="shared" si="8"/>
        <v>0.9453872775276827</v>
      </c>
      <c r="V15" t="str">
        <f t="shared" si="9"/>
        <v/>
      </c>
      <c r="W15" s="49">
        <f t="shared" si="24"/>
        <v>1.2832972976697114E-2</v>
      </c>
      <c r="X15" s="50">
        <f t="shared" si="25"/>
        <v>52</v>
      </c>
      <c r="Y15" s="48"/>
      <c r="AA15">
        <f t="shared" si="1"/>
        <v>1.0351882419601287E-2</v>
      </c>
      <c r="AB15">
        <f t="shared" si="10"/>
        <v>0.9838800761497134</v>
      </c>
      <c r="AC15">
        <f t="shared" si="11"/>
        <v>1.3959070649140557</v>
      </c>
      <c r="AE15">
        <f t="shared" si="2"/>
        <v>0.98451074344099532</v>
      </c>
      <c r="AF15" t="str">
        <f t="shared" si="12"/>
        <v/>
      </c>
      <c r="AG15" s="48" t="str">
        <f t="shared" si="13"/>
        <v/>
      </c>
      <c r="AH15" s="48" t="str">
        <f t="shared" si="14"/>
        <v/>
      </c>
      <c r="AJ15">
        <f t="shared" si="15"/>
        <v>0.70483207720586316</v>
      </c>
      <c r="AK15" t="str">
        <f t="shared" si="16"/>
        <v/>
      </c>
      <c r="AL15">
        <f t="shared" si="17"/>
        <v>0.9838800761497134</v>
      </c>
      <c r="AM15" t="str">
        <f t="shared" si="3"/>
        <v/>
      </c>
      <c r="AP15">
        <f t="shared" si="18"/>
        <v>-1.131370849898476</v>
      </c>
      <c r="AQ15" s="46">
        <f t="shared" si="19"/>
        <v>0.63869790448641472</v>
      </c>
      <c r="AR15" s="46">
        <f t="shared" si="20"/>
        <v>1.417747228360777</v>
      </c>
      <c r="AS15">
        <f t="shared" si="21"/>
        <v>-0.41774722836077705</v>
      </c>
      <c r="AT15">
        <f t="shared" si="22"/>
        <v>0.29112638581961148</v>
      </c>
    </row>
    <row r="16" spans="1:55">
      <c r="A16" t="s">
        <v>366</v>
      </c>
      <c r="M16">
        <f t="shared" si="23"/>
        <v>7</v>
      </c>
      <c r="N16">
        <f t="shared" si="0"/>
        <v>7.4863732818942321E-3</v>
      </c>
      <c r="O16">
        <f t="shared" si="0"/>
        <v>8.6047814878553264E-5</v>
      </c>
      <c r="Q16">
        <f t="shared" si="4"/>
        <v>4.6609839195206837E-2</v>
      </c>
      <c r="R16">
        <f t="shared" si="5"/>
        <v>3.9795846124949835E-4</v>
      </c>
      <c r="S16" t="str">
        <f t="shared" si="6"/>
        <v/>
      </c>
      <c r="T16">
        <f t="shared" si="7"/>
        <v>0.9149288094925434</v>
      </c>
      <c r="U16">
        <f t="shared" si="8"/>
        <v>0.94530122971280417</v>
      </c>
      <c r="V16" t="str">
        <f t="shared" si="9"/>
        <v/>
      </c>
      <c r="W16" s="49">
        <f t="shared" si="24"/>
        <v>1.2696451987583315E-2</v>
      </c>
      <c r="X16" s="50">
        <f t="shared" si="25"/>
        <v>52</v>
      </c>
      <c r="Y16" s="48"/>
      <c r="AA16">
        <f t="shared" si="1"/>
        <v>1.1493925247711012E-2</v>
      </c>
      <c r="AB16">
        <f t="shared" si="10"/>
        <v>0.99151561299399094</v>
      </c>
      <c r="AC16">
        <f t="shared" si="11"/>
        <v>1.1735455695976917</v>
      </c>
      <c r="AE16">
        <f t="shared" si="2"/>
        <v>0.99191106890801106</v>
      </c>
      <c r="AF16" t="str">
        <f t="shared" si="12"/>
        <v/>
      </c>
      <c r="AG16" s="48" t="str">
        <f t="shared" si="13"/>
        <v/>
      </c>
      <c r="AH16" s="48" t="str">
        <f t="shared" si="14"/>
        <v/>
      </c>
      <c r="AJ16">
        <f t="shared" si="15"/>
        <v>0.84488888943093765</v>
      </c>
      <c r="AK16" t="str">
        <f t="shared" si="16"/>
        <v/>
      </c>
      <c r="AL16">
        <f t="shared" si="17"/>
        <v>0.99151561299399094</v>
      </c>
      <c r="AM16" t="str">
        <f t="shared" si="3"/>
        <v/>
      </c>
      <c r="AP16">
        <f t="shared" si="18"/>
        <v>-1.0842303978193728</v>
      </c>
      <c r="AQ16" s="46">
        <f t="shared" si="19"/>
        <v>0.64845998580846931</v>
      </c>
      <c r="AR16" s="46">
        <f t="shared" si="20"/>
        <v>1.3141871468642339</v>
      </c>
      <c r="AS16">
        <f t="shared" si="21"/>
        <v>-0.31418714686423388</v>
      </c>
      <c r="AT16">
        <f t="shared" si="22"/>
        <v>0.34290642656788306</v>
      </c>
      <c r="BC16" t="s">
        <v>321</v>
      </c>
    </row>
    <row r="17" spans="2:46">
      <c r="B17" s="10">
        <f>W4</f>
        <v>52</v>
      </c>
      <c r="C17" t="s">
        <v>367</v>
      </c>
      <c r="M17">
        <f t="shared" si="23"/>
        <v>8</v>
      </c>
      <c r="N17">
        <f t="shared" si="0"/>
        <v>8.0191663672105826E-3</v>
      </c>
      <c r="O17">
        <f t="shared" si="0"/>
        <v>1.0231265014210869E-4</v>
      </c>
      <c r="Q17">
        <f t="shared" si="4"/>
        <v>5.462900556241742E-2</v>
      </c>
      <c r="R17">
        <f t="shared" si="5"/>
        <v>5.0027111139160703E-4</v>
      </c>
      <c r="S17" t="str">
        <f t="shared" si="6"/>
        <v/>
      </c>
      <c r="T17">
        <f t="shared" si="7"/>
        <v>0.90690964312533284</v>
      </c>
      <c r="U17">
        <f t="shared" si="8"/>
        <v>0.94519891706266201</v>
      </c>
      <c r="V17" t="str">
        <f t="shared" si="9"/>
        <v/>
      </c>
      <c r="W17" s="49">
        <f t="shared" si="24"/>
        <v>1.2559930998469516E-2</v>
      </c>
      <c r="X17" s="50">
        <f t="shared" si="25"/>
        <v>52</v>
      </c>
      <c r="AA17">
        <f t="shared" si="1"/>
        <v>1.275851447108679E-2</v>
      </c>
      <c r="AB17">
        <f t="shared" si="10"/>
        <v>0.99981797899879199</v>
      </c>
      <c r="AC17">
        <f t="shared" si="11"/>
        <v>1.0031499269142645</v>
      </c>
      <c r="AE17">
        <f t="shared" si="2"/>
        <v>0.99982792262507947</v>
      </c>
      <c r="AF17" t="str">
        <f t="shared" si="12"/>
        <v/>
      </c>
      <c r="AG17" s="48" t="str">
        <f t="shared" si="13"/>
        <v/>
      </c>
      <c r="AH17" s="48" t="str">
        <f t="shared" si="14"/>
        <v/>
      </c>
      <c r="AJ17">
        <f t="shared" si="15"/>
        <v>0.99667851452103295</v>
      </c>
      <c r="AK17" t="str">
        <f t="shared" si="16"/>
        <v/>
      </c>
      <c r="AL17">
        <f t="shared" si="17"/>
        <v>0.99981797899879199</v>
      </c>
      <c r="AM17" t="str">
        <f t="shared" si="3"/>
        <v/>
      </c>
      <c r="AP17">
        <f t="shared" si="18"/>
        <v>-1.0370899457402696</v>
      </c>
      <c r="AQ17" s="46">
        <f t="shared" si="19"/>
        <v>0.65852511309556028</v>
      </c>
      <c r="AR17" s="46">
        <f t="shared" si="20"/>
        <v>1.2244166476360161</v>
      </c>
      <c r="AS17">
        <f t="shared" si="21"/>
        <v>-0.2244166476360161</v>
      </c>
      <c r="AT17">
        <f t="shared" si="22"/>
        <v>0.38779167618199195</v>
      </c>
    </row>
    <row r="18" spans="2:46">
      <c r="B18">
        <f>V111</f>
        <v>0.76731870792329793</v>
      </c>
      <c r="C18" t="s">
        <v>369</v>
      </c>
      <c r="M18">
        <f t="shared" si="23"/>
        <v>9</v>
      </c>
      <c r="N18">
        <f t="shared" si="0"/>
        <v>8.5684296025128198E-3</v>
      </c>
      <c r="O18">
        <f t="shared" si="0"/>
        <v>1.2131535967138047E-4</v>
      </c>
      <c r="Q18">
        <f t="shared" si="4"/>
        <v>6.3197435164930232E-2</v>
      </c>
      <c r="R18">
        <f t="shared" si="5"/>
        <v>6.2158647106298748E-4</v>
      </c>
      <c r="S18" t="str">
        <f t="shared" si="6"/>
        <v/>
      </c>
      <c r="T18">
        <f t="shared" si="7"/>
        <v>0.89834121352282004</v>
      </c>
      <c r="U18">
        <f t="shared" si="8"/>
        <v>0.9450776017029906</v>
      </c>
      <c r="V18" t="str">
        <f t="shared" si="9"/>
        <v/>
      </c>
      <c r="W18" s="49">
        <f t="shared" si="24"/>
        <v>1.2423410009355717E-2</v>
      </c>
      <c r="X18" s="50">
        <f t="shared" si="25"/>
        <v>52</v>
      </c>
      <c r="AA18">
        <f t="shared" si="1"/>
        <v>1.4158412369496848E-2</v>
      </c>
      <c r="AB18">
        <f t="shared" si="10"/>
        <v>1.0088332773399031</v>
      </c>
      <c r="AC18">
        <f t="shared" si="11"/>
        <v>0.86906055844948515</v>
      </c>
      <c r="AE18">
        <f t="shared" si="2"/>
        <v>1.0082750368679207</v>
      </c>
      <c r="AF18" t="str">
        <f t="shared" si="12"/>
        <v/>
      </c>
      <c r="AG18" s="48" t="str">
        <f t="shared" si="13"/>
        <v/>
      </c>
      <c r="AH18" s="48" t="str">
        <f t="shared" si="14"/>
        <v/>
      </c>
      <c r="AJ18">
        <f t="shared" si="15"/>
        <v>1.1608319668076876</v>
      </c>
      <c r="AK18" t="str">
        <f t="shared" si="16"/>
        <v/>
      </c>
      <c r="AL18">
        <f t="shared" si="17"/>
        <v>1.0088332773399031</v>
      </c>
      <c r="AM18" t="str">
        <f t="shared" si="3"/>
        <v/>
      </c>
      <c r="AP18">
        <f t="shared" si="18"/>
        <v>-0.98994949366116647</v>
      </c>
      <c r="AQ18" s="46">
        <f t="shared" si="19"/>
        <v>0.66890762009194271</v>
      </c>
      <c r="AR18" s="46">
        <f t="shared" si="20"/>
        <v>1.1466359149990486</v>
      </c>
      <c r="AS18">
        <f t="shared" si="21"/>
        <v>-0.1466359149990486</v>
      </c>
      <c r="AT18">
        <f t="shared" si="22"/>
        <v>0.4266820425004757</v>
      </c>
    </row>
    <row r="19" spans="2:46">
      <c r="B19">
        <f>S111</f>
        <v>0.77130416879571029</v>
      </c>
      <c r="C19" t="s">
        <v>368</v>
      </c>
      <c r="M19">
        <f t="shared" si="23"/>
        <v>10</v>
      </c>
      <c r="N19">
        <f t="shared" si="0"/>
        <v>9.1324542695816087E-3</v>
      </c>
      <c r="O19">
        <f t="shared" si="0"/>
        <v>1.4344955798712631E-4</v>
      </c>
      <c r="Q19">
        <f t="shared" si="4"/>
        <v>7.2329889434511838E-2</v>
      </c>
      <c r="R19">
        <f t="shared" si="5"/>
        <v>7.6503602905011385E-4</v>
      </c>
      <c r="S19" t="str">
        <f t="shared" si="6"/>
        <v/>
      </c>
      <c r="T19">
        <f t="shared" si="7"/>
        <v>0.8892087592532385</v>
      </c>
      <c r="U19">
        <f t="shared" si="8"/>
        <v>0.94493415214500354</v>
      </c>
      <c r="V19" t="str">
        <f t="shared" si="9"/>
        <v/>
      </c>
      <c r="W19" s="49">
        <f t="shared" si="24"/>
        <v>1.2286889020241918E-2</v>
      </c>
      <c r="X19" s="50">
        <f t="shared" si="25"/>
        <v>52</v>
      </c>
      <c r="AA19">
        <f t="shared" si="1"/>
        <v>1.5707667813342169E-2</v>
      </c>
      <c r="AB19">
        <f t="shared" si="10"/>
        <v>1.0186101086829149</v>
      </c>
      <c r="AC19">
        <f t="shared" si="11"/>
        <v>0.76131524996804534</v>
      </c>
      <c r="AE19">
        <f t="shared" si="2"/>
        <v>1.0172640415795153</v>
      </c>
      <c r="AF19" t="str">
        <f t="shared" si="12"/>
        <v/>
      </c>
      <c r="AG19" s="48" t="str">
        <f t="shared" si="13"/>
        <v/>
      </c>
      <c r="AH19" s="48" t="str">
        <f t="shared" si="14"/>
        <v/>
      </c>
      <c r="AJ19">
        <f t="shared" si="15"/>
        <v>1.3379609941159971</v>
      </c>
      <c r="AK19" t="str">
        <f t="shared" si="16"/>
        <v/>
      </c>
      <c r="AL19">
        <f t="shared" si="17"/>
        <v>1.0186101086829149</v>
      </c>
      <c r="AM19" t="str">
        <f t="shared" si="3"/>
        <v/>
      </c>
      <c r="AP19">
        <f t="shared" si="18"/>
        <v>-0.94280904158206336</v>
      </c>
      <c r="AQ19" s="46">
        <f t="shared" si="19"/>
        <v>0.67962275898295921</v>
      </c>
      <c r="AR19" s="46">
        <f t="shared" si="20"/>
        <v>1.0793377334580114</v>
      </c>
      <c r="AS19">
        <f t="shared" si="21"/>
        <v>-7.9337733458011428E-2</v>
      </c>
      <c r="AT19">
        <f t="shared" si="22"/>
        <v>0.46033113327099429</v>
      </c>
    </row>
    <row r="20" spans="2:46">
      <c r="M20">
        <f t="shared" si="23"/>
        <v>11</v>
      </c>
      <c r="N20">
        <f t="shared" si="0"/>
        <v>9.709302749299405E-3</v>
      </c>
      <c r="O20">
        <f t="shared" si="0"/>
        <v>1.69152961925576E-4</v>
      </c>
      <c r="Q20">
        <f t="shared" si="4"/>
        <v>8.2039192183811241E-2</v>
      </c>
      <c r="R20">
        <f t="shared" si="5"/>
        <v>9.3418899097568982E-4</v>
      </c>
      <c r="S20" t="str">
        <f t="shared" si="6"/>
        <v/>
      </c>
      <c r="T20">
        <f t="shared" si="7"/>
        <v>0.87949945650393901</v>
      </c>
      <c r="U20">
        <f t="shared" si="8"/>
        <v>0.94476499918307799</v>
      </c>
      <c r="V20" t="str">
        <f t="shared" si="9"/>
        <v/>
      </c>
      <c r="W20" s="49">
        <f t="shared" si="24"/>
        <v>1.2150368031128119E-2</v>
      </c>
      <c r="X20" s="50">
        <f t="shared" si="25"/>
        <v>52</v>
      </c>
      <c r="AA20">
        <f t="shared" si="1"/>
        <v>1.7421741426054675E-2</v>
      </c>
      <c r="AB20">
        <f t="shared" si="10"/>
        <v>1.0291997121648973</v>
      </c>
      <c r="AC20">
        <f t="shared" si="11"/>
        <v>0.67327577645043546</v>
      </c>
      <c r="AE20">
        <f t="shared" si="2"/>
        <v>1.0268041913668893</v>
      </c>
      <c r="AF20" t="str">
        <f t="shared" si="12"/>
        <v/>
      </c>
      <c r="AG20" s="48" t="str">
        <f t="shared" si="13"/>
        <v/>
      </c>
      <c r="AH20" s="48" t="str">
        <f t="shared" si="14"/>
        <v/>
      </c>
      <c r="AJ20">
        <f t="shared" si="15"/>
        <v>1.5286450933834599</v>
      </c>
      <c r="AK20" t="str">
        <f t="shared" si="16"/>
        <v/>
      </c>
      <c r="AL20">
        <f t="shared" si="17"/>
        <v>1.0291997121648973</v>
      </c>
      <c r="AM20" t="str">
        <f t="shared" si="3"/>
        <v/>
      </c>
      <c r="AP20">
        <f t="shared" si="18"/>
        <v>-0.89566858950296013</v>
      </c>
      <c r="AQ20" s="46">
        <f t="shared" si="19"/>
        <v>0.69068677515450727</v>
      </c>
      <c r="AR20" s="46">
        <f t="shared" si="20"/>
        <v>1.0212601982272651</v>
      </c>
      <c r="AS20">
        <f t="shared" si="21"/>
        <v>-2.1260198227265104E-2</v>
      </c>
      <c r="AT20">
        <f t="shared" si="22"/>
        <v>0.48936990088636745</v>
      </c>
    </row>
    <row r="21" spans="2:46">
      <c r="M21">
        <f t="shared" si="23"/>
        <v>12</v>
      </c>
      <c r="N21">
        <f t="shared" si="0"/>
        <v>1.0296813436145889E-2</v>
      </c>
      <c r="O21">
        <f t="shared" si="0"/>
        <v>1.9891016034084485E-4</v>
      </c>
      <c r="Q21">
        <f t="shared" si="4"/>
        <v>9.2336005619957126E-2</v>
      </c>
      <c r="R21">
        <f t="shared" si="5"/>
        <v>1.1330991513165346E-3</v>
      </c>
      <c r="S21" t="str">
        <f t="shared" si="6"/>
        <v/>
      </c>
      <c r="T21">
        <f t="shared" si="7"/>
        <v>0.86920264306779316</v>
      </c>
      <c r="U21">
        <f t="shared" si="8"/>
        <v>0.94456608902273709</v>
      </c>
      <c r="V21" t="str">
        <f t="shared" si="9"/>
        <v/>
      </c>
      <c r="W21" s="49">
        <f t="shared" si="24"/>
        <v>1.201384704201432E-2</v>
      </c>
      <c r="X21" s="50">
        <f t="shared" si="25"/>
        <v>52</v>
      </c>
      <c r="AA21">
        <f t="shared" si="1"/>
        <v>1.9317642450682022E-2</v>
      </c>
      <c r="AB21">
        <f t="shared" si="10"/>
        <v>1.0406561182014269</v>
      </c>
      <c r="AC21">
        <f t="shared" si="11"/>
        <v>0.60034989173585884</v>
      </c>
      <c r="AE21">
        <f t="shared" si="2"/>
        <v>1.0369020946426941</v>
      </c>
      <c r="AF21" t="str">
        <f t="shared" si="12"/>
        <v/>
      </c>
      <c r="AG21" s="48" t="str">
        <f t="shared" si="13"/>
        <v/>
      </c>
      <c r="AH21" s="48" t="str">
        <f t="shared" si="14"/>
        <v/>
      </c>
      <c r="AJ21">
        <f t="shared" si="15"/>
        <v>1.7334160171037283</v>
      </c>
      <c r="AK21" t="str">
        <f t="shared" si="16"/>
        <v/>
      </c>
      <c r="AL21">
        <f t="shared" si="17"/>
        <v>1.0406561182014269</v>
      </c>
      <c r="AM21" t="str">
        <f t="shared" si="3"/>
        <v/>
      </c>
      <c r="AP21">
        <f t="shared" si="18"/>
        <v>-0.84852813742385702</v>
      </c>
      <c r="AQ21" s="46">
        <f t="shared" si="19"/>
        <v>0.70211698937569689</v>
      </c>
      <c r="AR21" s="46">
        <f t="shared" si="20"/>
        <v>0.97134821755119771</v>
      </c>
      <c r="AS21">
        <f t="shared" si="21"/>
        <v>2.8651782448802288E-2</v>
      </c>
      <c r="AT21">
        <f t="shared" si="22"/>
        <v>0.51432589122440109</v>
      </c>
    </row>
    <row r="22" spans="2:46">
      <c r="M22">
        <f t="shared" si="23"/>
        <v>13</v>
      </c>
      <c r="N22">
        <f t="shared" si="0"/>
        <v>1.0892608851783194E-2</v>
      </c>
      <c r="O22">
        <f t="shared" si="0"/>
        <v>2.3325517957901805E-4</v>
      </c>
      <c r="Q22">
        <f t="shared" si="4"/>
        <v>0.10322861447174032</v>
      </c>
      <c r="R22">
        <f t="shared" si="5"/>
        <v>1.3663543308955527E-3</v>
      </c>
      <c r="S22" t="str">
        <f t="shared" si="6"/>
        <v/>
      </c>
      <c r="T22">
        <f t="shared" si="7"/>
        <v>0.85831003421600993</v>
      </c>
      <c r="U22">
        <f t="shared" si="8"/>
        <v>0.94433283384315803</v>
      </c>
      <c r="V22" t="str">
        <f t="shared" si="9"/>
        <v/>
      </c>
      <c r="W22" s="49">
        <f t="shared" si="24"/>
        <v>1.1877326052900521E-2</v>
      </c>
      <c r="X22" s="50">
        <f t="shared" si="25"/>
        <v>52</v>
      </c>
      <c r="AA22">
        <f t="shared" si="1"/>
        <v>2.1414078367537507E-2</v>
      </c>
      <c r="AB22">
        <f t="shared" si="10"/>
        <v>1.0530363134712215</v>
      </c>
      <c r="AC22">
        <f t="shared" si="11"/>
        <v>0.53926100279183076</v>
      </c>
      <c r="AE22">
        <f t="shared" si="2"/>
        <v>1.0475614483148983</v>
      </c>
      <c r="AF22" t="str">
        <f t="shared" si="12"/>
        <v/>
      </c>
      <c r="AG22" s="48" t="str">
        <f t="shared" si="13"/>
        <v/>
      </c>
      <c r="AH22" s="48" t="str">
        <f t="shared" si="14"/>
        <v/>
      </c>
      <c r="AJ22">
        <f t="shared" si="15"/>
        <v>1.9527395973740047</v>
      </c>
      <c r="AK22" t="str">
        <f t="shared" si="16"/>
        <v/>
      </c>
      <c r="AL22">
        <f t="shared" si="17"/>
        <v>1.0530363134712215</v>
      </c>
      <c r="AM22" t="str">
        <f t="shared" si="3"/>
        <v/>
      </c>
      <c r="AP22">
        <f t="shared" si="18"/>
        <v>-0.8013876853447538</v>
      </c>
      <c r="AQ22" s="46">
        <f t="shared" si="19"/>
        <v>0.71393188827910092</v>
      </c>
      <c r="AR22" s="46">
        <f t="shared" si="20"/>
        <v>0.92872219301480141</v>
      </c>
      <c r="AS22">
        <f t="shared" si="21"/>
        <v>7.1277806985198588E-2</v>
      </c>
      <c r="AT22">
        <f t="shared" si="22"/>
        <v>0.53563890349259924</v>
      </c>
    </row>
    <row r="23" spans="2:46">
      <c r="M23">
        <f t="shared" si="23"/>
        <v>14</v>
      </c>
      <c r="N23">
        <f t="shared" si="0"/>
        <v>1.1494107034375914E-2</v>
      </c>
      <c r="O23">
        <f t="shared" si="0"/>
        <v>2.7277376197450554E-4</v>
      </c>
      <c r="Q23">
        <f t="shared" si="4"/>
        <v>0.11472272150611623</v>
      </c>
      <c r="R23">
        <f t="shared" si="5"/>
        <v>1.6391280928700581E-3</v>
      </c>
      <c r="S23" t="str">
        <f t="shared" si="6"/>
        <v/>
      </c>
      <c r="T23">
        <f t="shared" si="7"/>
        <v>0.84681592718163401</v>
      </c>
      <c r="U23">
        <f t="shared" si="8"/>
        <v>0.94406006008118359</v>
      </c>
      <c r="V23" t="str">
        <f t="shared" si="9"/>
        <v/>
      </c>
      <c r="W23" s="49">
        <f t="shared" si="24"/>
        <v>1.1740805063786722E-2</v>
      </c>
      <c r="X23" s="50">
        <f t="shared" si="25"/>
        <v>52</v>
      </c>
      <c r="AA23">
        <f t="shared" si="1"/>
        <v>2.3731618398776824E-2</v>
      </c>
      <c r="AB23">
        <f t="shared" si="10"/>
        <v>1.0664004182817235</v>
      </c>
      <c r="AC23">
        <f t="shared" si="11"/>
        <v>0.48760994495614429</v>
      </c>
      <c r="AE23">
        <f t="shared" si="2"/>
        <v>1.0587827815872999</v>
      </c>
      <c r="AF23" t="str">
        <f t="shared" si="12"/>
        <v/>
      </c>
      <c r="AG23" s="48" t="str">
        <f t="shared" si="13"/>
        <v/>
      </c>
      <c r="AH23" s="48" t="str">
        <f t="shared" si="14"/>
        <v/>
      </c>
      <c r="AJ23">
        <f t="shared" si="15"/>
        <v>2.1869948086838873</v>
      </c>
      <c r="AK23" t="str">
        <f t="shared" si="16"/>
        <v/>
      </c>
      <c r="AL23">
        <f t="shared" si="17"/>
        <v>1.0664004182817235</v>
      </c>
      <c r="AM23" t="str">
        <f t="shared" si="3"/>
        <v/>
      </c>
      <c r="AP23">
        <f t="shared" si="18"/>
        <v>-0.75424723326565069</v>
      </c>
      <c r="AQ23" s="46">
        <f t="shared" si="19"/>
        <v>0.7261512241327166</v>
      </c>
      <c r="AR23" s="46">
        <f t="shared" si="20"/>
        <v>0.8926525964706119</v>
      </c>
      <c r="AS23">
        <f t="shared" si="21"/>
        <v>0.1073474035293881</v>
      </c>
      <c r="AT23">
        <f t="shared" si="22"/>
        <v>0.55367370176469399</v>
      </c>
    </row>
    <row r="24" spans="2:46">
      <c r="M24">
        <f t="shared" si="23"/>
        <v>15</v>
      </c>
      <c r="N24">
        <f t="shared" si="0"/>
        <v>1.209853622613007E-2</v>
      </c>
      <c r="O24">
        <f t="shared" si="0"/>
        <v>3.1810526597646211E-4</v>
      </c>
      <c r="Q24">
        <f t="shared" si="4"/>
        <v>0.12682125773224631</v>
      </c>
      <c r="R24">
        <f t="shared" si="5"/>
        <v>1.9572333588465203E-3</v>
      </c>
      <c r="S24" t="str">
        <f t="shared" si="6"/>
        <v/>
      </c>
      <c r="T24">
        <f t="shared" si="7"/>
        <v>0.83471739095550401</v>
      </c>
      <c r="U24">
        <f t="shared" si="8"/>
        <v>0.94374195481520706</v>
      </c>
      <c r="V24" t="str">
        <f t="shared" si="9"/>
        <v/>
      </c>
      <c r="W24" s="49">
        <f t="shared" si="24"/>
        <v>1.1604284074672924E-2</v>
      </c>
      <c r="X24" s="50">
        <f t="shared" si="25"/>
        <v>52</v>
      </c>
      <c r="AA24">
        <f t="shared" si="1"/>
        <v>2.6292872131872244E-2</v>
      </c>
      <c r="AB24">
        <f t="shared" si="10"/>
        <v>1.0808118763452623</v>
      </c>
      <c r="AC24">
        <f t="shared" si="11"/>
        <v>0.44360106649918862</v>
      </c>
      <c r="AE24">
        <f t="shared" si="2"/>
        <v>1.0705632125474533</v>
      </c>
      <c r="AF24" t="str">
        <f t="shared" si="12"/>
        <v/>
      </c>
      <c r="AG24" s="48" t="str">
        <f t="shared" si="13"/>
        <v/>
      </c>
      <c r="AH24" s="48" t="str">
        <f t="shared" si="14"/>
        <v/>
      </c>
      <c r="AJ24">
        <f t="shared" si="15"/>
        <v>2.4364501304625223</v>
      </c>
      <c r="AK24" t="str">
        <f t="shared" si="16"/>
        <v/>
      </c>
      <c r="AL24">
        <f t="shared" si="17"/>
        <v>1.0808118763452623</v>
      </c>
      <c r="AM24" t="str">
        <f t="shared" si="3"/>
        <v/>
      </c>
      <c r="AP24">
        <f t="shared" si="18"/>
        <v>-0.70710678118654746</v>
      </c>
      <c r="AQ24" s="46">
        <f t="shared" si="19"/>
        <v>0.73879612503625858</v>
      </c>
      <c r="AR24" s="46">
        <f t="shared" si="20"/>
        <v>0.86253942808256445</v>
      </c>
      <c r="AS24">
        <f t="shared" si="21"/>
        <v>0.13746057191743555</v>
      </c>
      <c r="AT24">
        <f t="shared" si="22"/>
        <v>0.56873028595871777</v>
      </c>
    </row>
    <row r="25" spans="2:46">
      <c r="M25">
        <f t="shared" si="23"/>
        <v>16</v>
      </c>
      <c r="N25">
        <f t="shared" si="0"/>
        <v>1.270295282364099E-2</v>
      </c>
      <c r="O25">
        <f t="shared" si="0"/>
        <v>3.6994408854255613E-4</v>
      </c>
      <c r="Q25">
        <f t="shared" si="4"/>
        <v>0.13952421055588729</v>
      </c>
      <c r="R25">
        <f t="shared" si="5"/>
        <v>2.3271774473890765E-3</v>
      </c>
      <c r="S25" t="str">
        <f t="shared" si="6"/>
        <v/>
      </c>
      <c r="T25">
        <f t="shared" si="7"/>
        <v>0.82201443813186303</v>
      </c>
      <c r="U25">
        <f t="shared" si="8"/>
        <v>0.94337201072666454</v>
      </c>
      <c r="V25" t="str">
        <f t="shared" si="9"/>
        <v/>
      </c>
      <c r="W25" s="49">
        <f t="shared" si="24"/>
        <v>1.1467763085559125E-2</v>
      </c>
      <c r="X25" s="50">
        <f t="shared" si="25"/>
        <v>52</v>
      </c>
      <c r="AA25">
        <f t="shared" si="1"/>
        <v>2.9122684597715501E-2</v>
      </c>
      <c r="AB25">
        <f t="shared" si="10"/>
        <v>1.096337656793464</v>
      </c>
      <c r="AC25">
        <f t="shared" si="11"/>
        <v>0.4058649681494006</v>
      </c>
      <c r="AE25">
        <f t="shared" si="2"/>
        <v>1.0828962212825519</v>
      </c>
      <c r="AF25" t="str">
        <f t="shared" si="12"/>
        <v/>
      </c>
      <c r="AG25" s="48" t="str">
        <f t="shared" si="13"/>
        <v/>
      </c>
      <c r="AH25" s="48" t="str">
        <f t="shared" si="14"/>
        <v/>
      </c>
      <c r="AJ25">
        <f t="shared" si="15"/>
        <v>2.7012374627757905</v>
      </c>
      <c r="AK25" t="str">
        <f t="shared" si="16"/>
        <v/>
      </c>
      <c r="AL25">
        <f t="shared" si="17"/>
        <v>1.096337656793464</v>
      </c>
      <c r="AM25" t="str">
        <f t="shared" si="3"/>
        <v/>
      </c>
      <c r="AP25">
        <f t="shared" si="18"/>
        <v>-0.65996632910744435</v>
      </c>
      <c r="AQ25" s="46">
        <f t="shared" si="19"/>
        <v>0.75188921683497512</v>
      </c>
      <c r="AR25" s="46">
        <f t="shared" si="20"/>
        <v>0.83789575426049867</v>
      </c>
      <c r="AS25">
        <f t="shared" si="21"/>
        <v>0.16210424573950133</v>
      </c>
      <c r="AT25">
        <f t="shared" si="22"/>
        <v>0.58105212286975072</v>
      </c>
    </row>
    <row r="26" spans="2:46">
      <c r="M26">
        <f t="shared" si="23"/>
        <v>17</v>
      </c>
      <c r="N26">
        <f t="shared" si="0"/>
        <v>1.3304262495127873E-2</v>
      </c>
      <c r="O26">
        <f t="shared" si="0"/>
        <v>4.290405034706946E-4</v>
      </c>
      <c r="Q26">
        <f t="shared" si="4"/>
        <v>0.15282847305101516</v>
      </c>
      <c r="R26">
        <f t="shared" si="5"/>
        <v>2.7562179508597712E-3</v>
      </c>
      <c r="S26" t="str">
        <f t="shared" si="6"/>
        <v/>
      </c>
      <c r="T26">
        <f t="shared" si="7"/>
        <v>0.8087101756367352</v>
      </c>
      <c r="U26">
        <f t="shared" si="8"/>
        <v>0.94294297022319384</v>
      </c>
      <c r="V26" t="str">
        <f t="shared" si="9"/>
        <v/>
      </c>
      <c r="W26" s="49">
        <f t="shared" si="24"/>
        <v>1.1331242096445326E-2</v>
      </c>
      <c r="X26" s="50">
        <f t="shared" si="25"/>
        <v>52</v>
      </c>
      <c r="AA26">
        <f t="shared" si="1"/>
        <v>3.2248349251062403E-2</v>
      </c>
      <c r="AB26">
        <f t="shared" si="10"/>
        <v>1.1130484680229062</v>
      </c>
      <c r="AC26">
        <f t="shared" si="11"/>
        <v>0.37334031177397253</v>
      </c>
      <c r="AE26">
        <f t="shared" si="2"/>
        <v>1.0957714432742089</v>
      </c>
      <c r="AF26" t="str">
        <f t="shared" si="12"/>
        <v/>
      </c>
      <c r="AG26" s="48" t="str">
        <f t="shared" si="13"/>
        <v/>
      </c>
      <c r="AH26" s="48" t="str">
        <f t="shared" si="14"/>
        <v/>
      </c>
      <c r="AJ26">
        <f t="shared" si="15"/>
        <v>2.9813240974008921</v>
      </c>
      <c r="AK26" t="str">
        <f t="shared" si="16"/>
        <v/>
      </c>
      <c r="AL26">
        <f t="shared" si="17"/>
        <v>1.1130484680229062</v>
      </c>
      <c r="AM26" t="str">
        <f t="shared" si="3"/>
        <v/>
      </c>
      <c r="AP26">
        <f t="shared" si="18"/>
        <v>-0.61282587702834113</v>
      </c>
      <c r="AQ26" s="46">
        <f t="shared" si="19"/>
        <v>0.76545475823083564</v>
      </c>
      <c r="AR26" s="46">
        <f t="shared" si="20"/>
        <v>0.8183346987073411</v>
      </c>
      <c r="AS26">
        <f t="shared" si="21"/>
        <v>0.1816653012926589</v>
      </c>
      <c r="AT26">
        <f t="shared" si="22"/>
        <v>0.5908326506463295</v>
      </c>
    </row>
    <row r="27" spans="2:46">
      <c r="M27">
        <f t="shared" si="23"/>
        <v>18</v>
      </c>
      <c r="N27">
        <f t="shared" si="0"/>
        <v>1.389924430674846E-2</v>
      </c>
      <c r="O27">
        <f t="shared" si="0"/>
        <v>4.9620080373504729E-4</v>
      </c>
      <c r="Q27">
        <f t="shared" si="4"/>
        <v>0.16672771735776362</v>
      </c>
      <c r="R27">
        <f t="shared" si="5"/>
        <v>3.2524187545948185E-3</v>
      </c>
      <c r="S27" t="str">
        <f t="shared" si="6"/>
        <v/>
      </c>
      <c r="T27">
        <f t="shared" si="7"/>
        <v>0.7948109313299867</v>
      </c>
      <c r="U27">
        <f t="shared" si="8"/>
        <v>0.94244676941945882</v>
      </c>
      <c r="V27" t="str">
        <f t="shared" si="9"/>
        <v/>
      </c>
      <c r="W27" s="49">
        <f t="shared" si="24"/>
        <v>1.1194721107331527E-2</v>
      </c>
      <c r="X27" s="50">
        <f t="shared" si="25"/>
        <v>52</v>
      </c>
      <c r="AA27">
        <f t="shared" si="1"/>
        <v>3.5699840421837062E-2</v>
      </c>
      <c r="AB27">
        <f t="shared" si="10"/>
        <v>1.1310189826919952</v>
      </c>
      <c r="AC27">
        <f t="shared" si="11"/>
        <v>0.3451929378787314</v>
      </c>
      <c r="AE27">
        <f t="shared" si="2"/>
        <v>1.1091744867772224</v>
      </c>
      <c r="AF27" t="str">
        <f t="shared" si="12"/>
        <v/>
      </c>
      <c r="AG27" s="48" t="str">
        <f t="shared" si="13"/>
        <v/>
      </c>
      <c r="AH27" s="48" t="str">
        <f t="shared" si="14"/>
        <v/>
      </c>
      <c r="AJ27">
        <f t="shared" si="15"/>
        <v>3.2764835504523839</v>
      </c>
      <c r="AK27" t="str">
        <f t="shared" si="16"/>
        <v/>
      </c>
      <c r="AL27">
        <f t="shared" si="17"/>
        <v>1.1310189826919952</v>
      </c>
      <c r="AM27" t="str">
        <f t="shared" si="3"/>
        <v/>
      </c>
      <c r="AP27">
        <f t="shared" si="18"/>
        <v>-0.56568542494923801</v>
      </c>
      <c r="AQ27" s="46">
        <f t="shared" si="19"/>
        <v>0.77951879078845765</v>
      </c>
      <c r="AR27" s="46">
        <f t="shared" si="20"/>
        <v>0.80355940379988711</v>
      </c>
      <c r="AS27">
        <f t="shared" si="21"/>
        <v>0.19644059620011289</v>
      </c>
      <c r="AT27">
        <f t="shared" si="22"/>
        <v>0.59822029810005639</v>
      </c>
    </row>
    <row r="28" spans="2:46">
      <c r="M28">
        <f t="shared" si="23"/>
        <v>19</v>
      </c>
      <c r="N28">
        <f t="shared" si="0"/>
        <v>1.4484577638281138E-2</v>
      </c>
      <c r="O28">
        <f t="shared" si="0"/>
        <v>5.7228663202943582E-4</v>
      </c>
      <c r="Q28">
        <f t="shared" si="4"/>
        <v>0.18121229499604477</v>
      </c>
      <c r="R28">
        <f t="shared" si="5"/>
        <v>3.8247053866242542E-3</v>
      </c>
      <c r="S28" t="str">
        <f t="shared" si="6"/>
        <v/>
      </c>
      <c r="T28">
        <f t="shared" si="7"/>
        <v>0.78032635369170555</v>
      </c>
      <c r="U28">
        <f t="shared" si="8"/>
        <v>0.94187448278742936</v>
      </c>
      <c r="V28" t="str">
        <f t="shared" si="9"/>
        <v/>
      </c>
      <c r="W28" s="49">
        <f t="shared" si="24"/>
        <v>1.1058200118217728E-2</v>
      </c>
      <c r="X28" s="50">
        <f t="shared" si="25"/>
        <v>52</v>
      </c>
      <c r="AA28">
        <f t="shared" si="1"/>
        <v>3.9510066936086941E-2</v>
      </c>
      <c r="AB28">
        <f t="shared" si="10"/>
        <v>1.1503280728707077</v>
      </c>
      <c r="AC28">
        <f t="shared" si="11"/>
        <v>0.32075923553553204</v>
      </c>
      <c r="AE28">
        <f t="shared" si="2"/>
        <v>1.1230867777834741</v>
      </c>
      <c r="AF28" t="str">
        <f t="shared" si="12"/>
        <v/>
      </c>
      <c r="AG28" s="48" t="str">
        <f t="shared" si="13"/>
        <v/>
      </c>
      <c r="AH28" s="48" t="str">
        <f t="shared" si="14"/>
        <v/>
      </c>
      <c r="AJ28">
        <f t="shared" si="15"/>
        <v>3.5862664124078827</v>
      </c>
      <c r="AK28" t="str">
        <f t="shared" si="16"/>
        <v/>
      </c>
      <c r="AL28">
        <f t="shared" si="17"/>
        <v>1.1503280728707077</v>
      </c>
      <c r="AM28" t="str">
        <f t="shared" si="3"/>
        <v/>
      </c>
      <c r="AP28">
        <f t="shared" si="18"/>
        <v>-0.51854497287013479</v>
      </c>
      <c r="AQ28" s="46">
        <f t="shared" si="19"/>
        <v>0.7941093057873011</v>
      </c>
      <c r="AR28" s="46">
        <f t="shared" si="20"/>
        <v>0.79335560065371813</v>
      </c>
      <c r="AS28">
        <f t="shared" si="21"/>
        <v>0.20664439934628187</v>
      </c>
      <c r="AT28">
        <f t="shared" si="22"/>
        <v>0.60332219967314094</v>
      </c>
    </row>
    <row r="29" spans="2:46">
      <c r="M29">
        <f t="shared" si="23"/>
        <v>20</v>
      </c>
      <c r="N29">
        <f t="shared" ref="N29:O48" si="26">(1/(N$4*SQRT(2*3.1415926535)))*EXP(-(($M29-N$3)^2)/(2*N$4^2))</f>
        <v>1.5056871607955401E-2</v>
      </c>
      <c r="O29">
        <f t="shared" si="26"/>
        <v>6.582133819883002E-4</v>
      </c>
      <c r="Q29">
        <f t="shared" si="4"/>
        <v>0.19626916660400018</v>
      </c>
      <c r="R29">
        <f t="shared" si="5"/>
        <v>4.4829187686125545E-3</v>
      </c>
      <c r="S29" t="str">
        <f t="shared" si="6"/>
        <v/>
      </c>
      <c r="T29">
        <f t="shared" si="7"/>
        <v>0.76526948208375012</v>
      </c>
      <c r="U29">
        <f t="shared" si="8"/>
        <v>0.94121626940544112</v>
      </c>
      <c r="V29" t="str">
        <f t="shared" si="9"/>
        <v/>
      </c>
      <c r="W29" s="49">
        <f t="shared" si="24"/>
        <v>1.0921679129103929E-2</v>
      </c>
      <c r="X29" s="50">
        <f t="shared" si="25"/>
        <v>52</v>
      </c>
      <c r="AA29">
        <f t="shared" si="1"/>
        <v>4.3715148745807772E-2</v>
      </c>
      <c r="AB29">
        <f t="shared" si="10"/>
        <v>1.1710590539727397</v>
      </c>
      <c r="AC29">
        <f t="shared" si="11"/>
        <v>0.29950568197583005</v>
      </c>
      <c r="AE29">
        <f t="shared" si="2"/>
        <v>1.1374854360094413</v>
      </c>
      <c r="AF29" t="str">
        <f t="shared" si="12"/>
        <v/>
      </c>
      <c r="AG29" s="48" t="str">
        <f t="shared" si="13"/>
        <v/>
      </c>
      <c r="AH29" s="48" t="str">
        <f t="shared" si="14"/>
        <v/>
      </c>
      <c r="AJ29">
        <f t="shared" si="15"/>
        <v>3.9099727465846326</v>
      </c>
      <c r="AK29" t="str">
        <f t="shared" si="16"/>
        <v/>
      </c>
      <c r="AL29">
        <f t="shared" si="17"/>
        <v>1.1710590539727397</v>
      </c>
      <c r="AM29" t="str">
        <f t="shared" si="3"/>
        <v/>
      </c>
      <c r="AP29">
        <f t="shared" si="18"/>
        <v>-0.47140452079103168</v>
      </c>
      <c r="AQ29" s="46">
        <f t="shared" si="19"/>
        <v>0.80925643016945381</v>
      </c>
      <c r="AR29" s="46">
        <f t="shared" si="20"/>
        <v>0.78758653074982476</v>
      </c>
      <c r="AS29">
        <f t="shared" si="21"/>
        <v>0.21241346925017524</v>
      </c>
      <c r="AT29">
        <f t="shared" si="22"/>
        <v>0.60620673462508767</v>
      </c>
    </row>
    <row r="30" spans="2:46">
      <c r="M30">
        <f t="shared" si="23"/>
        <v>21</v>
      </c>
      <c r="N30">
        <f t="shared" si="26"/>
        <v>1.5612696668561186E-2</v>
      </c>
      <c r="O30">
        <f t="shared" si="26"/>
        <v>7.5494755334240364E-4</v>
      </c>
      <c r="Q30">
        <f t="shared" si="4"/>
        <v>0.21188186327256137</v>
      </c>
      <c r="R30">
        <f t="shared" si="5"/>
        <v>5.2378663219549582E-3</v>
      </c>
      <c r="S30" t="str">
        <f t="shared" si="6"/>
        <v/>
      </c>
      <c r="T30">
        <f t="shared" si="7"/>
        <v>0.74965678541518899</v>
      </c>
      <c r="U30">
        <f t="shared" si="8"/>
        <v>0.94046132185209863</v>
      </c>
      <c r="V30" t="str">
        <f t="shared" si="9"/>
        <v/>
      </c>
      <c r="W30" s="49">
        <f t="shared" si="24"/>
        <v>1.078515813999013E-2</v>
      </c>
      <c r="X30" s="50">
        <f t="shared" si="25"/>
        <v>52</v>
      </c>
      <c r="AA30">
        <f t="shared" si="1"/>
        <v>4.8354718558173145E-2</v>
      </c>
      <c r="AB30">
        <f t="shared" si="10"/>
        <v>1.193299935663511</v>
      </c>
      <c r="AC30">
        <f t="shared" si="11"/>
        <v>0.2809994080112076</v>
      </c>
      <c r="AE30">
        <f t="shared" si="2"/>
        <v>1.1523431851246599</v>
      </c>
      <c r="AF30" t="str">
        <f t="shared" si="12"/>
        <v/>
      </c>
      <c r="AG30" s="48" t="str">
        <f t="shared" si="13"/>
        <v/>
      </c>
      <c r="AH30" s="48" t="str">
        <f t="shared" si="14"/>
        <v/>
      </c>
      <c r="AJ30">
        <f t="shared" si="15"/>
        <v>4.2466279345895153</v>
      </c>
      <c r="AK30" t="str">
        <f t="shared" si="16"/>
        <v/>
      </c>
      <c r="AL30">
        <f t="shared" si="17"/>
        <v>1.193299935663511</v>
      </c>
      <c r="AM30" t="str">
        <f t="shared" si="3"/>
        <v/>
      </c>
      <c r="AP30">
        <f t="shared" si="18"/>
        <v>-0.42426406871192851</v>
      </c>
      <c r="AQ30" s="46">
        <f t="shared" si="19"/>
        <v>0.82499263418223634</v>
      </c>
      <c r="AR30" s="46">
        <f t="shared" si="20"/>
        <v>0.78619005527236119</v>
      </c>
      <c r="AS30">
        <f t="shared" si="21"/>
        <v>0.21380994472763881</v>
      </c>
      <c r="AT30">
        <f t="shared" si="22"/>
        <v>0.60690497236381935</v>
      </c>
    </row>
    <row r="31" spans="2:46">
      <c r="M31">
        <f t="shared" si="23"/>
        <v>22</v>
      </c>
      <c r="N31">
        <f t="shared" si="26"/>
        <v>1.6148617983626497E-2</v>
      </c>
      <c r="O31">
        <f t="shared" si="26"/>
        <v>8.6350294794973134E-4</v>
      </c>
      <c r="Q31">
        <f t="shared" si="4"/>
        <v>0.22803048125618786</v>
      </c>
      <c r="R31">
        <f t="shared" si="5"/>
        <v>6.1013692699046895E-3</v>
      </c>
      <c r="S31" t="str">
        <f t="shared" si="6"/>
        <v/>
      </c>
      <c r="T31">
        <f t="shared" si="7"/>
        <v>0.73350816743156244</v>
      </c>
      <c r="U31">
        <f t="shared" si="8"/>
        <v>0.93959781890414895</v>
      </c>
      <c r="V31" t="str">
        <f t="shared" si="9"/>
        <v/>
      </c>
      <c r="W31" s="49">
        <f t="shared" si="24"/>
        <v>1.0648637150876331E-2</v>
      </c>
      <c r="X31" s="50">
        <f t="shared" si="25"/>
        <v>52</v>
      </c>
      <c r="AA31">
        <f t="shared" si="1"/>
        <v>5.347225061768502E-2</v>
      </c>
      <c r="AB31">
        <f t="shared" si="10"/>
        <v>1.2171436774253861</v>
      </c>
      <c r="AC31">
        <f t="shared" si="11"/>
        <v>0.26488643431835923</v>
      </c>
      <c r="AE31">
        <f t="shared" si="2"/>
        <v>1.1676283001603367</v>
      </c>
      <c r="AF31" t="str">
        <f t="shared" si="12"/>
        <v/>
      </c>
      <c r="AG31" s="48" t="str">
        <f t="shared" si="13"/>
        <v/>
      </c>
      <c r="AH31" s="48" t="str">
        <f t="shared" si="14"/>
        <v/>
      </c>
      <c r="AJ31">
        <f t="shared" si="15"/>
        <v>4.5949641798663681</v>
      </c>
      <c r="AK31" t="str">
        <f t="shared" si="16"/>
        <v/>
      </c>
      <c r="AL31">
        <f t="shared" si="17"/>
        <v>1.2171436774253861</v>
      </c>
      <c r="AM31" t="str">
        <f t="shared" si="3"/>
        <v/>
      </c>
      <c r="AP31">
        <f t="shared" si="18"/>
        <v>-0.37712361663282534</v>
      </c>
      <c r="AQ31" s="46">
        <f t="shared" si="19"/>
        <v>0.8413529637272219</v>
      </c>
      <c r="AR31" s="46">
        <f t="shared" si="20"/>
        <v>0.78917787508868686</v>
      </c>
      <c r="AS31">
        <f t="shared" si="21"/>
        <v>0.21082212491131314</v>
      </c>
      <c r="AT31">
        <f t="shared" si="22"/>
        <v>0.60541106245565657</v>
      </c>
    </row>
    <row r="32" spans="2:46">
      <c r="M32">
        <f t="shared" si="23"/>
        <v>23</v>
      </c>
      <c r="N32">
        <f t="shared" si="26"/>
        <v>1.666123014482809E-2</v>
      </c>
      <c r="O32">
        <f t="shared" si="26"/>
        <v>9.8493560057109886E-4</v>
      </c>
      <c r="Q32">
        <f t="shared" si="4"/>
        <v>0.24469171140101595</v>
      </c>
      <c r="R32">
        <f t="shared" si="5"/>
        <v>7.0863048704757885E-3</v>
      </c>
      <c r="S32" t="str">
        <f t="shared" si="6"/>
        <v/>
      </c>
      <c r="T32">
        <f t="shared" si="7"/>
        <v>0.71684693728673432</v>
      </c>
      <c r="U32">
        <f t="shared" si="8"/>
        <v>0.93861288330357784</v>
      </c>
      <c r="V32" t="str">
        <f t="shared" si="9"/>
        <v/>
      </c>
      <c r="W32" s="49">
        <f t="shared" si="24"/>
        <v>1.0512116161762532E-2</v>
      </c>
      <c r="X32" s="50">
        <f t="shared" si="25"/>
        <v>52</v>
      </c>
      <c r="AA32">
        <f t="shared" si="1"/>
        <v>5.9115418970239635E-2</v>
      </c>
      <c r="AB32">
        <f t="shared" si="10"/>
        <v>1.242688445859113</v>
      </c>
      <c r="AC32">
        <f t="shared" si="11"/>
        <v>0.25087534164905628</v>
      </c>
      <c r="AE32">
        <f t="shared" si="2"/>
        <v>1.1833045947045937</v>
      </c>
      <c r="AF32" t="str">
        <f t="shared" si="12"/>
        <v/>
      </c>
      <c r="AG32" s="48" t="str">
        <f t="shared" si="13"/>
        <v/>
      </c>
      <c r="AH32" s="48" t="str">
        <f t="shared" si="14"/>
        <v/>
      </c>
      <c r="AJ32">
        <f t="shared" si="15"/>
        <v>4.9534100788489646</v>
      </c>
      <c r="AK32" t="str">
        <f t="shared" si="16"/>
        <v/>
      </c>
      <c r="AL32">
        <f t="shared" si="17"/>
        <v>1.242688445859113</v>
      </c>
      <c r="AM32" t="str">
        <f t="shared" si="3"/>
        <v/>
      </c>
      <c r="AP32">
        <f t="shared" si="18"/>
        <v>-0.32998316455372217</v>
      </c>
      <c r="AQ32" s="46">
        <f t="shared" si="19"/>
        <v>0.85837530091470593</v>
      </c>
      <c r="AR32" s="46">
        <f t="shared" si="20"/>
        <v>0.79663686908368003</v>
      </c>
      <c r="AS32">
        <f t="shared" si="21"/>
        <v>0.20336313091631997</v>
      </c>
      <c r="AT32">
        <f t="shared" si="22"/>
        <v>0.60168156545815998</v>
      </c>
    </row>
    <row r="33" spans="13:46">
      <c r="M33">
        <f t="shared" si="23"/>
        <v>24</v>
      </c>
      <c r="N33">
        <f t="shared" si="26"/>
        <v>1.7147192751214249E-2</v>
      </c>
      <c r="O33">
        <f t="shared" si="26"/>
        <v>1.1203373487415503E-3</v>
      </c>
      <c r="Q33">
        <f t="shared" si="4"/>
        <v>0.26183890415223021</v>
      </c>
      <c r="R33">
        <f t="shared" si="5"/>
        <v>8.2066422192173388E-3</v>
      </c>
      <c r="S33" t="str">
        <f t="shared" si="6"/>
        <v/>
      </c>
      <c r="T33">
        <f t="shared" si="7"/>
        <v>0.69969974453552009</v>
      </c>
      <c r="U33">
        <f t="shared" si="8"/>
        <v>0.93749254595483633</v>
      </c>
      <c r="V33" t="str">
        <f t="shared" si="9"/>
        <v/>
      </c>
      <c r="W33" s="49">
        <f t="shared" si="24"/>
        <v>1.0375595172648733E-2</v>
      </c>
      <c r="X33" s="50">
        <f t="shared" si="25"/>
        <v>52</v>
      </c>
      <c r="AA33">
        <f t="shared" si="1"/>
        <v>6.5336487726961337E-2</v>
      </c>
      <c r="AB33">
        <f t="shared" si="10"/>
        <v>1.2700378700914015</v>
      </c>
      <c r="AC33">
        <f t="shared" si="11"/>
        <v>0.23872485354133063</v>
      </c>
      <c r="AE33">
        <f t="shared" si="2"/>
        <v>1.1993314501070667</v>
      </c>
      <c r="AF33" t="str">
        <f t="shared" si="12"/>
        <v/>
      </c>
      <c r="AG33" s="48" t="str">
        <f t="shared" si="13"/>
        <v/>
      </c>
      <c r="AH33" s="48" t="str">
        <f t="shared" si="14"/>
        <v/>
      </c>
      <c r="AJ33">
        <f t="shared" si="15"/>
        <v>5.320090687044944</v>
      </c>
      <c r="AK33" t="str">
        <f t="shared" si="16"/>
        <v/>
      </c>
      <c r="AL33">
        <f t="shared" si="17"/>
        <v>1.2700378700914015</v>
      </c>
      <c r="AM33" t="str">
        <f t="shared" si="3"/>
        <v/>
      </c>
      <c r="AP33">
        <f t="shared" si="18"/>
        <v>-0.28284271247461901</v>
      </c>
      <c r="AQ33" s="46">
        <f t="shared" si="19"/>
        <v>0.8761006569007046</v>
      </c>
      <c r="AR33" s="46">
        <f t="shared" si="20"/>
        <v>0.80873264585817195</v>
      </c>
      <c r="AS33">
        <f t="shared" si="21"/>
        <v>0.19126735414182805</v>
      </c>
      <c r="AT33">
        <f t="shared" si="22"/>
        <v>0.59563367707091408</v>
      </c>
    </row>
    <row r="34" spans="13:46">
      <c r="M34">
        <f t="shared" si="23"/>
        <v>25</v>
      </c>
      <c r="N34">
        <f t="shared" si="26"/>
        <v>1.7603266338466546E-2</v>
      </c>
      <c r="O34">
        <f t="shared" si="26"/>
        <v>1.270827960370213E-3</v>
      </c>
      <c r="Q34">
        <f t="shared" si="4"/>
        <v>0.27944217049069675</v>
      </c>
      <c r="R34">
        <f t="shared" si="5"/>
        <v>9.4774701795875514E-3</v>
      </c>
      <c r="S34" t="str">
        <f t="shared" si="6"/>
        <v/>
      </c>
      <c r="T34">
        <f t="shared" si="7"/>
        <v>0.68209647819705355</v>
      </c>
      <c r="U34">
        <f t="shared" si="8"/>
        <v>0.93622171799446607</v>
      </c>
      <c r="V34" t="str">
        <f t="shared" si="9"/>
        <v/>
      </c>
      <c r="W34" s="49">
        <f t="shared" si="24"/>
        <v>1.0239074183534935E-2</v>
      </c>
      <c r="X34" s="50">
        <f t="shared" si="25"/>
        <v>52</v>
      </c>
      <c r="AA34">
        <f t="shared" si="1"/>
        <v>7.2192736048832473E-2</v>
      </c>
      <c r="AB34">
        <f t="shared" si="10"/>
        <v>1.2993012908235679</v>
      </c>
      <c r="AC34">
        <f t="shared" si="11"/>
        <v>0.22823427793142353</v>
      </c>
      <c r="AE34">
        <f t="shared" si="2"/>
        <v>1.2156638884851629</v>
      </c>
      <c r="AF34" t="str">
        <f t="shared" si="12"/>
        <v/>
      </c>
      <c r="AG34" s="48" t="str">
        <f t="shared" si="13"/>
        <v/>
      </c>
      <c r="AH34" s="48" t="str">
        <f t="shared" si="14"/>
        <v/>
      </c>
      <c r="AJ34">
        <f t="shared" si="15"/>
        <v>5.692840280608344</v>
      </c>
      <c r="AK34" t="str">
        <f t="shared" si="16"/>
        <v/>
      </c>
      <c r="AL34">
        <f t="shared" si="17"/>
        <v>1.2993012908235679</v>
      </c>
      <c r="AM34" t="str">
        <f t="shared" si="3"/>
        <v/>
      </c>
      <c r="AP34">
        <f t="shared" si="18"/>
        <v>-0.23570226039551584</v>
      </c>
      <c r="AQ34" s="46">
        <f t="shared" si="19"/>
        <v>0.8945735017712878</v>
      </c>
      <c r="AR34" s="46">
        <f t="shared" si="20"/>
        <v>0.82571549849821879</v>
      </c>
      <c r="AS34">
        <f t="shared" si="21"/>
        <v>0.17428450150178121</v>
      </c>
      <c r="AT34">
        <f t="shared" si="22"/>
        <v>0.58714225075089055</v>
      </c>
    </row>
    <row r="35" spans="13:46">
      <c r="M35">
        <f t="shared" si="23"/>
        <v>26</v>
      </c>
      <c r="N35">
        <f t="shared" si="26"/>
        <v>1.8026348123340013E-2</v>
      </c>
      <c r="O35">
        <f t="shared" si="26"/>
        <v>1.4375457559545051E-3</v>
      </c>
      <c r="Q35">
        <f t="shared" si="4"/>
        <v>0.29746851861403678</v>
      </c>
      <c r="R35">
        <f t="shared" si="5"/>
        <v>1.0915015935542057E-2</v>
      </c>
      <c r="S35" t="str">
        <f t="shared" si="6"/>
        <v/>
      </c>
      <c r="T35">
        <f t="shared" si="7"/>
        <v>0.66407013007371352</v>
      </c>
      <c r="U35">
        <f t="shared" si="8"/>
        <v>0.93478417223851162</v>
      </c>
      <c r="V35" t="str">
        <f t="shared" si="9"/>
        <v/>
      </c>
      <c r="W35" s="49">
        <f t="shared" si="24"/>
        <v>1.0102553194421136E-2</v>
      </c>
      <c r="X35" s="50">
        <f t="shared" si="25"/>
        <v>52</v>
      </c>
      <c r="AA35">
        <f t="shared" si="1"/>
        <v>7.9746920791638934E-2</v>
      </c>
      <c r="AB35">
        <f t="shared" si="10"/>
        <v>1.3305939975734002</v>
      </c>
      <c r="AC35">
        <f t="shared" si="11"/>
        <v>0.21923606593847814</v>
      </c>
      <c r="AE35">
        <f t="shared" si="2"/>
        <v>1.2322526908525484</v>
      </c>
      <c r="AF35" t="str">
        <f t="shared" si="12"/>
        <v/>
      </c>
      <c r="AG35" s="48" t="str">
        <f t="shared" si="13"/>
        <v/>
      </c>
      <c r="AH35" s="48" t="str">
        <f t="shared" si="14"/>
        <v/>
      </c>
      <c r="AJ35">
        <f t="shared" si="15"/>
        <v>6.0692294941416742</v>
      </c>
      <c r="AK35" t="str">
        <f t="shared" si="16"/>
        <v/>
      </c>
      <c r="AL35">
        <f t="shared" si="17"/>
        <v>1.3305939975734002</v>
      </c>
      <c r="AM35" t="str">
        <f t="shared" si="3"/>
        <v/>
      </c>
      <c r="AP35">
        <f t="shared" si="18"/>
        <v>-0.18856180831641267</v>
      </c>
      <c r="AQ35" s="46">
        <f t="shared" si="19"/>
        <v>0.91384213706010564</v>
      </c>
      <c r="AR35" s="46">
        <f t="shared" si="20"/>
        <v>0.84792905987835276</v>
      </c>
      <c r="AS35">
        <f t="shared" si="21"/>
        <v>0.15207094012164724</v>
      </c>
      <c r="AT35">
        <f t="shared" si="22"/>
        <v>0.57603547006082367</v>
      </c>
    </row>
    <row r="36" spans="13:46">
      <c r="M36">
        <f t="shared" si="23"/>
        <v>27</v>
      </c>
      <c r="N36">
        <f t="shared" si="26"/>
        <v>1.8413507015429313E-2</v>
      </c>
      <c r="O36">
        <f t="shared" si="26"/>
        <v>1.6216366845984845E-3</v>
      </c>
      <c r="Q36">
        <f t="shared" si="4"/>
        <v>0.3158820256294661</v>
      </c>
      <c r="R36">
        <f t="shared" si="5"/>
        <v>1.2536652620140542E-2</v>
      </c>
      <c r="S36" t="str">
        <f t="shared" si="6"/>
        <v/>
      </c>
      <c r="T36">
        <f t="shared" si="7"/>
        <v>0.6456566230582842</v>
      </c>
      <c r="U36">
        <f t="shared" si="8"/>
        <v>0.93316253555391304</v>
      </c>
      <c r="V36" t="str">
        <f t="shared" si="9"/>
        <v/>
      </c>
      <c r="W36" s="49">
        <f t="shared" si="24"/>
        <v>9.9660322053073368E-3</v>
      </c>
      <c r="X36" s="50">
        <f t="shared" si="25"/>
        <v>52</v>
      </c>
      <c r="AA36">
        <f t="shared" si="1"/>
        <v>8.806777998561921E-2</v>
      </c>
      <c r="AB36">
        <f t="shared" si="10"/>
        <v>1.3640374475068111</v>
      </c>
      <c r="AC36">
        <f t="shared" si="11"/>
        <v>0.21158995771569544</v>
      </c>
      <c r="AE36">
        <f t="shared" si="2"/>
        <v>1.2490445611833791</v>
      </c>
      <c r="AF36" t="str">
        <f t="shared" si="12"/>
        <v/>
      </c>
      <c r="AG36" s="48" t="str">
        <f t="shared" si="13"/>
        <v/>
      </c>
      <c r="AH36" s="48" t="str">
        <f t="shared" si="14"/>
        <v/>
      </c>
      <c r="AJ36">
        <f t="shared" si="15"/>
        <v>6.4466076851322542</v>
      </c>
      <c r="AK36" t="str">
        <f t="shared" si="16"/>
        <v/>
      </c>
      <c r="AL36">
        <f t="shared" si="17"/>
        <v>1.3640374475068111</v>
      </c>
      <c r="AM36" t="str">
        <f t="shared" si="3"/>
        <v/>
      </c>
      <c r="AP36">
        <f t="shared" si="18"/>
        <v>-0.1414213562373095</v>
      </c>
      <c r="AQ36" s="46">
        <f t="shared" si="19"/>
        <v>0.93395911746868865</v>
      </c>
      <c r="AR36" s="46">
        <f t="shared" si="20"/>
        <v>0.87582208378749948</v>
      </c>
      <c r="AS36">
        <f t="shared" si="21"/>
        <v>0.12417791621250052</v>
      </c>
      <c r="AT36">
        <f t="shared" si="22"/>
        <v>0.56208895810625026</v>
      </c>
    </row>
    <row r="37" spans="13:46">
      <c r="M37">
        <f t="shared" si="23"/>
        <v>28</v>
      </c>
      <c r="N37">
        <f t="shared" si="26"/>
        <v>1.8762017346115024E-2</v>
      </c>
      <c r="O37">
        <f t="shared" si="26"/>
        <v>1.8242418393504963E-3</v>
      </c>
      <c r="Q37">
        <f t="shared" si="4"/>
        <v>0.33464404297558115</v>
      </c>
      <c r="R37">
        <f t="shared" si="5"/>
        <v>1.4360894459491038E-2</v>
      </c>
      <c r="S37" t="str">
        <f t="shared" si="6"/>
        <v/>
      </c>
      <c r="T37">
        <f t="shared" si="7"/>
        <v>0.62689460571216915</v>
      </c>
      <c r="U37">
        <f t="shared" si="8"/>
        <v>0.93133829371456256</v>
      </c>
      <c r="V37" t="str">
        <f t="shared" si="9"/>
        <v/>
      </c>
      <c r="W37" s="49">
        <f t="shared" si="24"/>
        <v>9.8295112161935379E-3</v>
      </c>
      <c r="X37" s="50">
        <f t="shared" si="25"/>
        <v>52</v>
      </c>
      <c r="AA37">
        <f t="shared" si="1"/>
        <v>9.7230580576572953E-2</v>
      </c>
      <c r="AB37">
        <f t="shared" si="10"/>
        <v>1.399759457899288</v>
      </c>
      <c r="AC37">
        <f t="shared" si="11"/>
        <v>0.20517833120504003</v>
      </c>
      <c r="AE37">
        <f t="shared" si="2"/>
        <v>1.2659823366901437</v>
      </c>
      <c r="AF37" t="str">
        <f t="shared" si="12"/>
        <v/>
      </c>
      <c r="AG37" s="48" t="str">
        <f t="shared" si="13"/>
        <v/>
      </c>
      <c r="AH37" s="48" t="str">
        <f t="shared" si="14"/>
        <v/>
      </c>
      <c r="AJ37">
        <f t="shared" si="15"/>
        <v>6.8221602626276949</v>
      </c>
      <c r="AK37" t="str">
        <f t="shared" si="16"/>
        <v/>
      </c>
      <c r="AL37">
        <f t="shared" si="17"/>
        <v>1.399759457899288</v>
      </c>
      <c r="AM37" t="str">
        <f t="shared" si="3"/>
        <v/>
      </c>
      <c r="AP37">
        <f t="shared" si="18"/>
        <v>-9.4280904158206336E-2</v>
      </c>
      <c r="AQ37" s="46">
        <f t="shared" si="19"/>
        <v>0.95498172954210148</v>
      </c>
      <c r="AR37" s="46">
        <f t="shared" si="20"/>
        <v>0.90996393428334699</v>
      </c>
      <c r="AS37">
        <f t="shared" si="21"/>
        <v>9.0036065716653013E-2</v>
      </c>
      <c r="AT37">
        <f t="shared" si="22"/>
        <v>0.54501803285832651</v>
      </c>
    </row>
    <row r="38" spans="13:46">
      <c r="M38">
        <f t="shared" si="23"/>
        <v>29</v>
      </c>
      <c r="N38">
        <f t="shared" si="26"/>
        <v>1.9069390773298729E-2</v>
      </c>
      <c r="O38">
        <f t="shared" si="26"/>
        <v>2.0464834275706065E-3</v>
      </c>
      <c r="Q38">
        <f t="shared" si="4"/>
        <v>0.35371343374887987</v>
      </c>
      <c r="R38">
        <f t="shared" si="5"/>
        <v>1.6407377887061644E-2</v>
      </c>
      <c r="S38" t="str">
        <f t="shared" si="6"/>
        <v/>
      </c>
      <c r="T38">
        <f t="shared" si="7"/>
        <v>0.60782521493887043</v>
      </c>
      <c r="U38">
        <f t="shared" si="8"/>
        <v>0.92929181028699204</v>
      </c>
      <c r="V38" t="str">
        <f t="shared" si="9"/>
        <v/>
      </c>
      <c r="W38" s="49">
        <f t="shared" si="24"/>
        <v>9.692990227079739E-3</v>
      </c>
      <c r="X38" s="50">
        <f t="shared" si="25"/>
        <v>52</v>
      </c>
      <c r="AA38">
        <f t="shared" si="1"/>
        <v>0.10731771412624916</v>
      </c>
      <c r="AB38">
        <f t="shared" si="10"/>
        <v>1.4378943626779763</v>
      </c>
      <c r="AC38">
        <f t="shared" si="11"/>
        <v>0.19990247179361442</v>
      </c>
      <c r="AE38">
        <f t="shared" si="2"/>
        <v>1.2830052440358719</v>
      </c>
      <c r="AF38" t="str">
        <f t="shared" si="12"/>
        <v/>
      </c>
      <c r="AG38" s="48" t="str">
        <f t="shared" si="13"/>
        <v/>
      </c>
      <c r="AH38" s="48" t="str">
        <f t="shared" si="14"/>
        <v/>
      </c>
      <c r="AJ38">
        <f t="shared" si="15"/>
        <v>7.1929794052897122</v>
      </c>
      <c r="AK38" t="str">
        <f t="shared" si="16"/>
        <v/>
      </c>
      <c r="AL38">
        <f t="shared" si="17"/>
        <v>1.4378943626779763</v>
      </c>
      <c r="AM38" t="str">
        <f t="shared" si="3"/>
        <v/>
      </c>
      <c r="AP38">
        <f t="shared" si="18"/>
        <v>-4.7140452079103168E-2</v>
      </c>
      <c r="AQ38" s="46">
        <f t="shared" si="19"/>
        <v>0.97697253648071547</v>
      </c>
      <c r="AR38" s="46">
        <f t="shared" si="20"/>
        <v>0.95106456493978009</v>
      </c>
      <c r="AS38">
        <f t="shared" si="21"/>
        <v>4.8935435060219912E-2</v>
      </c>
      <c r="AT38">
        <f t="shared" si="22"/>
        <v>0.52446771753011001</v>
      </c>
    </row>
    <row r="39" spans="13:46">
      <c r="M39">
        <f t="shared" si="23"/>
        <v>30</v>
      </c>
      <c r="N39">
        <f t="shared" si="26"/>
        <v>1.9333405840418757E-2</v>
      </c>
      <c r="O39">
        <f t="shared" si="26"/>
        <v>2.2894492458180936E-3</v>
      </c>
      <c r="Q39">
        <f t="shared" si="4"/>
        <v>0.37304683958929863</v>
      </c>
      <c r="R39">
        <f t="shared" si="5"/>
        <v>1.8696827132879738E-2</v>
      </c>
      <c r="S39" t="str">
        <f t="shared" si="6"/>
        <v/>
      </c>
      <c r="T39">
        <f t="shared" si="7"/>
        <v>0.58849180909845167</v>
      </c>
      <c r="U39">
        <f t="shared" si="8"/>
        <v>0.92700236104117384</v>
      </c>
      <c r="V39" t="str">
        <f t="shared" si="9"/>
        <v/>
      </c>
      <c r="W39" s="49">
        <f t="shared" si="24"/>
        <v>9.5564692379659401E-3</v>
      </c>
      <c r="X39" s="50">
        <f t="shared" si="25"/>
        <v>52</v>
      </c>
      <c r="AA39">
        <f t="shared" si="1"/>
        <v>0.11841934446085702</v>
      </c>
      <c r="AB39">
        <f t="shared" si="10"/>
        <v>1.4785831216384933</v>
      </c>
      <c r="AC39">
        <f t="shared" si="11"/>
        <v>0.19567955337509901</v>
      </c>
      <c r="AE39">
        <f t="shared" si="2"/>
        <v>1.3000492006304725</v>
      </c>
      <c r="AF39" t="str">
        <f t="shared" si="12"/>
        <v/>
      </c>
      <c r="AG39" s="48" t="str">
        <f t="shared" si="13"/>
        <v/>
      </c>
      <c r="AH39" s="48" t="str">
        <f t="shared" si="14"/>
        <v/>
      </c>
      <c r="AJ39">
        <f t="shared" si="15"/>
        <v>7.5561452187300864</v>
      </c>
      <c r="AK39" t="str">
        <f t="shared" si="16"/>
        <v/>
      </c>
      <c r="AL39">
        <f t="shared" si="17"/>
        <v>1.4785831216384933</v>
      </c>
      <c r="AM39" t="str">
        <f t="shared" si="3"/>
        <v/>
      </c>
      <c r="AP39">
        <f t="shared" si="18"/>
        <v>0</v>
      </c>
      <c r="AQ39" s="46">
        <f t="shared" si="19"/>
        <v>1</v>
      </c>
      <c r="AR39" s="46">
        <f t="shared" si="20"/>
        <v>1.0000000300000007</v>
      </c>
      <c r="AS39">
        <f t="shared" si="21"/>
        <v>-3.0000000705854291E-8</v>
      </c>
      <c r="AT39">
        <f t="shared" si="22"/>
        <v>0.49999998499999965</v>
      </c>
    </row>
    <row r="40" spans="13:46">
      <c r="M40">
        <f t="shared" si="23"/>
        <v>31</v>
      </c>
      <c r="N40">
        <f t="shared" si="26"/>
        <v>1.9552134699052214E-2</v>
      </c>
      <c r="O40">
        <f t="shared" si="26"/>
        <v>2.5541757456856076E-3</v>
      </c>
      <c r="Q40">
        <f t="shared" si="4"/>
        <v>0.39259897428835083</v>
      </c>
      <c r="R40">
        <f t="shared" si="5"/>
        <v>2.1251002878565343E-2</v>
      </c>
      <c r="S40" t="str">
        <f t="shared" si="6"/>
        <v/>
      </c>
      <c r="T40">
        <f t="shared" si="7"/>
        <v>0.56893967439939952</v>
      </c>
      <c r="U40">
        <f t="shared" si="8"/>
        <v>0.92444818529548833</v>
      </c>
      <c r="V40" t="str">
        <f t="shared" si="9"/>
        <v/>
      </c>
      <c r="W40" s="49">
        <f t="shared" si="24"/>
        <v>9.4199482488521412E-3</v>
      </c>
      <c r="X40" s="50">
        <f t="shared" si="25"/>
        <v>52</v>
      </c>
      <c r="AA40">
        <f t="shared" si="1"/>
        <v>0.13063411156887236</v>
      </c>
      <c r="AB40">
        <f t="shared" si="10"/>
        <v>1.5219733687679855</v>
      </c>
      <c r="AC40">
        <f t="shared" si="11"/>
        <v>0.19244017344024283</v>
      </c>
      <c r="AE40">
        <f t="shared" si="2"/>
        <v>1.3170471595838391</v>
      </c>
      <c r="AF40" t="str">
        <f t="shared" si="12"/>
        <v/>
      </c>
      <c r="AG40" s="48" t="str">
        <f t="shared" si="13"/>
        <v/>
      </c>
      <c r="AH40" s="48" t="str">
        <f t="shared" si="14"/>
        <v/>
      </c>
      <c r="AJ40">
        <f t="shared" si="15"/>
        <v>7.9088131212924413</v>
      </c>
      <c r="AK40" t="str">
        <f t="shared" si="16"/>
        <v/>
      </c>
      <c r="AL40">
        <f t="shared" si="17"/>
        <v>1.5219733687679855</v>
      </c>
      <c r="AM40" t="str">
        <f t="shared" si="3"/>
        <v/>
      </c>
      <c r="AP40">
        <f t="shared" si="18"/>
        <v>4.7140452079103168E-2</v>
      </c>
      <c r="AQ40" s="46">
        <f t="shared" si="19"/>
        <v>0.97697253648071547</v>
      </c>
      <c r="AR40" s="46">
        <f t="shared" si="20"/>
        <v>0.95106456493978009</v>
      </c>
      <c r="AS40">
        <f t="shared" si="21"/>
        <v>4.8935435060219912E-2</v>
      </c>
      <c r="AT40">
        <f t="shared" si="22"/>
        <v>0.52446771753011001</v>
      </c>
    </row>
    <row r="41" spans="13:46">
      <c r="M41">
        <f t="shared" si="23"/>
        <v>32</v>
      </c>
      <c r="N41">
        <f t="shared" si="26"/>
        <v>1.9723966545676323E-2</v>
      </c>
      <c r="O41">
        <f t="shared" si="26"/>
        <v>2.841629816524192E-3</v>
      </c>
      <c r="Q41">
        <f t="shared" si="4"/>
        <v>0.41232294083402715</v>
      </c>
      <c r="R41">
        <f t="shared" si="5"/>
        <v>2.4092632695089537E-2</v>
      </c>
      <c r="S41" t="str">
        <f t="shared" si="6"/>
        <v/>
      </c>
      <c r="T41">
        <f t="shared" si="7"/>
        <v>0.5492157078537232</v>
      </c>
      <c r="U41">
        <f t="shared" si="8"/>
        <v>0.92160655547896408</v>
      </c>
      <c r="V41" t="str">
        <f t="shared" si="9"/>
        <v/>
      </c>
      <c r="W41" s="49">
        <f t="shared" si="24"/>
        <v>9.2834272597383423E-3</v>
      </c>
      <c r="X41" s="50">
        <f t="shared" si="25"/>
        <v>52</v>
      </c>
      <c r="AA41">
        <f t="shared" ref="AA41:AA72" si="27">O41/N41</f>
        <v>0.14406989638436107</v>
      </c>
      <c r="AB41">
        <f t="shared" si="10"/>
        <v>1.5682193835963272</v>
      </c>
      <c r="AC41">
        <f t="shared" si="11"/>
        <v>0.19012632273738006</v>
      </c>
      <c r="AE41">
        <f t="shared" ref="AE41:AE72" si="28">U41+Q41</f>
        <v>1.3339294963129913</v>
      </c>
      <c r="AF41" t="str">
        <f t="shared" si="12"/>
        <v/>
      </c>
      <c r="AG41" s="48" t="str">
        <f t="shared" si="13"/>
        <v/>
      </c>
      <c r="AH41" s="48" t="str">
        <f t="shared" si="14"/>
        <v/>
      </c>
      <c r="AJ41">
        <f t="shared" si="15"/>
        <v>8.2483022919582556</v>
      </c>
      <c r="AK41" t="str">
        <f t="shared" si="16"/>
        <v/>
      </c>
      <c r="AL41">
        <f t="shared" si="17"/>
        <v>1.5682193835963272</v>
      </c>
      <c r="AM41" t="str">
        <f t="shared" si="3"/>
        <v/>
      </c>
      <c r="AP41">
        <f t="shared" si="18"/>
        <v>9.4280904158206336E-2</v>
      </c>
      <c r="AQ41" s="46">
        <f t="shared" si="19"/>
        <v>0.95498172954210148</v>
      </c>
      <c r="AR41" s="46">
        <f t="shared" si="20"/>
        <v>0.90996393428334699</v>
      </c>
      <c r="AS41">
        <f t="shared" si="21"/>
        <v>9.0036065716653013E-2</v>
      </c>
      <c r="AT41">
        <f t="shared" si="22"/>
        <v>0.54501803285832651</v>
      </c>
    </row>
    <row r="42" spans="13:46">
      <c r="M42">
        <f t="shared" si="23"/>
        <v>33</v>
      </c>
      <c r="N42">
        <f t="shared" si="26"/>
        <v>1.9847627374134234E-2</v>
      </c>
      <c r="O42">
        <f t="shared" si="26"/>
        <v>3.1526894523800919E-3</v>
      </c>
      <c r="Q42">
        <f t="shared" ref="Q42:Q73" si="29">Q41+N42</f>
        <v>0.43217056820816141</v>
      </c>
      <c r="R42">
        <f t="shared" ref="R42:R73" si="30">R41+O42</f>
        <v>2.7245322147469629E-2</v>
      </c>
      <c r="S42" t="str">
        <f t="shared" si="6"/>
        <v/>
      </c>
      <c r="T42">
        <f t="shared" ref="T42:T73" si="31">Q$111-Q42</f>
        <v>0.52936808047958883</v>
      </c>
      <c r="U42">
        <f t="shared" si="8"/>
        <v>0.91845386602658396</v>
      </c>
      <c r="V42" t="str">
        <f t="shared" si="9"/>
        <v/>
      </c>
      <c r="W42" s="49">
        <f t="shared" si="24"/>
        <v>9.1469062706245434E-3</v>
      </c>
      <c r="X42" s="50">
        <f t="shared" si="25"/>
        <v>52</v>
      </c>
      <c r="AA42">
        <f t="shared" si="27"/>
        <v>0.15884465145132312</v>
      </c>
      <c r="AB42">
        <f t="shared" si="10"/>
        <v>1.6174819665974645</v>
      </c>
      <c r="AC42">
        <f t="shared" si="11"/>
        <v>0.18868969793921303</v>
      </c>
      <c r="AE42">
        <f t="shared" si="28"/>
        <v>1.3506244342347453</v>
      </c>
      <c r="AF42" t="str">
        <f t="shared" si="12"/>
        <v/>
      </c>
      <c r="AG42" s="48" t="str">
        <f t="shared" si="13"/>
        <v/>
      </c>
      <c r="AH42" s="48" t="str">
        <f t="shared" si="14"/>
        <v/>
      </c>
      <c r="AJ42">
        <f t="shared" si="15"/>
        <v>8.5721795321254977</v>
      </c>
      <c r="AK42" t="str">
        <f t="shared" si="16"/>
        <v/>
      </c>
      <c r="AL42">
        <f t="shared" si="17"/>
        <v>1.6174819665974645</v>
      </c>
      <c r="AM42" t="str">
        <f t="shared" si="3"/>
        <v/>
      </c>
      <c r="AP42">
        <f t="shared" si="18"/>
        <v>0.1414213562373095</v>
      </c>
      <c r="AQ42" s="46">
        <f t="shared" si="19"/>
        <v>0.93395911746868865</v>
      </c>
      <c r="AR42" s="46">
        <f t="shared" si="20"/>
        <v>0.87582208378749948</v>
      </c>
      <c r="AS42">
        <f t="shared" si="21"/>
        <v>0.12417791621250052</v>
      </c>
      <c r="AT42">
        <f t="shared" si="22"/>
        <v>0.56208895810625026</v>
      </c>
    </row>
    <row r="43" spans="13:46">
      <c r="M43">
        <f t="shared" si="23"/>
        <v>34</v>
      </c>
      <c r="N43">
        <f t="shared" si="26"/>
        <v>1.9922195705022912E-2</v>
      </c>
      <c r="O43">
        <f t="shared" si="26"/>
        <v>3.4881235128355779E-3</v>
      </c>
      <c r="Q43">
        <f t="shared" si="29"/>
        <v>0.45209276391318431</v>
      </c>
      <c r="R43">
        <f t="shared" si="30"/>
        <v>3.0733445660305208E-2</v>
      </c>
      <c r="S43" t="str">
        <f t="shared" si="6"/>
        <v/>
      </c>
      <c r="T43">
        <f t="shared" si="31"/>
        <v>0.50944588477456598</v>
      </c>
      <c r="U43">
        <f t="shared" si="8"/>
        <v>0.9149657425137484</v>
      </c>
      <c r="V43" t="str">
        <f t="shared" si="9"/>
        <v/>
      </c>
      <c r="W43" s="49">
        <f t="shared" si="24"/>
        <v>9.0103852815107445E-3</v>
      </c>
      <c r="X43" s="50">
        <f t="shared" si="25"/>
        <v>52</v>
      </c>
      <c r="AA43">
        <f t="shared" si="27"/>
        <v>0.17508730284966179</v>
      </c>
      <c r="AB43">
        <f t="shared" si="10"/>
        <v>1.6699281963284245</v>
      </c>
      <c r="AC43">
        <f t="shared" si="11"/>
        <v>0.18809028649390369</v>
      </c>
      <c r="AE43">
        <f t="shared" si="28"/>
        <v>1.3670585064269327</v>
      </c>
      <c r="AF43" t="str">
        <f t="shared" si="12"/>
        <v/>
      </c>
      <c r="AG43" s="48" t="str">
        <f t="shared" si="13"/>
        <v/>
      </c>
      <c r="AH43" s="48" t="str">
        <f t="shared" si="14"/>
        <v/>
      </c>
      <c r="AJ43">
        <f t="shared" si="15"/>
        <v>8.8783329934613597</v>
      </c>
      <c r="AK43" t="str">
        <f t="shared" si="16"/>
        <v/>
      </c>
      <c r="AL43">
        <f t="shared" si="17"/>
        <v>1.6699281963284245</v>
      </c>
      <c r="AM43" t="str">
        <f t="shared" si="3"/>
        <v/>
      </c>
      <c r="AP43">
        <f t="shared" si="18"/>
        <v>0.18856180831641267</v>
      </c>
      <c r="AQ43" s="46">
        <f t="shared" si="19"/>
        <v>0.91384213706010564</v>
      </c>
      <c r="AR43" s="46">
        <f t="shared" si="20"/>
        <v>0.84792905987835276</v>
      </c>
      <c r="AS43">
        <f t="shared" si="21"/>
        <v>0.15207094012164724</v>
      </c>
      <c r="AT43">
        <f t="shared" si="22"/>
        <v>0.57603547006082367</v>
      </c>
    </row>
    <row r="44" spans="13:46">
      <c r="M44">
        <f t="shared" si="23"/>
        <v>35</v>
      </c>
      <c r="N44">
        <f t="shared" si="26"/>
        <v>1.9947114020356701E-2</v>
      </c>
      <c r="O44">
        <f t="shared" si="26"/>
        <v>3.8485708298161281E-3</v>
      </c>
      <c r="Q44">
        <f t="shared" si="29"/>
        <v>0.47203987793354102</v>
      </c>
      <c r="R44">
        <f t="shared" si="30"/>
        <v>3.4582016490121339E-2</v>
      </c>
      <c r="S44" t="str">
        <f t="shared" si="6"/>
        <v/>
      </c>
      <c r="T44">
        <f t="shared" si="31"/>
        <v>0.48949877075420928</v>
      </c>
      <c r="U44">
        <f t="shared" si="8"/>
        <v>0.91111717168393225</v>
      </c>
      <c r="V44" t="str">
        <f t="shared" si="9"/>
        <v/>
      </c>
      <c r="W44" s="49">
        <f t="shared" si="24"/>
        <v>8.8738642923969456E-3</v>
      </c>
      <c r="X44" s="50">
        <f t="shared" si="25"/>
        <v>52</v>
      </c>
      <c r="AA44">
        <f t="shared" si="27"/>
        <v>0.19293872917598667</v>
      </c>
      <c r="AB44">
        <f t="shared" si="10"/>
        <v>1.7257310421813299</v>
      </c>
      <c r="AC44">
        <f t="shared" si="11"/>
        <v>0.18829516841918525</v>
      </c>
      <c r="AE44">
        <f t="shared" si="28"/>
        <v>1.3831570496174732</v>
      </c>
      <c r="AF44" t="str">
        <f t="shared" si="12"/>
        <v/>
      </c>
      <c r="AG44" s="48" t="str">
        <f t="shared" si="13"/>
        <v/>
      </c>
      <c r="AH44" s="48" t="str">
        <f t="shared" si="14"/>
        <v/>
      </c>
      <c r="AJ44">
        <f t="shared" si="15"/>
        <v>9.1650309281408866</v>
      </c>
      <c r="AK44" t="str">
        <f t="shared" si="16"/>
        <v/>
      </c>
      <c r="AL44">
        <f t="shared" si="17"/>
        <v>1.7257310421813299</v>
      </c>
      <c r="AM44" t="str">
        <f t="shared" si="3"/>
        <v/>
      </c>
      <c r="AP44">
        <f t="shared" si="18"/>
        <v>0.23570226039551584</v>
      </c>
      <c r="AQ44" s="46">
        <f t="shared" si="19"/>
        <v>0.8945735017712878</v>
      </c>
      <c r="AR44" s="46">
        <f t="shared" si="20"/>
        <v>0.82571549849821879</v>
      </c>
      <c r="AS44">
        <f t="shared" si="21"/>
        <v>0.17428450150178121</v>
      </c>
      <c r="AT44">
        <f t="shared" si="22"/>
        <v>0.58714225075089055</v>
      </c>
    </row>
    <row r="45" spans="13:46">
      <c r="M45">
        <f t="shared" si="23"/>
        <v>36</v>
      </c>
      <c r="N45">
        <f t="shared" si="26"/>
        <v>1.9922195705022912E-2</v>
      </c>
      <c r="O45">
        <f t="shared" si="26"/>
        <v>4.234518953684748E-3</v>
      </c>
      <c r="Q45">
        <f t="shared" si="29"/>
        <v>0.49196207363856392</v>
      </c>
      <c r="R45">
        <f t="shared" si="30"/>
        <v>3.8816535443806088E-2</v>
      </c>
      <c r="S45" t="str">
        <f t="shared" si="6"/>
        <v/>
      </c>
      <c r="T45">
        <f t="shared" si="31"/>
        <v>0.46957657504918637</v>
      </c>
      <c r="U45">
        <f t="shared" si="8"/>
        <v>0.9068826527302476</v>
      </c>
      <c r="V45" t="str">
        <f t="shared" si="9"/>
        <v/>
      </c>
      <c r="W45" s="49">
        <f t="shared" si="24"/>
        <v>8.7373433032831467E-3</v>
      </c>
      <c r="X45" s="50">
        <f t="shared" si="25"/>
        <v>52</v>
      </c>
      <c r="AA45">
        <f t="shared" si="27"/>
        <v>0.21255282381435064</v>
      </c>
      <c r="AB45">
        <f t="shared" si="10"/>
        <v>1.7850688022946133</v>
      </c>
      <c r="AC45">
        <f t="shared" si="11"/>
        <v>0.18927749161851878</v>
      </c>
      <c r="AE45">
        <f t="shared" si="28"/>
        <v>1.3988447263688115</v>
      </c>
      <c r="AF45" t="str">
        <f t="shared" si="12"/>
        <v/>
      </c>
      <c r="AG45" s="48" t="str">
        <f t="shared" si="13"/>
        <v/>
      </c>
      <c r="AH45" s="48" t="str">
        <f t="shared" si="14"/>
        <v/>
      </c>
      <c r="AJ45">
        <f t="shared" si="15"/>
        <v>9.430961848820079</v>
      </c>
      <c r="AK45" t="str">
        <f t="shared" si="16"/>
        <v/>
      </c>
      <c r="AL45">
        <f t="shared" si="17"/>
        <v>1.7850688022946133</v>
      </c>
      <c r="AM45" t="str">
        <f t="shared" si="3"/>
        <v/>
      </c>
      <c r="AP45">
        <f t="shared" si="18"/>
        <v>0.28284271247461901</v>
      </c>
      <c r="AQ45" s="46">
        <f t="shared" si="19"/>
        <v>0.8761006569007046</v>
      </c>
      <c r="AR45" s="46">
        <f t="shared" si="20"/>
        <v>0.80873264585817195</v>
      </c>
      <c r="AS45">
        <f t="shared" si="21"/>
        <v>0.19126735414182805</v>
      </c>
      <c r="AT45">
        <f t="shared" si="22"/>
        <v>0.59563367707091408</v>
      </c>
    </row>
    <row r="46" spans="13:46">
      <c r="M46">
        <f t="shared" si="23"/>
        <v>37</v>
      </c>
      <c r="N46">
        <f t="shared" si="26"/>
        <v>1.9847627374134234E-2</v>
      </c>
      <c r="O46">
        <f t="shared" si="26"/>
        <v>4.6462828708877697E-3</v>
      </c>
      <c r="Q46">
        <f t="shared" si="29"/>
        <v>0.51180970101269818</v>
      </c>
      <c r="R46">
        <f t="shared" si="30"/>
        <v>4.3462818314693855E-2</v>
      </c>
      <c r="S46" t="str">
        <f t="shared" si="6"/>
        <v/>
      </c>
      <c r="T46">
        <f t="shared" si="31"/>
        <v>0.44972894767505212</v>
      </c>
      <c r="U46">
        <f t="shared" si="8"/>
        <v>0.90223636985935973</v>
      </c>
      <c r="V46" t="str">
        <f t="shared" si="9"/>
        <v/>
      </c>
      <c r="W46" s="49">
        <f t="shared" si="24"/>
        <v>8.6008223141693478E-3</v>
      </c>
      <c r="X46" s="50">
        <f t="shared" si="25"/>
        <v>52</v>
      </c>
      <c r="AA46">
        <f t="shared" si="27"/>
        <v>0.2340976472050702</v>
      </c>
      <c r="AB46">
        <f t="shared" si="10"/>
        <v>1.8481243312924323</v>
      </c>
      <c r="AC46">
        <f t="shared" si="11"/>
        <v>0.19101558635406701</v>
      </c>
      <c r="AE46">
        <f t="shared" si="28"/>
        <v>1.4140460708720579</v>
      </c>
      <c r="AF46" t="str">
        <f t="shared" si="12"/>
        <v/>
      </c>
      <c r="AG46" s="48" t="str">
        <f t="shared" si="13"/>
        <v/>
      </c>
      <c r="AH46" s="48" t="str">
        <f t="shared" si="14"/>
        <v/>
      </c>
      <c r="AJ46">
        <f t="shared" si="15"/>
        <v>9.6752540804012916</v>
      </c>
      <c r="AK46" t="str">
        <f t="shared" si="16"/>
        <v/>
      </c>
      <c r="AL46">
        <f t="shared" si="17"/>
        <v>1.8481243312924323</v>
      </c>
      <c r="AM46" t="str">
        <f t="shared" si="3"/>
        <v/>
      </c>
      <c r="AP46">
        <f t="shared" si="18"/>
        <v>0.32998316455372217</v>
      </c>
      <c r="AQ46" s="46">
        <f t="shared" si="19"/>
        <v>0.85837530091470593</v>
      </c>
      <c r="AR46" s="46">
        <f t="shared" si="20"/>
        <v>0.79663686908368003</v>
      </c>
      <c r="AS46">
        <f t="shared" si="21"/>
        <v>0.20336313091631997</v>
      </c>
      <c r="AT46">
        <f t="shared" si="22"/>
        <v>0.60168156545815998</v>
      </c>
    </row>
    <row r="47" spans="13:46">
      <c r="M47">
        <f t="shared" si="23"/>
        <v>38</v>
      </c>
      <c r="N47">
        <f t="shared" si="26"/>
        <v>1.9723966545676323E-2</v>
      </c>
      <c r="O47">
        <f t="shared" si="26"/>
        <v>5.0839840607782702E-3</v>
      </c>
      <c r="Q47">
        <f t="shared" si="29"/>
        <v>0.5315336675583745</v>
      </c>
      <c r="R47">
        <f t="shared" si="30"/>
        <v>4.8546802375472126E-2</v>
      </c>
      <c r="S47" t="str">
        <f t="shared" si="6"/>
        <v/>
      </c>
      <c r="T47">
        <f t="shared" si="31"/>
        <v>0.4300049811293758</v>
      </c>
      <c r="U47">
        <f t="shared" si="8"/>
        <v>0.89715238579858148</v>
      </c>
      <c r="V47" t="str">
        <f t="shared" si="9"/>
        <v/>
      </c>
      <c r="W47" s="49">
        <f t="shared" si="24"/>
        <v>8.4643013250555489E-3</v>
      </c>
      <c r="X47" s="50">
        <f t="shared" si="25"/>
        <v>52</v>
      </c>
      <c r="AA47">
        <f t="shared" si="27"/>
        <v>0.25775667632597599</v>
      </c>
      <c r="AB47">
        <f t="shared" si="10"/>
        <v>1.9150840170790151</v>
      </c>
      <c r="AC47">
        <f t="shared" si="11"/>
        <v>0.19349219151790326</v>
      </c>
      <c r="AE47">
        <f t="shared" si="28"/>
        <v>1.4286860533569561</v>
      </c>
      <c r="AF47" t="str">
        <f t="shared" si="12"/>
        <v/>
      </c>
      <c r="AG47" s="48" t="str">
        <f t="shared" si="13"/>
        <v/>
      </c>
      <c r="AH47" s="48" t="str">
        <f t="shared" si="14"/>
        <v/>
      </c>
      <c r="AJ47">
        <f t="shared" si="15"/>
        <v>9.8974744254825282</v>
      </c>
      <c r="AK47" t="str">
        <f t="shared" si="16"/>
        <v/>
      </c>
      <c r="AL47">
        <f t="shared" si="17"/>
        <v>1.9150840170790151</v>
      </c>
      <c r="AM47" t="str">
        <f t="shared" si="3"/>
        <v/>
      </c>
      <c r="AP47">
        <f t="shared" si="18"/>
        <v>0.37712361663282534</v>
      </c>
      <c r="AQ47" s="46">
        <f t="shared" si="19"/>
        <v>0.8413529637272219</v>
      </c>
      <c r="AR47" s="46">
        <f t="shared" si="20"/>
        <v>0.78917787508868686</v>
      </c>
      <c r="AS47">
        <f t="shared" si="21"/>
        <v>0.21082212491131314</v>
      </c>
      <c r="AT47">
        <f t="shared" si="22"/>
        <v>0.60541106245565657</v>
      </c>
    </row>
    <row r="48" spans="13:46">
      <c r="M48">
        <f t="shared" si="23"/>
        <v>39</v>
      </c>
      <c r="N48">
        <f t="shared" si="26"/>
        <v>1.9552134699052214E-2</v>
      </c>
      <c r="O48">
        <f t="shared" si="26"/>
        <v>5.5475302897254912E-3</v>
      </c>
      <c r="Q48">
        <f t="shared" si="29"/>
        <v>0.55108580225742676</v>
      </c>
      <c r="R48">
        <f t="shared" si="30"/>
        <v>5.4094332665197614E-2</v>
      </c>
      <c r="S48" t="str">
        <f t="shared" si="6"/>
        <v/>
      </c>
      <c r="T48">
        <f t="shared" si="31"/>
        <v>0.41045284643032354</v>
      </c>
      <c r="U48">
        <f t="shared" si="8"/>
        <v>0.89160485550885604</v>
      </c>
      <c r="V48" t="str">
        <f t="shared" si="9"/>
        <v/>
      </c>
      <c r="W48" s="49">
        <f t="shared" si="24"/>
        <v>8.32778033594175E-3</v>
      </c>
      <c r="X48" s="50">
        <f t="shared" si="25"/>
        <v>52</v>
      </c>
      <c r="AA48">
        <f t="shared" si="27"/>
        <v>0.28373015914187655</v>
      </c>
      <c r="AB48">
        <f t="shared" si="10"/>
        <v>1.9861364599124145</v>
      </c>
      <c r="AC48">
        <f t="shared" si="11"/>
        <v>0.19669377081957506</v>
      </c>
      <c r="AE48">
        <f t="shared" si="28"/>
        <v>1.4426906577662828</v>
      </c>
      <c r="AF48" t="str">
        <f t="shared" si="12"/>
        <v/>
      </c>
      <c r="AG48" s="48" t="str">
        <f t="shared" si="13"/>
        <v/>
      </c>
      <c r="AH48" s="48" t="str">
        <f t="shared" si="14"/>
        <v/>
      </c>
      <c r="AJ48">
        <f t="shared" si="15"/>
        <v>10.097607319421796</v>
      </c>
      <c r="AK48" t="str">
        <f t="shared" si="16"/>
        <v/>
      </c>
      <c r="AL48">
        <f t="shared" si="17"/>
        <v>1.9861364599124145</v>
      </c>
      <c r="AM48" t="str">
        <f t="shared" si="3"/>
        <v/>
      </c>
      <c r="AP48">
        <f t="shared" si="18"/>
        <v>0.42426406871192851</v>
      </c>
      <c r="AQ48" s="46">
        <f t="shared" si="19"/>
        <v>0.82499263418223634</v>
      </c>
      <c r="AR48" s="46">
        <f t="shared" si="20"/>
        <v>0.78619005527236119</v>
      </c>
      <c r="AS48">
        <f t="shared" si="21"/>
        <v>0.21380994472763881</v>
      </c>
      <c r="AT48">
        <f t="shared" si="22"/>
        <v>0.60690497236381935</v>
      </c>
    </row>
    <row r="49" spans="10:46">
      <c r="M49">
        <f t="shared" si="23"/>
        <v>40</v>
      </c>
      <c r="N49">
        <f t="shared" ref="N49:O68" si="32">(1/(N$4*SQRT(2*3.1415926535)))*EXP(-(($M49-N$3)^2)/(2*N$4^2))</f>
        <v>1.9333405840418757E-2</v>
      </c>
      <c r="O49">
        <f t="shared" si="32"/>
        <v>6.0365965649311444E-3</v>
      </c>
      <c r="Q49">
        <f t="shared" si="29"/>
        <v>0.57041920809784552</v>
      </c>
      <c r="R49">
        <f t="shared" si="30"/>
        <v>6.0130929230128756E-2</v>
      </c>
      <c r="S49" t="str">
        <f t="shared" si="6"/>
        <v/>
      </c>
      <c r="T49">
        <f t="shared" si="31"/>
        <v>0.39111944058990478</v>
      </c>
      <c r="U49">
        <f t="shared" si="8"/>
        <v>0.88556825894392488</v>
      </c>
      <c r="V49" t="str">
        <f t="shared" si="9"/>
        <v/>
      </c>
      <c r="W49" s="49">
        <f t="shared" si="24"/>
        <v>8.1912593468279511E-3</v>
      </c>
      <c r="X49" s="50">
        <f t="shared" si="25"/>
        <v>52</v>
      </c>
      <c r="AA49">
        <f t="shared" si="27"/>
        <v>0.31223658235689283</v>
      </c>
      <c r="AB49">
        <f t="shared" si="10"/>
        <v>2.0614708004580207</v>
      </c>
      <c r="AC49">
        <f t="shared" si="11"/>
        <v>0.20060990133496054</v>
      </c>
      <c r="AE49">
        <f t="shared" si="28"/>
        <v>1.4559874670417705</v>
      </c>
      <c r="AF49" t="str">
        <f t="shared" si="12"/>
        <v/>
      </c>
      <c r="AG49" s="48" t="str">
        <f t="shared" si="13"/>
        <v/>
      </c>
      <c r="AH49" s="48" t="str">
        <f t="shared" si="14"/>
        <v/>
      </c>
      <c r="AJ49">
        <f t="shared" si="15"/>
        <v>10.276017219189796</v>
      </c>
      <c r="AK49" t="str">
        <f t="shared" si="16"/>
        <v/>
      </c>
      <c r="AL49">
        <f t="shared" si="17"/>
        <v>2.0614708004580207</v>
      </c>
      <c r="AM49" t="str">
        <f t="shared" si="3"/>
        <v/>
      </c>
      <c r="AP49">
        <f t="shared" si="18"/>
        <v>0.47140452079103168</v>
      </c>
      <c r="AQ49" s="46">
        <f t="shared" si="19"/>
        <v>0.80925643016945381</v>
      </c>
      <c r="AR49" s="46">
        <f t="shared" si="20"/>
        <v>0.78758653074982476</v>
      </c>
      <c r="AS49">
        <f t="shared" si="21"/>
        <v>0.21241346925017524</v>
      </c>
      <c r="AT49">
        <f t="shared" si="22"/>
        <v>0.60620673462508767</v>
      </c>
    </row>
    <row r="50" spans="10:46">
      <c r="M50">
        <f t="shared" si="23"/>
        <v>41</v>
      </c>
      <c r="N50">
        <f t="shared" si="32"/>
        <v>1.9069390773298729E-2</v>
      </c>
      <c r="O50">
        <f t="shared" si="32"/>
        <v>6.5506076872756582E-3</v>
      </c>
      <c r="Q50">
        <f t="shared" si="29"/>
        <v>0.58948859887114424</v>
      </c>
      <c r="R50">
        <f t="shared" si="30"/>
        <v>6.6681536917404416E-2</v>
      </c>
      <c r="S50" t="str">
        <f t="shared" si="6"/>
        <v/>
      </c>
      <c r="T50">
        <f t="shared" si="31"/>
        <v>0.37205004981660605</v>
      </c>
      <c r="U50">
        <f t="shared" si="8"/>
        <v>0.87901765125664921</v>
      </c>
      <c r="V50" t="str">
        <f t="shared" si="9"/>
        <v/>
      </c>
      <c r="W50" s="49">
        <f t="shared" si="24"/>
        <v>8.0547383577141522E-3</v>
      </c>
      <c r="X50" s="50">
        <f t="shared" si="25"/>
        <v>52</v>
      </c>
      <c r="AA50">
        <f t="shared" si="27"/>
        <v>0.3435142614229672</v>
      </c>
      <c r="AB50">
        <f t="shared" si="10"/>
        <v>2.1412746365617594</v>
      </c>
      <c r="AC50">
        <f t="shared" si="11"/>
        <v>0.20523272031898315</v>
      </c>
      <c r="AE50">
        <f t="shared" si="28"/>
        <v>1.4685062501277935</v>
      </c>
      <c r="AF50" t="str">
        <f t="shared" si="12"/>
        <v/>
      </c>
      <c r="AG50" s="48" t="str">
        <f t="shared" si="13"/>
        <v/>
      </c>
      <c r="AH50" s="48" t="str">
        <f t="shared" si="14"/>
        <v/>
      </c>
      <c r="AJ50">
        <f t="shared" si="15"/>
        <v>10.433397916441791</v>
      </c>
      <c r="AK50" t="str">
        <f t="shared" si="16"/>
        <v/>
      </c>
      <c r="AL50">
        <f t="shared" si="17"/>
        <v>2.1412746365617594</v>
      </c>
      <c r="AM50" t="str">
        <f t="shared" si="3"/>
        <v/>
      </c>
      <c r="AP50">
        <f t="shared" si="18"/>
        <v>0.51854497287013479</v>
      </c>
      <c r="AQ50" s="46">
        <f t="shared" si="19"/>
        <v>0.7941093057873011</v>
      </c>
      <c r="AR50" s="46">
        <f t="shared" si="20"/>
        <v>0.79335560065371813</v>
      </c>
      <c r="AS50">
        <f t="shared" si="21"/>
        <v>0.20664439934628187</v>
      </c>
      <c r="AT50">
        <f t="shared" si="22"/>
        <v>0.60332219967314094</v>
      </c>
    </row>
    <row r="51" spans="10:46">
      <c r="M51">
        <f t="shared" si="23"/>
        <v>42</v>
      </c>
      <c r="N51">
        <f t="shared" si="32"/>
        <v>1.8762017346115024E-2</v>
      </c>
      <c r="O51">
        <f t="shared" si="32"/>
        <v>7.0887228508620366E-3</v>
      </c>
      <c r="Q51">
        <f t="shared" si="29"/>
        <v>0.60825061621725929</v>
      </c>
      <c r="R51">
        <f t="shared" si="30"/>
        <v>7.3770259768266455E-2</v>
      </c>
      <c r="S51" t="str">
        <f t="shared" si="6"/>
        <v/>
      </c>
      <c r="T51">
        <f t="shared" si="31"/>
        <v>0.35328803247049101</v>
      </c>
      <c r="U51">
        <f t="shared" si="8"/>
        <v>0.87192892840578717</v>
      </c>
      <c r="V51" t="str">
        <f t="shared" si="9"/>
        <v/>
      </c>
      <c r="W51" s="49">
        <f t="shared" si="24"/>
        <v>7.9182173686003533E-3</v>
      </c>
      <c r="X51" s="50">
        <f t="shared" si="25"/>
        <v>52</v>
      </c>
      <c r="AA51">
        <f t="shared" si="27"/>
        <v>0.37782306241870467</v>
      </c>
      <c r="AB51">
        <f t="shared" si="10"/>
        <v>2.2257314612378511</v>
      </c>
      <c r="AC51">
        <f t="shared" si="11"/>
        <v>0.21055641898185515</v>
      </c>
      <c r="AE51">
        <f t="shared" si="28"/>
        <v>1.4801795446230464</v>
      </c>
      <c r="AF51" t="str">
        <f t="shared" si="12"/>
        <v/>
      </c>
      <c r="AG51" s="48" t="str">
        <f t="shared" si="13"/>
        <v/>
      </c>
      <c r="AH51" s="48" t="str">
        <f t="shared" si="14"/>
        <v/>
      </c>
      <c r="AJ51">
        <f t="shared" si="15"/>
        <v>10.570712932905906</v>
      </c>
      <c r="AK51" t="str">
        <f t="shared" si="16"/>
        <v/>
      </c>
      <c r="AL51">
        <f t="shared" si="17"/>
        <v>2.2257314612378511</v>
      </c>
      <c r="AM51" t="str">
        <f t="shared" si="3"/>
        <v/>
      </c>
      <c r="AP51">
        <f t="shared" si="18"/>
        <v>0.56568542494923801</v>
      </c>
      <c r="AQ51" s="46">
        <f t="shared" si="19"/>
        <v>0.77951879078845765</v>
      </c>
      <c r="AR51" s="46">
        <f t="shared" si="20"/>
        <v>0.80355940379988711</v>
      </c>
      <c r="AS51">
        <f t="shared" si="21"/>
        <v>0.19644059620011289</v>
      </c>
      <c r="AT51">
        <f t="shared" si="22"/>
        <v>0.59822029810005639</v>
      </c>
    </row>
    <row r="52" spans="10:46">
      <c r="M52">
        <f t="shared" si="23"/>
        <v>43</v>
      </c>
      <c r="N52">
        <f t="shared" si="32"/>
        <v>1.8413507015429313E-2</v>
      </c>
      <c r="O52">
        <f t="shared" si="32"/>
        <v>7.649822735704105E-3</v>
      </c>
      <c r="Q52">
        <f t="shared" si="29"/>
        <v>0.62666412323268861</v>
      </c>
      <c r="R52">
        <f t="shared" si="30"/>
        <v>8.1420082503970564E-2</v>
      </c>
      <c r="S52" t="str">
        <f t="shared" si="6"/>
        <v/>
      </c>
      <c r="T52">
        <f t="shared" si="31"/>
        <v>0.33487452545506169</v>
      </c>
      <c r="U52">
        <f t="shared" si="8"/>
        <v>0.86427910567008304</v>
      </c>
      <c r="V52" t="str">
        <f t="shared" si="9"/>
        <v/>
      </c>
      <c r="W52" s="49">
        <f t="shared" si="24"/>
        <v>7.7816963794865544E-3</v>
      </c>
      <c r="X52" s="50">
        <f t="shared" si="25"/>
        <v>52</v>
      </c>
      <c r="AA52">
        <f t="shared" si="27"/>
        <v>0.41544626611834751</v>
      </c>
      <c r="AB52">
        <f t="shared" si="10"/>
        <v>2.3150175470780194</v>
      </c>
      <c r="AC52">
        <f t="shared" si="11"/>
        <v>0.21657677422123944</v>
      </c>
      <c r="AE52">
        <f t="shared" si="28"/>
        <v>1.4909432289027715</v>
      </c>
      <c r="AF52" t="str">
        <f t="shared" si="12"/>
        <v/>
      </c>
      <c r="AG52" s="48" t="str">
        <f t="shared" si="13"/>
        <v/>
      </c>
      <c r="AH52" s="48" t="str">
        <f t="shared" si="14"/>
        <v/>
      </c>
      <c r="AJ52">
        <f t="shared" si="15"/>
        <v>10.689131165621491</v>
      </c>
      <c r="AK52" t="str">
        <f t="shared" si="16"/>
        <v/>
      </c>
      <c r="AL52">
        <f t="shared" si="17"/>
        <v>2.3150175470780194</v>
      </c>
      <c r="AM52" t="str">
        <f t="shared" si="3"/>
        <v/>
      </c>
      <c r="AP52">
        <f t="shared" si="18"/>
        <v>0.61282587702834113</v>
      </c>
      <c r="AQ52" s="46">
        <f t="shared" si="19"/>
        <v>0.76545475823083564</v>
      </c>
      <c r="AR52" s="46">
        <f t="shared" si="20"/>
        <v>0.8183346987073411</v>
      </c>
      <c r="AS52">
        <f t="shared" si="21"/>
        <v>0.1816653012926589</v>
      </c>
      <c r="AT52">
        <f t="shared" si="22"/>
        <v>0.5908326506463295</v>
      </c>
    </row>
    <row r="53" spans="10:46">
      <c r="M53">
        <f t="shared" si="23"/>
        <v>44</v>
      </c>
      <c r="N53">
        <f t="shared" si="32"/>
        <v>1.8026348123340013E-2</v>
      </c>
      <c r="O53">
        <f t="shared" si="32"/>
        <v>8.2324995283952693E-3</v>
      </c>
      <c r="Q53">
        <f t="shared" si="29"/>
        <v>0.64469047135602864</v>
      </c>
      <c r="R53">
        <f t="shared" si="30"/>
        <v>8.9652582032365841E-2</v>
      </c>
      <c r="S53" t="str">
        <f t="shared" si="6"/>
        <v/>
      </c>
      <c r="T53">
        <f t="shared" si="31"/>
        <v>0.31684817733172166</v>
      </c>
      <c r="U53">
        <f t="shared" si="8"/>
        <v>0.85604660614168782</v>
      </c>
      <c r="V53" t="str">
        <f t="shared" si="9"/>
        <v/>
      </c>
      <c r="W53" s="49">
        <f t="shared" si="24"/>
        <v>7.6451753903727555E-3</v>
      </c>
      <c r="X53" s="50">
        <f t="shared" si="25"/>
        <v>52</v>
      </c>
      <c r="AA53">
        <f t="shared" si="27"/>
        <v>0.45669258532381601</v>
      </c>
      <c r="AB53">
        <f t="shared" si="10"/>
        <v>2.4092981953193462</v>
      </c>
      <c r="AC53">
        <f t="shared" si="11"/>
        <v>0.22329071120831612</v>
      </c>
      <c r="AE53">
        <f t="shared" si="28"/>
        <v>1.5007370774977165</v>
      </c>
      <c r="AF53" t="str">
        <f t="shared" si="12"/>
        <v/>
      </c>
      <c r="AG53" s="48" t="str">
        <f t="shared" si="13"/>
        <v/>
      </c>
      <c r="AH53" s="48" t="str">
        <f t="shared" si="14"/>
        <v/>
      </c>
      <c r="AJ53">
        <f t="shared" si="15"/>
        <v>10.789961580943794</v>
      </c>
      <c r="AK53" t="str">
        <f t="shared" si="16"/>
        <v/>
      </c>
      <c r="AL53">
        <f t="shared" si="17"/>
        <v>2.4092981953193462</v>
      </c>
      <c r="AM53" t="str">
        <f t="shared" si="3"/>
        <v/>
      </c>
      <c r="AP53">
        <f t="shared" si="18"/>
        <v>0.65996632910744435</v>
      </c>
      <c r="AQ53" s="46">
        <f t="shared" si="19"/>
        <v>0.75188921683497512</v>
      </c>
      <c r="AR53" s="46">
        <f t="shared" si="20"/>
        <v>0.83789575426049867</v>
      </c>
      <c r="AS53">
        <f t="shared" si="21"/>
        <v>0.16210424573950133</v>
      </c>
      <c r="AT53">
        <f t="shared" si="22"/>
        <v>0.58105212286975072</v>
      </c>
    </row>
    <row r="54" spans="10:46">
      <c r="M54">
        <f t="shared" si="23"/>
        <v>45</v>
      </c>
      <c r="N54">
        <f t="shared" si="32"/>
        <v>1.7603266338466546E-2</v>
      </c>
      <c r="O54">
        <f t="shared" si="32"/>
        <v>8.8350502829956587E-3</v>
      </c>
      <c r="Q54">
        <f t="shared" si="29"/>
        <v>0.66229373769449518</v>
      </c>
      <c r="R54">
        <f t="shared" si="30"/>
        <v>9.8487632315361506E-2</v>
      </c>
      <c r="S54" t="str">
        <f t="shared" si="6"/>
        <v/>
      </c>
      <c r="T54">
        <f t="shared" si="31"/>
        <v>0.29924491099325512</v>
      </c>
      <c r="U54">
        <f t="shared" si="8"/>
        <v>0.84721155585869212</v>
      </c>
      <c r="V54" t="str">
        <f t="shared" si="9"/>
        <v/>
      </c>
      <c r="W54" s="49">
        <f t="shared" si="24"/>
        <v>7.5086544012589566E-3</v>
      </c>
      <c r="X54" s="50">
        <f t="shared" si="25"/>
        <v>52</v>
      </c>
      <c r="AA54">
        <f t="shared" si="27"/>
        <v>0.50189834733621919</v>
      </c>
      <c r="AB54">
        <f t="shared" si="10"/>
        <v>2.5087232616736763</v>
      </c>
      <c r="AC54">
        <f t="shared" si="11"/>
        <v>0.23069589133241447</v>
      </c>
      <c r="AE54">
        <f t="shared" si="28"/>
        <v>1.5095052935531874</v>
      </c>
      <c r="AF54" t="str">
        <f t="shared" si="12"/>
        <v/>
      </c>
      <c r="AG54" s="48" t="str">
        <f t="shared" si="13"/>
        <v/>
      </c>
      <c r="AH54" s="48" t="str">
        <f t="shared" si="14"/>
        <v/>
      </c>
      <c r="AJ54">
        <f t="shared" si="15"/>
        <v>10.874590124619104</v>
      </c>
      <c r="AK54" t="str">
        <f t="shared" si="16"/>
        <v/>
      </c>
      <c r="AL54">
        <f t="shared" si="17"/>
        <v>2.5087232616736763</v>
      </c>
      <c r="AM54" t="str">
        <f t="shared" si="3"/>
        <v/>
      </c>
      <c r="AP54">
        <f t="shared" si="18"/>
        <v>0.70710678118654746</v>
      </c>
      <c r="AQ54" s="46">
        <f t="shared" si="19"/>
        <v>0.73879612503625858</v>
      </c>
      <c r="AR54" s="46">
        <f t="shared" si="20"/>
        <v>0.86253942808256445</v>
      </c>
      <c r="AS54">
        <f t="shared" si="21"/>
        <v>0.13746057191743555</v>
      </c>
      <c r="AT54">
        <f t="shared" si="22"/>
        <v>0.56873028595871777</v>
      </c>
    </row>
    <row r="55" spans="10:46">
      <c r="J55" t="s">
        <v>408</v>
      </c>
      <c r="M55">
        <f t="shared" si="23"/>
        <v>46</v>
      </c>
      <c r="N55">
        <f t="shared" si="32"/>
        <v>1.7147192751214249E-2</v>
      </c>
      <c r="O55">
        <f t="shared" si="32"/>
        <v>9.4554740004565395E-3</v>
      </c>
      <c r="Q55">
        <f t="shared" si="29"/>
        <v>0.67944093044570941</v>
      </c>
      <c r="R55">
        <f t="shared" si="30"/>
        <v>0.10794310631581805</v>
      </c>
      <c r="S55" t="str">
        <f t="shared" si="6"/>
        <v/>
      </c>
      <c r="T55">
        <f t="shared" si="31"/>
        <v>0.28209771824204088</v>
      </c>
      <c r="U55">
        <f t="shared" si="8"/>
        <v>0.83775608185823558</v>
      </c>
      <c r="V55" t="str">
        <f t="shared" si="9"/>
        <v/>
      </c>
      <c r="W55" s="49">
        <f t="shared" si="24"/>
        <v>7.3721334121451577E-3</v>
      </c>
      <c r="X55" s="50">
        <f t="shared" si="25"/>
        <v>52</v>
      </c>
      <c r="AA55">
        <f t="shared" si="27"/>
        <v>0.55142985430002622</v>
      </c>
      <c r="AB55">
        <f t="shared" si="10"/>
        <v>2.6134218664381024</v>
      </c>
      <c r="AC55">
        <f t="shared" si="11"/>
        <v>0.23879032138280706</v>
      </c>
      <c r="AE55">
        <f t="shared" si="28"/>
        <v>1.5171970123039449</v>
      </c>
      <c r="AF55" t="str">
        <f t="shared" si="12"/>
        <v/>
      </c>
      <c r="AG55" s="48" t="str">
        <f t="shared" si="13"/>
        <v/>
      </c>
      <c r="AH55" s="48" t="str">
        <f t="shared" si="14"/>
        <v/>
      </c>
      <c r="AJ55">
        <f t="shared" si="15"/>
        <v>10.944421244982124</v>
      </c>
      <c r="AK55" t="str">
        <f t="shared" si="16"/>
        <v/>
      </c>
      <c r="AL55">
        <f t="shared" si="17"/>
        <v>2.6134218664381024</v>
      </c>
      <c r="AM55" t="str">
        <f t="shared" si="3"/>
        <v/>
      </c>
      <c r="AP55">
        <f t="shared" si="18"/>
        <v>0.75424723326565069</v>
      </c>
      <c r="AQ55" s="46">
        <f t="shared" si="19"/>
        <v>0.7261512241327166</v>
      </c>
      <c r="AR55" s="46">
        <f t="shared" si="20"/>
        <v>0.8926525964706119</v>
      </c>
      <c r="AS55">
        <f t="shared" si="21"/>
        <v>0.1073474035293881</v>
      </c>
      <c r="AT55">
        <f t="shared" si="22"/>
        <v>0.55367370176469399</v>
      </c>
    </row>
    <row r="56" spans="10:46">
      <c r="J56" t="s">
        <v>409</v>
      </c>
      <c r="M56">
        <f t="shared" si="23"/>
        <v>47</v>
      </c>
      <c r="N56">
        <f t="shared" si="32"/>
        <v>1.666123014482809E-2</v>
      </c>
      <c r="O56">
        <f t="shared" si="32"/>
        <v>1.0091472759625559E-2</v>
      </c>
      <c r="Q56">
        <f t="shared" si="29"/>
        <v>0.69610216059053753</v>
      </c>
      <c r="R56">
        <f t="shared" si="30"/>
        <v>0.11803457907544361</v>
      </c>
      <c r="S56" t="str">
        <f t="shared" si="6"/>
        <v/>
      </c>
      <c r="T56">
        <f t="shared" si="31"/>
        <v>0.26543648809721276</v>
      </c>
      <c r="U56">
        <f t="shared" si="8"/>
        <v>0.82766460909861006</v>
      </c>
      <c r="V56" t="str">
        <f t="shared" si="9"/>
        <v/>
      </c>
      <c r="W56" s="49">
        <f t="shared" si="24"/>
        <v>7.2356124230313588E-3</v>
      </c>
      <c r="X56" s="50">
        <f t="shared" si="25"/>
        <v>52</v>
      </c>
      <c r="AA56">
        <f t="shared" si="27"/>
        <v>0.60568593506633195</v>
      </c>
      <c r="AB56">
        <f t="shared" si="10"/>
        <v>2.7234961943360201</v>
      </c>
      <c r="AC56">
        <f t="shared" si="11"/>
        <v>0.24757198103679121</v>
      </c>
      <c r="AE56">
        <f t="shared" si="28"/>
        <v>1.5237667696891477</v>
      </c>
      <c r="AF56" t="str">
        <f t="shared" si="12"/>
        <v/>
      </c>
      <c r="AG56" s="48" t="str">
        <f t="shared" si="13"/>
        <v/>
      </c>
      <c r="AH56" s="48" t="str">
        <f t="shared" si="14"/>
        <v/>
      </c>
      <c r="AJ56">
        <f t="shared" si="15"/>
        <v>11.00082563030946</v>
      </c>
      <c r="AK56" t="str">
        <f t="shared" si="16"/>
        <v/>
      </c>
      <c r="AL56">
        <f t="shared" si="17"/>
        <v>2.7234961943360201</v>
      </c>
      <c r="AM56" t="str">
        <f t="shared" si="3"/>
        <v/>
      </c>
      <c r="AP56">
        <f t="shared" si="18"/>
        <v>0.8013876853447538</v>
      </c>
      <c r="AQ56" s="46">
        <f t="shared" si="19"/>
        <v>0.71393188827910092</v>
      </c>
      <c r="AR56" s="46">
        <f t="shared" si="20"/>
        <v>0.92872219301480141</v>
      </c>
      <c r="AS56">
        <f t="shared" si="21"/>
        <v>7.1277806985198588E-2</v>
      </c>
      <c r="AT56">
        <f t="shared" si="22"/>
        <v>0.53563890349259924</v>
      </c>
    </row>
    <row r="57" spans="10:46">
      <c r="J57" t="s">
        <v>410</v>
      </c>
      <c r="M57">
        <f t="shared" si="23"/>
        <v>48</v>
      </c>
      <c r="N57">
        <f t="shared" si="32"/>
        <v>1.6148617983626497E-2</v>
      </c>
      <c r="O57">
        <f t="shared" si="32"/>
        <v>1.0740457176531453E-2</v>
      </c>
      <c r="Q57">
        <f t="shared" si="29"/>
        <v>0.71225077857416408</v>
      </c>
      <c r="R57">
        <f t="shared" si="30"/>
        <v>0.12877503625197506</v>
      </c>
      <c r="S57" t="str">
        <f t="shared" si="6"/>
        <v/>
      </c>
      <c r="T57">
        <f t="shared" si="31"/>
        <v>0.24928787011358622</v>
      </c>
      <c r="U57">
        <f t="shared" si="8"/>
        <v>0.81692415192207857</v>
      </c>
      <c r="V57" t="str">
        <f t="shared" si="9"/>
        <v/>
      </c>
      <c r="W57" s="49">
        <f t="shared" si="24"/>
        <v>7.09909143391756E-3</v>
      </c>
      <c r="X57" s="50">
        <f t="shared" si="25"/>
        <v>52</v>
      </c>
      <c r="AA57">
        <f t="shared" si="27"/>
        <v>0.66510070319463133</v>
      </c>
      <c r="AB57">
        <f t="shared" si="10"/>
        <v>2.8390142912432919</v>
      </c>
      <c r="AC57">
        <f t="shared" si="11"/>
        <v>0.25703846676646125</v>
      </c>
      <c r="AE57">
        <f t="shared" si="28"/>
        <v>1.5291749304962425</v>
      </c>
      <c r="AF57" t="str">
        <f t="shared" si="12"/>
        <v/>
      </c>
      <c r="AG57" s="48" t="str">
        <f t="shared" si="13"/>
        <v/>
      </c>
      <c r="AH57" s="48" t="str">
        <f t="shared" si="14"/>
        <v/>
      </c>
      <c r="AJ57">
        <f t="shared" si="15"/>
        <v>11.045095027830014</v>
      </c>
      <c r="AK57" t="str">
        <f t="shared" si="16"/>
        <v/>
      </c>
      <c r="AL57">
        <f t="shared" si="17"/>
        <v>2.8390142912432919</v>
      </c>
      <c r="AM57" t="str">
        <f t="shared" si="3"/>
        <v/>
      </c>
      <c r="AP57">
        <f t="shared" si="18"/>
        <v>0.84852813742385702</v>
      </c>
      <c r="AQ57" s="46">
        <f t="shared" si="19"/>
        <v>0.70211698937569689</v>
      </c>
      <c r="AR57" s="46">
        <f t="shared" si="20"/>
        <v>0.97134821755119771</v>
      </c>
      <c r="AS57">
        <f t="shared" si="21"/>
        <v>2.8651782448802288E-2</v>
      </c>
      <c r="AT57">
        <f t="shared" si="22"/>
        <v>0.51432589122440109</v>
      </c>
    </row>
    <row r="58" spans="10:46">
      <c r="J58" t="s">
        <v>411</v>
      </c>
      <c r="M58">
        <f t="shared" si="23"/>
        <v>49</v>
      </c>
      <c r="N58">
        <f t="shared" si="32"/>
        <v>1.5612696668561186E-2</v>
      </c>
      <c r="O58">
        <f t="shared" si="32"/>
        <v>1.1399556401857516E-2</v>
      </c>
      <c r="Q58">
        <f t="shared" si="29"/>
        <v>0.72786347524272521</v>
      </c>
      <c r="R58">
        <f t="shared" si="30"/>
        <v>0.14017459265383259</v>
      </c>
      <c r="S58" t="str">
        <f t="shared" si="6"/>
        <v/>
      </c>
      <c r="T58">
        <f t="shared" si="31"/>
        <v>0.23367517344502509</v>
      </c>
      <c r="U58">
        <f t="shared" si="8"/>
        <v>0.80552459552022104</v>
      </c>
      <c r="V58" t="str">
        <f t="shared" si="9"/>
        <v/>
      </c>
      <c r="W58" s="49">
        <f t="shared" si="24"/>
        <v>6.9625704448037611E-3</v>
      </c>
      <c r="X58" s="50">
        <f t="shared" si="25"/>
        <v>52</v>
      </c>
      <c r="AA58">
        <f t="shared" si="27"/>
        <v>0.73014653674867436</v>
      </c>
      <c r="AB58">
        <f t="shared" si="10"/>
        <v>2.9600017720469096</v>
      </c>
      <c r="AC58">
        <f t="shared" si="11"/>
        <v>0.26718665119846274</v>
      </c>
      <c r="AE58">
        <f t="shared" si="28"/>
        <v>1.5333880707629461</v>
      </c>
      <c r="AF58" t="str">
        <f t="shared" si="12"/>
        <v/>
      </c>
      <c r="AG58" s="48" t="str">
        <f t="shared" si="13"/>
        <v/>
      </c>
      <c r="AH58" s="48" t="str">
        <f t="shared" si="14"/>
        <v/>
      </c>
      <c r="AJ58">
        <f t="shared" si="15"/>
        <v>11.078404399208772</v>
      </c>
      <c r="AK58" t="str">
        <f t="shared" si="16"/>
        <v/>
      </c>
      <c r="AL58">
        <f t="shared" si="17"/>
        <v>2.9600017720469096</v>
      </c>
      <c r="AM58" t="str">
        <f t="shared" si="3"/>
        <v/>
      </c>
      <c r="AP58">
        <f t="shared" si="18"/>
        <v>0.89566858950296013</v>
      </c>
      <c r="AQ58" s="46">
        <f t="shared" si="19"/>
        <v>0.69068677515450727</v>
      </c>
      <c r="AR58" s="46">
        <f t="shared" si="20"/>
        <v>1.0212601982272651</v>
      </c>
      <c r="AS58">
        <f t="shared" si="21"/>
        <v>-2.1260198227265104E-2</v>
      </c>
      <c r="AT58">
        <f t="shared" si="22"/>
        <v>0.48936990088636745</v>
      </c>
    </row>
    <row r="59" spans="10:46">
      <c r="J59" t="s">
        <v>412</v>
      </c>
      <c r="M59">
        <f t="shared" si="23"/>
        <v>50</v>
      </c>
      <c r="N59">
        <f t="shared" si="32"/>
        <v>1.5056871607955401E-2</v>
      </c>
      <c r="O59">
        <f t="shared" si="32"/>
        <v>1.2065632790248535E-2</v>
      </c>
      <c r="Q59">
        <f t="shared" si="29"/>
        <v>0.74292034685068065</v>
      </c>
      <c r="R59">
        <f t="shared" si="30"/>
        <v>0.15224022544408111</v>
      </c>
      <c r="S59" t="str">
        <f t="shared" si="6"/>
        <v/>
      </c>
      <c r="T59">
        <f t="shared" si="31"/>
        <v>0.21861830183706965</v>
      </c>
      <c r="U59">
        <f t="shared" si="8"/>
        <v>0.79345896272997252</v>
      </c>
      <c r="V59" t="str">
        <f t="shared" si="9"/>
        <v/>
      </c>
      <c r="W59" s="49">
        <f t="shared" si="24"/>
        <v>6.8260494556899622E-3</v>
      </c>
      <c r="X59" s="50">
        <f t="shared" si="25"/>
        <v>52</v>
      </c>
      <c r="AA59">
        <f t="shared" si="27"/>
        <v>0.8013372966449136</v>
      </c>
      <c r="AB59">
        <f t="shared" si="10"/>
        <v>3.0864323683722588</v>
      </c>
      <c r="AC59">
        <f t="shared" si="11"/>
        <v>0.27801235777910405</v>
      </c>
      <c r="AE59">
        <f t="shared" si="28"/>
        <v>1.5363793095806533</v>
      </c>
      <c r="AF59" t="str">
        <f t="shared" si="12"/>
        <v/>
      </c>
      <c r="AG59" s="48" t="str">
        <f t="shared" si="13"/>
        <v/>
      </c>
      <c r="AH59" s="48" t="str">
        <f t="shared" si="14"/>
        <v/>
      </c>
      <c r="AJ59">
        <f t="shared" si="15"/>
        <v>11.10178120508081</v>
      </c>
      <c r="AK59" t="str">
        <f t="shared" si="16"/>
        <v/>
      </c>
      <c r="AL59">
        <f t="shared" si="17"/>
        <v>3.0864323683722588</v>
      </c>
      <c r="AM59" t="str">
        <f t="shared" si="3"/>
        <v/>
      </c>
      <c r="AP59">
        <f t="shared" si="18"/>
        <v>0.94280904158206336</v>
      </c>
      <c r="AQ59" s="46">
        <f t="shared" si="19"/>
        <v>0.67962275898295921</v>
      </c>
      <c r="AR59" s="46">
        <f t="shared" si="20"/>
        <v>1.0793377334580114</v>
      </c>
      <c r="AS59">
        <f t="shared" si="21"/>
        <v>-7.9337733458011428E-2</v>
      </c>
      <c r="AT59">
        <f t="shared" si="22"/>
        <v>0.46033113327099429</v>
      </c>
    </row>
    <row r="60" spans="10:46">
      <c r="M60">
        <f t="shared" si="23"/>
        <v>51</v>
      </c>
      <c r="N60">
        <f t="shared" si="32"/>
        <v>1.4484577638281138E-2</v>
      </c>
      <c r="O60">
        <f t="shared" si="32"/>
        <v>1.2735301290663231E-2</v>
      </c>
      <c r="Q60">
        <f t="shared" si="29"/>
        <v>0.75740492448896179</v>
      </c>
      <c r="R60">
        <f t="shared" si="30"/>
        <v>0.16497552673474433</v>
      </c>
      <c r="S60" t="str">
        <f t="shared" si="6"/>
        <v/>
      </c>
      <c r="T60">
        <f t="shared" si="31"/>
        <v>0.2041337241987885</v>
      </c>
      <c r="U60">
        <f t="shared" si="8"/>
        <v>0.78072366143930927</v>
      </c>
      <c r="V60" t="str">
        <f t="shared" si="9"/>
        <v/>
      </c>
      <c r="W60" s="49">
        <f t="shared" si="24"/>
        <v>6.6895284665761633E-3</v>
      </c>
      <c r="X60" s="50">
        <f t="shared" si="25"/>
        <v>52</v>
      </c>
      <c r="AA60">
        <f t="shared" si="27"/>
        <v>0.87923180148554947</v>
      </c>
      <c r="AB60">
        <f t="shared" si="10"/>
        <v>3.2182172692280635</v>
      </c>
      <c r="AC60">
        <f t="shared" si="11"/>
        <v>0.28951005132246987</v>
      </c>
      <c r="AE60">
        <f t="shared" si="28"/>
        <v>1.5381285859282712</v>
      </c>
      <c r="AF60" t="str">
        <f t="shared" si="12"/>
        <v/>
      </c>
      <c r="AG60" s="48" t="str">
        <f t="shared" si="13"/>
        <v/>
      </c>
      <c r="AH60" s="48" t="str">
        <f t="shared" si="14"/>
        <v/>
      </c>
      <c r="AJ60">
        <f t="shared" si="15"/>
        <v>11.116081305389507</v>
      </c>
      <c r="AK60" t="str">
        <f t="shared" si="16"/>
        <v/>
      </c>
      <c r="AL60">
        <f t="shared" si="17"/>
        <v>3.2182172692280635</v>
      </c>
      <c r="AM60" t="str">
        <f t="shared" si="3"/>
        <v/>
      </c>
      <c r="AP60">
        <f t="shared" si="18"/>
        <v>0.98994949366116647</v>
      </c>
      <c r="AQ60" s="46">
        <f t="shared" si="19"/>
        <v>0.66890762009194271</v>
      </c>
      <c r="AR60" s="46">
        <f t="shared" si="20"/>
        <v>1.1466359149990486</v>
      </c>
      <c r="AS60">
        <f t="shared" si="21"/>
        <v>-0.1466359149990486</v>
      </c>
      <c r="AT60">
        <f t="shared" si="22"/>
        <v>0.4266820425004757</v>
      </c>
    </row>
    <row r="61" spans="10:46">
      <c r="M61">
        <f t="shared" si="23"/>
        <v>52</v>
      </c>
      <c r="N61">
        <f t="shared" si="32"/>
        <v>1.389924430674846E-2</v>
      </c>
      <c r="O61">
        <f t="shared" si="32"/>
        <v>1.3404953516011354E-2</v>
      </c>
      <c r="Q61">
        <f t="shared" si="29"/>
        <v>0.77130416879571029</v>
      </c>
      <c r="R61">
        <f t="shared" si="30"/>
        <v>0.17838048025075567</v>
      </c>
      <c r="S61">
        <f t="shared" si="6"/>
        <v>0.77130416879571029</v>
      </c>
      <c r="T61">
        <f t="shared" si="31"/>
        <v>0.19023447989204001</v>
      </c>
      <c r="U61">
        <f t="shared" si="8"/>
        <v>0.76731870792329793</v>
      </c>
      <c r="V61">
        <f t="shared" si="9"/>
        <v>0.76731870792329793</v>
      </c>
      <c r="W61" s="49">
        <f t="shared" si="24"/>
        <v>6.5530074774623644E-3</v>
      </c>
      <c r="X61" s="50">
        <f t="shared" si="25"/>
        <v>52</v>
      </c>
      <c r="AA61">
        <f t="shared" si="27"/>
        <v>0.96443757805615993</v>
      </c>
      <c r="AB61">
        <f t="shared" si="10"/>
        <v>3.3551932445933677</v>
      </c>
      <c r="AC61">
        <f t="shared" si="11"/>
        <v>0.30167254565731599</v>
      </c>
      <c r="AE61">
        <f t="shared" si="28"/>
        <v>1.5386228767190082</v>
      </c>
      <c r="AF61">
        <f t="shared" si="12"/>
        <v>52</v>
      </c>
      <c r="AG61" s="48">
        <f t="shared" si="13"/>
        <v>1.389924430674846E-2</v>
      </c>
      <c r="AH61" s="48">
        <f t="shared" si="14"/>
        <v>1.3404953516011354E-2</v>
      </c>
      <c r="AJ61">
        <f t="shared" si="15"/>
        <v>11.121970802091779</v>
      </c>
      <c r="AK61">
        <f t="shared" si="16"/>
        <v>52</v>
      </c>
      <c r="AL61">
        <f t="shared" si="17"/>
        <v>3.3551932445933677</v>
      </c>
      <c r="AM61" t="str">
        <f t="shared" si="3"/>
        <v/>
      </c>
      <c r="AP61">
        <f t="shared" si="18"/>
        <v>1.0370899457402696</v>
      </c>
      <c r="AQ61" s="46">
        <f t="shared" si="19"/>
        <v>0.65852511309556028</v>
      </c>
      <c r="AR61" s="46">
        <f t="shared" si="20"/>
        <v>1.2244166476360161</v>
      </c>
      <c r="AS61">
        <f t="shared" si="21"/>
        <v>-0.2244166476360161</v>
      </c>
      <c r="AT61">
        <f t="shared" si="22"/>
        <v>0.38779167618199195</v>
      </c>
    </row>
    <row r="62" spans="10:46">
      <c r="M62">
        <f t="shared" si="23"/>
        <v>53</v>
      </c>
      <c r="N62">
        <f t="shared" si="32"/>
        <v>1.3304262495127873E-2</v>
      </c>
      <c r="O62">
        <f t="shared" si="32"/>
        <v>1.4070786354719337E-2</v>
      </c>
      <c r="Q62">
        <f t="shared" si="29"/>
        <v>0.78460843129083813</v>
      </c>
      <c r="R62">
        <f t="shared" si="30"/>
        <v>0.19245126660547501</v>
      </c>
      <c r="S62" t="str">
        <f t="shared" si="6"/>
        <v/>
      </c>
      <c r="T62">
        <f t="shared" si="31"/>
        <v>0.17693021739691217</v>
      </c>
      <c r="U62">
        <f t="shared" si="8"/>
        <v>0.75324792156857856</v>
      </c>
      <c r="V62" t="str">
        <f t="shared" si="9"/>
        <v/>
      </c>
      <c r="W62" s="49">
        <f t="shared" si="24"/>
        <v>6.4164864883485655E-3</v>
      </c>
      <c r="X62" s="50">
        <f t="shared" si="25"/>
        <v>52</v>
      </c>
      <c r="AA62">
        <f t="shared" si="27"/>
        <v>1.0576149079944996</v>
      </c>
      <c r="AB62">
        <f t="shared" si="10"/>
        <v>3.4971095947848885</v>
      </c>
      <c r="AC62">
        <f t="shared" si="11"/>
        <v>0.31449073014097595</v>
      </c>
      <c r="AE62">
        <f t="shared" si="28"/>
        <v>1.5378563528594167</v>
      </c>
      <c r="AF62" t="str">
        <f t="shared" si="12"/>
        <v/>
      </c>
      <c r="AG62" s="48" t="str">
        <f t="shared" si="13"/>
        <v/>
      </c>
      <c r="AH62" s="48" t="str">
        <f t="shared" si="14"/>
        <v/>
      </c>
      <c r="AJ62">
        <f t="shared" si="15"/>
        <v>11.119913115458914</v>
      </c>
      <c r="AK62" t="str">
        <f t="shared" si="16"/>
        <v/>
      </c>
      <c r="AL62">
        <f t="shared" si="17"/>
        <v>3.4971095947848885</v>
      </c>
      <c r="AM62" t="str">
        <f t="shared" si="3"/>
        <v/>
      </c>
      <c r="AP62">
        <f t="shared" si="18"/>
        <v>1.0842303978193728</v>
      </c>
      <c r="AQ62" s="46">
        <f t="shared" si="19"/>
        <v>0.64845998580846931</v>
      </c>
      <c r="AR62" s="46">
        <f t="shared" si="20"/>
        <v>1.3141871468642339</v>
      </c>
      <c r="AS62">
        <f t="shared" si="21"/>
        <v>-0.31418714686423388</v>
      </c>
      <c r="AT62">
        <f t="shared" si="22"/>
        <v>0.34290642656788306</v>
      </c>
    </row>
    <row r="63" spans="10:46">
      <c r="M63">
        <f t="shared" si="23"/>
        <v>54</v>
      </c>
      <c r="N63">
        <f t="shared" si="32"/>
        <v>1.270295282364099E-2</v>
      </c>
      <c r="O63">
        <f t="shared" si="32"/>
        <v>1.4728834888817707E-2</v>
      </c>
      <c r="Q63">
        <f t="shared" si="29"/>
        <v>0.7973113841144791</v>
      </c>
      <c r="R63">
        <f t="shared" si="30"/>
        <v>0.20718010149429272</v>
      </c>
      <c r="S63" t="str">
        <f t="shared" si="6"/>
        <v/>
      </c>
      <c r="T63">
        <f t="shared" si="31"/>
        <v>0.16422726457327119</v>
      </c>
      <c r="U63">
        <f t="shared" si="8"/>
        <v>0.73851908667976085</v>
      </c>
      <c r="V63" t="str">
        <f t="shared" si="9"/>
        <v/>
      </c>
      <c r="W63" s="49">
        <f t="shared" si="24"/>
        <v>6.2799654992347666E-3</v>
      </c>
      <c r="X63" s="50">
        <f t="shared" si="25"/>
        <v>52</v>
      </c>
      <c r="AA63">
        <f t="shared" si="27"/>
        <v>1.1594811925465411</v>
      </c>
      <c r="AB63">
        <f t="shared" si="10"/>
        <v>3.6436140404495068</v>
      </c>
      <c r="AC63">
        <f t="shared" si="11"/>
        <v>0.32795331727346233</v>
      </c>
      <c r="AE63">
        <f t="shared" si="28"/>
        <v>1.5358304707942398</v>
      </c>
      <c r="AF63" t="str">
        <f t="shared" si="12"/>
        <v/>
      </c>
      <c r="AG63" s="48" t="str">
        <f t="shared" si="13"/>
        <v/>
      </c>
      <c r="AH63" s="48" t="str">
        <f t="shared" si="14"/>
        <v/>
      </c>
      <c r="AJ63">
        <f t="shared" si="15"/>
        <v>11.110160649514933</v>
      </c>
      <c r="AK63" t="str">
        <f t="shared" si="16"/>
        <v/>
      </c>
      <c r="AL63">
        <f t="shared" si="17"/>
        <v>3.6436140404495068</v>
      </c>
      <c r="AM63" t="str">
        <f t="shared" si="3"/>
        <v/>
      </c>
      <c r="AP63">
        <f t="shared" si="18"/>
        <v>1.131370849898476</v>
      </c>
      <c r="AQ63" s="46">
        <f t="shared" si="19"/>
        <v>0.63869790448641472</v>
      </c>
      <c r="AR63" s="46">
        <f t="shared" si="20"/>
        <v>1.417747228360777</v>
      </c>
      <c r="AS63">
        <f t="shared" si="21"/>
        <v>-0.41774722836077705</v>
      </c>
      <c r="AT63">
        <f t="shared" si="22"/>
        <v>0.29112638581961148</v>
      </c>
    </row>
    <row r="64" spans="10:46">
      <c r="M64">
        <f t="shared" si="23"/>
        <v>55</v>
      </c>
      <c r="N64">
        <f t="shared" si="32"/>
        <v>1.209853622613007E-2</v>
      </c>
      <c r="O64">
        <f t="shared" si="32"/>
        <v>1.5375009285000088E-2</v>
      </c>
      <c r="Q64">
        <f t="shared" si="29"/>
        <v>0.80940992034060921</v>
      </c>
      <c r="R64">
        <f t="shared" si="30"/>
        <v>0.2225551107792928</v>
      </c>
      <c r="S64" t="str">
        <f t="shared" si="6"/>
        <v/>
      </c>
      <c r="T64">
        <f t="shared" si="31"/>
        <v>0.15212872834714108</v>
      </c>
      <c r="U64">
        <f t="shared" si="8"/>
        <v>0.72314407739476083</v>
      </c>
      <c r="V64" t="str">
        <f t="shared" si="9"/>
        <v/>
      </c>
      <c r="W64" s="49">
        <f t="shared" si="24"/>
        <v>6.1434445101209677E-3</v>
      </c>
      <c r="X64" s="50">
        <f t="shared" si="25"/>
        <v>52</v>
      </c>
      <c r="AA64">
        <f t="shared" si="27"/>
        <v>1.2708156588227248</v>
      </c>
      <c r="AB64">
        <f t="shared" si="10"/>
        <v>3.7942377624644115</v>
      </c>
      <c r="AC64">
        <f t="shared" si="11"/>
        <v>0.34204661401819109</v>
      </c>
      <c r="AE64">
        <f t="shared" si="28"/>
        <v>1.5325539977353699</v>
      </c>
      <c r="AF64" t="str">
        <f t="shared" si="12"/>
        <v/>
      </c>
      <c r="AG64" s="48" t="str">
        <f t="shared" si="13"/>
        <v/>
      </c>
      <c r="AH64" s="48" t="str">
        <f t="shared" si="14"/>
        <v/>
      </c>
      <c r="AJ64">
        <f t="shared" si="15"/>
        <v>11.092750540318526</v>
      </c>
      <c r="AK64" t="str">
        <f t="shared" si="16"/>
        <v/>
      </c>
      <c r="AL64">
        <f t="shared" si="17"/>
        <v>3.7942377624644115</v>
      </c>
      <c r="AM64" t="str">
        <f t="shared" si="3"/>
        <v/>
      </c>
      <c r="AP64">
        <f t="shared" si="18"/>
        <v>1.1785113019775793</v>
      </c>
      <c r="AQ64" s="46">
        <f t="shared" si="19"/>
        <v>0.62922538571930098</v>
      </c>
      <c r="AR64" s="46">
        <f t="shared" si="20"/>
        <v>1.5372474211669813</v>
      </c>
      <c r="AS64">
        <f t="shared" si="21"/>
        <v>-0.53724742116698132</v>
      </c>
      <c r="AT64">
        <f t="shared" si="22"/>
        <v>0.23137628941650934</v>
      </c>
    </row>
    <row r="65" spans="13:46">
      <c r="M65">
        <f t="shared" si="23"/>
        <v>56</v>
      </c>
      <c r="N65">
        <f t="shared" si="32"/>
        <v>1.1494107034375914E-2</v>
      </c>
      <c r="O65">
        <f t="shared" si="32"/>
        <v>1.6005135229363757E-2</v>
      </c>
      <c r="Q65">
        <f t="shared" si="29"/>
        <v>0.82090402737498513</v>
      </c>
      <c r="R65">
        <f t="shared" si="30"/>
        <v>0.23856024600865655</v>
      </c>
      <c r="S65" t="str">
        <f t="shared" si="6"/>
        <v/>
      </c>
      <c r="T65">
        <f t="shared" si="31"/>
        <v>0.14063462131276516</v>
      </c>
      <c r="U65">
        <f t="shared" si="8"/>
        <v>0.70713894216539708</v>
      </c>
      <c r="V65" t="str">
        <f t="shared" si="9"/>
        <v/>
      </c>
      <c r="W65" s="49">
        <f t="shared" si="24"/>
        <v>6.0069235210071688E-3</v>
      </c>
      <c r="X65" s="50">
        <f t="shared" si="25"/>
        <v>52</v>
      </c>
      <c r="AA65">
        <f t="shared" si="27"/>
        <v>1.3924644325563109</v>
      </c>
      <c r="AB65">
        <f t="shared" si="10"/>
        <v>3.948379920557906</v>
      </c>
      <c r="AC65">
        <f t="shared" si="11"/>
        <v>0.35675431971151161</v>
      </c>
      <c r="AE65">
        <f t="shared" si="28"/>
        <v>1.5280429695403823</v>
      </c>
      <c r="AF65" t="str">
        <f t="shared" si="12"/>
        <v/>
      </c>
      <c r="AG65" s="48" t="str">
        <f t="shared" si="13"/>
        <v/>
      </c>
      <c r="AH65" s="48" t="str">
        <f t="shared" si="14"/>
        <v/>
      </c>
      <c r="AJ65">
        <f t="shared" si="15"/>
        <v>11.067504168557095</v>
      </c>
      <c r="AK65" t="str">
        <f t="shared" si="16"/>
        <v/>
      </c>
      <c r="AL65">
        <f t="shared" si="17"/>
        <v>3.948379920557906</v>
      </c>
      <c r="AM65" t="str">
        <f t="shared" si="3"/>
        <v/>
      </c>
      <c r="AP65">
        <f t="shared" si="18"/>
        <v>1.2256517540566823</v>
      </c>
      <c r="AQ65" s="46">
        <f t="shared" si="19"/>
        <v>0.62002973429625086</v>
      </c>
      <c r="AR65" s="46">
        <f t="shared" si="20"/>
        <v>1.6752604649295084</v>
      </c>
      <c r="AS65">
        <f t="shared" si="21"/>
        <v>-0.67526046492950842</v>
      </c>
      <c r="AT65">
        <f t="shared" si="22"/>
        <v>0.16236976753524579</v>
      </c>
    </row>
    <row r="66" spans="13:46">
      <c r="M66">
        <f t="shared" si="23"/>
        <v>57</v>
      </c>
      <c r="N66">
        <f t="shared" si="32"/>
        <v>1.0892608851783194E-2</v>
      </c>
      <c r="O66">
        <f t="shared" si="32"/>
        <v>1.6614997385764413E-2</v>
      </c>
      <c r="Q66">
        <f t="shared" si="29"/>
        <v>0.83179663622676836</v>
      </c>
      <c r="R66">
        <f t="shared" si="30"/>
        <v>0.25517524339442099</v>
      </c>
      <c r="S66" t="str">
        <f t="shared" si="6"/>
        <v/>
      </c>
      <c r="T66">
        <f t="shared" si="31"/>
        <v>0.12974201246098194</v>
      </c>
      <c r="U66">
        <f t="shared" si="8"/>
        <v>0.69052394477963264</v>
      </c>
      <c r="V66" t="str">
        <f t="shared" si="9"/>
        <v/>
      </c>
      <c r="W66" s="49">
        <f t="shared" si="24"/>
        <v>5.8704025318933699E-3</v>
      </c>
      <c r="X66" s="50">
        <f t="shared" si="25"/>
        <v>52</v>
      </c>
      <c r="AA66">
        <f t="shared" si="27"/>
        <v>1.5253460040515845</v>
      </c>
      <c r="AB66">
        <f t="shared" si="10"/>
        <v>4.1052921254927046</v>
      </c>
      <c r="AC66">
        <f t="shared" si="11"/>
        <v>0.37205735361497244</v>
      </c>
      <c r="AE66">
        <f t="shared" si="28"/>
        <v>1.5223205810064009</v>
      </c>
      <c r="AF66" t="str">
        <f t="shared" si="12"/>
        <v/>
      </c>
      <c r="AG66" s="48" t="str">
        <f t="shared" si="13"/>
        <v/>
      </c>
      <c r="AH66" s="48" t="str">
        <f t="shared" si="14"/>
        <v/>
      </c>
      <c r="AJ66">
        <f t="shared" si="15"/>
        <v>11.034030333240262</v>
      </c>
      <c r="AK66" t="str">
        <f t="shared" si="16"/>
        <v/>
      </c>
      <c r="AL66">
        <f t="shared" si="17"/>
        <v>4.1052921254927046</v>
      </c>
      <c r="AM66" t="str">
        <f t="shared" si="3"/>
        <v/>
      </c>
      <c r="AP66">
        <f t="shared" si="18"/>
        <v>1.2727922061357855</v>
      </c>
      <c r="AQ66" s="46">
        <f t="shared" si="19"/>
        <v>0.6110989864405163</v>
      </c>
      <c r="AR66" s="46">
        <f t="shared" si="20"/>
        <v>1.8348694221365585</v>
      </c>
      <c r="AS66">
        <f t="shared" si="21"/>
        <v>-0.83486942213655846</v>
      </c>
      <c r="AT66">
        <f t="shared" si="22"/>
        <v>8.2565288931720771E-2</v>
      </c>
    </row>
    <row r="67" spans="13:46">
      <c r="M67">
        <f t="shared" si="23"/>
        <v>58</v>
      </c>
      <c r="N67">
        <f t="shared" si="32"/>
        <v>1.0296813436145889E-2</v>
      </c>
      <c r="O67">
        <f t="shared" si="32"/>
        <v>1.7200385274449136E-2</v>
      </c>
      <c r="Q67">
        <f t="shared" si="29"/>
        <v>0.84209344966291422</v>
      </c>
      <c r="R67">
        <f t="shared" si="30"/>
        <v>0.27237562866887011</v>
      </c>
      <c r="S67" t="str">
        <f t="shared" si="6"/>
        <v/>
      </c>
      <c r="T67">
        <f t="shared" si="31"/>
        <v>0.11944519902483608</v>
      </c>
      <c r="U67">
        <f t="shared" si="8"/>
        <v>0.67332355950518352</v>
      </c>
      <c r="V67" t="str">
        <f t="shared" si="9"/>
        <v/>
      </c>
      <c r="W67" s="49">
        <f t="shared" si="24"/>
        <v>5.733881542779571E-3</v>
      </c>
      <c r="X67" s="50">
        <f t="shared" si="25"/>
        <v>52</v>
      </c>
      <c r="AA67">
        <f t="shared" si="27"/>
        <v>1.670457115797493</v>
      </c>
      <c r="AB67">
        <f t="shared" si="10"/>
        <v>4.2640635114112007</v>
      </c>
      <c r="AC67">
        <f t="shared" si="11"/>
        <v>0.38793371522552922</v>
      </c>
      <c r="AE67">
        <f t="shared" si="28"/>
        <v>1.5154170091680976</v>
      </c>
      <c r="AF67" t="str">
        <f t="shared" si="12"/>
        <v/>
      </c>
      <c r="AG67" s="48" t="str">
        <f t="shared" si="13"/>
        <v/>
      </c>
      <c r="AH67" s="48" t="str">
        <f t="shared" si="14"/>
        <v/>
      </c>
      <c r="AJ67">
        <f t="shared" si="15"/>
        <v>10.99173220593174</v>
      </c>
      <c r="AK67" t="str">
        <f t="shared" si="16"/>
        <v/>
      </c>
      <c r="AL67">
        <f t="shared" si="17"/>
        <v>4.2640635114112007</v>
      </c>
      <c r="AM67" t="str">
        <f t="shared" si="3"/>
        <v/>
      </c>
      <c r="AP67">
        <f t="shared" si="18"/>
        <v>1.3199326582148887</v>
      </c>
      <c r="AQ67" s="46">
        <f t="shared" si="19"/>
        <v>0.60242185788051206</v>
      </c>
      <c r="AR67" s="46">
        <f t="shared" si="20"/>
        <v>2.0197764903699342</v>
      </c>
      <c r="AS67">
        <f t="shared" si="21"/>
        <v>-1.0197764903699342</v>
      </c>
      <c r="AT67">
        <f t="shared" si="22"/>
        <v>-9.8882451849671149E-3</v>
      </c>
    </row>
    <row r="68" spans="13:46">
      <c r="M68">
        <f t="shared" si="23"/>
        <v>59</v>
      </c>
      <c r="N68">
        <f t="shared" si="32"/>
        <v>9.709302749299405E-3</v>
      </c>
      <c r="O68">
        <f t="shared" si="32"/>
        <v>1.7757140894324005E-2</v>
      </c>
      <c r="Q68">
        <f t="shared" si="29"/>
        <v>0.85180275241221359</v>
      </c>
      <c r="R68">
        <f t="shared" si="30"/>
        <v>0.29013276956319412</v>
      </c>
      <c r="S68" t="str">
        <f t="shared" si="6"/>
        <v/>
      </c>
      <c r="T68">
        <f t="shared" si="31"/>
        <v>0.1097358962755367</v>
      </c>
      <c r="U68">
        <f t="shared" si="8"/>
        <v>0.65556641861085951</v>
      </c>
      <c r="V68" t="str">
        <f t="shared" si="9"/>
        <v/>
      </c>
      <c r="W68" s="49">
        <f t="shared" si="24"/>
        <v>5.5973605536657721E-3</v>
      </c>
      <c r="X68" s="50">
        <f t="shared" si="25"/>
        <v>52</v>
      </c>
      <c r="AA68">
        <f t="shared" si="27"/>
        <v>1.8288791021173285</v>
      </c>
      <c r="AB68">
        <f t="shared" si="10"/>
        <v>4.4236072483230631</v>
      </c>
      <c r="AC68">
        <f t="shared" si="11"/>
        <v>0.40435838040408029</v>
      </c>
      <c r="AE68">
        <f t="shared" si="28"/>
        <v>1.5073691710230732</v>
      </c>
      <c r="AF68" t="str">
        <f t="shared" si="12"/>
        <v/>
      </c>
      <c r="AG68" s="48" t="str">
        <f t="shared" si="13"/>
        <v/>
      </c>
      <c r="AH68" s="48" t="str">
        <f t="shared" si="14"/>
        <v/>
      </c>
      <c r="AJ68">
        <f t="shared" si="15"/>
        <v>10.939818395509691</v>
      </c>
      <c r="AK68" t="str">
        <f t="shared" si="16"/>
        <v/>
      </c>
      <c r="AL68">
        <f t="shared" si="17"/>
        <v>4.4236072483230631</v>
      </c>
      <c r="AM68" t="str">
        <f t="shared" si="3"/>
        <v/>
      </c>
      <c r="AP68">
        <f t="shared" si="18"/>
        <v>1.3670731102939919</v>
      </c>
      <c r="AQ68" s="46">
        <f t="shared" si="19"/>
        <v>0.59398769628301074</v>
      </c>
      <c r="AR68" s="46">
        <f t="shared" si="20"/>
        <v>2.2344376910188264</v>
      </c>
      <c r="AS68">
        <f t="shared" si="21"/>
        <v>-1.2344376910188264</v>
      </c>
      <c r="AT68">
        <f t="shared" si="22"/>
        <v>-0.11721884550941319</v>
      </c>
    </row>
    <row r="69" spans="13:46">
      <c r="M69">
        <f t="shared" si="23"/>
        <v>60</v>
      </c>
      <c r="N69">
        <f t="shared" ref="N69:O88" si="33">(1/(N$4*SQRT(2*3.1415926535)))*EXP(-(($M69-N$3)^2)/(2*N$4^2))</f>
        <v>9.1324542695816087E-3</v>
      </c>
      <c r="O69">
        <f t="shared" si="33"/>
        <v>1.8281207351146335E-2</v>
      </c>
      <c r="Q69">
        <f t="shared" si="29"/>
        <v>0.86093520668179524</v>
      </c>
      <c r="R69">
        <f t="shared" si="30"/>
        <v>0.30841397691434047</v>
      </c>
      <c r="S69" t="str">
        <f t="shared" si="6"/>
        <v/>
      </c>
      <c r="T69">
        <f t="shared" si="31"/>
        <v>0.10060344200595506</v>
      </c>
      <c r="U69">
        <f t="shared" si="8"/>
        <v>0.63728521125971316</v>
      </c>
      <c r="V69" t="str">
        <f t="shared" si="9"/>
        <v/>
      </c>
      <c r="W69" s="49">
        <f t="shared" si="24"/>
        <v>5.4608395645519732E-3</v>
      </c>
      <c r="X69" s="50">
        <f t="shared" si="25"/>
        <v>52</v>
      </c>
      <c r="AA69">
        <f t="shared" si="27"/>
        <v>2.0017847132328277</v>
      </c>
      <c r="AB69">
        <f t="shared" si="10"/>
        <v>4.5826495409337165</v>
      </c>
      <c r="AC69">
        <f t="shared" si="11"/>
        <v>0.42130323620781784</v>
      </c>
      <c r="AE69">
        <f t="shared" si="28"/>
        <v>1.4982204179415084</v>
      </c>
      <c r="AF69" t="str">
        <f t="shared" si="12"/>
        <v/>
      </c>
      <c r="AG69" s="48" t="str">
        <f t="shared" si="13"/>
        <v/>
      </c>
      <c r="AH69" s="48" t="str">
        <f t="shared" si="14"/>
        <v/>
      </c>
      <c r="AJ69">
        <f t="shared" si="15"/>
        <v>10.877318632020229</v>
      </c>
      <c r="AK69" t="str">
        <f t="shared" si="16"/>
        <v/>
      </c>
      <c r="AL69">
        <f t="shared" si="17"/>
        <v>4.5826495409337165</v>
      </c>
      <c r="AM69" t="str">
        <f t="shared" si="3"/>
        <v/>
      </c>
      <c r="AP69">
        <f t="shared" si="18"/>
        <v>1.4142135623730949</v>
      </c>
      <c r="AQ69" s="46">
        <f t="shared" si="19"/>
        <v>0.58578643762690497</v>
      </c>
      <c r="AR69" s="46">
        <f t="shared" si="20"/>
        <v>2.4842300100290697</v>
      </c>
      <c r="AS69">
        <f t="shared" si="21"/>
        <v>-1.4842300100290697</v>
      </c>
      <c r="AT69">
        <f t="shared" si="22"/>
        <v>-0.24211500501453487</v>
      </c>
    </row>
    <row r="70" spans="13:46">
      <c r="M70">
        <f t="shared" si="23"/>
        <v>61</v>
      </c>
      <c r="N70">
        <f t="shared" si="33"/>
        <v>8.5684296025128198E-3</v>
      </c>
      <c r="O70">
        <f t="shared" si="33"/>
        <v>1.8768677707134231E-2</v>
      </c>
      <c r="Q70">
        <f t="shared" si="29"/>
        <v>0.86950363628430805</v>
      </c>
      <c r="R70">
        <f t="shared" si="30"/>
        <v>0.32718265462147472</v>
      </c>
      <c r="S70" t="str">
        <f t="shared" si="6"/>
        <v/>
      </c>
      <c r="T70">
        <f t="shared" si="31"/>
        <v>9.2035012403442251E-2</v>
      </c>
      <c r="U70">
        <f t="shared" si="8"/>
        <v>0.61851653355257885</v>
      </c>
      <c r="V70" t="str">
        <f t="shared" si="9"/>
        <v/>
      </c>
      <c r="W70" s="49">
        <f t="shared" si="24"/>
        <v>5.3243185754381743E-3</v>
      </c>
      <c r="X70" s="50">
        <f t="shared" si="25"/>
        <v>52</v>
      </c>
      <c r="AA70">
        <f t="shared" si="27"/>
        <v>2.1904454582471025</v>
      </c>
      <c r="AB70">
        <f t="shared" si="10"/>
        <v>4.7397223642194355</v>
      </c>
      <c r="AC70">
        <f t="shared" si="11"/>
        <v>0.4387370570152333</v>
      </c>
      <c r="AE70">
        <f t="shared" si="28"/>
        <v>1.4880201698368869</v>
      </c>
      <c r="AF70" t="str">
        <f t="shared" si="12"/>
        <v/>
      </c>
      <c r="AG70" s="48" t="str">
        <f t="shared" si="13"/>
        <v/>
      </c>
      <c r="AH70" s="48" t="str">
        <f t="shared" si="14"/>
        <v/>
      </c>
      <c r="AJ70">
        <f t="shared" si="15"/>
        <v>10.803104703450815</v>
      </c>
      <c r="AK70" t="str">
        <f t="shared" si="16"/>
        <v/>
      </c>
      <c r="AL70">
        <f t="shared" si="17"/>
        <v>4.7397223642194355</v>
      </c>
      <c r="AM70" t="str">
        <f t="shared" si="3"/>
        <v/>
      </c>
      <c r="AP70">
        <f t="shared" si="18"/>
        <v>1.4613540144521981</v>
      </c>
      <c r="AQ70" s="46">
        <f t="shared" si="19"/>
        <v>0.57780856614186127</v>
      </c>
      <c r="AR70" s="46">
        <f t="shared" si="20"/>
        <v>2.7756593653140418</v>
      </c>
      <c r="AS70">
        <f t="shared" si="21"/>
        <v>-1.7756593653140418</v>
      </c>
      <c r="AT70">
        <f t="shared" si="22"/>
        <v>-0.38782968265702089</v>
      </c>
    </row>
    <row r="71" spans="13:46">
      <c r="M71">
        <f t="shared" si="23"/>
        <v>62</v>
      </c>
      <c r="N71">
        <f t="shared" si="33"/>
        <v>8.0191663672105826E-3</v>
      </c>
      <c r="O71">
        <f t="shared" si="33"/>
        <v>1.9215843236663414E-2</v>
      </c>
      <c r="Q71">
        <f t="shared" si="29"/>
        <v>0.87752280265151861</v>
      </c>
      <c r="R71">
        <f t="shared" si="30"/>
        <v>0.34639849785813814</v>
      </c>
      <c r="S71" t="str">
        <f t="shared" si="6"/>
        <v/>
      </c>
      <c r="T71">
        <f t="shared" si="31"/>
        <v>8.4015846036231689E-2</v>
      </c>
      <c r="U71">
        <f t="shared" si="8"/>
        <v>0.59930069031591549</v>
      </c>
      <c r="V71" t="str">
        <f t="shared" si="9"/>
        <v/>
      </c>
      <c r="W71" s="49">
        <f t="shared" si="24"/>
        <v>5.1877975863243754E-3</v>
      </c>
      <c r="X71" s="50">
        <f t="shared" si="25"/>
        <v>52</v>
      </c>
      <c r="AA71">
        <f t="shared" si="27"/>
        <v>2.3962395038011324</v>
      </c>
      <c r="AB71">
        <f t="shared" si="10"/>
        <v>4.893161366280613</v>
      </c>
      <c r="AC71">
        <f t="shared" si="11"/>
        <v>0.45662552411553686</v>
      </c>
      <c r="AE71">
        <f t="shared" si="28"/>
        <v>1.476823492967434</v>
      </c>
      <c r="AF71" t="str">
        <f t="shared" si="12"/>
        <v/>
      </c>
      <c r="AG71" s="48" t="str">
        <f t="shared" si="13"/>
        <v/>
      </c>
      <c r="AH71" s="48" t="str">
        <f t="shared" si="14"/>
        <v/>
      </c>
      <c r="AJ71">
        <f t="shared" si="15"/>
        <v>10.71591732800843</v>
      </c>
      <c r="AK71" t="str">
        <f t="shared" si="16"/>
        <v/>
      </c>
      <c r="AL71">
        <f t="shared" si="17"/>
        <v>4.893161366280613</v>
      </c>
      <c r="AM71" t="str">
        <f t="shared" si="3"/>
        <v/>
      </c>
      <c r="AP71">
        <f t="shared" si="18"/>
        <v>1.5084944665313014</v>
      </c>
      <c r="AQ71" s="46">
        <f t="shared" si="19"/>
        <v>0.5700450774765834</v>
      </c>
      <c r="AR71" s="46">
        <f t="shared" si="20"/>
        <v>3.1166200956589623</v>
      </c>
      <c r="AS71">
        <f t="shared" si="21"/>
        <v>-2.1166200956589623</v>
      </c>
      <c r="AT71">
        <f t="shared" si="22"/>
        <v>-0.55831004782948113</v>
      </c>
    </row>
    <row r="72" spans="13:46">
      <c r="M72">
        <f t="shared" si="23"/>
        <v>63</v>
      </c>
      <c r="N72">
        <f t="shared" si="33"/>
        <v>7.4863732818942321E-3</v>
      </c>
      <c r="O72">
        <f t="shared" si="33"/>
        <v>1.96192402591891E-2</v>
      </c>
      <c r="Q72">
        <f t="shared" si="29"/>
        <v>0.88500917593341288</v>
      </c>
      <c r="R72">
        <f t="shared" si="30"/>
        <v>0.36601773811732724</v>
      </c>
      <c r="S72" t="str">
        <f t="shared" si="6"/>
        <v/>
      </c>
      <c r="T72">
        <f t="shared" si="31"/>
        <v>7.6529472754337413E-2</v>
      </c>
      <c r="U72">
        <f t="shared" si="8"/>
        <v>0.57968145005672644</v>
      </c>
      <c r="V72" t="str">
        <f t="shared" si="9"/>
        <v/>
      </c>
      <c r="W72" s="49">
        <f t="shared" si="24"/>
        <v>5.0512765972105765E-3</v>
      </c>
      <c r="X72" s="50">
        <f t="shared" si="25"/>
        <v>52</v>
      </c>
      <c r="AA72">
        <f t="shared" si="27"/>
        <v>2.6206601675390893</v>
      </c>
      <c r="AB72">
        <f t="shared" si="10"/>
        <v>5.0411104952257189</v>
      </c>
      <c r="AC72">
        <f t="shared" si="11"/>
        <v>0.47493129040155607</v>
      </c>
      <c r="AE72">
        <f t="shared" si="28"/>
        <v>1.4646906259901393</v>
      </c>
      <c r="AF72" t="str">
        <f t="shared" si="12"/>
        <v/>
      </c>
      <c r="AG72" s="48" t="str">
        <f t="shared" si="13"/>
        <v/>
      </c>
      <c r="AH72" s="48" t="str">
        <f t="shared" si="14"/>
        <v/>
      </c>
      <c r="AJ72">
        <f t="shared" si="15"/>
        <v>10.614399592335644</v>
      </c>
      <c r="AK72" t="str">
        <f t="shared" si="16"/>
        <v/>
      </c>
      <c r="AL72">
        <f t="shared" si="17"/>
        <v>5.0411104952257189</v>
      </c>
      <c r="AM72" t="str">
        <f t="shared" si="3"/>
        <v/>
      </c>
      <c r="AP72">
        <f t="shared" si="18"/>
        <v>1.5556349186104046</v>
      </c>
      <c r="AQ72" s="46">
        <f t="shared" si="19"/>
        <v>0.56248744479695623</v>
      </c>
      <c r="AR72" s="46">
        <f t="shared" si="20"/>
        <v>3.5167196671289793</v>
      </c>
      <c r="AS72">
        <f t="shared" si="21"/>
        <v>-2.5167196671289793</v>
      </c>
      <c r="AT72">
        <f t="shared" si="22"/>
        <v>-0.75835983356448966</v>
      </c>
    </row>
    <row r="73" spans="13:46">
      <c r="M73">
        <f t="shared" si="23"/>
        <v>64</v>
      </c>
      <c r="N73">
        <f t="shared" si="33"/>
        <v>6.9715283223676441E-3</v>
      </c>
      <c r="O73">
        <f t="shared" si="33"/>
        <v>1.9975694725164719E-2</v>
      </c>
      <c r="Q73">
        <f t="shared" si="29"/>
        <v>0.89198070425578058</v>
      </c>
      <c r="R73">
        <f t="shared" si="30"/>
        <v>0.38599343284249193</v>
      </c>
      <c r="S73" t="str">
        <f t="shared" si="6"/>
        <v/>
      </c>
      <c r="T73">
        <f t="shared" si="31"/>
        <v>6.955794443196972E-2</v>
      </c>
      <c r="U73">
        <f t="shared" si="8"/>
        <v>0.55970575533156164</v>
      </c>
      <c r="V73" t="str">
        <f t="shared" si="9"/>
        <v/>
      </c>
      <c r="W73" s="49">
        <f t="shared" si="24"/>
        <v>4.9147556080967776E-3</v>
      </c>
      <c r="X73" s="50">
        <f t="shared" si="25"/>
        <v>52</v>
      </c>
      <c r="AA73">
        <f t="shared" ref="AA73:AA109" si="34">O73/N73</f>
        <v>2.8653250480348977</v>
      </c>
      <c r="AB73">
        <f t="shared" si="10"/>
        <v>5.1815349422097476</v>
      </c>
      <c r="AC73">
        <f t="shared" si="11"/>
        <v>0.4936140911655657</v>
      </c>
      <c r="AE73">
        <f t="shared" ref="AE73:AE109" si="35">U73+Q73</f>
        <v>1.4516864595873422</v>
      </c>
      <c r="AF73" t="str">
        <f t="shared" si="12"/>
        <v/>
      </c>
      <c r="AG73" s="48" t="str">
        <f t="shared" si="13"/>
        <v/>
      </c>
      <c r="AH73" s="48" t="str">
        <f t="shared" si="14"/>
        <v/>
      </c>
      <c r="AJ73">
        <f t="shared" si="15"/>
        <v>10.497137409458155</v>
      </c>
      <c r="AK73" t="str">
        <f t="shared" si="16"/>
        <v/>
      </c>
      <c r="AL73">
        <f t="shared" si="17"/>
        <v>5.1815349422097476</v>
      </c>
      <c r="AM73" t="str">
        <f t="shared" ref="AM73:AM108" si="36">IF(ROUND(AL73,4)=ROUND(AL$111,4),M73,"")</f>
        <v/>
      </c>
      <c r="AP73">
        <f t="shared" si="18"/>
        <v>1.6027753706895076</v>
      </c>
      <c r="AQ73" s="46">
        <f t="shared" si="19"/>
        <v>0.555127587545719</v>
      </c>
      <c r="AR73" s="46">
        <f t="shared" si="20"/>
        <v>3.9876861864434594</v>
      </c>
      <c r="AS73">
        <f t="shared" si="21"/>
        <v>-2.9876861864434594</v>
      </c>
      <c r="AT73">
        <f t="shared" si="22"/>
        <v>-0.9938430932217297</v>
      </c>
    </row>
    <row r="74" spans="13:46">
      <c r="M74">
        <f t="shared" si="23"/>
        <v>65</v>
      </c>
      <c r="N74">
        <f t="shared" si="33"/>
        <v>6.4758797833871342E-3</v>
      </c>
      <c r="O74">
        <f t="shared" si="33"/>
        <v>2.0282363753921354E-2</v>
      </c>
      <c r="Q74">
        <f t="shared" ref="Q74:Q109" si="37">Q73+N74</f>
        <v>0.89845658403916773</v>
      </c>
      <c r="R74">
        <f t="shared" ref="R74:R109" si="38">R73+O74</f>
        <v>0.40627579659641327</v>
      </c>
      <c r="S74" t="str">
        <f t="shared" ref="S74:S109" si="39">IF(AF74&lt;&gt;"",Q74,"")</f>
        <v/>
      </c>
      <c r="T74">
        <f t="shared" ref="T74:T108" si="40">Q$111-Q74</f>
        <v>6.308206464858257E-2</v>
      </c>
      <c r="U74">
        <f t="shared" ref="U74:U109" si="41">R$111-R74</f>
        <v>0.5394233915776403</v>
      </c>
      <c r="V74" t="str">
        <f t="shared" ref="V74:V109" si="42">IF(AF74&lt;&gt;"",U74,"")</f>
        <v/>
      </c>
      <c r="W74" s="49">
        <f t="shared" si="24"/>
        <v>4.7782346189829787E-3</v>
      </c>
      <c r="X74" s="50">
        <f t="shared" si="25"/>
        <v>52</v>
      </c>
      <c r="AA74">
        <f t="shared" si="34"/>
        <v>3.131985835492594</v>
      </c>
      <c r="AB74">
        <f t="shared" ref="AB74:AB109" si="43">U74/(1-Q74)</f>
        <v>5.3122438956131708</v>
      </c>
      <c r="AC74">
        <f t="shared" ref="AC74:AC109" si="44">(1-U74)/Q74</f>
        <v>0.51263090126376221</v>
      </c>
      <c r="AE74">
        <f t="shared" si="35"/>
        <v>1.4378799756168079</v>
      </c>
      <c r="AF74" t="str">
        <f t="shared" ref="AF74:AF109" si="45">IF(ROUND(AE74,4)=ROUND(AE$111,4),M74,"")</f>
        <v/>
      </c>
      <c r="AG74" s="48" t="str">
        <f t="shared" ref="AG74:AG109" si="46">IF(AF74&lt;&gt;"",N74,"")</f>
        <v/>
      </c>
      <c r="AH74" s="48" t="str">
        <f t="shared" ref="AH74:AH109" si="47">IF(AF74&lt;&gt;"",O74,"")</f>
        <v/>
      </c>
      <c r="AJ74">
        <f t="shared" ref="AJ74:AJ109" si="48">(U74/(1-U74)) * (Q74/(1-Q74))</f>
        <v>10.36270713005629</v>
      </c>
      <c r="AK74" t="str">
        <f t="shared" ref="AK74:AK109" si="49">IF(ROUND(AJ74,4)=ROUND(AJ$111,4),M74,"")</f>
        <v/>
      </c>
      <c r="AL74">
        <f t="shared" ref="AL74:AL109" si="50">U74/(1-Q74)</f>
        <v>5.3122438956131708</v>
      </c>
      <c r="AM74" t="str">
        <f t="shared" si="36"/>
        <v/>
      </c>
      <c r="AP74">
        <f t="shared" ref="AP74:AP109" si="51">(M74-AP$3)/(AP$4*SQRT(2))</f>
        <v>1.6499158227686108</v>
      </c>
      <c r="AQ74" s="46">
        <f t="shared" ref="AQ74:AQ109" si="52">1/(1+0.5*ABS(AP74))</f>
        <v>0.54795784262304392</v>
      </c>
      <c r="AR74" s="46">
        <f t="shared" ref="AR74:AR109" si="53">AQ74*EXP(-AP74^2-1.26551223+1.00002368*AQ74+0.37409196*AQ74^2+0.09678418*AQ74^3-0.18628806*AQ74^4+0.27886807*AQ74^5-1.13520398*AQ74^6+1.48851587*AQ74^7-0.82215223*AQ74^8+0.17087277*AQ74^9)</f>
        <v>4.5438813766704689</v>
      </c>
      <c r="AS74">
        <f t="shared" ref="AS74:AS109" si="54">1-AR74</f>
        <v>-3.5438813766704689</v>
      </c>
      <c r="AT74">
        <f t="shared" ref="AT74:AT109" si="55">0.5*(1+AS74)</f>
        <v>-1.2719406883352344</v>
      </c>
    </row>
    <row r="75" spans="13:46">
      <c r="M75">
        <f t="shared" ref="M75:M108" si="56">M74+1</f>
        <v>66</v>
      </c>
      <c r="N75">
        <f t="shared" si="33"/>
        <v>6.0004500349350332E-3</v>
      </c>
      <c r="O75">
        <f t="shared" si="33"/>
        <v>2.0536773364107076E-2</v>
      </c>
      <c r="Q75">
        <f t="shared" si="37"/>
        <v>0.90445703407410272</v>
      </c>
      <c r="R75">
        <f t="shared" si="38"/>
        <v>0.42681256996052036</v>
      </c>
      <c r="S75" t="str">
        <f t="shared" si="39"/>
        <v/>
      </c>
      <c r="T75">
        <f t="shared" si="40"/>
        <v>5.708161461364758E-2</v>
      </c>
      <c r="U75">
        <f t="shared" si="41"/>
        <v>0.51888661821353321</v>
      </c>
      <c r="V75" t="str">
        <f t="shared" si="42"/>
        <v/>
      </c>
      <c r="W75" s="49">
        <f t="shared" ref="W75:W109" si="57">W74-0.01*($W$5-$W$6)</f>
        <v>4.6417136298691798E-3</v>
      </c>
      <c r="X75" s="50">
        <f t="shared" ref="X75:X109" si="58">$W$4</f>
        <v>52</v>
      </c>
      <c r="AA75">
        <f t="shared" si="34"/>
        <v>3.4225388503429857</v>
      </c>
      <c r="AB75">
        <f t="shared" si="43"/>
        <v>5.4309243300650669</v>
      </c>
      <c r="AC75">
        <f t="shared" si="44"/>
        <v>0.53193613810410023</v>
      </c>
      <c r="AE75">
        <f t="shared" si="35"/>
        <v>1.4233436522876359</v>
      </c>
      <c r="AF75" t="str">
        <f t="shared" si="45"/>
        <v/>
      </c>
      <c r="AG75" s="48" t="str">
        <f t="shared" si="46"/>
        <v/>
      </c>
      <c r="AH75" s="48" t="str">
        <f t="shared" si="47"/>
        <v/>
      </c>
      <c r="AJ75">
        <f t="shared" si="48"/>
        <v>10.209729967626739</v>
      </c>
      <c r="AK75" t="str">
        <f t="shared" si="49"/>
        <v/>
      </c>
      <c r="AL75">
        <f t="shared" si="50"/>
        <v>5.4309243300650669</v>
      </c>
      <c r="AM75" t="str">
        <f t="shared" si="36"/>
        <v/>
      </c>
      <c r="AP75">
        <f t="shared" si="51"/>
        <v>1.697056274847714</v>
      </c>
      <c r="AQ75" s="46">
        <f t="shared" si="52"/>
        <v>0.54097093777193916</v>
      </c>
      <c r="AR75" s="46">
        <f t="shared" si="53"/>
        <v>5.2029482814690082</v>
      </c>
      <c r="AS75">
        <f t="shared" si="54"/>
        <v>-4.2029482814690082</v>
      </c>
      <c r="AT75">
        <f t="shared" si="55"/>
        <v>-1.6014741407345041</v>
      </c>
    </row>
    <row r="76" spans="13:46">
      <c r="M76">
        <f t="shared" si="56"/>
        <v>67</v>
      </c>
      <c r="N76">
        <f t="shared" si="33"/>
        <v>5.5460417340520369E-3</v>
      </c>
      <c r="O76">
        <f t="shared" si="33"/>
        <v>2.0736851696730927E-2</v>
      </c>
      <c r="Q76">
        <f t="shared" si="37"/>
        <v>0.91000307580815476</v>
      </c>
      <c r="R76">
        <f t="shared" si="38"/>
        <v>0.44754942165725131</v>
      </c>
      <c r="S76" t="str">
        <f t="shared" si="39"/>
        <v/>
      </c>
      <c r="T76">
        <f t="shared" si="40"/>
        <v>5.1535572879595537E-2</v>
      </c>
      <c r="U76">
        <f t="shared" si="41"/>
        <v>0.49814976651680232</v>
      </c>
      <c r="V76" t="str">
        <f t="shared" si="42"/>
        <v/>
      </c>
      <c r="W76" s="49">
        <f t="shared" si="57"/>
        <v>4.5051926407553809E-3</v>
      </c>
      <c r="X76" s="50">
        <f t="shared" si="58"/>
        <v>52</v>
      </c>
      <c r="AA76">
        <f t="shared" si="34"/>
        <v>3.7390363598256253</v>
      </c>
      <c r="AB76">
        <f t="shared" si="43"/>
        <v>5.5351865743200639</v>
      </c>
      <c r="AC76">
        <f t="shared" si="44"/>
        <v>0.55148190904466443</v>
      </c>
      <c r="AE76">
        <f t="shared" si="35"/>
        <v>1.4081528423249572</v>
      </c>
      <c r="AF76" t="str">
        <f t="shared" si="45"/>
        <v/>
      </c>
      <c r="AG76" s="48" t="str">
        <f t="shared" si="46"/>
        <v/>
      </c>
      <c r="AH76" s="48" t="str">
        <f t="shared" si="47"/>
        <v/>
      </c>
      <c r="AJ76">
        <f t="shared" si="48"/>
        <v>10.036932279263162</v>
      </c>
      <c r="AK76" t="str">
        <f t="shared" si="49"/>
        <v/>
      </c>
      <c r="AL76">
        <f t="shared" si="50"/>
        <v>5.5351865743200639</v>
      </c>
      <c r="AM76" t="str">
        <f t="shared" si="36"/>
        <v/>
      </c>
      <c r="AP76">
        <f t="shared" si="51"/>
        <v>1.7441967269268173</v>
      </c>
      <c r="AQ76" s="46">
        <f t="shared" si="52"/>
        <v>0.53415996697416357</v>
      </c>
      <c r="AR76" s="46">
        <f t="shared" si="53"/>
        <v>5.9866316167707998</v>
      </c>
      <c r="AS76">
        <f t="shared" si="54"/>
        <v>-4.9866316167707998</v>
      </c>
      <c r="AT76">
        <f t="shared" si="55"/>
        <v>-1.9933158083853999</v>
      </c>
    </row>
    <row r="77" spans="13:46">
      <c r="M77">
        <f t="shared" si="56"/>
        <v>68</v>
      </c>
      <c r="N77">
        <f t="shared" si="33"/>
        <v>5.1132462282719744E-3</v>
      </c>
      <c r="O77">
        <f t="shared" si="33"/>
        <v>2.0880957106970483E-2</v>
      </c>
      <c r="Q77">
        <f t="shared" si="37"/>
        <v>0.91511632203642679</v>
      </c>
      <c r="R77">
        <f t="shared" si="38"/>
        <v>0.46843037876422178</v>
      </c>
      <c r="S77" t="str">
        <f t="shared" si="39"/>
        <v/>
      </c>
      <c r="T77">
        <f t="shared" si="40"/>
        <v>4.6422326651323509E-2</v>
      </c>
      <c r="U77">
        <f t="shared" si="41"/>
        <v>0.47726880940983185</v>
      </c>
      <c r="V77" t="str">
        <f t="shared" si="42"/>
        <v/>
      </c>
      <c r="W77" s="49">
        <f t="shared" si="57"/>
        <v>4.368671651641582E-3</v>
      </c>
      <c r="X77" s="50">
        <f t="shared" si="58"/>
        <v>52</v>
      </c>
      <c r="AA77">
        <f t="shared" si="34"/>
        <v>4.0836987257754691</v>
      </c>
      <c r="AB77">
        <f t="shared" si="43"/>
        <v>5.6226216966546376</v>
      </c>
      <c r="AC77">
        <f t="shared" si="44"/>
        <v>0.57121830088979719</v>
      </c>
      <c r="AE77">
        <f t="shared" si="35"/>
        <v>1.3923851314462588</v>
      </c>
      <c r="AF77" t="str">
        <f t="shared" si="45"/>
        <v/>
      </c>
      <c r="AG77" s="48" t="str">
        <f t="shared" si="46"/>
        <v/>
      </c>
      <c r="AH77" s="48" t="str">
        <f t="shared" si="47"/>
        <v/>
      </c>
      <c r="AJ77">
        <f t="shared" si="48"/>
        <v>9.8432100090213783</v>
      </c>
      <c r="AK77" t="str">
        <f t="shared" si="49"/>
        <v/>
      </c>
      <c r="AL77">
        <f t="shared" si="50"/>
        <v>5.6226216966546376</v>
      </c>
      <c r="AM77" t="str">
        <f t="shared" si="36"/>
        <v/>
      </c>
      <c r="AP77">
        <f t="shared" si="51"/>
        <v>1.7913371790059203</v>
      </c>
      <c r="AQ77" s="46">
        <f t="shared" si="52"/>
        <v>0.52751836768166194</v>
      </c>
      <c r="AR77" s="46">
        <f t="shared" si="53"/>
        <v>6.9218200476950598</v>
      </c>
      <c r="AS77">
        <f t="shared" si="54"/>
        <v>-5.9218200476950598</v>
      </c>
      <c r="AT77">
        <f t="shared" si="55"/>
        <v>-2.4609100238475299</v>
      </c>
    </row>
    <row r="78" spans="13:46">
      <c r="M78">
        <f t="shared" si="56"/>
        <v>69</v>
      </c>
      <c r="N78">
        <f t="shared" si="33"/>
        <v>4.7024538689115492E-3</v>
      </c>
      <c r="O78">
        <f t="shared" si="33"/>
        <v>2.0967900592058174E-2</v>
      </c>
      <c r="Q78">
        <f t="shared" si="37"/>
        <v>0.91981877590533834</v>
      </c>
      <c r="R78">
        <f t="shared" si="38"/>
        <v>0.48939827935627994</v>
      </c>
      <c r="S78" t="str">
        <f t="shared" si="39"/>
        <v/>
      </c>
      <c r="T78">
        <f t="shared" si="40"/>
        <v>4.171987278241196E-2</v>
      </c>
      <c r="U78">
        <f t="shared" si="41"/>
        <v>0.45630090881777369</v>
      </c>
      <c r="V78" t="str">
        <f t="shared" si="42"/>
        <v/>
      </c>
      <c r="W78" s="49">
        <f t="shared" si="57"/>
        <v>4.2321506625277831E-3</v>
      </c>
      <c r="X78" s="50">
        <f t="shared" si="58"/>
        <v>52</v>
      </c>
      <c r="AA78">
        <f t="shared" si="34"/>
        <v>4.4589274401348877</v>
      </c>
      <c r="AB78">
        <f t="shared" si="43"/>
        <v>5.6908698260713315</v>
      </c>
      <c r="AC78">
        <f t="shared" si="44"/>
        <v>0.59109370826561636</v>
      </c>
      <c r="AE78">
        <f t="shared" si="35"/>
        <v>1.3761196847231121</v>
      </c>
      <c r="AF78" t="str">
        <f t="shared" si="45"/>
        <v/>
      </c>
      <c r="AG78" s="48" t="str">
        <f t="shared" si="46"/>
        <v/>
      </c>
      <c r="AH78" s="48" t="str">
        <f t="shared" si="47"/>
        <v/>
      </c>
      <c r="AJ78">
        <f t="shared" si="48"/>
        <v>9.6276948079340041</v>
      </c>
      <c r="AK78" t="str">
        <f t="shared" si="49"/>
        <v/>
      </c>
      <c r="AL78">
        <f t="shared" si="50"/>
        <v>5.6908698260713315</v>
      </c>
      <c r="AM78" t="str">
        <f t="shared" si="36"/>
        <v/>
      </c>
      <c r="AP78">
        <f t="shared" si="51"/>
        <v>1.8384776310850235</v>
      </c>
      <c r="AQ78" s="46">
        <f t="shared" si="52"/>
        <v>0.5210398997257305</v>
      </c>
      <c r="AR78" s="46">
        <f t="shared" si="53"/>
        <v>8.0418746248768684</v>
      </c>
      <c r="AS78">
        <f t="shared" si="54"/>
        <v>-7.0418746248768684</v>
      </c>
      <c r="AT78">
        <f t="shared" si="55"/>
        <v>-3.0209373124384342</v>
      </c>
    </row>
    <row r="79" spans="13:46">
      <c r="M79">
        <f t="shared" si="56"/>
        <v>70</v>
      </c>
      <c r="N79">
        <f t="shared" si="33"/>
        <v>4.313865941387226E-3</v>
      </c>
      <c r="O79">
        <f t="shared" si="33"/>
        <v>2.0996962126691263E-2</v>
      </c>
      <c r="Q79">
        <f t="shared" si="37"/>
        <v>0.92413264184672561</v>
      </c>
      <c r="R79">
        <f t="shared" si="38"/>
        <v>0.51039524148297122</v>
      </c>
      <c r="S79" t="str">
        <f t="shared" si="39"/>
        <v/>
      </c>
      <c r="T79">
        <f t="shared" si="40"/>
        <v>3.7406006841024686E-2</v>
      </c>
      <c r="U79">
        <f t="shared" si="41"/>
        <v>0.43530394669108241</v>
      </c>
      <c r="V79" t="str">
        <f t="shared" si="42"/>
        <v/>
      </c>
      <c r="W79" s="49">
        <f t="shared" si="57"/>
        <v>4.0956296734139842E-3</v>
      </c>
      <c r="X79" s="50">
        <f t="shared" si="58"/>
        <v>52</v>
      </c>
      <c r="AA79">
        <f t="shared" si="34"/>
        <v>4.8673191081916629</v>
      </c>
      <c r="AB79">
        <f t="shared" si="43"/>
        <v>5.737697440467616</v>
      </c>
      <c r="AC79">
        <f t="shared" si="44"/>
        <v>0.61105519677398945</v>
      </c>
      <c r="AE79">
        <f t="shared" si="35"/>
        <v>1.3594365885378079</v>
      </c>
      <c r="AF79" t="str">
        <f t="shared" si="45"/>
        <v/>
      </c>
      <c r="AG79" s="48" t="str">
        <f t="shared" si="46"/>
        <v/>
      </c>
      <c r="AH79" s="48" t="str">
        <f t="shared" si="47"/>
        <v/>
      </c>
      <c r="AJ79">
        <f t="shared" si="48"/>
        <v>9.3898185806442207</v>
      </c>
      <c r="AK79" t="str">
        <f t="shared" si="49"/>
        <v/>
      </c>
      <c r="AL79">
        <f t="shared" si="50"/>
        <v>5.737697440467616</v>
      </c>
      <c r="AM79" t="str">
        <f t="shared" si="36"/>
        <v/>
      </c>
      <c r="AP79">
        <f t="shared" si="51"/>
        <v>1.8856180831641267</v>
      </c>
      <c r="AQ79" s="46">
        <f t="shared" si="52"/>
        <v>0.51471862576142968</v>
      </c>
      <c r="AR79" s="46">
        <f t="shared" si="53"/>
        <v>9.3883273672394285</v>
      </c>
      <c r="AS79">
        <f t="shared" si="54"/>
        <v>-8.3883273672394285</v>
      </c>
      <c r="AT79">
        <f t="shared" si="55"/>
        <v>-3.6941636836197143</v>
      </c>
    </row>
    <row r="80" spans="13:46">
      <c r="M80">
        <f t="shared" si="56"/>
        <v>71</v>
      </c>
      <c r="N80">
        <f t="shared" si="33"/>
        <v>3.9475079151011219E-3</v>
      </c>
      <c r="O80">
        <f t="shared" si="33"/>
        <v>2.0967900592058174E-2</v>
      </c>
      <c r="Q80">
        <f t="shared" si="37"/>
        <v>0.92808014976182673</v>
      </c>
      <c r="R80">
        <f t="shared" si="38"/>
        <v>0.53136314207502944</v>
      </c>
      <c r="S80" t="str">
        <f t="shared" si="39"/>
        <v/>
      </c>
      <c r="T80">
        <f t="shared" si="40"/>
        <v>3.3458498925923563E-2</v>
      </c>
      <c r="U80">
        <f t="shared" si="41"/>
        <v>0.41433604609902419</v>
      </c>
      <c r="V80" t="str">
        <f t="shared" si="42"/>
        <v/>
      </c>
      <c r="W80" s="49">
        <f t="shared" si="57"/>
        <v>3.9591086843001853E-3</v>
      </c>
      <c r="X80" s="50">
        <f t="shared" si="58"/>
        <v>52</v>
      </c>
      <c r="AA80">
        <f t="shared" si="34"/>
        <v>5.3116804432097124</v>
      </c>
      <c r="AB80">
        <f t="shared" si="43"/>
        <v>5.7610804906696664</v>
      </c>
      <c r="AC80">
        <f t="shared" si="44"/>
        <v>0.63104889599381564</v>
      </c>
      <c r="AE80">
        <f t="shared" si="35"/>
        <v>1.3424161958608509</v>
      </c>
      <c r="AF80" t="str">
        <f t="shared" si="45"/>
        <v/>
      </c>
      <c r="AG80" s="48" t="str">
        <f t="shared" si="46"/>
        <v/>
      </c>
      <c r="AH80" s="48" t="str">
        <f t="shared" si="47"/>
        <v/>
      </c>
      <c r="AJ80">
        <f t="shared" si="48"/>
        <v>9.129372584665969</v>
      </c>
      <c r="AK80" t="str">
        <f t="shared" si="49"/>
        <v/>
      </c>
      <c r="AL80">
        <f t="shared" si="50"/>
        <v>5.7610804906696664</v>
      </c>
      <c r="AM80">
        <f t="shared" si="36"/>
        <v>71</v>
      </c>
      <c r="AP80">
        <f t="shared" si="51"/>
        <v>1.9327585352432299</v>
      </c>
      <c r="AQ80" s="46">
        <f t="shared" si="52"/>
        <v>0.50854889311842932</v>
      </c>
      <c r="AR80" s="46">
        <f t="shared" si="53"/>
        <v>11.013060145286635</v>
      </c>
      <c r="AS80">
        <f t="shared" si="54"/>
        <v>-10.013060145286635</v>
      </c>
      <c r="AT80">
        <f t="shared" si="55"/>
        <v>-4.5065300726433177</v>
      </c>
    </row>
    <row r="81" spans="13:46">
      <c r="M81">
        <f t="shared" si="56"/>
        <v>72</v>
      </c>
      <c r="N81">
        <f t="shared" si="33"/>
        <v>3.6032437168623944E-3</v>
      </c>
      <c r="O81">
        <f t="shared" si="33"/>
        <v>2.0880957106970483E-2</v>
      </c>
      <c r="Q81">
        <f t="shared" si="37"/>
        <v>0.93168339347868911</v>
      </c>
      <c r="R81">
        <f t="shared" si="38"/>
        <v>0.5522440991819999</v>
      </c>
      <c r="S81" t="str">
        <f t="shared" si="39"/>
        <v/>
      </c>
      <c r="T81">
        <f t="shared" si="40"/>
        <v>2.9855255209061182E-2</v>
      </c>
      <c r="U81">
        <f t="shared" si="41"/>
        <v>0.39345508899205373</v>
      </c>
      <c r="V81" t="str">
        <f t="shared" si="42"/>
        <v/>
      </c>
      <c r="W81" s="49">
        <f t="shared" si="57"/>
        <v>3.8225876951863864E-3</v>
      </c>
      <c r="X81" s="50">
        <f t="shared" si="58"/>
        <v>52</v>
      </c>
      <c r="AA81">
        <f t="shared" si="34"/>
        <v>5.7950443399796026</v>
      </c>
      <c r="AB81">
        <f t="shared" si="43"/>
        <v>5.7592891249555578</v>
      </c>
      <c r="AC81">
        <f t="shared" si="44"/>
        <v>0.65102041664953225</v>
      </c>
      <c r="AE81">
        <f t="shared" si="35"/>
        <v>1.3251384824707428</v>
      </c>
      <c r="AF81" t="str">
        <f t="shared" si="45"/>
        <v/>
      </c>
      <c r="AG81" s="48" t="str">
        <f t="shared" si="46"/>
        <v/>
      </c>
      <c r="AH81" s="48" t="str">
        <f t="shared" si="47"/>
        <v/>
      </c>
      <c r="AJ81">
        <f t="shared" si="48"/>
        <v>8.8465568477800751</v>
      </c>
      <c r="AK81" t="str">
        <f t="shared" si="49"/>
        <v/>
      </c>
      <c r="AL81">
        <f t="shared" si="50"/>
        <v>5.7592891249555578</v>
      </c>
      <c r="AM81" t="str">
        <f t="shared" si="36"/>
        <v/>
      </c>
      <c r="AP81">
        <f t="shared" si="51"/>
        <v>1.9798989873223329</v>
      </c>
      <c r="AQ81" s="46">
        <f t="shared" si="52"/>
        <v>0.50252531694167335</v>
      </c>
      <c r="AR81" s="46">
        <f t="shared" si="53"/>
        <v>12.981108789480142</v>
      </c>
      <c r="AS81">
        <f t="shared" si="54"/>
        <v>-11.981108789480142</v>
      </c>
      <c r="AT81">
        <f t="shared" si="55"/>
        <v>-5.4905543947400712</v>
      </c>
    </row>
    <row r="82" spans="13:46">
      <c r="M82">
        <f t="shared" si="56"/>
        <v>73</v>
      </c>
      <c r="N82">
        <f t="shared" si="33"/>
        <v>3.2807907387807159E-3</v>
      </c>
      <c r="O82">
        <f t="shared" si="33"/>
        <v>2.0736851696730927E-2</v>
      </c>
      <c r="Q82">
        <f t="shared" si="37"/>
        <v>0.93496418421746985</v>
      </c>
      <c r="R82">
        <f t="shared" si="38"/>
        <v>0.5729809508787308</v>
      </c>
      <c r="S82" t="str">
        <f t="shared" si="39"/>
        <v/>
      </c>
      <c r="T82">
        <f t="shared" si="40"/>
        <v>2.6574464470280446E-2</v>
      </c>
      <c r="U82">
        <f t="shared" si="41"/>
        <v>0.37271823729532283</v>
      </c>
      <c r="V82" t="str">
        <f t="shared" si="42"/>
        <v/>
      </c>
      <c r="W82" s="49">
        <f t="shared" si="57"/>
        <v>3.6860667060725875E-3</v>
      </c>
      <c r="X82" s="50">
        <f t="shared" si="58"/>
        <v>52</v>
      </c>
      <c r="AA82">
        <f t="shared" si="34"/>
        <v>6.3206870988783761</v>
      </c>
      <c r="AB82">
        <f t="shared" si="43"/>
        <v>5.7309688947646293</v>
      </c>
      <c r="AC82">
        <f t="shared" si="44"/>
        <v>0.67091528562635649</v>
      </c>
      <c r="AE82">
        <f t="shared" si="35"/>
        <v>1.3076824215127927</v>
      </c>
      <c r="AF82" t="str">
        <f t="shared" si="45"/>
        <v/>
      </c>
      <c r="AG82" s="48" t="str">
        <f t="shared" si="46"/>
        <v/>
      </c>
      <c r="AH82" s="48" t="str">
        <f t="shared" si="47"/>
        <v/>
      </c>
      <c r="AJ82">
        <f t="shared" si="48"/>
        <v>8.542015687441495</v>
      </c>
      <c r="AK82" t="str">
        <f t="shared" si="49"/>
        <v/>
      </c>
      <c r="AL82">
        <f t="shared" si="50"/>
        <v>5.7309688947646293</v>
      </c>
      <c r="AM82" t="str">
        <f t="shared" si="36"/>
        <v/>
      </c>
      <c r="AP82">
        <f t="shared" si="51"/>
        <v>2.0270394394014364</v>
      </c>
      <c r="AQ82" s="46">
        <f t="shared" si="52"/>
        <v>0.49664276451617578</v>
      </c>
      <c r="AR82" s="46">
        <f t="shared" si="53"/>
        <v>15.374283693747577</v>
      </c>
      <c r="AS82">
        <f t="shared" si="54"/>
        <v>-14.374283693747577</v>
      </c>
      <c r="AT82">
        <f t="shared" si="55"/>
        <v>-6.6871418468737884</v>
      </c>
    </row>
    <row r="83" spans="13:46">
      <c r="M83">
        <f t="shared" si="56"/>
        <v>74</v>
      </c>
      <c r="N83">
        <f t="shared" si="33"/>
        <v>2.9797353034833867E-3</v>
      </c>
      <c r="O83">
        <f t="shared" si="33"/>
        <v>2.0536773364107076E-2</v>
      </c>
      <c r="Q83">
        <f t="shared" si="37"/>
        <v>0.93794391952095324</v>
      </c>
      <c r="R83">
        <f t="shared" si="38"/>
        <v>0.59351772424283789</v>
      </c>
      <c r="S83" t="str">
        <f t="shared" si="39"/>
        <v/>
      </c>
      <c r="T83">
        <f t="shared" si="40"/>
        <v>2.3594729166797057E-2</v>
      </c>
      <c r="U83">
        <f t="shared" si="41"/>
        <v>0.35218146393121574</v>
      </c>
      <c r="V83" t="str">
        <f t="shared" si="42"/>
        <v/>
      </c>
      <c r="W83" s="49">
        <f t="shared" si="57"/>
        <v>3.5495457169587886E-3</v>
      </c>
      <c r="X83" s="50">
        <f t="shared" si="58"/>
        <v>52</v>
      </c>
      <c r="AA83">
        <f t="shared" si="34"/>
        <v>6.89214687630108</v>
      </c>
      <c r="AB83">
        <f t="shared" si="43"/>
        <v>5.6752128270513289</v>
      </c>
      <c r="AC83">
        <f t="shared" si="44"/>
        <v>0.69067939200421702</v>
      </c>
      <c r="AE83">
        <f t="shared" si="35"/>
        <v>1.2901253834521689</v>
      </c>
      <c r="AF83" t="str">
        <f t="shared" si="45"/>
        <v/>
      </c>
      <c r="AG83" s="48" t="str">
        <f t="shared" si="46"/>
        <v/>
      </c>
      <c r="AH83" s="48" t="str">
        <f t="shared" si="47"/>
        <v/>
      </c>
      <c r="AJ83">
        <f t="shared" si="48"/>
        <v>8.2168555957388083</v>
      </c>
      <c r="AK83" t="str">
        <f t="shared" si="49"/>
        <v/>
      </c>
      <c r="AL83">
        <f t="shared" si="50"/>
        <v>5.6752128270513289</v>
      </c>
      <c r="AM83" t="str">
        <f t="shared" si="36"/>
        <v/>
      </c>
      <c r="AP83">
        <f t="shared" si="51"/>
        <v>2.0741798914805392</v>
      </c>
      <c r="AQ83" s="46">
        <f t="shared" si="52"/>
        <v>0.49089634068004023</v>
      </c>
      <c r="AR83" s="46">
        <f t="shared" si="53"/>
        <v>18.295860150225348</v>
      </c>
      <c r="AS83">
        <f t="shared" si="54"/>
        <v>-17.295860150225348</v>
      </c>
      <c r="AT83">
        <f t="shared" si="55"/>
        <v>-8.147930075112674</v>
      </c>
    </row>
    <row r="84" spans="13:46">
      <c r="M84">
        <f t="shared" si="56"/>
        <v>75</v>
      </c>
      <c r="N84">
        <f t="shared" si="33"/>
        <v>2.6995483256979824E-3</v>
      </c>
      <c r="O84">
        <f t="shared" si="33"/>
        <v>2.0282363753921354E-2</v>
      </c>
      <c r="Q84">
        <f t="shared" si="37"/>
        <v>0.9406434678466512</v>
      </c>
      <c r="R84">
        <f t="shared" si="38"/>
        <v>0.61380008799675922</v>
      </c>
      <c r="S84" t="str">
        <f t="shared" si="39"/>
        <v/>
      </c>
      <c r="T84">
        <f t="shared" si="40"/>
        <v>2.0895180841099092E-2</v>
      </c>
      <c r="U84">
        <f t="shared" si="41"/>
        <v>0.3318991001772944</v>
      </c>
      <c r="V84" t="str">
        <f t="shared" si="42"/>
        <v/>
      </c>
      <c r="W84" s="49">
        <f t="shared" si="57"/>
        <v>3.4130247278449898E-3</v>
      </c>
      <c r="X84" s="50">
        <f t="shared" si="58"/>
        <v>52</v>
      </c>
      <c r="AA84">
        <f t="shared" si="34"/>
        <v>7.5132434418180836</v>
      </c>
      <c r="AB84">
        <f t="shared" si="43"/>
        <v>5.591618784598575</v>
      </c>
      <c r="AC84">
        <f t="shared" si="44"/>
        <v>0.71025943692793814</v>
      </c>
      <c r="AE84">
        <f t="shared" si="35"/>
        <v>1.2725425680239457</v>
      </c>
      <c r="AF84" t="str">
        <f t="shared" si="45"/>
        <v/>
      </c>
      <c r="AG84" s="48" t="str">
        <f t="shared" si="46"/>
        <v/>
      </c>
      <c r="AH84" s="48" t="str">
        <f t="shared" si="47"/>
        <v/>
      </c>
      <c r="AJ84">
        <f t="shared" si="48"/>
        <v>7.8726427188124664</v>
      </c>
      <c r="AK84" t="str">
        <f t="shared" si="49"/>
        <v/>
      </c>
      <c r="AL84">
        <f t="shared" si="50"/>
        <v>5.591618784598575</v>
      </c>
      <c r="AM84" t="str">
        <f t="shared" si="36"/>
        <v/>
      </c>
      <c r="AP84">
        <f t="shared" si="51"/>
        <v>2.1213203435596424</v>
      </c>
      <c r="AQ84" s="46">
        <f t="shared" si="52"/>
        <v>0.48528137423857037</v>
      </c>
      <c r="AR84" s="46">
        <f t="shared" si="53"/>
        <v>21.876674762524907</v>
      </c>
      <c r="AS84">
        <f t="shared" si="54"/>
        <v>-20.876674762524907</v>
      </c>
      <c r="AT84">
        <f t="shared" si="55"/>
        <v>-9.9383373812624534</v>
      </c>
    </row>
    <row r="85" spans="13:46">
      <c r="M85">
        <f t="shared" si="56"/>
        <v>76</v>
      </c>
      <c r="N85">
        <f t="shared" si="33"/>
        <v>2.4396009289940029E-3</v>
      </c>
      <c r="O85">
        <f t="shared" si="33"/>
        <v>1.9975694725164719E-2</v>
      </c>
      <c r="Q85">
        <f t="shared" si="37"/>
        <v>0.94308306877564518</v>
      </c>
      <c r="R85">
        <f t="shared" si="38"/>
        <v>0.63377578272192392</v>
      </c>
      <c r="S85" t="str">
        <f t="shared" si="39"/>
        <v/>
      </c>
      <c r="T85">
        <f t="shared" si="40"/>
        <v>1.8455579912105113E-2</v>
      </c>
      <c r="U85">
        <f t="shared" si="41"/>
        <v>0.31192340545212971</v>
      </c>
      <c r="V85" t="str">
        <f t="shared" si="42"/>
        <v/>
      </c>
      <c r="W85" s="49">
        <f t="shared" si="57"/>
        <v>3.2765037387311909E-3</v>
      </c>
      <c r="X85" s="50">
        <f t="shared" si="58"/>
        <v>52</v>
      </c>
      <c r="AA85">
        <f t="shared" si="34"/>
        <v>8.1880993271313116</v>
      </c>
      <c r="AB85">
        <f t="shared" si="43"/>
        <v>5.4803271845875159</v>
      </c>
      <c r="AC85">
        <f t="shared" si="44"/>
        <v>0.72960337994527213</v>
      </c>
      <c r="AE85">
        <f t="shared" si="35"/>
        <v>1.2550064742277749</v>
      </c>
      <c r="AF85" t="str">
        <f t="shared" si="45"/>
        <v/>
      </c>
      <c r="AG85" s="48" t="str">
        <f t="shared" si="46"/>
        <v/>
      </c>
      <c r="AH85" s="48" t="str">
        <f t="shared" si="47"/>
        <v/>
      </c>
      <c r="AJ85">
        <f t="shared" si="48"/>
        <v>7.5113785588528899</v>
      </c>
      <c r="AK85" t="str">
        <f t="shared" si="49"/>
        <v/>
      </c>
      <c r="AL85">
        <f t="shared" si="50"/>
        <v>5.4803271845875159</v>
      </c>
      <c r="AM85" t="str">
        <f t="shared" si="36"/>
        <v/>
      </c>
      <c r="AP85">
        <f t="shared" si="51"/>
        <v>2.1684607956387456</v>
      </c>
      <c r="AQ85" s="46">
        <f t="shared" si="52"/>
        <v>0.47979340530022524</v>
      </c>
      <c r="AR85" s="46">
        <f t="shared" si="53"/>
        <v>26.283076108401868</v>
      </c>
      <c r="AS85">
        <f t="shared" si="54"/>
        <v>-25.283076108401868</v>
      </c>
      <c r="AT85">
        <f t="shared" si="55"/>
        <v>-12.141538054200934</v>
      </c>
    </row>
    <row r="86" spans="13:46">
      <c r="M86">
        <f t="shared" si="56"/>
        <v>77</v>
      </c>
      <c r="N86">
        <f t="shared" si="33"/>
        <v>2.1991797990527882E-3</v>
      </c>
      <c r="O86">
        <f t="shared" si="33"/>
        <v>1.96192402591891E-2</v>
      </c>
      <c r="Q86">
        <f t="shared" si="37"/>
        <v>0.945282248574698</v>
      </c>
      <c r="R86">
        <f t="shared" si="38"/>
        <v>0.65339502298111307</v>
      </c>
      <c r="S86" t="str">
        <f t="shared" si="39"/>
        <v/>
      </c>
      <c r="T86">
        <f t="shared" si="40"/>
        <v>1.6256400113052294E-2</v>
      </c>
      <c r="U86">
        <f t="shared" si="41"/>
        <v>0.29230416519294056</v>
      </c>
      <c r="V86" t="str">
        <f t="shared" si="42"/>
        <v/>
      </c>
      <c r="W86" s="49">
        <f t="shared" si="57"/>
        <v>3.139982749617392E-3</v>
      </c>
      <c r="X86" s="50">
        <f t="shared" si="58"/>
        <v>52</v>
      </c>
      <c r="AA86">
        <f t="shared" si="34"/>
        <v>8.9211624568574752</v>
      </c>
      <c r="AB86">
        <f t="shared" si="43"/>
        <v>5.3420354012898343</v>
      </c>
      <c r="AC86">
        <f t="shared" si="44"/>
        <v>0.7486608744363149</v>
      </c>
      <c r="AE86">
        <f t="shared" si="35"/>
        <v>1.2375864137676387</v>
      </c>
      <c r="AF86" t="str">
        <f t="shared" si="45"/>
        <v/>
      </c>
      <c r="AG86" s="48" t="str">
        <f t="shared" si="46"/>
        <v/>
      </c>
      <c r="AH86" s="48" t="str">
        <f t="shared" si="47"/>
        <v/>
      </c>
      <c r="AJ86">
        <f t="shared" si="48"/>
        <v>7.1354542272721062</v>
      </c>
      <c r="AK86" t="str">
        <f t="shared" si="49"/>
        <v/>
      </c>
      <c r="AL86">
        <f t="shared" si="50"/>
        <v>5.3420354012898343</v>
      </c>
      <c r="AM86" t="str">
        <f t="shared" si="36"/>
        <v/>
      </c>
      <c r="AP86">
        <f t="shared" si="51"/>
        <v>2.2156012477178488</v>
      </c>
      <c r="AQ86" s="46">
        <f t="shared" si="52"/>
        <v>0.47442817346225918</v>
      </c>
      <c r="AR86" s="46">
        <f t="shared" si="53"/>
        <v>31.727328755945223</v>
      </c>
      <c r="AS86">
        <f t="shared" si="54"/>
        <v>-30.727328755945223</v>
      </c>
      <c r="AT86">
        <f t="shared" si="55"/>
        <v>-14.863664377972611</v>
      </c>
    </row>
    <row r="87" spans="13:46">
      <c r="M87">
        <f t="shared" si="56"/>
        <v>78</v>
      </c>
      <c r="N87">
        <f t="shared" si="33"/>
        <v>1.9775020794967715E-3</v>
      </c>
      <c r="O87">
        <f t="shared" si="33"/>
        <v>1.9215843236663414E-2</v>
      </c>
      <c r="Q87">
        <f t="shared" si="37"/>
        <v>0.94725975065419477</v>
      </c>
      <c r="R87">
        <f t="shared" si="38"/>
        <v>0.67261086621777644</v>
      </c>
      <c r="S87" t="str">
        <f t="shared" si="39"/>
        <v/>
      </c>
      <c r="T87">
        <f t="shared" si="40"/>
        <v>1.4278898033555532E-2</v>
      </c>
      <c r="U87">
        <f t="shared" si="41"/>
        <v>0.27308832195627719</v>
      </c>
      <c r="V87" t="str">
        <f t="shared" si="42"/>
        <v/>
      </c>
      <c r="W87" s="49">
        <f t="shared" si="57"/>
        <v>3.0034617605035931E-3</v>
      </c>
      <c r="X87" s="50">
        <f t="shared" si="58"/>
        <v>52</v>
      </c>
      <c r="AA87">
        <f t="shared" si="34"/>
        <v>9.717230356366251</v>
      </c>
      <c r="AB87">
        <f t="shared" si="43"/>
        <v>5.1779869330101613</v>
      </c>
      <c r="AC87">
        <f t="shared" si="44"/>
        <v>0.76738368493088027</v>
      </c>
      <c r="AE87">
        <f t="shared" si="35"/>
        <v>1.2203480726104718</v>
      </c>
      <c r="AF87" t="str">
        <f t="shared" si="45"/>
        <v/>
      </c>
      <c r="AG87" s="48" t="str">
        <f t="shared" si="46"/>
        <v/>
      </c>
      <c r="AH87" s="48" t="str">
        <f t="shared" si="47"/>
        <v/>
      </c>
      <c r="AJ87">
        <f t="shared" si="48"/>
        <v>6.7475853796351588</v>
      </c>
      <c r="AK87" t="str">
        <f t="shared" si="49"/>
        <v/>
      </c>
      <c r="AL87">
        <f t="shared" si="50"/>
        <v>5.1779869330101613</v>
      </c>
      <c r="AM87" t="str">
        <f t="shared" si="36"/>
        <v/>
      </c>
      <c r="AP87">
        <f t="shared" si="51"/>
        <v>2.2627416997969521</v>
      </c>
      <c r="AQ87" s="46">
        <f t="shared" si="52"/>
        <v>0.46918160678027154</v>
      </c>
      <c r="AR87" s="46">
        <f t="shared" si="53"/>
        <v>38.481274110073443</v>
      </c>
      <c r="AS87">
        <f t="shared" si="54"/>
        <v>-37.481274110073443</v>
      </c>
      <c r="AT87">
        <f t="shared" si="55"/>
        <v>-18.240637055036721</v>
      </c>
    </row>
    <row r="88" spans="13:46">
      <c r="M88">
        <f t="shared" si="56"/>
        <v>79</v>
      </c>
      <c r="N88">
        <f t="shared" si="33"/>
        <v>1.7737296423369206E-3</v>
      </c>
      <c r="O88">
        <f t="shared" si="33"/>
        <v>1.8768677707134231E-2</v>
      </c>
      <c r="Q88">
        <f t="shared" si="37"/>
        <v>0.94903348029653167</v>
      </c>
      <c r="R88">
        <f t="shared" si="38"/>
        <v>0.69137954392491063</v>
      </c>
      <c r="S88" t="str">
        <f t="shared" si="39"/>
        <v/>
      </c>
      <c r="T88">
        <f t="shared" si="40"/>
        <v>1.2505168391218624E-2</v>
      </c>
      <c r="U88">
        <f t="shared" si="41"/>
        <v>0.254319644249143</v>
      </c>
      <c r="V88" t="str">
        <f t="shared" si="42"/>
        <v/>
      </c>
      <c r="W88" s="49">
        <f t="shared" si="57"/>
        <v>2.8669407713897942E-3</v>
      </c>
      <c r="X88" s="50">
        <f t="shared" si="58"/>
        <v>52</v>
      </c>
      <c r="AA88">
        <f t="shared" si="34"/>
        <v>10.581476037354916</v>
      </c>
      <c r="AB88">
        <f t="shared" si="43"/>
        <v>4.98993546604353</v>
      </c>
      <c r="AC88">
        <f t="shared" si="44"/>
        <v>0.78572607946124762</v>
      </c>
      <c r="AE88">
        <f t="shared" si="35"/>
        <v>1.2033531245456746</v>
      </c>
      <c r="AF88" t="str">
        <f t="shared" si="45"/>
        <v/>
      </c>
      <c r="AG88" s="48" t="str">
        <f t="shared" si="46"/>
        <v/>
      </c>
      <c r="AH88" s="48" t="str">
        <f t="shared" si="47"/>
        <v/>
      </c>
      <c r="AJ88">
        <f t="shared" si="48"/>
        <v>6.3507316308821045</v>
      </c>
      <c r="AK88" t="str">
        <f t="shared" si="49"/>
        <v/>
      </c>
      <c r="AL88">
        <f t="shared" si="50"/>
        <v>4.98993546604353</v>
      </c>
      <c r="AM88" t="str">
        <f t="shared" si="36"/>
        <v/>
      </c>
      <c r="AP88">
        <f t="shared" si="51"/>
        <v>2.3098821518760553</v>
      </c>
      <c r="AQ88" s="46">
        <f t="shared" si="52"/>
        <v>0.46404981146164681</v>
      </c>
      <c r="AR88" s="46">
        <f t="shared" si="53"/>
        <v>46.894329189584795</v>
      </c>
      <c r="AS88">
        <f t="shared" si="54"/>
        <v>-45.894329189584795</v>
      </c>
      <c r="AT88">
        <f t="shared" si="55"/>
        <v>-22.447164594792397</v>
      </c>
    </row>
    <row r="89" spans="13:46">
      <c r="M89">
        <f t="shared" si="56"/>
        <v>80</v>
      </c>
      <c r="N89">
        <f t="shared" ref="N89:O109" si="59">(1/(N$4*SQRT(2*3.1415926535)))*EXP(-(($M89-N$3)^2)/(2*N$4^2))</f>
        <v>1.5869825918060506E-3</v>
      </c>
      <c r="O89">
        <f t="shared" si="59"/>
        <v>1.8281207351146335E-2</v>
      </c>
      <c r="Q89">
        <f t="shared" si="37"/>
        <v>0.95062046288833768</v>
      </c>
      <c r="R89">
        <f t="shared" si="38"/>
        <v>0.70966075127605699</v>
      </c>
      <c r="S89" t="str">
        <f t="shared" si="39"/>
        <v/>
      </c>
      <c r="T89">
        <f t="shared" si="40"/>
        <v>1.0918185799412616E-2</v>
      </c>
      <c r="U89">
        <f t="shared" si="41"/>
        <v>0.23603843689799664</v>
      </c>
      <c r="V89" t="str">
        <f t="shared" si="42"/>
        <v/>
      </c>
      <c r="W89" s="49">
        <f t="shared" si="57"/>
        <v>2.7304197822759953E-3</v>
      </c>
      <c r="X89" s="50">
        <f t="shared" si="58"/>
        <v>52</v>
      </c>
      <c r="AA89">
        <f t="shared" si="34"/>
        <v>11.519475667556994</v>
      </c>
      <c r="AB89">
        <f t="shared" si="43"/>
        <v>4.7800860580009319</v>
      </c>
      <c r="AC89">
        <f t="shared" si="44"/>
        <v>0.80364519061666806</v>
      </c>
      <c r="AE89">
        <f t="shared" si="35"/>
        <v>1.1866588997863343</v>
      </c>
      <c r="AF89" t="str">
        <f t="shared" si="45"/>
        <v/>
      </c>
      <c r="AG89" s="48" t="str">
        <f t="shared" si="46"/>
        <v/>
      </c>
      <c r="AH89" s="48" t="str">
        <f t="shared" si="47"/>
        <v/>
      </c>
      <c r="AJ89">
        <f t="shared" si="48"/>
        <v>5.9480055549551505</v>
      </c>
      <c r="AK89" t="str">
        <f t="shared" si="49"/>
        <v/>
      </c>
      <c r="AL89">
        <f t="shared" si="50"/>
        <v>4.7800860580009319</v>
      </c>
      <c r="AM89" t="str">
        <f t="shared" si="36"/>
        <v/>
      </c>
      <c r="AP89">
        <f t="shared" si="51"/>
        <v>2.3570226039551585</v>
      </c>
      <c r="AQ89" s="46">
        <f t="shared" si="52"/>
        <v>0.45902906222806084</v>
      </c>
      <c r="AR89" s="46">
        <f t="shared" si="53"/>
        <v>57.417282784959134</v>
      </c>
      <c r="AS89">
        <f t="shared" si="54"/>
        <v>-56.417282784959134</v>
      </c>
      <c r="AT89">
        <f t="shared" si="55"/>
        <v>-27.708641392479567</v>
      </c>
    </row>
    <row r="90" spans="13:46">
      <c r="M90">
        <f t="shared" si="56"/>
        <v>81</v>
      </c>
      <c r="N90">
        <f t="shared" si="59"/>
        <v>1.4163518871003001E-3</v>
      </c>
      <c r="O90">
        <f t="shared" si="59"/>
        <v>1.7757140894324005E-2</v>
      </c>
      <c r="Q90">
        <f t="shared" si="37"/>
        <v>0.952036814775438</v>
      </c>
      <c r="R90">
        <f t="shared" si="38"/>
        <v>0.727417892170381</v>
      </c>
      <c r="S90" t="str">
        <f t="shared" si="39"/>
        <v/>
      </c>
      <c r="T90">
        <f t="shared" si="40"/>
        <v>9.5018339123122963E-3</v>
      </c>
      <c r="U90">
        <f t="shared" si="41"/>
        <v>0.21828129600367263</v>
      </c>
      <c r="V90" t="str">
        <f t="shared" si="42"/>
        <v/>
      </c>
      <c r="W90" s="49">
        <f t="shared" si="57"/>
        <v>2.5938987931621964E-3</v>
      </c>
      <c r="X90" s="50">
        <f t="shared" si="58"/>
        <v>52</v>
      </c>
      <c r="AA90">
        <f t="shared" si="34"/>
        <v>12.53723813697049</v>
      </c>
      <c r="AB90">
        <f t="shared" si="43"/>
        <v>4.5510175144058307</v>
      </c>
      <c r="AC90">
        <f t="shared" si="44"/>
        <v>0.82110133963749665</v>
      </c>
      <c r="AE90">
        <f t="shared" si="35"/>
        <v>1.1703181107791107</v>
      </c>
      <c r="AF90" t="str">
        <f t="shared" si="45"/>
        <v/>
      </c>
      <c r="AG90" s="48" t="str">
        <f t="shared" si="46"/>
        <v/>
      </c>
      <c r="AH90" s="48" t="str">
        <f t="shared" si="47"/>
        <v/>
      </c>
      <c r="AJ90">
        <f t="shared" si="48"/>
        <v>5.5425771396439742</v>
      </c>
      <c r="AK90" t="str">
        <f t="shared" si="49"/>
        <v/>
      </c>
      <c r="AL90">
        <f t="shared" si="50"/>
        <v>4.5510175144058307</v>
      </c>
      <c r="AM90" t="str">
        <f t="shared" si="36"/>
        <v/>
      </c>
      <c r="AP90">
        <f t="shared" si="51"/>
        <v>2.4041630560342613</v>
      </c>
      <c r="AQ90" s="46">
        <f t="shared" si="52"/>
        <v>0.45411579329692314</v>
      </c>
      <c r="AR90" s="46">
        <f t="shared" si="53"/>
        <v>70.63386574898945</v>
      </c>
      <c r="AS90">
        <f t="shared" si="54"/>
        <v>-69.63386574898945</v>
      </c>
      <c r="AT90">
        <f t="shared" si="55"/>
        <v>-34.316932874494725</v>
      </c>
    </row>
    <row r="91" spans="13:46">
      <c r="M91">
        <f t="shared" si="56"/>
        <v>82</v>
      </c>
      <c r="N91">
        <f t="shared" si="59"/>
        <v>1.2609109957777394E-3</v>
      </c>
      <c r="O91">
        <f t="shared" si="59"/>
        <v>1.7200385274449136E-2</v>
      </c>
      <c r="Q91">
        <f t="shared" si="37"/>
        <v>0.95329772577121574</v>
      </c>
      <c r="R91">
        <f t="shared" si="38"/>
        <v>0.74461827744483011</v>
      </c>
      <c r="S91" t="str">
        <f t="shared" si="39"/>
        <v/>
      </c>
      <c r="T91">
        <f t="shared" si="40"/>
        <v>8.2409229165345543E-3</v>
      </c>
      <c r="U91">
        <f t="shared" si="41"/>
        <v>0.20108091072922352</v>
      </c>
      <c r="V91" t="str">
        <f t="shared" si="42"/>
        <v/>
      </c>
      <c r="W91" s="49">
        <f t="shared" si="57"/>
        <v>2.4573778040483975E-3</v>
      </c>
      <c r="X91" s="50">
        <f t="shared" si="58"/>
        <v>52</v>
      </c>
      <c r="AA91">
        <f t="shared" si="34"/>
        <v>13.64123663926002</v>
      </c>
      <c r="AB91">
        <f t="shared" si="43"/>
        <v>4.3055914096211243</v>
      </c>
      <c r="AC91">
        <f t="shared" si="44"/>
        <v>0.83805831868994829</v>
      </c>
      <c r="AE91">
        <f t="shared" si="35"/>
        <v>1.1543786365004394</v>
      </c>
      <c r="AF91" t="str">
        <f t="shared" si="45"/>
        <v/>
      </c>
      <c r="AG91" s="48" t="str">
        <f t="shared" si="46"/>
        <v/>
      </c>
      <c r="AH91" s="48" t="str">
        <f t="shared" si="47"/>
        <v/>
      </c>
      <c r="AJ91">
        <f t="shared" si="48"/>
        <v>5.1375797048964555</v>
      </c>
      <c r="AK91" t="str">
        <f t="shared" si="49"/>
        <v/>
      </c>
      <c r="AL91">
        <f t="shared" si="50"/>
        <v>4.3055914096211243</v>
      </c>
      <c r="AM91" t="str">
        <f t="shared" si="36"/>
        <v/>
      </c>
      <c r="AP91">
        <f t="shared" si="51"/>
        <v>2.4513035081133645</v>
      </c>
      <c r="AQ91" s="46">
        <f t="shared" si="52"/>
        <v>0.44930658993587208</v>
      </c>
      <c r="AR91" s="46">
        <f t="shared" si="53"/>
        <v>87.302781775933923</v>
      </c>
      <c r="AS91">
        <f t="shared" si="54"/>
        <v>-86.302781775933923</v>
      </c>
      <c r="AT91">
        <f t="shared" si="55"/>
        <v>-42.651390887966961</v>
      </c>
    </row>
    <row r="92" spans="13:46">
      <c r="M92">
        <f t="shared" si="56"/>
        <v>83</v>
      </c>
      <c r="N92">
        <f t="shared" si="59"/>
        <v>1.1197265147581471E-3</v>
      </c>
      <c r="O92">
        <f t="shared" si="59"/>
        <v>1.6614997385764413E-2</v>
      </c>
      <c r="Q92">
        <f t="shared" si="37"/>
        <v>0.95441745228597386</v>
      </c>
      <c r="R92">
        <f t="shared" si="38"/>
        <v>0.76123327483059455</v>
      </c>
      <c r="S92" t="str">
        <f t="shared" si="39"/>
        <v/>
      </c>
      <c r="T92">
        <f t="shared" si="40"/>
        <v>7.1211964017764418E-3</v>
      </c>
      <c r="U92">
        <f t="shared" si="41"/>
        <v>0.18446591334345908</v>
      </c>
      <c r="V92" t="str">
        <f t="shared" si="42"/>
        <v/>
      </c>
      <c r="W92" s="49">
        <f t="shared" si="57"/>
        <v>2.3208568149345986E-3</v>
      </c>
      <c r="X92" s="50">
        <f t="shared" si="58"/>
        <v>52</v>
      </c>
      <c r="AA92">
        <f t="shared" si="34"/>
        <v>14.838442393545654</v>
      </c>
      <c r="AB92">
        <f t="shared" si="43"/>
        <v>4.0468539516648674</v>
      </c>
      <c r="AC92">
        <f t="shared" si="44"/>
        <v>0.85448362737208305</v>
      </c>
      <c r="AE92">
        <f t="shared" si="35"/>
        <v>1.1388833656294328</v>
      </c>
      <c r="AF92" t="str">
        <f t="shared" si="45"/>
        <v/>
      </c>
      <c r="AG92" s="48" t="str">
        <f t="shared" si="46"/>
        <v/>
      </c>
      <c r="AH92" s="48" t="str">
        <f t="shared" si="47"/>
        <v/>
      </c>
      <c r="AJ92">
        <f t="shared" si="48"/>
        <v>4.7360228119416892</v>
      </c>
      <c r="AK92" t="str">
        <f t="shared" si="49"/>
        <v/>
      </c>
      <c r="AL92">
        <f t="shared" si="50"/>
        <v>4.0468539516648674</v>
      </c>
      <c r="AM92" t="str">
        <f t="shared" si="36"/>
        <v/>
      </c>
      <c r="AP92">
        <f t="shared" si="51"/>
        <v>2.4984439601924677</v>
      </c>
      <c r="AQ92" s="46">
        <f t="shared" si="52"/>
        <v>0.44459818054828659</v>
      </c>
      <c r="AR92" s="46">
        <f t="shared" si="53"/>
        <v>108.41386162639853</v>
      </c>
      <c r="AS92">
        <f t="shared" si="54"/>
        <v>-107.41386162639853</v>
      </c>
      <c r="AT92">
        <f t="shared" si="55"/>
        <v>-53.206930813199264</v>
      </c>
    </row>
    <row r="93" spans="13:46">
      <c r="M93">
        <f t="shared" si="56"/>
        <v>84</v>
      </c>
      <c r="N93">
        <f t="shared" si="59"/>
        <v>9.918677196039409E-4</v>
      </c>
      <c r="O93">
        <f t="shared" si="59"/>
        <v>1.6005135229363757E-2</v>
      </c>
      <c r="Q93">
        <f t="shared" si="37"/>
        <v>0.95540932000557777</v>
      </c>
      <c r="R93">
        <f t="shared" si="38"/>
        <v>0.77723841005995831</v>
      </c>
      <c r="S93" t="str">
        <f t="shared" si="39"/>
        <v/>
      </c>
      <c r="T93">
        <f t="shared" si="40"/>
        <v>6.1293286821725301E-3</v>
      </c>
      <c r="U93">
        <f t="shared" si="41"/>
        <v>0.16846077811409532</v>
      </c>
      <c r="V93" t="str">
        <f t="shared" si="42"/>
        <v/>
      </c>
      <c r="W93" s="49">
        <f t="shared" si="57"/>
        <v>2.1843358258207997E-3</v>
      </c>
      <c r="X93" s="50">
        <f t="shared" si="58"/>
        <v>52</v>
      </c>
      <c r="AA93">
        <f t="shared" si="34"/>
        <v>16.136360638649183</v>
      </c>
      <c r="AB93">
        <f t="shared" si="43"/>
        <v>3.7779369620550254</v>
      </c>
      <c r="AC93">
        <f t="shared" si="44"/>
        <v>0.87034866048935977</v>
      </c>
      <c r="AE93">
        <f t="shared" si="35"/>
        <v>1.123870098119673</v>
      </c>
      <c r="AF93" t="str">
        <f t="shared" si="45"/>
        <v/>
      </c>
      <c r="AG93" s="48" t="str">
        <f t="shared" si="46"/>
        <v/>
      </c>
      <c r="AH93" s="48" t="str">
        <f t="shared" si="47"/>
        <v/>
      </c>
      <c r="AJ93">
        <f t="shared" si="48"/>
        <v>4.3407166961466368</v>
      </c>
      <c r="AK93" t="str">
        <f t="shared" si="49"/>
        <v/>
      </c>
      <c r="AL93">
        <f t="shared" si="50"/>
        <v>3.7779369620550254</v>
      </c>
      <c r="AM93" t="str">
        <f t="shared" si="36"/>
        <v/>
      </c>
      <c r="AP93">
        <f t="shared" si="51"/>
        <v>2.545584412271571</v>
      </c>
      <c r="AQ93" s="46">
        <f t="shared" si="52"/>
        <v>0.43998742925126699</v>
      </c>
      <c r="AR93" s="46">
        <f t="shared" si="53"/>
        <v>135.26335227414876</v>
      </c>
      <c r="AS93">
        <f t="shared" si="54"/>
        <v>-134.26335227414876</v>
      </c>
      <c r="AT93">
        <f t="shared" si="55"/>
        <v>-66.631676137074379</v>
      </c>
    </row>
    <row r="94" spans="13:46">
      <c r="M94">
        <f t="shared" si="56"/>
        <v>85</v>
      </c>
      <c r="N94">
        <f t="shared" si="59"/>
        <v>8.7641502469095194E-4</v>
      </c>
      <c r="O94">
        <f t="shared" si="59"/>
        <v>1.5375009285000088E-2</v>
      </c>
      <c r="Q94">
        <f t="shared" si="37"/>
        <v>0.9562857350302687</v>
      </c>
      <c r="R94">
        <f t="shared" si="38"/>
        <v>0.79261341934495844</v>
      </c>
      <c r="S94" t="str">
        <f t="shared" si="39"/>
        <v/>
      </c>
      <c r="T94">
        <f t="shared" si="40"/>
        <v>5.2529136574815949E-3</v>
      </c>
      <c r="U94">
        <f t="shared" si="41"/>
        <v>0.15308576882909519</v>
      </c>
      <c r="V94" t="str">
        <f t="shared" si="42"/>
        <v/>
      </c>
      <c r="W94" s="49">
        <f t="shared" si="57"/>
        <v>2.0478148367070008E-3</v>
      </c>
      <c r="X94" s="50">
        <f t="shared" si="58"/>
        <v>52</v>
      </c>
      <c r="AA94">
        <f t="shared" si="34"/>
        <v>17.543069039034034</v>
      </c>
      <c r="AB94">
        <f t="shared" si="43"/>
        <v>3.5019636938901999</v>
      </c>
      <c r="AC94">
        <f t="shared" si="44"/>
        <v>0.88562884517366347</v>
      </c>
      <c r="AE94">
        <f t="shared" si="35"/>
        <v>1.1093715038593639</v>
      </c>
      <c r="AF94" t="str">
        <f t="shared" si="45"/>
        <v/>
      </c>
      <c r="AG94" s="48" t="str">
        <f t="shared" si="46"/>
        <v/>
      </c>
      <c r="AH94" s="48" t="str">
        <f t="shared" si="47"/>
        <v/>
      </c>
      <c r="AJ94">
        <f t="shared" si="48"/>
        <v>3.9542114204777263</v>
      </c>
      <c r="AK94" t="str">
        <f t="shared" si="49"/>
        <v/>
      </c>
      <c r="AL94">
        <f t="shared" si="50"/>
        <v>3.5019636938901999</v>
      </c>
      <c r="AM94" t="str">
        <f t="shared" si="36"/>
        <v/>
      </c>
      <c r="AP94">
        <f t="shared" si="51"/>
        <v>2.5927248643506742</v>
      </c>
      <c r="AQ94" s="46">
        <f t="shared" si="52"/>
        <v>0.43547132891069945</v>
      </c>
      <c r="AR94" s="46">
        <f t="shared" si="53"/>
        <v>169.55522073554582</v>
      </c>
      <c r="AS94">
        <f t="shared" si="54"/>
        <v>-168.55522073554582</v>
      </c>
      <c r="AT94">
        <f t="shared" si="55"/>
        <v>-83.777610367772908</v>
      </c>
    </row>
    <row r="95" spans="13:46">
      <c r="M95">
        <f t="shared" si="56"/>
        <v>86</v>
      </c>
      <c r="N95">
        <f t="shared" si="59"/>
        <v>7.7246735673079778E-4</v>
      </c>
      <c r="O95">
        <f t="shared" si="59"/>
        <v>1.4728834888817707E-2</v>
      </c>
      <c r="Q95">
        <f t="shared" si="37"/>
        <v>0.95705820238699946</v>
      </c>
      <c r="R95">
        <f t="shared" si="38"/>
        <v>0.80734225423377615</v>
      </c>
      <c r="S95" t="str">
        <f t="shared" si="39"/>
        <v/>
      </c>
      <c r="T95">
        <f t="shared" si="40"/>
        <v>4.4804463007508399E-3</v>
      </c>
      <c r="U95">
        <f t="shared" si="41"/>
        <v>0.13835693394027748</v>
      </c>
      <c r="V95" t="str">
        <f t="shared" si="42"/>
        <v/>
      </c>
      <c r="W95" s="49">
        <f t="shared" si="57"/>
        <v>1.9112938475932017E-3</v>
      </c>
      <c r="X95" s="50">
        <f t="shared" si="58"/>
        <v>52</v>
      </c>
      <c r="AA95">
        <f t="shared" si="34"/>
        <v>19.067258649158237</v>
      </c>
      <c r="AB95">
        <f t="shared" si="43"/>
        <v>3.2219641848060454</v>
      </c>
      <c r="AC95">
        <f t="shared" si="44"/>
        <v>0.90030372647211843</v>
      </c>
      <c r="AE95">
        <f t="shared" si="35"/>
        <v>1.0954151363272771</v>
      </c>
      <c r="AF95" t="str">
        <f t="shared" si="45"/>
        <v/>
      </c>
      <c r="AG95" s="48" t="str">
        <f t="shared" si="46"/>
        <v/>
      </c>
      <c r="AH95" s="48" t="str">
        <f t="shared" si="47"/>
        <v/>
      </c>
      <c r="AJ95">
        <f t="shared" si="48"/>
        <v>3.5787524699375179</v>
      </c>
      <c r="AK95" t="str">
        <f t="shared" si="49"/>
        <v/>
      </c>
      <c r="AL95">
        <f t="shared" si="50"/>
        <v>3.2219641848060454</v>
      </c>
      <c r="AM95" t="str">
        <f t="shared" si="36"/>
        <v/>
      </c>
      <c r="AP95">
        <f t="shared" si="51"/>
        <v>2.6398653164297774</v>
      </c>
      <c r="AQ95" s="46">
        <f t="shared" si="52"/>
        <v>0.43104699460089801</v>
      </c>
      <c r="AR95" s="46">
        <f t="shared" si="53"/>
        <v>213.53794940990511</v>
      </c>
      <c r="AS95">
        <f t="shared" si="54"/>
        <v>-212.53794940990511</v>
      </c>
      <c r="AT95">
        <f t="shared" si="55"/>
        <v>-105.76897470495256</v>
      </c>
    </row>
    <row r="96" spans="13:46">
      <c r="M96">
        <f t="shared" si="56"/>
        <v>87</v>
      </c>
      <c r="N96">
        <f t="shared" si="59"/>
        <v>6.7914846169398672E-4</v>
      </c>
      <c r="O96">
        <f t="shared" si="59"/>
        <v>1.4070786354719337E-2</v>
      </c>
      <c r="Q96">
        <f t="shared" si="37"/>
        <v>0.95773735084869349</v>
      </c>
      <c r="R96">
        <f t="shared" si="38"/>
        <v>0.82141304058849551</v>
      </c>
      <c r="S96" t="str">
        <f t="shared" si="39"/>
        <v/>
      </c>
      <c r="T96">
        <f t="shared" si="40"/>
        <v>3.8012978390568053E-3</v>
      </c>
      <c r="U96">
        <f t="shared" si="41"/>
        <v>0.12428614758555812</v>
      </c>
      <c r="V96" t="str">
        <f t="shared" si="42"/>
        <v/>
      </c>
      <c r="W96" s="49">
        <f t="shared" si="57"/>
        <v>1.7747728584794026E-3</v>
      </c>
      <c r="X96" s="50">
        <f t="shared" si="58"/>
        <v>52</v>
      </c>
      <c r="AA96">
        <f t="shared" si="34"/>
        <v>20.718277590768373</v>
      </c>
      <c r="AB96">
        <f t="shared" si="43"/>
        <v>2.9408035246582722</v>
      </c>
      <c r="AC96">
        <f t="shared" si="44"/>
        <v>0.9143570015708723</v>
      </c>
      <c r="AE96">
        <f t="shared" si="35"/>
        <v>1.0820234984342516</v>
      </c>
      <c r="AF96" t="str">
        <f t="shared" si="45"/>
        <v/>
      </c>
      <c r="AG96" s="48" t="str">
        <f t="shared" si="46"/>
        <v/>
      </c>
      <c r="AH96" s="48" t="str">
        <f t="shared" si="47"/>
        <v/>
      </c>
      <c r="AJ96">
        <f t="shared" si="48"/>
        <v>3.2162530823364937</v>
      </c>
      <c r="AK96" t="str">
        <f t="shared" si="49"/>
        <v/>
      </c>
      <c r="AL96">
        <f t="shared" si="50"/>
        <v>2.9408035246582722</v>
      </c>
      <c r="AM96" t="str">
        <f t="shared" si="36"/>
        <v/>
      </c>
      <c r="AP96">
        <f t="shared" si="51"/>
        <v>2.6870057685088806</v>
      </c>
      <c r="AQ96" s="46">
        <f t="shared" si="52"/>
        <v>0.42671165745893203</v>
      </c>
      <c r="AR96" s="46">
        <f t="shared" si="53"/>
        <v>270.18992206994864</v>
      </c>
      <c r="AS96">
        <f t="shared" si="54"/>
        <v>-269.18992206994864</v>
      </c>
      <c r="AT96">
        <f t="shared" si="55"/>
        <v>-134.09496103497432</v>
      </c>
    </row>
    <row r="97" spans="13:46">
      <c r="M97">
        <f t="shared" si="56"/>
        <v>88</v>
      </c>
      <c r="N97">
        <f t="shared" si="59"/>
        <v>5.956121803887709E-4</v>
      </c>
      <c r="O97">
        <f t="shared" si="59"/>
        <v>1.3404953516011354E-2</v>
      </c>
      <c r="Q97">
        <f t="shared" si="37"/>
        <v>0.95833296302908222</v>
      </c>
      <c r="R97">
        <f t="shared" si="38"/>
        <v>0.83481799410450686</v>
      </c>
      <c r="S97" t="str">
        <f t="shared" si="39"/>
        <v/>
      </c>
      <c r="T97">
        <f t="shared" si="40"/>
        <v>3.2056856586680782E-3</v>
      </c>
      <c r="U97">
        <f t="shared" si="41"/>
        <v>0.11088119406954677</v>
      </c>
      <c r="V97" t="str">
        <f t="shared" si="42"/>
        <v/>
      </c>
      <c r="W97" s="49">
        <f t="shared" si="57"/>
        <v>1.6382518693656035E-3</v>
      </c>
      <c r="X97" s="50">
        <f t="shared" si="58"/>
        <v>52</v>
      </c>
      <c r="AA97">
        <f t="shared" si="34"/>
        <v>22.506177605806528</v>
      </c>
      <c r="AB97">
        <f t="shared" si="43"/>
        <v>2.6611250074474504</v>
      </c>
      <c r="AC97">
        <f t="shared" si="44"/>
        <v>0.92777650381569043</v>
      </c>
      <c r="AE97">
        <f t="shared" si="35"/>
        <v>1.0692141570986289</v>
      </c>
      <c r="AF97" t="str">
        <f t="shared" si="45"/>
        <v/>
      </c>
      <c r="AG97" s="48" t="str">
        <f t="shared" si="46"/>
        <v/>
      </c>
      <c r="AH97" s="48" t="str">
        <f t="shared" si="47"/>
        <v/>
      </c>
      <c r="AJ97">
        <f t="shared" si="48"/>
        <v>2.8682823896735612</v>
      </c>
      <c r="AK97" t="str">
        <f t="shared" si="49"/>
        <v/>
      </c>
      <c r="AL97">
        <f t="shared" si="50"/>
        <v>2.6611250074474504</v>
      </c>
      <c r="AM97" t="str">
        <f t="shared" si="36"/>
        <v/>
      </c>
      <c r="AP97">
        <f t="shared" si="51"/>
        <v>2.7341462205879838</v>
      </c>
      <c r="AQ97" s="46">
        <f t="shared" si="52"/>
        <v>0.42246265890612872</v>
      </c>
      <c r="AR97" s="46">
        <f t="shared" si="53"/>
        <v>343.47156906052277</v>
      </c>
      <c r="AS97">
        <f t="shared" si="54"/>
        <v>-342.47156906052277</v>
      </c>
      <c r="AT97">
        <f t="shared" si="55"/>
        <v>-170.73578453026138</v>
      </c>
    </row>
    <row r="98" spans="13:46">
      <c r="M98">
        <f t="shared" si="56"/>
        <v>89</v>
      </c>
      <c r="N98">
        <f t="shared" si="59"/>
        <v>5.2104674072857608E-4</v>
      </c>
      <c r="O98">
        <f t="shared" si="59"/>
        <v>1.2735301290663231E-2</v>
      </c>
      <c r="Q98">
        <f t="shared" si="37"/>
        <v>0.95885400976981083</v>
      </c>
      <c r="R98">
        <f t="shared" si="38"/>
        <v>0.8475532953951701</v>
      </c>
      <c r="S98" t="str">
        <f t="shared" si="39"/>
        <v/>
      </c>
      <c r="T98">
        <f t="shared" si="40"/>
        <v>2.6846389179394636E-3</v>
      </c>
      <c r="U98">
        <f t="shared" si="41"/>
        <v>9.8145892778883526E-2</v>
      </c>
      <c r="V98" t="str">
        <f t="shared" si="42"/>
        <v/>
      </c>
      <c r="W98" s="49">
        <f t="shared" si="57"/>
        <v>1.5017308802518043E-3</v>
      </c>
      <c r="X98" s="50">
        <f t="shared" si="58"/>
        <v>52</v>
      </c>
      <c r="AA98">
        <f t="shared" si="34"/>
        <v>24.441763656088792</v>
      </c>
      <c r="AB98">
        <f t="shared" si="43"/>
        <v>2.3853088048145463</v>
      </c>
      <c r="AC98">
        <f t="shared" si="44"/>
        <v>0.94055413861972781</v>
      </c>
      <c r="AE98">
        <f t="shared" si="35"/>
        <v>1.0569999025486942</v>
      </c>
      <c r="AF98" t="str">
        <f t="shared" si="45"/>
        <v/>
      </c>
      <c r="AG98" s="48" t="str">
        <f t="shared" si="46"/>
        <v/>
      </c>
      <c r="AH98" s="48" t="str">
        <f t="shared" si="47"/>
        <v/>
      </c>
      <c r="AJ98">
        <f t="shared" si="48"/>
        <v>2.5360675232528456</v>
      </c>
      <c r="AK98" t="str">
        <f t="shared" si="49"/>
        <v/>
      </c>
      <c r="AL98">
        <f t="shared" si="50"/>
        <v>2.3853088048145463</v>
      </c>
      <c r="AM98" t="str">
        <f t="shared" si="36"/>
        <v/>
      </c>
      <c r="AP98">
        <f t="shared" si="51"/>
        <v>2.7812866726670866</v>
      </c>
      <c r="AQ98" s="46">
        <f t="shared" si="52"/>
        <v>0.41829744521140888</v>
      </c>
      <c r="AR98" s="46">
        <f t="shared" si="53"/>
        <v>438.66955908884188</v>
      </c>
      <c r="AS98">
        <f t="shared" si="54"/>
        <v>-437.66955908884188</v>
      </c>
      <c r="AT98">
        <f t="shared" si="55"/>
        <v>-218.33477954442094</v>
      </c>
    </row>
    <row r="99" spans="13:46">
      <c r="M99">
        <f t="shared" si="56"/>
        <v>90</v>
      </c>
      <c r="N99">
        <f t="shared" si="59"/>
        <v>4.5467812508605049E-4</v>
      </c>
      <c r="O99">
        <f t="shared" si="59"/>
        <v>1.2065632790248535E-2</v>
      </c>
      <c r="Q99">
        <f t="shared" si="37"/>
        <v>0.95930868789489687</v>
      </c>
      <c r="R99">
        <f t="shared" si="38"/>
        <v>0.85961892818541863</v>
      </c>
      <c r="S99" t="str">
        <f t="shared" si="39"/>
        <v/>
      </c>
      <c r="T99">
        <f t="shared" si="40"/>
        <v>2.2299607928534249E-3</v>
      </c>
      <c r="U99">
        <f t="shared" si="41"/>
        <v>8.6080259988635E-2</v>
      </c>
      <c r="V99" t="str">
        <f t="shared" si="42"/>
        <v/>
      </c>
      <c r="W99" s="49">
        <f t="shared" si="57"/>
        <v>1.3652098911380052E-3</v>
      </c>
      <c r="X99" s="50">
        <f t="shared" si="58"/>
        <v>52</v>
      </c>
      <c r="AA99">
        <f t="shared" si="34"/>
        <v>26.536646749753011</v>
      </c>
      <c r="AB99">
        <f t="shared" si="43"/>
        <v>2.115445669736455</v>
      </c>
      <c r="AC99">
        <f t="shared" si="44"/>
        <v>0.95268577418689582</v>
      </c>
      <c r="AE99">
        <f t="shared" si="35"/>
        <v>1.0453889478835319</v>
      </c>
      <c r="AF99" t="str">
        <f t="shared" si="45"/>
        <v/>
      </c>
      <c r="AG99" s="48" t="str">
        <f t="shared" si="46"/>
        <v/>
      </c>
      <c r="AH99" s="48" t="str">
        <f t="shared" si="47"/>
        <v/>
      </c>
      <c r="AJ99">
        <f t="shared" si="48"/>
        <v>2.220507251241322</v>
      </c>
      <c r="AK99" t="str">
        <f t="shared" si="49"/>
        <v/>
      </c>
      <c r="AL99">
        <f t="shared" si="50"/>
        <v>2.115445669736455</v>
      </c>
      <c r="AM99" t="str">
        <f t="shared" si="36"/>
        <v/>
      </c>
      <c r="AP99">
        <f t="shared" si="51"/>
        <v>2.8284271247461898</v>
      </c>
      <c r="AQ99" s="46">
        <f t="shared" si="52"/>
        <v>0.41421356237309509</v>
      </c>
      <c r="AR99" s="46">
        <f t="shared" si="53"/>
        <v>562.86835597625952</v>
      </c>
      <c r="AS99">
        <f t="shared" si="54"/>
        <v>-561.86835597625952</v>
      </c>
      <c r="AT99">
        <f t="shared" si="55"/>
        <v>-280.43417798812976</v>
      </c>
    </row>
    <row r="100" spans="13:46">
      <c r="M100">
        <f t="shared" si="56"/>
        <v>91</v>
      </c>
      <c r="N100">
        <f t="shared" si="59"/>
        <v>3.9577257915465421E-4</v>
      </c>
      <c r="O100">
        <f t="shared" si="59"/>
        <v>1.1399556401857516E-2</v>
      </c>
      <c r="Q100">
        <f t="shared" si="37"/>
        <v>0.95970446047405156</v>
      </c>
      <c r="R100">
        <f t="shared" si="38"/>
        <v>0.87101848458727615</v>
      </c>
      <c r="S100" t="str">
        <f t="shared" si="39"/>
        <v/>
      </c>
      <c r="T100">
        <f t="shared" si="40"/>
        <v>1.8341882136987397E-3</v>
      </c>
      <c r="U100">
        <f t="shared" si="41"/>
        <v>7.4680703586777475E-2</v>
      </c>
      <c r="V100" t="str">
        <f t="shared" si="42"/>
        <v/>
      </c>
      <c r="W100" s="49">
        <f t="shared" si="57"/>
        <v>1.2286889020242061E-3</v>
      </c>
      <c r="X100" s="50">
        <f t="shared" si="58"/>
        <v>52</v>
      </c>
      <c r="AA100">
        <f t="shared" si="34"/>
        <v>28.803300183671805</v>
      </c>
      <c r="AB100">
        <f t="shared" si="43"/>
        <v>1.8533243248594946</v>
      </c>
      <c r="AC100">
        <f t="shared" si="44"/>
        <v>0.9641710907086497</v>
      </c>
      <c r="AE100">
        <f t="shared" si="35"/>
        <v>1.034385164060829</v>
      </c>
      <c r="AF100" t="str">
        <f t="shared" si="45"/>
        <v/>
      </c>
      <c r="AG100" s="48" t="str">
        <f t="shared" si="46"/>
        <v/>
      </c>
      <c r="AH100" s="48" t="str">
        <f t="shared" si="47"/>
        <v/>
      </c>
      <c r="AJ100">
        <f t="shared" si="48"/>
        <v>1.9221944556513635</v>
      </c>
      <c r="AK100" t="str">
        <f t="shared" si="49"/>
        <v/>
      </c>
      <c r="AL100">
        <f t="shared" si="50"/>
        <v>1.8533243248594946</v>
      </c>
      <c r="AM100" t="str">
        <f t="shared" si="36"/>
        <v/>
      </c>
      <c r="AP100">
        <f t="shared" si="51"/>
        <v>2.8755675768252931</v>
      </c>
      <c r="AQ100" s="46">
        <f t="shared" si="52"/>
        <v>0.41020865129763867</v>
      </c>
      <c r="AR100" s="46">
        <f t="shared" si="53"/>
        <v>725.59864185577078</v>
      </c>
      <c r="AS100">
        <f t="shared" si="54"/>
        <v>-724.59864185577078</v>
      </c>
      <c r="AT100">
        <f t="shared" si="55"/>
        <v>-361.79932092788539</v>
      </c>
    </row>
    <row r="101" spans="13:46">
      <c r="M101">
        <f t="shared" si="56"/>
        <v>92</v>
      </c>
      <c r="N101">
        <f t="shared" si="59"/>
        <v>3.4363833453560951E-4</v>
      </c>
      <c r="O101">
        <f t="shared" si="59"/>
        <v>1.0740457176531453E-2</v>
      </c>
      <c r="Q101">
        <f t="shared" si="37"/>
        <v>0.96004809880858721</v>
      </c>
      <c r="R101">
        <f t="shared" si="38"/>
        <v>0.88175894176380765</v>
      </c>
      <c r="S101" t="str">
        <f t="shared" si="39"/>
        <v/>
      </c>
      <c r="T101">
        <f t="shared" si="40"/>
        <v>1.4905498791630833E-3</v>
      </c>
      <c r="U101">
        <f t="shared" si="41"/>
        <v>6.3940246410245982E-2</v>
      </c>
      <c r="V101" t="str">
        <f t="shared" si="42"/>
        <v/>
      </c>
      <c r="W101" s="49">
        <f t="shared" si="57"/>
        <v>1.092167912910407E-3</v>
      </c>
      <c r="X101" s="50">
        <f t="shared" si="58"/>
        <v>52</v>
      </c>
      <c r="AA101">
        <f t="shared" si="34"/>
        <v>31.255119400593166</v>
      </c>
      <c r="AB101">
        <f t="shared" si="43"/>
        <v>1.6004306304198916</v>
      </c>
      <c r="AC101">
        <f t="shared" si="44"/>
        <v>0.9750133922991957</v>
      </c>
      <c r="AE101">
        <f t="shared" si="35"/>
        <v>1.0239883452188332</v>
      </c>
      <c r="AF101" t="str">
        <f t="shared" si="45"/>
        <v/>
      </c>
      <c r="AG101" s="48" t="str">
        <f t="shared" si="46"/>
        <v/>
      </c>
      <c r="AH101" s="48" t="str">
        <f t="shared" si="47"/>
        <v/>
      </c>
      <c r="AJ101">
        <f t="shared" si="48"/>
        <v>1.6414447668722671</v>
      </c>
      <c r="AK101" t="str">
        <f t="shared" si="49"/>
        <v/>
      </c>
      <c r="AL101">
        <f t="shared" si="50"/>
        <v>1.6004306304198916</v>
      </c>
      <c r="AM101" t="str">
        <f t="shared" si="36"/>
        <v/>
      </c>
      <c r="AP101">
        <f t="shared" si="51"/>
        <v>2.9227080289043963</v>
      </c>
      <c r="AQ101" s="46">
        <f t="shared" si="52"/>
        <v>0.4062804432553605</v>
      </c>
      <c r="AR101" s="46">
        <f t="shared" si="53"/>
        <v>939.73223161053306</v>
      </c>
      <c r="AS101">
        <f t="shared" si="54"/>
        <v>-938.73223161053306</v>
      </c>
      <c r="AT101">
        <f t="shared" si="55"/>
        <v>-468.86611580526653</v>
      </c>
    </row>
    <row r="102" spans="13:46">
      <c r="M102">
        <f t="shared" si="56"/>
        <v>93</v>
      </c>
      <c r="N102">
        <f t="shared" si="59"/>
        <v>2.976266209930461E-4</v>
      </c>
      <c r="O102">
        <f t="shared" si="59"/>
        <v>1.0091472759625559E-2</v>
      </c>
      <c r="Q102">
        <f t="shared" si="37"/>
        <v>0.9603457254295803</v>
      </c>
      <c r="R102">
        <f t="shared" si="38"/>
        <v>0.89185041452343317</v>
      </c>
      <c r="S102" t="str">
        <f t="shared" si="39"/>
        <v/>
      </c>
      <c r="T102">
        <f t="shared" si="40"/>
        <v>1.1929232581699978E-3</v>
      </c>
      <c r="U102">
        <f t="shared" si="41"/>
        <v>5.3848773650620463E-2</v>
      </c>
      <c r="V102" t="str">
        <f t="shared" si="42"/>
        <v/>
      </c>
      <c r="W102" s="49">
        <f t="shared" si="57"/>
        <v>9.5564692379660789E-4</v>
      </c>
      <c r="X102" s="50">
        <f t="shared" si="58"/>
        <v>52</v>
      </c>
      <c r="AA102">
        <f t="shared" si="34"/>
        <v>33.906485669712126</v>
      </c>
      <c r="AB102">
        <f t="shared" si="43"/>
        <v>1.3579563422599898</v>
      </c>
      <c r="AC102">
        <f t="shared" si="44"/>
        <v>0.98521938641018958</v>
      </c>
      <c r="AE102">
        <f t="shared" si="35"/>
        <v>1.0141944990802008</v>
      </c>
      <c r="AF102" t="str">
        <f t="shared" si="45"/>
        <v/>
      </c>
      <c r="AG102" s="48" t="str">
        <f t="shared" si="46"/>
        <v/>
      </c>
      <c r="AH102" s="48" t="str">
        <f t="shared" si="47"/>
        <v/>
      </c>
      <c r="AJ102">
        <f t="shared" si="48"/>
        <v>1.378328888967491</v>
      </c>
      <c r="AK102" t="str">
        <f t="shared" si="49"/>
        <v/>
      </c>
      <c r="AL102">
        <f t="shared" si="50"/>
        <v>1.3579563422599898</v>
      </c>
      <c r="AM102" t="str">
        <f t="shared" si="36"/>
        <v/>
      </c>
      <c r="AP102">
        <f t="shared" si="51"/>
        <v>2.9698484809834995</v>
      </c>
      <c r="AQ102" s="46">
        <f t="shared" si="52"/>
        <v>0.40242675559481317</v>
      </c>
      <c r="AR102" s="46">
        <f t="shared" si="53"/>
        <v>1222.7217539894959</v>
      </c>
      <c r="AS102">
        <f t="shared" si="54"/>
        <v>-1221.7217539894959</v>
      </c>
      <c r="AT102">
        <f t="shared" si="55"/>
        <v>-610.36087699474797</v>
      </c>
    </row>
    <row r="103" spans="13:46">
      <c r="M103">
        <f t="shared" si="56"/>
        <v>94</v>
      </c>
      <c r="N103">
        <f t="shared" si="59"/>
        <v>2.5713204615637167E-4</v>
      </c>
      <c r="O103">
        <f t="shared" si="59"/>
        <v>9.4554740004565395E-3</v>
      </c>
      <c r="Q103">
        <f t="shared" si="37"/>
        <v>0.9606028574757367</v>
      </c>
      <c r="R103">
        <f t="shared" si="38"/>
        <v>0.90130588852388971</v>
      </c>
      <c r="S103" t="str">
        <f t="shared" si="39"/>
        <v/>
      </c>
      <c r="T103">
        <f t="shared" si="40"/>
        <v>9.357912120135925E-4</v>
      </c>
      <c r="U103">
        <f t="shared" si="41"/>
        <v>4.439329965016392E-2</v>
      </c>
      <c r="V103" t="str">
        <f t="shared" si="42"/>
        <v/>
      </c>
      <c r="W103" s="49">
        <f t="shared" si="57"/>
        <v>8.1912593468280877E-4</v>
      </c>
      <c r="X103" s="50">
        <f t="shared" si="58"/>
        <v>52</v>
      </c>
      <c r="AA103">
        <f t="shared" si="34"/>
        <v>36.772833809700678</v>
      </c>
      <c r="AB103">
        <f t="shared" si="43"/>
        <v>1.1268152156675746</v>
      </c>
      <c r="AC103">
        <f t="shared" si="44"/>
        <v>0.99479893580680212</v>
      </c>
      <c r="AE103">
        <f t="shared" si="35"/>
        <v>1.0049961571259005</v>
      </c>
      <c r="AF103" t="str">
        <f t="shared" si="45"/>
        <v/>
      </c>
      <c r="AG103" s="48" t="str">
        <f t="shared" si="46"/>
        <v/>
      </c>
      <c r="AH103" s="48" t="str">
        <f t="shared" si="47"/>
        <v/>
      </c>
      <c r="AJ103">
        <f t="shared" si="48"/>
        <v>1.1327064948593903</v>
      </c>
      <c r="AK103" t="str">
        <f t="shared" si="49"/>
        <v/>
      </c>
      <c r="AL103">
        <f t="shared" si="50"/>
        <v>1.1268152156675746</v>
      </c>
      <c r="AM103" t="str">
        <f t="shared" si="36"/>
        <v/>
      </c>
      <c r="AP103">
        <f t="shared" si="51"/>
        <v>3.0169889330626027</v>
      </c>
      <c r="AQ103" s="46">
        <f t="shared" si="52"/>
        <v>0.39864548769875546</v>
      </c>
      <c r="AR103" s="46">
        <f t="shared" si="53"/>
        <v>1598.324308756374</v>
      </c>
      <c r="AS103">
        <f t="shared" si="54"/>
        <v>-1597.324308756374</v>
      </c>
      <c r="AT103">
        <f t="shared" si="55"/>
        <v>-798.16215437818698</v>
      </c>
    </row>
    <row r="104" spans="13:46">
      <c r="M104">
        <f t="shared" si="56"/>
        <v>95</v>
      </c>
      <c r="N104">
        <f t="shared" si="59"/>
        <v>2.2159242060006715E-4</v>
      </c>
      <c r="O104">
        <f t="shared" si="59"/>
        <v>8.8350502829956587E-3</v>
      </c>
      <c r="Q104">
        <f t="shared" si="37"/>
        <v>0.96082444989633675</v>
      </c>
      <c r="R104">
        <f t="shared" si="38"/>
        <v>0.9101409388068854</v>
      </c>
      <c r="S104" t="str">
        <f t="shared" si="39"/>
        <v/>
      </c>
      <c r="T104">
        <f t="shared" si="40"/>
        <v>7.1419879141354503E-4</v>
      </c>
      <c r="U104">
        <f t="shared" si="41"/>
        <v>3.5558249367168226E-2</v>
      </c>
      <c r="V104" t="str">
        <f t="shared" si="42"/>
        <v/>
      </c>
      <c r="W104" s="49">
        <f t="shared" si="57"/>
        <v>6.8260494556900966E-4</v>
      </c>
      <c r="X104" s="50">
        <f t="shared" si="58"/>
        <v>52</v>
      </c>
      <c r="AA104">
        <f t="shared" si="34"/>
        <v>39.870724183934392</v>
      </c>
      <c r="AB104">
        <f t="shared" si="43"/>
        <v>0.90766432821177478</v>
      </c>
      <c r="AC104">
        <f t="shared" si="44"/>
        <v>1.0037647883928071</v>
      </c>
      <c r="AE104">
        <f t="shared" si="35"/>
        <v>0.99638269926350498</v>
      </c>
      <c r="AF104" t="str">
        <f t="shared" si="45"/>
        <v/>
      </c>
      <c r="AG104" s="48" t="str">
        <f t="shared" si="46"/>
        <v/>
      </c>
      <c r="AH104" s="48" t="str">
        <f t="shared" si="47"/>
        <v/>
      </c>
      <c r="AJ104">
        <f t="shared" si="48"/>
        <v>0.90425998073223401</v>
      </c>
      <c r="AK104" t="str">
        <f t="shared" si="49"/>
        <v/>
      </c>
      <c r="AL104">
        <f t="shared" si="50"/>
        <v>0.90766432821177478</v>
      </c>
      <c r="AM104" t="str">
        <f t="shared" si="36"/>
        <v/>
      </c>
      <c r="AP104">
        <f t="shared" si="51"/>
        <v>3.064129385141706</v>
      </c>
      <c r="AQ104" s="46">
        <f t="shared" si="52"/>
        <v>0.39493461716599393</v>
      </c>
      <c r="AR104" s="46">
        <f t="shared" si="53"/>
        <v>2099.0069977749476</v>
      </c>
      <c r="AS104">
        <f t="shared" si="54"/>
        <v>-2098.0069977749476</v>
      </c>
      <c r="AT104">
        <f t="shared" si="55"/>
        <v>-1048.5034988874738</v>
      </c>
    </row>
    <row r="105" spans="13:46">
      <c r="M105">
        <f t="shared" si="56"/>
        <v>96</v>
      </c>
      <c r="N105">
        <f t="shared" si="59"/>
        <v>1.9048810491381263E-4</v>
      </c>
      <c r="O105">
        <f t="shared" si="59"/>
        <v>8.2324995283952693E-3</v>
      </c>
      <c r="Q105">
        <f t="shared" si="37"/>
        <v>0.9610149380012506</v>
      </c>
      <c r="R105">
        <f t="shared" si="38"/>
        <v>0.91837343833528062</v>
      </c>
      <c r="S105" t="str">
        <f t="shared" si="39"/>
        <v/>
      </c>
      <c r="T105">
        <f t="shared" si="40"/>
        <v>5.2371068649970098E-4</v>
      </c>
      <c r="U105">
        <f t="shared" si="41"/>
        <v>2.7325749838773006E-2</v>
      </c>
      <c r="V105" t="str">
        <f t="shared" si="42"/>
        <v/>
      </c>
      <c r="W105" s="49">
        <f t="shared" si="57"/>
        <v>5.4608395645521055E-4</v>
      </c>
      <c r="X105" s="50">
        <f t="shared" si="58"/>
        <v>52</v>
      </c>
      <c r="AA105">
        <f t="shared" si="34"/>
        <v>43.217919208761657</v>
      </c>
      <c r="AB105">
        <f t="shared" si="43"/>
        <v>0.70092872597328648</v>
      </c>
      <c r="AC105">
        <f t="shared" si="44"/>
        <v>1.0121322902474605</v>
      </c>
      <c r="AE105">
        <f t="shared" si="35"/>
        <v>0.9883406878400236</v>
      </c>
      <c r="AF105" t="str">
        <f t="shared" si="45"/>
        <v/>
      </c>
      <c r="AG105" s="48" t="str">
        <f t="shared" si="46"/>
        <v/>
      </c>
      <c r="AH105" s="48" t="str">
        <f t="shared" si="47"/>
        <v/>
      </c>
      <c r="AJ105">
        <f t="shared" si="48"/>
        <v>0.69252678995342942</v>
      </c>
      <c r="AK105" t="str">
        <f t="shared" si="49"/>
        <v/>
      </c>
      <c r="AL105">
        <f t="shared" si="50"/>
        <v>0.70092872597328648</v>
      </c>
      <c r="AM105" t="str">
        <f t="shared" si="36"/>
        <v/>
      </c>
      <c r="AP105">
        <f t="shared" si="51"/>
        <v>3.1112698372208092</v>
      </c>
      <c r="AQ105" s="46">
        <f t="shared" si="52"/>
        <v>0.39129219620451022</v>
      </c>
      <c r="AR105" s="46">
        <f t="shared" si="53"/>
        <v>2769.3166685094857</v>
      </c>
      <c r="AS105">
        <f t="shared" si="54"/>
        <v>-2768.3166685094857</v>
      </c>
      <c r="AT105">
        <f t="shared" si="55"/>
        <v>-1383.6583342547428</v>
      </c>
    </row>
    <row r="106" spans="13:46">
      <c r="M106">
        <f t="shared" si="56"/>
        <v>97</v>
      </c>
      <c r="N106">
        <f t="shared" si="59"/>
        <v>1.6334095281233041E-4</v>
      </c>
      <c r="O106">
        <f t="shared" si="59"/>
        <v>7.649822735704105E-3</v>
      </c>
      <c r="Q106">
        <f t="shared" si="37"/>
        <v>0.96117827895406294</v>
      </c>
      <c r="R106">
        <f t="shared" si="38"/>
        <v>0.92602326107098476</v>
      </c>
      <c r="S106" t="str">
        <f t="shared" si="39"/>
        <v/>
      </c>
      <c r="T106">
        <f t="shared" si="40"/>
        <v>3.6036973368736014E-4</v>
      </c>
      <c r="U106">
        <f t="shared" si="41"/>
        <v>1.9675927103068869E-2</v>
      </c>
      <c r="V106" t="str">
        <f t="shared" si="42"/>
        <v/>
      </c>
      <c r="W106" s="49">
        <f t="shared" si="57"/>
        <v>4.0956296734141143E-4</v>
      </c>
      <c r="X106" s="50">
        <f t="shared" si="58"/>
        <v>52</v>
      </c>
      <c r="AA106">
        <f t="shared" si="34"/>
        <v>46.833464627167459</v>
      </c>
      <c r="AB106">
        <f t="shared" si="43"/>
        <v>0.50682779055020999</v>
      </c>
      <c r="AC106">
        <f t="shared" si="44"/>
        <v>1.0199190871892176</v>
      </c>
      <c r="AE106">
        <f t="shared" si="35"/>
        <v>0.98085420605713181</v>
      </c>
      <c r="AF106" t="str">
        <f t="shared" si="45"/>
        <v/>
      </c>
      <c r="AG106" s="48" t="str">
        <f t="shared" si="46"/>
        <v/>
      </c>
      <c r="AH106" s="48" t="str">
        <f t="shared" si="47"/>
        <v/>
      </c>
      <c r="AJ106">
        <f t="shared" si="48"/>
        <v>0.49692941029956639</v>
      </c>
      <c r="AK106" t="str">
        <f t="shared" si="49"/>
        <v/>
      </c>
      <c r="AL106">
        <f t="shared" si="50"/>
        <v>0.50682779055020999</v>
      </c>
      <c r="AM106" t="str">
        <f t="shared" si="36"/>
        <v/>
      </c>
      <c r="AP106">
        <f t="shared" si="51"/>
        <v>3.158410289299912</v>
      </c>
      <c r="AQ106" s="46">
        <f t="shared" si="52"/>
        <v>0.38771634822235818</v>
      </c>
      <c r="AR106" s="46">
        <f t="shared" si="53"/>
        <v>3670.6181308230503</v>
      </c>
      <c r="AS106">
        <f t="shared" si="54"/>
        <v>-3669.6181308230503</v>
      </c>
      <c r="AT106">
        <f t="shared" si="55"/>
        <v>-1834.3090654115251</v>
      </c>
    </row>
    <row r="107" spans="13:46">
      <c r="M107">
        <f t="shared" si="56"/>
        <v>98</v>
      </c>
      <c r="N107">
        <f t="shared" si="59"/>
        <v>1.39712920745969E-4</v>
      </c>
      <c r="O107">
        <f t="shared" si="59"/>
        <v>7.0887228508620366E-3</v>
      </c>
      <c r="Q107">
        <f t="shared" si="37"/>
        <v>0.96131799187480893</v>
      </c>
      <c r="R107">
        <f t="shared" si="38"/>
        <v>0.9331119839218468</v>
      </c>
      <c r="S107" t="str">
        <f t="shared" si="39"/>
        <v/>
      </c>
      <c r="T107">
        <f t="shared" si="40"/>
        <v>2.2065681294136663E-4</v>
      </c>
      <c r="U107">
        <f t="shared" si="41"/>
        <v>1.2587204252206829E-2</v>
      </c>
      <c r="V107" t="str">
        <f t="shared" si="42"/>
        <v/>
      </c>
      <c r="W107" s="49">
        <f t="shared" si="57"/>
        <v>2.7304197822761232E-4</v>
      </c>
      <c r="X107" s="50">
        <f t="shared" si="58"/>
        <v>52</v>
      </c>
      <c r="AA107">
        <f t="shared" si="34"/>
        <v>50.737775812095464</v>
      </c>
      <c r="AB107">
        <f t="shared" si="43"/>
        <v>0.32540203733656742</v>
      </c>
      <c r="AC107">
        <f t="shared" si="44"/>
        <v>1.0271448200216173</v>
      </c>
      <c r="AE107">
        <f t="shared" si="35"/>
        <v>0.97390519612701576</v>
      </c>
      <c r="AF107" t="str">
        <f t="shared" si="45"/>
        <v/>
      </c>
      <c r="AG107" s="48" t="str">
        <f t="shared" si="46"/>
        <v/>
      </c>
      <c r="AH107" s="48" t="str">
        <f t="shared" si="47"/>
        <v/>
      </c>
      <c r="AJ107">
        <f t="shared" si="48"/>
        <v>0.31680249074294997</v>
      </c>
      <c r="AK107" t="str">
        <f t="shared" si="49"/>
        <v/>
      </c>
      <c r="AL107">
        <f t="shared" si="50"/>
        <v>0.32540203733656742</v>
      </c>
      <c r="AM107" t="str">
        <f t="shared" si="36"/>
        <v/>
      </c>
      <c r="AP107">
        <f t="shared" si="51"/>
        <v>3.2055507413790152</v>
      </c>
      <c r="AQ107" s="46">
        <f t="shared" si="52"/>
        <v>0.38420526460379384</v>
      </c>
      <c r="AR107" s="46">
        <f t="shared" si="53"/>
        <v>4887.7817755520109</v>
      </c>
      <c r="AS107">
        <f t="shared" si="54"/>
        <v>-4886.7817755520109</v>
      </c>
      <c r="AT107">
        <f t="shared" si="55"/>
        <v>-2442.8908877760055</v>
      </c>
    </row>
    <row r="108" spans="13:46">
      <c r="M108">
        <f t="shared" si="56"/>
        <v>99</v>
      </c>
      <c r="N108">
        <f t="shared" si="59"/>
        <v>1.1920441007494569E-4</v>
      </c>
      <c r="O108">
        <f t="shared" si="59"/>
        <v>6.5506076872756582E-3</v>
      </c>
      <c r="Q108">
        <f t="shared" si="37"/>
        <v>0.96143719628488389</v>
      </c>
      <c r="R108">
        <f t="shared" si="38"/>
        <v>0.93966259160912247</v>
      </c>
      <c r="S108" t="str">
        <f t="shared" si="39"/>
        <v/>
      </c>
      <c r="T108">
        <f t="shared" si="40"/>
        <v>1.0145240286640878E-4</v>
      </c>
      <c r="U108">
        <f t="shared" si="41"/>
        <v>6.0365965649311626E-3</v>
      </c>
      <c r="V108" t="str">
        <f t="shared" si="42"/>
        <v/>
      </c>
      <c r="W108" s="49">
        <f t="shared" si="57"/>
        <v>1.3652098911381323E-4</v>
      </c>
      <c r="X108" s="50">
        <f t="shared" si="58"/>
        <v>52</v>
      </c>
      <c r="AA108">
        <f t="shared" si="34"/>
        <v>54.95272937601208</v>
      </c>
      <c r="AB108">
        <f t="shared" si="43"/>
        <v>0.15653935874390004</v>
      </c>
      <c r="AC108">
        <f t="shared" si="44"/>
        <v>1.033830818358048</v>
      </c>
      <c r="AE108">
        <f t="shared" si="35"/>
        <v>0.96747379284981505</v>
      </c>
      <c r="AF108" t="str">
        <f t="shared" si="45"/>
        <v/>
      </c>
      <c r="AG108" s="48" t="str">
        <f t="shared" si="46"/>
        <v/>
      </c>
      <c r="AH108" s="48" t="str">
        <f t="shared" si="47"/>
        <v/>
      </c>
      <c r="AJ108">
        <f t="shared" si="48"/>
        <v>0.15141680433992011</v>
      </c>
      <c r="AK108" t="str">
        <f t="shared" si="49"/>
        <v/>
      </c>
      <c r="AL108">
        <f t="shared" si="50"/>
        <v>0.15653935874390004</v>
      </c>
      <c r="AM108" t="str">
        <f t="shared" si="36"/>
        <v/>
      </c>
      <c r="AP108">
        <f t="shared" si="51"/>
        <v>3.2526911934581184</v>
      </c>
      <c r="AQ108" s="46">
        <f t="shared" si="52"/>
        <v>0.38075720165900262</v>
      </c>
      <c r="AR108" s="46">
        <f t="shared" si="53"/>
        <v>6538.6584314280626</v>
      </c>
      <c r="AS108">
        <f t="shared" si="54"/>
        <v>-6537.6584314280626</v>
      </c>
      <c r="AT108">
        <f t="shared" si="55"/>
        <v>-3268.3292157140313</v>
      </c>
    </row>
    <row r="109" spans="13:46">
      <c r="M109">
        <f>M108+1</f>
        <v>100</v>
      </c>
      <c r="N109">
        <f t="shared" si="59"/>
        <v>1.0145240286643827E-4</v>
      </c>
      <c r="O109">
        <f t="shared" si="59"/>
        <v>6.0365965649311444E-3</v>
      </c>
      <c r="Q109">
        <f t="shared" si="37"/>
        <v>0.9615386486877503</v>
      </c>
      <c r="R109">
        <f t="shared" si="38"/>
        <v>0.94569918817405363</v>
      </c>
      <c r="S109" t="str">
        <f t="shared" si="39"/>
        <v/>
      </c>
      <c r="T109">
        <f>Q$111-Q109+0.00001</f>
        <v>1.0000000000000001E-5</v>
      </c>
      <c r="U109">
        <f t="shared" si="41"/>
        <v>0</v>
      </c>
      <c r="V109" t="str">
        <f t="shared" si="42"/>
        <v/>
      </c>
      <c r="W109" s="49">
        <f t="shared" si="57"/>
        <v>1.4148838350935833E-17</v>
      </c>
      <c r="X109" s="50">
        <f t="shared" si="58"/>
        <v>52</v>
      </c>
      <c r="AA109">
        <f t="shared" si="34"/>
        <v>59.501760376028777</v>
      </c>
      <c r="AB109">
        <f t="shared" si="43"/>
        <v>0</v>
      </c>
      <c r="AC109">
        <f t="shared" si="44"/>
        <v>1.0399997975793687</v>
      </c>
      <c r="AE109">
        <f t="shared" si="35"/>
        <v>0.9615386486877503</v>
      </c>
      <c r="AF109" t="str">
        <f t="shared" si="45"/>
        <v/>
      </c>
      <c r="AG109" s="48" t="str">
        <f t="shared" si="46"/>
        <v/>
      </c>
      <c r="AH109" s="48" t="str">
        <f t="shared" si="47"/>
        <v/>
      </c>
      <c r="AJ109">
        <f t="shared" si="48"/>
        <v>0</v>
      </c>
      <c r="AK109" t="str">
        <f t="shared" si="49"/>
        <v/>
      </c>
      <c r="AL109">
        <f t="shared" si="50"/>
        <v>0</v>
      </c>
      <c r="AM109" t="str">
        <f>IF(ROUND(AL109,4)=ROUND(AL$111,4),M109,"")</f>
        <v/>
      </c>
      <c r="AP109">
        <f t="shared" si="51"/>
        <v>3.2998316455372216</v>
      </c>
      <c r="AQ109" s="46">
        <f t="shared" si="52"/>
        <v>0.37737047773661281</v>
      </c>
      <c r="AR109" s="46">
        <f t="shared" si="53"/>
        <v>8787.5542289097721</v>
      </c>
      <c r="AS109">
        <f t="shared" si="54"/>
        <v>-8786.5542289097721</v>
      </c>
      <c r="AT109">
        <f t="shared" si="55"/>
        <v>-4392.777114454886</v>
      </c>
    </row>
    <row r="111" spans="13:46">
      <c r="N111">
        <f>SUM(N9:N109)</f>
        <v>0.9615386486877503</v>
      </c>
      <c r="O111">
        <f>SUM(O9:O109)</f>
        <v>0.94569918817405363</v>
      </c>
      <c r="Q111">
        <f>Q109</f>
        <v>0.9615386486877503</v>
      </c>
      <c r="R111">
        <f>R109</f>
        <v>0.94569918817405363</v>
      </c>
      <c r="S111">
        <f>AVERAGE(S9:S109)</f>
        <v>0.77130416879571029</v>
      </c>
      <c r="V111">
        <f>AVERAGE(V9:V109)</f>
        <v>0.76731870792329793</v>
      </c>
      <c r="AA111">
        <f>MAX(AA9:AA109)</f>
        <v>59.501760376028777</v>
      </c>
      <c r="AD111" t="s">
        <v>337</v>
      </c>
      <c r="AE111">
        <f>MAX(AE9:AE109)</f>
        <v>1.5386228767190082</v>
      </c>
      <c r="AF111">
        <f>AVERAGE(AF9:AF109)</f>
        <v>52</v>
      </c>
      <c r="AG111">
        <f t="shared" ref="AG111:AH111" si="60">AVERAGE(AG9:AG109)</f>
        <v>1.389924430674846E-2</v>
      </c>
      <c r="AH111">
        <f t="shared" si="60"/>
        <v>1.3404953516011354E-2</v>
      </c>
      <c r="AJ111">
        <f>MAX(AJ9:AJ109)</f>
        <v>11.121970802091779</v>
      </c>
      <c r="AK111">
        <f>AVERAGE(AK9:AK109)</f>
        <v>52</v>
      </c>
      <c r="AL111">
        <f>MAX(AL9:AL109)</f>
        <v>5.7610804906696664</v>
      </c>
      <c r="AM111">
        <f>AVERAGE(AM9:AM109)</f>
        <v>71</v>
      </c>
    </row>
    <row r="112" spans="13:46">
      <c r="S112" t="s">
        <v>370</v>
      </c>
      <c r="V112" t="s">
        <v>371</v>
      </c>
    </row>
    <row r="113" spans="32:32">
      <c r="AF113" t="s">
        <v>356</v>
      </c>
    </row>
    <row r="114" spans="32:32">
      <c r="AF114" t="s">
        <v>357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opLeftCell="A19" workbookViewId="0">
      <selection activeCell="I46" sqref="I46"/>
    </sheetView>
  </sheetViews>
  <sheetFormatPr defaultRowHeight="13.2"/>
  <cols>
    <col min="10" max="10" width="14.44140625" customWidth="1"/>
    <col min="12" max="12" width="13" customWidth="1"/>
    <col min="13" max="13" width="15.33203125" customWidth="1"/>
    <col min="14" max="14" width="10.77734375" customWidth="1"/>
    <col min="15" max="15" width="11.5546875" customWidth="1"/>
  </cols>
  <sheetData>
    <row r="1" spans="1:17">
      <c r="A1" t="s">
        <v>262</v>
      </c>
    </row>
    <row r="2" spans="1:17">
      <c r="P2" s="9">
        <f>N109</f>
        <v>0.28888888888888897</v>
      </c>
      <c r="Q2" s="35" t="s">
        <v>283</v>
      </c>
    </row>
    <row r="3" spans="1:17">
      <c r="K3" t="s">
        <v>276</v>
      </c>
      <c r="P3">
        <f>O109</f>
        <v>93.511111111111106</v>
      </c>
      <c r="Q3" t="s">
        <v>282</v>
      </c>
    </row>
    <row r="4" spans="1:17">
      <c r="P4">
        <f>MIN(E11,E12,E14,E16)</f>
        <v>80</v>
      </c>
      <c r="Q4" t="s">
        <v>284</v>
      </c>
    </row>
    <row r="5" spans="1:17">
      <c r="K5" t="s">
        <v>277</v>
      </c>
      <c r="P5" s="3" t="s">
        <v>18</v>
      </c>
      <c r="Q5" s="3" t="s">
        <v>15</v>
      </c>
    </row>
    <row r="6" spans="1:17" ht="52.8">
      <c r="A6" t="s">
        <v>99</v>
      </c>
      <c r="D6" s="43" t="s">
        <v>275</v>
      </c>
      <c r="L6" s="45" t="s">
        <v>290</v>
      </c>
      <c r="M6" s="45" t="s">
        <v>291</v>
      </c>
      <c r="N6" s="45" t="s">
        <v>279</v>
      </c>
      <c r="O6" s="45" t="s">
        <v>280</v>
      </c>
      <c r="P6" s="3"/>
      <c r="Q6" s="3"/>
    </row>
    <row r="7" spans="1:17">
      <c r="D7" s="43"/>
      <c r="K7">
        <v>0</v>
      </c>
      <c r="L7">
        <f>ROUND(K7*E$11+(1-K7)*E$14,2)</f>
        <v>95</v>
      </c>
      <c r="M7">
        <f>ROUND((1-K7)*E$16+K7*E$12,2)</f>
        <v>99</v>
      </c>
      <c r="N7" t="str">
        <f>IF(ROUND(L7,0)=ROUND(M7,0),K7,"")</f>
        <v/>
      </c>
      <c r="O7" t="str">
        <f>IF(N7 &lt;&gt; "",M7,"")</f>
        <v/>
      </c>
      <c r="P7" s="9">
        <f>$P$4</f>
        <v>80</v>
      </c>
      <c r="Q7" s="9">
        <f>$P$2</f>
        <v>0.28888888888888897</v>
      </c>
    </row>
    <row r="8" spans="1:17" ht="13.8" thickBot="1">
      <c r="C8" t="s">
        <v>100</v>
      </c>
      <c r="D8" s="44" t="str">
        <f>'Data Entry'!D16</f>
        <v>Strep pharyngitis</v>
      </c>
      <c r="E8" s="16"/>
      <c r="K8">
        <f>K7+0.01</f>
        <v>0.01</v>
      </c>
      <c r="L8">
        <f t="shared" ref="L8:L71" si="0">ROUND(K8*E$11+(1-K8)*E$14,2)</f>
        <v>94.95</v>
      </c>
      <c r="M8">
        <f t="shared" ref="M8:M71" si="1">ROUND((1-K8)*E$16+K8*E$12,2)</f>
        <v>98.81</v>
      </c>
      <c r="N8" t="str">
        <f t="shared" ref="N8:N71" si="2">IF(ROUND(L8,0)=ROUND(M8,0),K8,"")</f>
        <v/>
      </c>
      <c r="O8" t="str">
        <f t="shared" ref="O8:O71" si="3">IF(N8 &lt;&gt; "",M8,"")</f>
        <v/>
      </c>
      <c r="P8" s="3">
        <f>P7+0.01*($P$3-$P$4)</f>
        <v>80.135111111111115</v>
      </c>
      <c r="Q8" s="9">
        <f>$P$2</f>
        <v>0.28888888888888897</v>
      </c>
    </row>
    <row r="9" spans="1:17" ht="13.8" thickBot="1">
      <c r="C9" t="s">
        <v>101</v>
      </c>
      <c r="D9" s="44" t="str">
        <f>'Data Entry'!D17</f>
        <v>Penicillin</v>
      </c>
      <c r="E9" s="20"/>
      <c r="K9">
        <f t="shared" ref="K9:K72" si="4">K8+0.01</f>
        <v>0.02</v>
      </c>
      <c r="L9">
        <f t="shared" si="0"/>
        <v>94.9</v>
      </c>
      <c r="M9">
        <f t="shared" si="1"/>
        <v>98.62</v>
      </c>
      <c r="N9" t="str">
        <f t="shared" si="2"/>
        <v/>
      </c>
      <c r="O9" t="str">
        <f t="shared" si="3"/>
        <v/>
      </c>
      <c r="P9" s="3">
        <f t="shared" ref="P9:P72" si="5">P8+0.01*($P$3-$P$4)</f>
        <v>80.27022222222223</v>
      </c>
      <c r="Q9" s="9">
        <f t="shared" ref="Q9:Q72" si="6">$P$2</f>
        <v>0.28888888888888897</v>
      </c>
    </row>
    <row r="10" spans="1:17">
      <c r="K10">
        <f t="shared" si="4"/>
        <v>0.03</v>
      </c>
      <c r="L10">
        <f t="shared" si="0"/>
        <v>94.85</v>
      </c>
      <c r="M10">
        <f t="shared" si="1"/>
        <v>98.43</v>
      </c>
      <c r="N10" t="str">
        <f t="shared" si="2"/>
        <v/>
      </c>
      <c r="O10" t="str">
        <f t="shared" si="3"/>
        <v/>
      </c>
      <c r="P10" s="3">
        <f t="shared" si="5"/>
        <v>80.405333333333346</v>
      </c>
      <c r="Q10" s="9">
        <f t="shared" si="6"/>
        <v>0.28888888888888897</v>
      </c>
    </row>
    <row r="11" spans="1:17">
      <c r="A11" t="s">
        <v>102</v>
      </c>
      <c r="E11" s="44">
        <f>'Data Entry'!E19</f>
        <v>90</v>
      </c>
      <c r="F11" s="22" t="s">
        <v>103</v>
      </c>
      <c r="G11" t="s">
        <v>286</v>
      </c>
      <c r="K11">
        <f t="shared" si="4"/>
        <v>0.04</v>
      </c>
      <c r="L11">
        <f t="shared" si="0"/>
        <v>94.8</v>
      </c>
      <c r="M11">
        <f t="shared" si="1"/>
        <v>98.24</v>
      </c>
      <c r="N11" t="str">
        <f t="shared" si="2"/>
        <v/>
      </c>
      <c r="O11" t="str">
        <f t="shared" si="3"/>
        <v/>
      </c>
      <c r="P11" s="3">
        <f t="shared" si="5"/>
        <v>80.540444444444461</v>
      </c>
      <c r="Q11" s="9">
        <f t="shared" si="6"/>
        <v>0.28888888888888897</v>
      </c>
    </row>
    <row r="12" spans="1:17">
      <c r="A12" t="s">
        <v>104</v>
      </c>
      <c r="E12" s="44">
        <f>'Data Entry'!E20</f>
        <v>80</v>
      </c>
      <c r="F12" s="22" t="s">
        <v>105</v>
      </c>
      <c r="G12" t="s">
        <v>287</v>
      </c>
      <c r="K12">
        <f t="shared" si="4"/>
        <v>0.05</v>
      </c>
      <c r="L12">
        <f t="shared" si="0"/>
        <v>94.75</v>
      </c>
      <c r="M12">
        <f t="shared" si="1"/>
        <v>98.05</v>
      </c>
      <c r="N12" t="str">
        <f t="shared" si="2"/>
        <v/>
      </c>
      <c r="O12" t="str">
        <f t="shared" si="3"/>
        <v/>
      </c>
      <c r="P12" s="3">
        <f t="shared" si="5"/>
        <v>80.675555555555576</v>
      </c>
      <c r="Q12" s="9">
        <f t="shared" si="6"/>
        <v>0.28888888888888897</v>
      </c>
    </row>
    <row r="13" spans="1:17">
      <c r="E13" s="43"/>
      <c r="F13" s="22"/>
      <c r="K13">
        <f t="shared" si="4"/>
        <v>6.0000000000000005E-2</v>
      </c>
      <c r="L13">
        <f t="shared" si="0"/>
        <v>94.7</v>
      </c>
      <c r="M13">
        <f t="shared" si="1"/>
        <v>97.86</v>
      </c>
      <c r="N13" t="str">
        <f t="shared" si="2"/>
        <v/>
      </c>
      <c r="O13" t="str">
        <f t="shared" si="3"/>
        <v/>
      </c>
      <c r="P13" s="3">
        <f t="shared" si="5"/>
        <v>80.810666666666691</v>
      </c>
      <c r="Q13" s="9">
        <f t="shared" si="6"/>
        <v>0.28888888888888897</v>
      </c>
    </row>
    <row r="14" spans="1:17">
      <c r="A14" t="s">
        <v>106</v>
      </c>
      <c r="E14" s="44">
        <f>'Data Entry'!E22</f>
        <v>95</v>
      </c>
      <c r="F14" s="22" t="s">
        <v>107</v>
      </c>
      <c r="G14" t="s">
        <v>288</v>
      </c>
      <c r="K14">
        <f t="shared" si="4"/>
        <v>7.0000000000000007E-2</v>
      </c>
      <c r="L14">
        <f t="shared" si="0"/>
        <v>94.65</v>
      </c>
      <c r="M14">
        <f t="shared" si="1"/>
        <v>97.67</v>
      </c>
      <c r="N14" t="str">
        <f t="shared" si="2"/>
        <v/>
      </c>
      <c r="O14" t="str">
        <f t="shared" si="3"/>
        <v/>
      </c>
      <c r="P14" s="3">
        <f t="shared" si="5"/>
        <v>80.945777777777806</v>
      </c>
      <c r="Q14" s="9">
        <f t="shared" si="6"/>
        <v>0.28888888888888897</v>
      </c>
    </row>
    <row r="15" spans="1:17">
      <c r="A15" t="s">
        <v>109</v>
      </c>
      <c r="E15" s="43"/>
      <c r="F15" s="22"/>
      <c r="K15">
        <f t="shared" si="4"/>
        <v>0.08</v>
      </c>
      <c r="L15">
        <f t="shared" si="0"/>
        <v>94.6</v>
      </c>
      <c r="M15">
        <f t="shared" si="1"/>
        <v>97.48</v>
      </c>
      <c r="N15" t="str">
        <f t="shared" si="2"/>
        <v/>
      </c>
      <c r="O15" t="str">
        <f t="shared" si="3"/>
        <v/>
      </c>
      <c r="P15" s="3">
        <f t="shared" si="5"/>
        <v>81.080888888888921</v>
      </c>
      <c r="Q15" s="9">
        <f t="shared" si="6"/>
        <v>0.28888888888888897</v>
      </c>
    </row>
    <row r="16" spans="1:17">
      <c r="B16" t="s">
        <v>111</v>
      </c>
      <c r="E16" s="44">
        <f>'Data Entry'!E24</f>
        <v>99</v>
      </c>
      <c r="F16" s="22" t="s">
        <v>112</v>
      </c>
      <c r="G16" t="s">
        <v>289</v>
      </c>
      <c r="K16">
        <f t="shared" si="4"/>
        <v>0.09</v>
      </c>
      <c r="L16">
        <f t="shared" si="0"/>
        <v>94.55</v>
      </c>
      <c r="M16">
        <f t="shared" si="1"/>
        <v>97.29</v>
      </c>
      <c r="N16" t="str">
        <f t="shared" si="2"/>
        <v/>
      </c>
      <c r="O16" t="str">
        <f t="shared" si="3"/>
        <v/>
      </c>
      <c r="P16" s="3">
        <f t="shared" si="5"/>
        <v>81.216000000000037</v>
      </c>
      <c r="Q16" s="9">
        <f t="shared" si="6"/>
        <v>0.28888888888888897</v>
      </c>
    </row>
    <row r="17" spans="1:17">
      <c r="K17">
        <f t="shared" si="4"/>
        <v>9.9999999999999992E-2</v>
      </c>
      <c r="L17">
        <f t="shared" si="0"/>
        <v>94.5</v>
      </c>
      <c r="M17">
        <f t="shared" si="1"/>
        <v>97.1</v>
      </c>
      <c r="N17" t="str">
        <f t="shared" si="2"/>
        <v/>
      </c>
      <c r="O17" t="str">
        <f t="shared" si="3"/>
        <v/>
      </c>
      <c r="P17" s="3">
        <f t="shared" si="5"/>
        <v>81.351111111111152</v>
      </c>
      <c r="Q17" s="9">
        <f t="shared" si="6"/>
        <v>0.28888888888888897</v>
      </c>
    </row>
    <row r="18" spans="1:17">
      <c r="A18">
        <f>N109</f>
        <v>0.28888888888888897</v>
      </c>
      <c r="B18" t="s">
        <v>285</v>
      </c>
      <c r="K18">
        <f t="shared" si="4"/>
        <v>0.10999999999999999</v>
      </c>
      <c r="L18">
        <f t="shared" si="0"/>
        <v>94.45</v>
      </c>
      <c r="M18">
        <f t="shared" si="1"/>
        <v>96.91</v>
      </c>
      <c r="N18" t="str">
        <f t="shared" si="2"/>
        <v/>
      </c>
      <c r="O18" t="str">
        <f t="shared" si="3"/>
        <v/>
      </c>
      <c r="P18" s="3">
        <f t="shared" si="5"/>
        <v>81.486222222222267</v>
      </c>
      <c r="Q18" s="9">
        <f t="shared" si="6"/>
        <v>0.28888888888888897</v>
      </c>
    </row>
    <row r="19" spans="1:17">
      <c r="K19">
        <f t="shared" si="4"/>
        <v>0.11999999999999998</v>
      </c>
      <c r="L19">
        <f t="shared" si="0"/>
        <v>94.4</v>
      </c>
      <c r="M19">
        <f t="shared" si="1"/>
        <v>96.72</v>
      </c>
      <c r="N19" t="str">
        <f t="shared" si="2"/>
        <v/>
      </c>
      <c r="O19" t="str">
        <f t="shared" si="3"/>
        <v/>
      </c>
      <c r="P19" s="3">
        <f t="shared" si="5"/>
        <v>81.621333333333382</v>
      </c>
      <c r="Q19" s="9">
        <f t="shared" si="6"/>
        <v>0.28888888888888897</v>
      </c>
    </row>
    <row r="20" spans="1:17">
      <c r="K20">
        <f t="shared" si="4"/>
        <v>0.12999999999999998</v>
      </c>
      <c r="L20">
        <f t="shared" si="0"/>
        <v>94.35</v>
      </c>
      <c r="M20">
        <f t="shared" si="1"/>
        <v>96.53</v>
      </c>
      <c r="N20" t="str">
        <f t="shared" si="2"/>
        <v/>
      </c>
      <c r="O20" t="str">
        <f t="shared" si="3"/>
        <v/>
      </c>
      <c r="P20" s="3">
        <f t="shared" si="5"/>
        <v>81.756444444444497</v>
      </c>
      <c r="Q20" s="9">
        <f t="shared" si="6"/>
        <v>0.28888888888888897</v>
      </c>
    </row>
    <row r="21" spans="1:17">
      <c r="K21">
        <f t="shared" si="4"/>
        <v>0.13999999999999999</v>
      </c>
      <c r="L21">
        <f t="shared" si="0"/>
        <v>94.3</v>
      </c>
      <c r="M21">
        <f t="shared" si="1"/>
        <v>96.34</v>
      </c>
      <c r="N21" t="str">
        <f t="shared" si="2"/>
        <v/>
      </c>
      <c r="O21" t="str">
        <f t="shared" si="3"/>
        <v/>
      </c>
      <c r="P21" s="3">
        <f t="shared" si="5"/>
        <v>81.891555555555613</v>
      </c>
      <c r="Q21" s="9">
        <f t="shared" si="6"/>
        <v>0.28888888888888897</v>
      </c>
    </row>
    <row r="22" spans="1:17">
      <c r="K22">
        <f t="shared" si="4"/>
        <v>0.15</v>
      </c>
      <c r="L22">
        <f t="shared" si="0"/>
        <v>94.25</v>
      </c>
      <c r="M22">
        <f t="shared" si="1"/>
        <v>96.15</v>
      </c>
      <c r="N22" t="str">
        <f t="shared" si="2"/>
        <v/>
      </c>
      <c r="O22" t="str">
        <f t="shared" si="3"/>
        <v/>
      </c>
      <c r="P22" s="3">
        <f t="shared" si="5"/>
        <v>82.026666666666728</v>
      </c>
      <c r="Q22" s="9">
        <f t="shared" si="6"/>
        <v>0.28888888888888897</v>
      </c>
    </row>
    <row r="23" spans="1:17">
      <c r="K23">
        <f t="shared" si="4"/>
        <v>0.16</v>
      </c>
      <c r="L23">
        <f t="shared" si="0"/>
        <v>94.2</v>
      </c>
      <c r="M23">
        <f t="shared" si="1"/>
        <v>95.96</v>
      </c>
      <c r="N23" t="str">
        <f t="shared" si="2"/>
        <v/>
      </c>
      <c r="O23" t="str">
        <f t="shared" si="3"/>
        <v/>
      </c>
      <c r="P23" s="3">
        <f t="shared" si="5"/>
        <v>82.161777777777843</v>
      </c>
      <c r="Q23" s="9">
        <f t="shared" si="6"/>
        <v>0.28888888888888897</v>
      </c>
    </row>
    <row r="24" spans="1:17">
      <c r="K24">
        <f t="shared" si="4"/>
        <v>0.17</v>
      </c>
      <c r="L24">
        <f t="shared" si="0"/>
        <v>94.15</v>
      </c>
      <c r="M24">
        <f t="shared" si="1"/>
        <v>95.77</v>
      </c>
      <c r="N24" t="str">
        <f t="shared" si="2"/>
        <v/>
      </c>
      <c r="O24" t="str">
        <f t="shared" si="3"/>
        <v/>
      </c>
      <c r="P24" s="3">
        <f t="shared" si="5"/>
        <v>82.296888888888958</v>
      </c>
      <c r="Q24" s="9">
        <f t="shared" si="6"/>
        <v>0.28888888888888897</v>
      </c>
    </row>
    <row r="25" spans="1:17">
      <c r="K25">
        <f t="shared" si="4"/>
        <v>0.18000000000000002</v>
      </c>
      <c r="L25">
        <f t="shared" si="0"/>
        <v>94.1</v>
      </c>
      <c r="M25">
        <f t="shared" si="1"/>
        <v>95.58</v>
      </c>
      <c r="N25" t="str">
        <f t="shared" si="2"/>
        <v/>
      </c>
      <c r="O25" t="str">
        <f t="shared" si="3"/>
        <v/>
      </c>
      <c r="P25" s="3">
        <f t="shared" si="5"/>
        <v>82.432000000000073</v>
      </c>
      <c r="Q25" s="9">
        <f t="shared" si="6"/>
        <v>0.28888888888888897</v>
      </c>
    </row>
    <row r="26" spans="1:17">
      <c r="K26">
        <f t="shared" si="4"/>
        <v>0.19000000000000003</v>
      </c>
      <c r="L26">
        <f t="shared" si="0"/>
        <v>94.05</v>
      </c>
      <c r="M26">
        <f t="shared" si="1"/>
        <v>95.39</v>
      </c>
      <c r="N26" t="str">
        <f t="shared" si="2"/>
        <v/>
      </c>
      <c r="O26" t="str">
        <f t="shared" si="3"/>
        <v/>
      </c>
      <c r="P26" s="3">
        <f t="shared" si="5"/>
        <v>82.567111111111188</v>
      </c>
      <c r="Q26" s="9">
        <f t="shared" si="6"/>
        <v>0.28888888888888897</v>
      </c>
    </row>
    <row r="27" spans="1:17">
      <c r="K27">
        <f t="shared" si="4"/>
        <v>0.20000000000000004</v>
      </c>
      <c r="L27">
        <f t="shared" si="0"/>
        <v>94</v>
      </c>
      <c r="M27">
        <f t="shared" si="1"/>
        <v>95.2</v>
      </c>
      <c r="N27" t="str">
        <f t="shared" si="2"/>
        <v/>
      </c>
      <c r="O27" t="str">
        <f t="shared" si="3"/>
        <v/>
      </c>
      <c r="P27" s="3">
        <f t="shared" si="5"/>
        <v>82.702222222222304</v>
      </c>
      <c r="Q27" s="9">
        <f t="shared" si="6"/>
        <v>0.28888888888888897</v>
      </c>
    </row>
    <row r="28" spans="1:17">
      <c r="K28">
        <f t="shared" si="4"/>
        <v>0.21000000000000005</v>
      </c>
      <c r="L28">
        <f t="shared" si="0"/>
        <v>93.95</v>
      </c>
      <c r="M28">
        <f t="shared" si="1"/>
        <v>95.01</v>
      </c>
      <c r="N28" t="str">
        <f t="shared" si="2"/>
        <v/>
      </c>
      <c r="O28" t="str">
        <f t="shared" si="3"/>
        <v/>
      </c>
      <c r="P28" s="3">
        <f t="shared" si="5"/>
        <v>82.837333333333419</v>
      </c>
      <c r="Q28" s="9">
        <f t="shared" si="6"/>
        <v>0.28888888888888897</v>
      </c>
    </row>
    <row r="29" spans="1:17">
      <c r="K29">
        <f t="shared" si="4"/>
        <v>0.22000000000000006</v>
      </c>
      <c r="L29">
        <f t="shared" si="0"/>
        <v>93.9</v>
      </c>
      <c r="M29">
        <f t="shared" si="1"/>
        <v>94.82</v>
      </c>
      <c r="N29" t="str">
        <f t="shared" si="2"/>
        <v/>
      </c>
      <c r="O29" t="str">
        <f t="shared" si="3"/>
        <v/>
      </c>
      <c r="P29" s="3">
        <f t="shared" si="5"/>
        <v>82.972444444444534</v>
      </c>
      <c r="Q29" s="9">
        <f t="shared" si="6"/>
        <v>0.28888888888888897</v>
      </c>
    </row>
    <row r="30" spans="1:17">
      <c r="K30">
        <f t="shared" si="4"/>
        <v>0.23000000000000007</v>
      </c>
      <c r="L30">
        <f t="shared" si="0"/>
        <v>93.85</v>
      </c>
      <c r="M30">
        <f t="shared" si="1"/>
        <v>94.63</v>
      </c>
      <c r="N30" t="str">
        <f t="shared" si="2"/>
        <v/>
      </c>
      <c r="O30" t="str">
        <f t="shared" si="3"/>
        <v/>
      </c>
      <c r="P30" s="3">
        <f t="shared" si="5"/>
        <v>83.107555555555649</v>
      </c>
      <c r="Q30" s="9">
        <f t="shared" si="6"/>
        <v>0.28888888888888897</v>
      </c>
    </row>
    <row r="31" spans="1:17">
      <c r="K31">
        <f t="shared" si="4"/>
        <v>0.24000000000000007</v>
      </c>
      <c r="L31">
        <f t="shared" si="0"/>
        <v>93.8</v>
      </c>
      <c r="M31">
        <f t="shared" si="1"/>
        <v>94.44</v>
      </c>
      <c r="N31">
        <f t="shared" si="2"/>
        <v>0.24000000000000007</v>
      </c>
      <c r="O31">
        <f t="shared" si="3"/>
        <v>94.44</v>
      </c>
      <c r="P31" s="3">
        <f t="shared" si="5"/>
        <v>83.242666666666764</v>
      </c>
      <c r="Q31" s="9">
        <f t="shared" si="6"/>
        <v>0.28888888888888897</v>
      </c>
    </row>
    <row r="32" spans="1:17">
      <c r="K32">
        <f t="shared" si="4"/>
        <v>0.25000000000000006</v>
      </c>
      <c r="L32">
        <f t="shared" si="0"/>
        <v>93.75</v>
      </c>
      <c r="M32">
        <f t="shared" si="1"/>
        <v>94.25</v>
      </c>
      <c r="N32">
        <f t="shared" si="2"/>
        <v>0.25000000000000006</v>
      </c>
      <c r="O32">
        <f t="shared" si="3"/>
        <v>94.25</v>
      </c>
      <c r="P32" s="3">
        <f t="shared" si="5"/>
        <v>83.377777777777879</v>
      </c>
      <c r="Q32" s="9">
        <f t="shared" si="6"/>
        <v>0.28888888888888897</v>
      </c>
    </row>
    <row r="33" spans="11:17">
      <c r="K33">
        <f t="shared" si="4"/>
        <v>0.26000000000000006</v>
      </c>
      <c r="L33">
        <f t="shared" si="0"/>
        <v>93.7</v>
      </c>
      <c r="M33">
        <f t="shared" si="1"/>
        <v>94.06</v>
      </c>
      <c r="N33">
        <f t="shared" si="2"/>
        <v>0.26000000000000006</v>
      </c>
      <c r="O33">
        <f t="shared" si="3"/>
        <v>94.06</v>
      </c>
      <c r="P33" s="3">
        <f t="shared" si="5"/>
        <v>83.512888888888995</v>
      </c>
      <c r="Q33" s="9">
        <f t="shared" si="6"/>
        <v>0.28888888888888897</v>
      </c>
    </row>
    <row r="34" spans="11:17">
      <c r="K34">
        <f t="shared" si="4"/>
        <v>0.27000000000000007</v>
      </c>
      <c r="L34">
        <f t="shared" si="0"/>
        <v>93.65</v>
      </c>
      <c r="M34">
        <f t="shared" si="1"/>
        <v>93.87</v>
      </c>
      <c r="N34">
        <f t="shared" si="2"/>
        <v>0.27000000000000007</v>
      </c>
      <c r="O34">
        <f t="shared" si="3"/>
        <v>93.87</v>
      </c>
      <c r="P34" s="3">
        <f t="shared" si="5"/>
        <v>83.64800000000011</v>
      </c>
      <c r="Q34" s="9">
        <f t="shared" si="6"/>
        <v>0.28888888888888897</v>
      </c>
    </row>
    <row r="35" spans="11:17">
      <c r="K35">
        <f t="shared" si="4"/>
        <v>0.28000000000000008</v>
      </c>
      <c r="L35">
        <f t="shared" si="0"/>
        <v>93.6</v>
      </c>
      <c r="M35">
        <f t="shared" si="1"/>
        <v>93.68</v>
      </c>
      <c r="N35">
        <f t="shared" si="2"/>
        <v>0.28000000000000008</v>
      </c>
      <c r="O35">
        <f t="shared" si="3"/>
        <v>93.68</v>
      </c>
      <c r="P35" s="3">
        <f t="shared" si="5"/>
        <v>83.783111111111225</v>
      </c>
      <c r="Q35" s="9">
        <f t="shared" si="6"/>
        <v>0.28888888888888897</v>
      </c>
    </row>
    <row r="36" spans="11:17">
      <c r="K36">
        <f t="shared" si="4"/>
        <v>0.29000000000000009</v>
      </c>
      <c r="L36">
        <f t="shared" si="0"/>
        <v>93.55</v>
      </c>
      <c r="M36">
        <f t="shared" si="1"/>
        <v>93.49</v>
      </c>
      <c r="N36" t="str">
        <f t="shared" si="2"/>
        <v/>
      </c>
      <c r="O36" t="str">
        <f t="shared" si="3"/>
        <v/>
      </c>
      <c r="P36" s="3">
        <f t="shared" si="5"/>
        <v>83.91822222222234</v>
      </c>
      <c r="Q36" s="9">
        <f t="shared" si="6"/>
        <v>0.28888888888888897</v>
      </c>
    </row>
    <row r="37" spans="11:17">
      <c r="K37">
        <f t="shared" si="4"/>
        <v>0.3000000000000001</v>
      </c>
      <c r="L37">
        <f t="shared" si="0"/>
        <v>93.5</v>
      </c>
      <c r="M37">
        <f t="shared" si="1"/>
        <v>93.3</v>
      </c>
      <c r="N37" t="str">
        <f t="shared" si="2"/>
        <v/>
      </c>
      <c r="O37" t="str">
        <f t="shared" si="3"/>
        <v/>
      </c>
      <c r="P37" s="3">
        <f t="shared" si="5"/>
        <v>84.053333333333455</v>
      </c>
      <c r="Q37" s="9">
        <f t="shared" si="6"/>
        <v>0.28888888888888897</v>
      </c>
    </row>
    <row r="38" spans="11:17">
      <c r="K38">
        <f t="shared" si="4"/>
        <v>0.31000000000000011</v>
      </c>
      <c r="L38">
        <f t="shared" si="0"/>
        <v>93.45</v>
      </c>
      <c r="M38">
        <f t="shared" si="1"/>
        <v>93.11</v>
      </c>
      <c r="N38">
        <f t="shared" si="2"/>
        <v>0.31000000000000011</v>
      </c>
      <c r="O38">
        <f t="shared" si="3"/>
        <v>93.11</v>
      </c>
      <c r="P38" s="3">
        <f t="shared" si="5"/>
        <v>84.188444444444571</v>
      </c>
      <c r="Q38" s="9">
        <f t="shared" si="6"/>
        <v>0.28888888888888897</v>
      </c>
    </row>
    <row r="39" spans="11:17">
      <c r="K39">
        <f t="shared" si="4"/>
        <v>0.32000000000000012</v>
      </c>
      <c r="L39">
        <f t="shared" si="0"/>
        <v>93.4</v>
      </c>
      <c r="M39">
        <f t="shared" si="1"/>
        <v>92.92</v>
      </c>
      <c r="N39">
        <f t="shared" si="2"/>
        <v>0.32000000000000012</v>
      </c>
      <c r="O39">
        <f t="shared" si="3"/>
        <v>92.92</v>
      </c>
      <c r="P39" s="3">
        <f t="shared" si="5"/>
        <v>84.323555555555686</v>
      </c>
      <c r="Q39" s="9">
        <f t="shared" si="6"/>
        <v>0.28888888888888897</v>
      </c>
    </row>
    <row r="40" spans="11:17">
      <c r="K40">
        <f t="shared" si="4"/>
        <v>0.33000000000000013</v>
      </c>
      <c r="L40">
        <f t="shared" si="0"/>
        <v>93.35</v>
      </c>
      <c r="M40">
        <f t="shared" si="1"/>
        <v>92.73</v>
      </c>
      <c r="N40">
        <f t="shared" si="2"/>
        <v>0.33000000000000013</v>
      </c>
      <c r="O40">
        <f t="shared" si="3"/>
        <v>92.73</v>
      </c>
      <c r="P40" s="3">
        <f t="shared" si="5"/>
        <v>84.458666666666801</v>
      </c>
      <c r="Q40" s="9">
        <f t="shared" si="6"/>
        <v>0.28888888888888897</v>
      </c>
    </row>
    <row r="41" spans="11:17">
      <c r="K41">
        <f t="shared" si="4"/>
        <v>0.34000000000000014</v>
      </c>
      <c r="L41">
        <f t="shared" si="0"/>
        <v>93.3</v>
      </c>
      <c r="M41">
        <f t="shared" si="1"/>
        <v>92.54</v>
      </c>
      <c r="N41">
        <f t="shared" si="2"/>
        <v>0.34000000000000014</v>
      </c>
      <c r="O41">
        <f t="shared" si="3"/>
        <v>92.54</v>
      </c>
      <c r="P41" s="3">
        <f t="shared" si="5"/>
        <v>84.593777777777916</v>
      </c>
      <c r="Q41" s="9">
        <f t="shared" si="6"/>
        <v>0.28888888888888897</v>
      </c>
    </row>
    <row r="42" spans="11:17">
      <c r="K42">
        <f t="shared" si="4"/>
        <v>0.35000000000000014</v>
      </c>
      <c r="L42">
        <f t="shared" si="0"/>
        <v>93.25</v>
      </c>
      <c r="M42">
        <f t="shared" si="1"/>
        <v>92.35</v>
      </c>
      <c r="N42" t="str">
        <f t="shared" si="2"/>
        <v/>
      </c>
      <c r="O42" t="str">
        <f t="shared" si="3"/>
        <v/>
      </c>
      <c r="P42" s="3">
        <f t="shared" si="5"/>
        <v>84.728888888889031</v>
      </c>
      <c r="Q42" s="9">
        <f t="shared" si="6"/>
        <v>0.28888888888888897</v>
      </c>
    </row>
    <row r="43" spans="11:17">
      <c r="K43">
        <f t="shared" si="4"/>
        <v>0.36000000000000015</v>
      </c>
      <c r="L43">
        <f t="shared" si="0"/>
        <v>93.2</v>
      </c>
      <c r="M43">
        <f t="shared" si="1"/>
        <v>92.16</v>
      </c>
      <c r="N43" t="str">
        <f t="shared" si="2"/>
        <v/>
      </c>
      <c r="O43" t="str">
        <f t="shared" si="3"/>
        <v/>
      </c>
      <c r="P43" s="3">
        <f t="shared" si="5"/>
        <v>84.864000000000146</v>
      </c>
      <c r="Q43" s="9">
        <f t="shared" si="6"/>
        <v>0.28888888888888897</v>
      </c>
    </row>
    <row r="44" spans="11:17">
      <c r="K44">
        <f t="shared" si="4"/>
        <v>0.37000000000000016</v>
      </c>
      <c r="L44">
        <f t="shared" si="0"/>
        <v>93.15</v>
      </c>
      <c r="M44">
        <f t="shared" si="1"/>
        <v>91.97</v>
      </c>
      <c r="N44" t="str">
        <f t="shared" si="2"/>
        <v/>
      </c>
      <c r="O44" t="str">
        <f t="shared" si="3"/>
        <v/>
      </c>
      <c r="P44" s="3">
        <f t="shared" si="5"/>
        <v>84.999111111111262</v>
      </c>
      <c r="Q44" s="9">
        <f t="shared" si="6"/>
        <v>0.28888888888888897</v>
      </c>
    </row>
    <row r="45" spans="11:17">
      <c r="K45">
        <f t="shared" si="4"/>
        <v>0.38000000000000017</v>
      </c>
      <c r="L45">
        <f t="shared" si="0"/>
        <v>93.1</v>
      </c>
      <c r="M45">
        <f t="shared" si="1"/>
        <v>91.78</v>
      </c>
      <c r="N45" t="str">
        <f t="shared" si="2"/>
        <v/>
      </c>
      <c r="O45" t="str">
        <f t="shared" si="3"/>
        <v/>
      </c>
      <c r="P45" s="3">
        <f t="shared" si="5"/>
        <v>85.134222222222377</v>
      </c>
      <c r="Q45" s="9">
        <f t="shared" si="6"/>
        <v>0.28888888888888897</v>
      </c>
    </row>
    <row r="46" spans="11:17">
      <c r="K46">
        <f t="shared" si="4"/>
        <v>0.39000000000000018</v>
      </c>
      <c r="L46">
        <f t="shared" si="0"/>
        <v>93.05</v>
      </c>
      <c r="M46">
        <f t="shared" si="1"/>
        <v>91.59</v>
      </c>
      <c r="N46" t="str">
        <f t="shared" si="2"/>
        <v/>
      </c>
      <c r="O46" t="str">
        <f t="shared" si="3"/>
        <v/>
      </c>
      <c r="P46" s="3">
        <f t="shared" si="5"/>
        <v>85.269333333333492</v>
      </c>
      <c r="Q46" s="9">
        <f t="shared" si="6"/>
        <v>0.28888888888888897</v>
      </c>
    </row>
    <row r="47" spans="11:17">
      <c r="K47">
        <f t="shared" si="4"/>
        <v>0.40000000000000019</v>
      </c>
      <c r="L47">
        <f t="shared" si="0"/>
        <v>93</v>
      </c>
      <c r="M47">
        <f t="shared" si="1"/>
        <v>91.4</v>
      </c>
      <c r="N47" t="str">
        <f t="shared" si="2"/>
        <v/>
      </c>
      <c r="O47" t="str">
        <f t="shared" si="3"/>
        <v/>
      </c>
      <c r="P47" s="3">
        <f t="shared" si="5"/>
        <v>85.404444444444607</v>
      </c>
      <c r="Q47" s="9">
        <f t="shared" si="6"/>
        <v>0.28888888888888897</v>
      </c>
    </row>
    <row r="48" spans="11:17">
      <c r="K48">
        <f t="shared" si="4"/>
        <v>0.4100000000000002</v>
      </c>
      <c r="L48">
        <f t="shared" si="0"/>
        <v>92.95</v>
      </c>
      <c r="M48">
        <f t="shared" si="1"/>
        <v>91.21</v>
      </c>
      <c r="N48" t="str">
        <f t="shared" si="2"/>
        <v/>
      </c>
      <c r="O48" t="str">
        <f t="shared" si="3"/>
        <v/>
      </c>
      <c r="P48" s="3">
        <f t="shared" si="5"/>
        <v>85.539555555555722</v>
      </c>
      <c r="Q48" s="9">
        <f t="shared" si="6"/>
        <v>0.28888888888888897</v>
      </c>
    </row>
    <row r="49" spans="11:17">
      <c r="K49">
        <f t="shared" si="4"/>
        <v>0.42000000000000021</v>
      </c>
      <c r="L49">
        <f t="shared" si="0"/>
        <v>92.9</v>
      </c>
      <c r="M49">
        <f t="shared" si="1"/>
        <v>91.02</v>
      </c>
      <c r="N49" t="str">
        <f t="shared" si="2"/>
        <v/>
      </c>
      <c r="O49" t="str">
        <f t="shared" si="3"/>
        <v/>
      </c>
      <c r="P49" s="3">
        <f t="shared" si="5"/>
        <v>85.674666666666838</v>
      </c>
      <c r="Q49" s="9">
        <f t="shared" si="6"/>
        <v>0.28888888888888897</v>
      </c>
    </row>
    <row r="50" spans="11:17">
      <c r="K50">
        <f t="shared" si="4"/>
        <v>0.43000000000000022</v>
      </c>
      <c r="L50">
        <f t="shared" si="0"/>
        <v>92.85</v>
      </c>
      <c r="M50">
        <f t="shared" si="1"/>
        <v>90.83</v>
      </c>
      <c r="N50" t="str">
        <f t="shared" si="2"/>
        <v/>
      </c>
      <c r="O50" t="str">
        <f t="shared" si="3"/>
        <v/>
      </c>
      <c r="P50" s="3">
        <f t="shared" si="5"/>
        <v>85.809777777777953</v>
      </c>
      <c r="Q50" s="9">
        <f t="shared" si="6"/>
        <v>0.28888888888888897</v>
      </c>
    </row>
    <row r="51" spans="11:17">
      <c r="K51">
        <f t="shared" si="4"/>
        <v>0.44000000000000022</v>
      </c>
      <c r="L51">
        <f t="shared" si="0"/>
        <v>92.8</v>
      </c>
      <c r="M51">
        <f t="shared" si="1"/>
        <v>90.64</v>
      </c>
      <c r="N51" t="str">
        <f t="shared" si="2"/>
        <v/>
      </c>
      <c r="O51" t="str">
        <f t="shared" si="3"/>
        <v/>
      </c>
      <c r="P51" s="3">
        <f t="shared" si="5"/>
        <v>85.944888888889068</v>
      </c>
      <c r="Q51" s="9">
        <f t="shared" si="6"/>
        <v>0.28888888888888897</v>
      </c>
    </row>
    <row r="52" spans="11:17">
      <c r="K52">
        <f t="shared" si="4"/>
        <v>0.45000000000000023</v>
      </c>
      <c r="L52">
        <f t="shared" si="0"/>
        <v>92.75</v>
      </c>
      <c r="M52">
        <f t="shared" si="1"/>
        <v>90.45</v>
      </c>
      <c r="N52" t="str">
        <f t="shared" si="2"/>
        <v/>
      </c>
      <c r="O52" t="str">
        <f t="shared" si="3"/>
        <v/>
      </c>
      <c r="P52" s="3">
        <f t="shared" si="5"/>
        <v>86.080000000000183</v>
      </c>
      <c r="Q52" s="9">
        <f t="shared" si="6"/>
        <v>0.28888888888888897</v>
      </c>
    </row>
    <row r="53" spans="11:17">
      <c r="K53">
        <f t="shared" si="4"/>
        <v>0.46000000000000024</v>
      </c>
      <c r="L53">
        <f t="shared" si="0"/>
        <v>92.7</v>
      </c>
      <c r="M53">
        <f t="shared" si="1"/>
        <v>90.26</v>
      </c>
      <c r="N53" t="str">
        <f t="shared" si="2"/>
        <v/>
      </c>
      <c r="O53" t="str">
        <f t="shared" si="3"/>
        <v/>
      </c>
      <c r="P53" s="3">
        <f t="shared" si="5"/>
        <v>86.215111111111298</v>
      </c>
      <c r="Q53" s="9">
        <f t="shared" si="6"/>
        <v>0.28888888888888897</v>
      </c>
    </row>
    <row r="54" spans="11:17">
      <c r="K54">
        <f t="shared" si="4"/>
        <v>0.47000000000000025</v>
      </c>
      <c r="L54">
        <f t="shared" si="0"/>
        <v>92.65</v>
      </c>
      <c r="M54">
        <f t="shared" si="1"/>
        <v>90.07</v>
      </c>
      <c r="N54" t="str">
        <f t="shared" si="2"/>
        <v/>
      </c>
      <c r="O54" t="str">
        <f t="shared" si="3"/>
        <v/>
      </c>
      <c r="P54" s="3">
        <f t="shared" si="5"/>
        <v>86.350222222222413</v>
      </c>
      <c r="Q54" s="9">
        <f t="shared" si="6"/>
        <v>0.28888888888888897</v>
      </c>
    </row>
    <row r="55" spans="11:17">
      <c r="K55">
        <f t="shared" si="4"/>
        <v>0.48000000000000026</v>
      </c>
      <c r="L55">
        <f t="shared" si="0"/>
        <v>92.6</v>
      </c>
      <c r="M55">
        <f t="shared" si="1"/>
        <v>89.88</v>
      </c>
      <c r="N55" t="str">
        <f t="shared" si="2"/>
        <v/>
      </c>
      <c r="O55" t="str">
        <f t="shared" si="3"/>
        <v/>
      </c>
      <c r="P55" s="3">
        <f t="shared" si="5"/>
        <v>86.485333333333529</v>
      </c>
      <c r="Q55" s="9">
        <f t="shared" si="6"/>
        <v>0.28888888888888897</v>
      </c>
    </row>
    <row r="56" spans="11:17">
      <c r="K56">
        <f t="shared" si="4"/>
        <v>0.49000000000000027</v>
      </c>
      <c r="L56">
        <f t="shared" si="0"/>
        <v>92.55</v>
      </c>
      <c r="M56">
        <f t="shared" si="1"/>
        <v>89.69</v>
      </c>
      <c r="N56" t="str">
        <f t="shared" si="2"/>
        <v/>
      </c>
      <c r="O56" t="str">
        <f t="shared" si="3"/>
        <v/>
      </c>
      <c r="P56" s="3">
        <f t="shared" si="5"/>
        <v>86.620444444444644</v>
      </c>
      <c r="Q56" s="9">
        <f t="shared" si="6"/>
        <v>0.28888888888888897</v>
      </c>
    </row>
    <row r="57" spans="11:17">
      <c r="K57">
        <f t="shared" si="4"/>
        <v>0.50000000000000022</v>
      </c>
      <c r="L57">
        <f t="shared" si="0"/>
        <v>92.5</v>
      </c>
      <c r="M57">
        <f t="shared" si="1"/>
        <v>89.5</v>
      </c>
      <c r="N57" t="str">
        <f t="shared" si="2"/>
        <v/>
      </c>
      <c r="O57" t="str">
        <f t="shared" si="3"/>
        <v/>
      </c>
      <c r="P57" s="3">
        <f t="shared" si="5"/>
        <v>86.755555555555759</v>
      </c>
      <c r="Q57" s="9">
        <f t="shared" si="6"/>
        <v>0.28888888888888897</v>
      </c>
    </row>
    <row r="58" spans="11:17">
      <c r="K58">
        <f t="shared" si="4"/>
        <v>0.51000000000000023</v>
      </c>
      <c r="L58">
        <f t="shared" si="0"/>
        <v>92.45</v>
      </c>
      <c r="M58">
        <f t="shared" si="1"/>
        <v>89.31</v>
      </c>
      <c r="N58" t="str">
        <f t="shared" si="2"/>
        <v/>
      </c>
      <c r="O58" t="str">
        <f t="shared" si="3"/>
        <v/>
      </c>
      <c r="P58" s="3">
        <f t="shared" si="5"/>
        <v>86.890666666666874</v>
      </c>
      <c r="Q58" s="9">
        <f t="shared" si="6"/>
        <v>0.28888888888888897</v>
      </c>
    </row>
    <row r="59" spans="11:17">
      <c r="K59">
        <f t="shared" si="4"/>
        <v>0.52000000000000024</v>
      </c>
      <c r="L59">
        <f t="shared" si="0"/>
        <v>92.4</v>
      </c>
      <c r="M59">
        <f t="shared" si="1"/>
        <v>89.12</v>
      </c>
      <c r="N59" t="str">
        <f t="shared" si="2"/>
        <v/>
      </c>
      <c r="O59" t="str">
        <f t="shared" si="3"/>
        <v/>
      </c>
      <c r="P59" s="3">
        <f t="shared" si="5"/>
        <v>87.025777777777989</v>
      </c>
      <c r="Q59" s="9">
        <f t="shared" si="6"/>
        <v>0.28888888888888897</v>
      </c>
    </row>
    <row r="60" spans="11:17">
      <c r="K60">
        <f t="shared" si="4"/>
        <v>0.53000000000000025</v>
      </c>
      <c r="L60">
        <f t="shared" si="0"/>
        <v>92.35</v>
      </c>
      <c r="M60">
        <f t="shared" si="1"/>
        <v>88.93</v>
      </c>
      <c r="N60" t="str">
        <f t="shared" si="2"/>
        <v/>
      </c>
      <c r="O60" t="str">
        <f t="shared" si="3"/>
        <v/>
      </c>
      <c r="P60" s="3">
        <f t="shared" si="5"/>
        <v>87.160888888889104</v>
      </c>
      <c r="Q60" s="9">
        <f t="shared" si="6"/>
        <v>0.28888888888888897</v>
      </c>
    </row>
    <row r="61" spans="11:17">
      <c r="K61">
        <f t="shared" si="4"/>
        <v>0.54000000000000026</v>
      </c>
      <c r="L61">
        <f t="shared" si="0"/>
        <v>92.3</v>
      </c>
      <c r="M61">
        <f t="shared" si="1"/>
        <v>88.74</v>
      </c>
      <c r="N61" t="str">
        <f t="shared" si="2"/>
        <v/>
      </c>
      <c r="O61" t="str">
        <f t="shared" si="3"/>
        <v/>
      </c>
      <c r="P61" s="3">
        <f t="shared" si="5"/>
        <v>87.29600000000022</v>
      </c>
      <c r="Q61" s="9">
        <f t="shared" si="6"/>
        <v>0.28888888888888897</v>
      </c>
    </row>
    <row r="62" spans="11:17">
      <c r="K62">
        <f t="shared" si="4"/>
        <v>0.55000000000000027</v>
      </c>
      <c r="L62">
        <f t="shared" si="0"/>
        <v>92.25</v>
      </c>
      <c r="M62">
        <f t="shared" si="1"/>
        <v>88.55</v>
      </c>
      <c r="N62" t="str">
        <f t="shared" si="2"/>
        <v/>
      </c>
      <c r="O62" t="str">
        <f t="shared" si="3"/>
        <v/>
      </c>
      <c r="P62" s="3">
        <f t="shared" si="5"/>
        <v>87.431111111111335</v>
      </c>
      <c r="Q62" s="9">
        <f t="shared" si="6"/>
        <v>0.28888888888888897</v>
      </c>
    </row>
    <row r="63" spans="11:17">
      <c r="K63">
        <f t="shared" si="4"/>
        <v>0.56000000000000028</v>
      </c>
      <c r="L63">
        <f t="shared" si="0"/>
        <v>92.2</v>
      </c>
      <c r="M63">
        <f t="shared" si="1"/>
        <v>88.36</v>
      </c>
      <c r="N63" t="str">
        <f t="shared" si="2"/>
        <v/>
      </c>
      <c r="O63" t="str">
        <f t="shared" si="3"/>
        <v/>
      </c>
      <c r="P63" s="3">
        <f t="shared" si="5"/>
        <v>87.56622222222245</v>
      </c>
      <c r="Q63" s="9">
        <f t="shared" si="6"/>
        <v>0.28888888888888897</v>
      </c>
    </row>
    <row r="64" spans="11:17">
      <c r="K64">
        <f t="shared" si="4"/>
        <v>0.57000000000000028</v>
      </c>
      <c r="L64">
        <f t="shared" si="0"/>
        <v>92.15</v>
      </c>
      <c r="M64">
        <f t="shared" si="1"/>
        <v>88.17</v>
      </c>
      <c r="N64" t="str">
        <f t="shared" si="2"/>
        <v/>
      </c>
      <c r="O64" t="str">
        <f t="shared" si="3"/>
        <v/>
      </c>
      <c r="P64" s="3">
        <f t="shared" si="5"/>
        <v>87.701333333333565</v>
      </c>
      <c r="Q64" s="9">
        <f t="shared" si="6"/>
        <v>0.28888888888888897</v>
      </c>
    </row>
    <row r="65" spans="11:17">
      <c r="K65">
        <f t="shared" si="4"/>
        <v>0.58000000000000029</v>
      </c>
      <c r="L65">
        <f t="shared" si="0"/>
        <v>92.1</v>
      </c>
      <c r="M65">
        <f t="shared" si="1"/>
        <v>87.98</v>
      </c>
      <c r="N65" t="str">
        <f t="shared" si="2"/>
        <v/>
      </c>
      <c r="O65" t="str">
        <f t="shared" si="3"/>
        <v/>
      </c>
      <c r="P65" s="3">
        <f t="shared" si="5"/>
        <v>87.83644444444468</v>
      </c>
      <c r="Q65" s="9">
        <f t="shared" si="6"/>
        <v>0.28888888888888897</v>
      </c>
    </row>
    <row r="66" spans="11:17">
      <c r="K66">
        <f t="shared" si="4"/>
        <v>0.5900000000000003</v>
      </c>
      <c r="L66">
        <f t="shared" si="0"/>
        <v>92.05</v>
      </c>
      <c r="M66">
        <f t="shared" si="1"/>
        <v>87.79</v>
      </c>
      <c r="N66" t="str">
        <f t="shared" si="2"/>
        <v/>
      </c>
      <c r="O66" t="str">
        <f t="shared" si="3"/>
        <v/>
      </c>
      <c r="P66" s="3">
        <f t="shared" si="5"/>
        <v>87.971555555555796</v>
      </c>
      <c r="Q66" s="9">
        <f t="shared" si="6"/>
        <v>0.28888888888888897</v>
      </c>
    </row>
    <row r="67" spans="11:17">
      <c r="K67">
        <f t="shared" si="4"/>
        <v>0.60000000000000031</v>
      </c>
      <c r="L67">
        <f t="shared" si="0"/>
        <v>92</v>
      </c>
      <c r="M67">
        <f t="shared" si="1"/>
        <v>87.6</v>
      </c>
      <c r="N67" t="str">
        <f t="shared" si="2"/>
        <v/>
      </c>
      <c r="O67" t="str">
        <f t="shared" si="3"/>
        <v/>
      </c>
      <c r="P67" s="3">
        <f t="shared" si="5"/>
        <v>88.106666666666911</v>
      </c>
      <c r="Q67" s="9">
        <f t="shared" si="6"/>
        <v>0.28888888888888897</v>
      </c>
    </row>
    <row r="68" spans="11:17">
      <c r="K68">
        <f t="shared" si="4"/>
        <v>0.61000000000000032</v>
      </c>
      <c r="L68">
        <f t="shared" si="0"/>
        <v>91.95</v>
      </c>
      <c r="M68">
        <f t="shared" si="1"/>
        <v>87.41</v>
      </c>
      <c r="N68" t="str">
        <f t="shared" si="2"/>
        <v/>
      </c>
      <c r="O68" t="str">
        <f t="shared" si="3"/>
        <v/>
      </c>
      <c r="P68" s="3">
        <f t="shared" si="5"/>
        <v>88.241777777778026</v>
      </c>
      <c r="Q68" s="9">
        <f t="shared" si="6"/>
        <v>0.28888888888888897</v>
      </c>
    </row>
    <row r="69" spans="11:17">
      <c r="K69">
        <f t="shared" si="4"/>
        <v>0.62000000000000033</v>
      </c>
      <c r="L69">
        <f t="shared" si="0"/>
        <v>91.9</v>
      </c>
      <c r="M69">
        <f t="shared" si="1"/>
        <v>87.22</v>
      </c>
      <c r="N69" t="str">
        <f t="shared" si="2"/>
        <v/>
      </c>
      <c r="O69" t="str">
        <f t="shared" si="3"/>
        <v/>
      </c>
      <c r="P69" s="3">
        <f t="shared" si="5"/>
        <v>88.376888888889141</v>
      </c>
      <c r="Q69" s="9">
        <f t="shared" si="6"/>
        <v>0.28888888888888897</v>
      </c>
    </row>
    <row r="70" spans="11:17">
      <c r="K70">
        <f t="shared" si="4"/>
        <v>0.63000000000000034</v>
      </c>
      <c r="L70">
        <f t="shared" si="0"/>
        <v>91.85</v>
      </c>
      <c r="M70">
        <f t="shared" si="1"/>
        <v>87.03</v>
      </c>
      <c r="N70" t="str">
        <f t="shared" si="2"/>
        <v/>
      </c>
      <c r="O70" t="str">
        <f t="shared" si="3"/>
        <v/>
      </c>
      <c r="P70" s="3">
        <f t="shared" si="5"/>
        <v>88.512000000000256</v>
      </c>
      <c r="Q70" s="9">
        <f t="shared" si="6"/>
        <v>0.28888888888888897</v>
      </c>
    </row>
    <row r="71" spans="11:17">
      <c r="K71">
        <f t="shared" si="4"/>
        <v>0.64000000000000035</v>
      </c>
      <c r="L71">
        <f t="shared" si="0"/>
        <v>91.8</v>
      </c>
      <c r="M71">
        <f t="shared" si="1"/>
        <v>86.84</v>
      </c>
      <c r="N71" t="str">
        <f t="shared" si="2"/>
        <v/>
      </c>
      <c r="O71" t="str">
        <f t="shared" si="3"/>
        <v/>
      </c>
      <c r="P71" s="3">
        <f t="shared" si="5"/>
        <v>88.647111111111371</v>
      </c>
      <c r="Q71" s="9">
        <f t="shared" si="6"/>
        <v>0.28888888888888897</v>
      </c>
    </row>
    <row r="72" spans="11:17">
      <c r="K72">
        <f t="shared" si="4"/>
        <v>0.65000000000000036</v>
      </c>
      <c r="L72">
        <f t="shared" ref="L72:L107" si="7">ROUND(K72*E$11+(1-K72)*E$14,2)</f>
        <v>91.75</v>
      </c>
      <c r="M72">
        <f t="shared" ref="M72:M107" si="8">ROUND((1-K72)*E$16+K72*E$12,2)</f>
        <v>86.65</v>
      </c>
      <c r="N72" t="str">
        <f t="shared" ref="N72:N107" si="9">IF(ROUND(L72,0)=ROUND(M72,0),K72,"")</f>
        <v/>
      </c>
      <c r="O72" t="str">
        <f t="shared" ref="O72:O107" si="10">IF(N72 &lt;&gt; "",M72,"")</f>
        <v/>
      </c>
      <c r="P72" s="3">
        <f t="shared" si="5"/>
        <v>88.782222222222487</v>
      </c>
      <c r="Q72" s="9">
        <f t="shared" si="6"/>
        <v>0.28888888888888897</v>
      </c>
    </row>
    <row r="73" spans="11:17">
      <c r="K73">
        <f t="shared" ref="K73:K107" si="11">K72+0.01</f>
        <v>0.66000000000000036</v>
      </c>
      <c r="L73">
        <f t="shared" si="7"/>
        <v>91.7</v>
      </c>
      <c r="M73">
        <f t="shared" si="8"/>
        <v>86.46</v>
      </c>
      <c r="N73" t="str">
        <f t="shared" si="9"/>
        <v/>
      </c>
      <c r="O73" t="str">
        <f t="shared" si="10"/>
        <v/>
      </c>
      <c r="P73" s="3">
        <f t="shared" ref="P73:P107" si="12">P72+0.01*($P$3-$P$4)</f>
        <v>88.917333333333602</v>
      </c>
      <c r="Q73" s="9">
        <f t="shared" ref="Q73:Q107" si="13">$P$2</f>
        <v>0.28888888888888897</v>
      </c>
    </row>
    <row r="74" spans="11:17">
      <c r="K74">
        <f t="shared" si="11"/>
        <v>0.67000000000000037</v>
      </c>
      <c r="L74">
        <f t="shared" si="7"/>
        <v>91.65</v>
      </c>
      <c r="M74">
        <f t="shared" si="8"/>
        <v>86.27</v>
      </c>
      <c r="N74" t="str">
        <f t="shared" si="9"/>
        <v/>
      </c>
      <c r="O74" t="str">
        <f t="shared" si="10"/>
        <v/>
      </c>
      <c r="P74" s="3">
        <f t="shared" si="12"/>
        <v>89.052444444444717</v>
      </c>
      <c r="Q74" s="9">
        <f t="shared" si="13"/>
        <v>0.28888888888888897</v>
      </c>
    </row>
    <row r="75" spans="11:17">
      <c r="K75">
        <f t="shared" si="11"/>
        <v>0.68000000000000038</v>
      </c>
      <c r="L75">
        <f t="shared" si="7"/>
        <v>91.6</v>
      </c>
      <c r="M75">
        <f t="shared" si="8"/>
        <v>86.08</v>
      </c>
      <c r="N75" t="str">
        <f t="shared" si="9"/>
        <v/>
      </c>
      <c r="O75" t="str">
        <f t="shared" si="10"/>
        <v/>
      </c>
      <c r="P75" s="3">
        <f t="shared" si="12"/>
        <v>89.187555555555832</v>
      </c>
      <c r="Q75" s="9">
        <f t="shared" si="13"/>
        <v>0.28888888888888897</v>
      </c>
    </row>
    <row r="76" spans="11:17">
      <c r="K76">
        <f t="shared" si="11"/>
        <v>0.69000000000000039</v>
      </c>
      <c r="L76">
        <f t="shared" si="7"/>
        <v>91.55</v>
      </c>
      <c r="M76">
        <f t="shared" si="8"/>
        <v>85.89</v>
      </c>
      <c r="N76" t="str">
        <f t="shared" si="9"/>
        <v/>
      </c>
      <c r="O76" t="str">
        <f t="shared" si="10"/>
        <v/>
      </c>
      <c r="P76" s="3">
        <f t="shared" si="12"/>
        <v>89.322666666666947</v>
      </c>
      <c r="Q76" s="9">
        <f t="shared" si="13"/>
        <v>0.28888888888888897</v>
      </c>
    </row>
    <row r="77" spans="11:17">
      <c r="K77">
        <f t="shared" si="11"/>
        <v>0.7000000000000004</v>
      </c>
      <c r="L77">
        <f t="shared" si="7"/>
        <v>91.5</v>
      </c>
      <c r="M77">
        <f t="shared" si="8"/>
        <v>85.7</v>
      </c>
      <c r="N77" t="str">
        <f t="shared" si="9"/>
        <v/>
      </c>
      <c r="O77" t="str">
        <f t="shared" si="10"/>
        <v/>
      </c>
      <c r="P77" s="3">
        <f t="shared" si="12"/>
        <v>89.457777777778063</v>
      </c>
      <c r="Q77" s="9">
        <f t="shared" si="13"/>
        <v>0.28888888888888897</v>
      </c>
    </row>
    <row r="78" spans="11:17">
      <c r="K78">
        <f t="shared" si="11"/>
        <v>0.71000000000000041</v>
      </c>
      <c r="L78">
        <f t="shared" si="7"/>
        <v>91.45</v>
      </c>
      <c r="M78">
        <f t="shared" si="8"/>
        <v>85.51</v>
      </c>
      <c r="N78" t="str">
        <f t="shared" si="9"/>
        <v/>
      </c>
      <c r="O78" t="str">
        <f t="shared" si="10"/>
        <v/>
      </c>
      <c r="P78" s="3">
        <f t="shared" si="12"/>
        <v>89.592888888889178</v>
      </c>
      <c r="Q78" s="9">
        <f t="shared" si="13"/>
        <v>0.28888888888888897</v>
      </c>
    </row>
    <row r="79" spans="11:17">
      <c r="K79">
        <f t="shared" si="11"/>
        <v>0.72000000000000042</v>
      </c>
      <c r="L79">
        <f t="shared" si="7"/>
        <v>91.4</v>
      </c>
      <c r="M79">
        <f t="shared" si="8"/>
        <v>85.32</v>
      </c>
      <c r="N79" t="str">
        <f t="shared" si="9"/>
        <v/>
      </c>
      <c r="O79" t="str">
        <f t="shared" si="10"/>
        <v/>
      </c>
      <c r="P79" s="3">
        <f t="shared" si="12"/>
        <v>89.728000000000293</v>
      </c>
      <c r="Q79" s="9">
        <f t="shared" si="13"/>
        <v>0.28888888888888897</v>
      </c>
    </row>
    <row r="80" spans="11:17">
      <c r="K80">
        <f t="shared" si="11"/>
        <v>0.73000000000000043</v>
      </c>
      <c r="L80">
        <f t="shared" si="7"/>
        <v>91.35</v>
      </c>
      <c r="M80">
        <f t="shared" si="8"/>
        <v>85.13</v>
      </c>
      <c r="N80" t="str">
        <f t="shared" si="9"/>
        <v/>
      </c>
      <c r="O80" t="str">
        <f t="shared" si="10"/>
        <v/>
      </c>
      <c r="P80" s="3">
        <f t="shared" si="12"/>
        <v>89.863111111111408</v>
      </c>
      <c r="Q80" s="9">
        <f t="shared" si="13"/>
        <v>0.28888888888888897</v>
      </c>
    </row>
    <row r="81" spans="11:17">
      <c r="K81">
        <f t="shared" si="11"/>
        <v>0.74000000000000044</v>
      </c>
      <c r="L81">
        <f t="shared" si="7"/>
        <v>91.3</v>
      </c>
      <c r="M81">
        <f t="shared" si="8"/>
        <v>84.94</v>
      </c>
      <c r="N81" t="str">
        <f t="shared" si="9"/>
        <v/>
      </c>
      <c r="O81" t="str">
        <f t="shared" si="10"/>
        <v/>
      </c>
      <c r="P81" s="3">
        <f t="shared" si="12"/>
        <v>89.998222222222523</v>
      </c>
      <c r="Q81" s="9">
        <f t="shared" si="13"/>
        <v>0.28888888888888897</v>
      </c>
    </row>
    <row r="82" spans="11:17">
      <c r="K82">
        <f t="shared" si="11"/>
        <v>0.75000000000000044</v>
      </c>
      <c r="L82">
        <f t="shared" si="7"/>
        <v>91.25</v>
      </c>
      <c r="M82">
        <f t="shared" si="8"/>
        <v>84.75</v>
      </c>
      <c r="N82" t="str">
        <f t="shared" si="9"/>
        <v/>
      </c>
      <c r="O82" t="str">
        <f t="shared" si="10"/>
        <v/>
      </c>
      <c r="P82" s="3">
        <f t="shared" si="12"/>
        <v>90.133333333333638</v>
      </c>
      <c r="Q82" s="9">
        <f t="shared" si="13"/>
        <v>0.28888888888888897</v>
      </c>
    </row>
    <row r="83" spans="11:17">
      <c r="K83">
        <f t="shared" si="11"/>
        <v>0.76000000000000045</v>
      </c>
      <c r="L83">
        <f t="shared" si="7"/>
        <v>91.2</v>
      </c>
      <c r="M83">
        <f t="shared" si="8"/>
        <v>84.56</v>
      </c>
      <c r="N83" t="str">
        <f t="shared" si="9"/>
        <v/>
      </c>
      <c r="O83" t="str">
        <f t="shared" si="10"/>
        <v/>
      </c>
      <c r="P83" s="3">
        <f t="shared" si="12"/>
        <v>90.268444444444754</v>
      </c>
      <c r="Q83" s="9">
        <f t="shared" si="13"/>
        <v>0.28888888888888897</v>
      </c>
    </row>
    <row r="84" spans="11:17">
      <c r="K84">
        <f t="shared" si="11"/>
        <v>0.77000000000000046</v>
      </c>
      <c r="L84">
        <f t="shared" si="7"/>
        <v>91.15</v>
      </c>
      <c r="M84">
        <f t="shared" si="8"/>
        <v>84.37</v>
      </c>
      <c r="N84" t="str">
        <f t="shared" si="9"/>
        <v/>
      </c>
      <c r="O84" t="str">
        <f t="shared" si="10"/>
        <v/>
      </c>
      <c r="P84" s="3">
        <f t="shared" si="12"/>
        <v>90.403555555555869</v>
      </c>
      <c r="Q84" s="9">
        <f t="shared" si="13"/>
        <v>0.28888888888888897</v>
      </c>
    </row>
    <row r="85" spans="11:17">
      <c r="K85">
        <f t="shared" si="11"/>
        <v>0.78000000000000047</v>
      </c>
      <c r="L85">
        <f t="shared" si="7"/>
        <v>91.1</v>
      </c>
      <c r="M85">
        <f t="shared" si="8"/>
        <v>84.18</v>
      </c>
      <c r="N85" t="str">
        <f t="shared" si="9"/>
        <v/>
      </c>
      <c r="O85" t="str">
        <f t="shared" si="10"/>
        <v/>
      </c>
      <c r="P85" s="3">
        <f t="shared" si="12"/>
        <v>90.538666666666984</v>
      </c>
      <c r="Q85" s="9">
        <f t="shared" si="13"/>
        <v>0.28888888888888897</v>
      </c>
    </row>
    <row r="86" spans="11:17">
      <c r="K86">
        <f t="shared" si="11"/>
        <v>0.79000000000000048</v>
      </c>
      <c r="L86">
        <f t="shared" si="7"/>
        <v>91.05</v>
      </c>
      <c r="M86">
        <f t="shared" si="8"/>
        <v>83.99</v>
      </c>
      <c r="N86" t="str">
        <f t="shared" si="9"/>
        <v/>
      </c>
      <c r="O86" t="str">
        <f t="shared" si="10"/>
        <v/>
      </c>
      <c r="P86" s="3">
        <f t="shared" si="12"/>
        <v>90.673777777778099</v>
      </c>
      <c r="Q86" s="9">
        <f t="shared" si="13"/>
        <v>0.28888888888888897</v>
      </c>
    </row>
    <row r="87" spans="11:17">
      <c r="K87">
        <f t="shared" si="11"/>
        <v>0.80000000000000049</v>
      </c>
      <c r="L87">
        <f t="shared" si="7"/>
        <v>91</v>
      </c>
      <c r="M87">
        <f t="shared" si="8"/>
        <v>83.8</v>
      </c>
      <c r="N87" t="str">
        <f t="shared" si="9"/>
        <v/>
      </c>
      <c r="O87" t="str">
        <f t="shared" si="10"/>
        <v/>
      </c>
      <c r="P87" s="3">
        <f t="shared" si="12"/>
        <v>90.808888888889214</v>
      </c>
      <c r="Q87" s="9">
        <f t="shared" si="13"/>
        <v>0.28888888888888897</v>
      </c>
    </row>
    <row r="88" spans="11:17">
      <c r="K88">
        <f t="shared" si="11"/>
        <v>0.8100000000000005</v>
      </c>
      <c r="L88">
        <f t="shared" si="7"/>
        <v>90.95</v>
      </c>
      <c r="M88">
        <f t="shared" si="8"/>
        <v>83.61</v>
      </c>
      <c r="N88" t="str">
        <f t="shared" si="9"/>
        <v/>
      </c>
      <c r="O88" t="str">
        <f t="shared" si="10"/>
        <v/>
      </c>
      <c r="P88" s="3">
        <f t="shared" si="12"/>
        <v>90.944000000000329</v>
      </c>
      <c r="Q88" s="9">
        <f t="shared" si="13"/>
        <v>0.28888888888888897</v>
      </c>
    </row>
    <row r="89" spans="11:17">
      <c r="K89">
        <f t="shared" si="11"/>
        <v>0.82000000000000051</v>
      </c>
      <c r="L89">
        <f t="shared" si="7"/>
        <v>90.9</v>
      </c>
      <c r="M89">
        <f t="shared" si="8"/>
        <v>83.42</v>
      </c>
      <c r="N89" t="str">
        <f t="shared" si="9"/>
        <v/>
      </c>
      <c r="O89" t="str">
        <f t="shared" si="10"/>
        <v/>
      </c>
      <c r="P89" s="3">
        <f t="shared" si="12"/>
        <v>91.079111111111445</v>
      </c>
      <c r="Q89" s="9">
        <f t="shared" si="13"/>
        <v>0.28888888888888897</v>
      </c>
    </row>
    <row r="90" spans="11:17">
      <c r="K90">
        <f t="shared" si="11"/>
        <v>0.83000000000000052</v>
      </c>
      <c r="L90">
        <f t="shared" si="7"/>
        <v>90.85</v>
      </c>
      <c r="M90">
        <f t="shared" si="8"/>
        <v>83.23</v>
      </c>
      <c r="N90" t="str">
        <f t="shared" si="9"/>
        <v/>
      </c>
      <c r="O90" t="str">
        <f t="shared" si="10"/>
        <v/>
      </c>
      <c r="P90" s="3">
        <f t="shared" si="12"/>
        <v>91.21422222222256</v>
      </c>
      <c r="Q90" s="9">
        <f t="shared" si="13"/>
        <v>0.28888888888888897</v>
      </c>
    </row>
    <row r="91" spans="11:17">
      <c r="K91">
        <f t="shared" si="11"/>
        <v>0.84000000000000052</v>
      </c>
      <c r="L91">
        <f t="shared" si="7"/>
        <v>90.8</v>
      </c>
      <c r="M91">
        <f t="shared" si="8"/>
        <v>83.04</v>
      </c>
      <c r="N91" t="str">
        <f t="shared" si="9"/>
        <v/>
      </c>
      <c r="O91" t="str">
        <f t="shared" si="10"/>
        <v/>
      </c>
      <c r="P91" s="3">
        <f t="shared" si="12"/>
        <v>91.349333333333675</v>
      </c>
      <c r="Q91" s="9">
        <f t="shared" si="13"/>
        <v>0.28888888888888897</v>
      </c>
    </row>
    <row r="92" spans="11:17">
      <c r="K92">
        <f t="shared" si="11"/>
        <v>0.85000000000000053</v>
      </c>
      <c r="L92">
        <f t="shared" si="7"/>
        <v>90.75</v>
      </c>
      <c r="M92">
        <f t="shared" si="8"/>
        <v>82.85</v>
      </c>
      <c r="N92" t="str">
        <f t="shared" si="9"/>
        <v/>
      </c>
      <c r="O92" t="str">
        <f t="shared" si="10"/>
        <v/>
      </c>
      <c r="P92" s="3">
        <f t="shared" si="12"/>
        <v>91.48444444444479</v>
      </c>
      <c r="Q92" s="9">
        <f t="shared" si="13"/>
        <v>0.28888888888888897</v>
      </c>
    </row>
    <row r="93" spans="11:17">
      <c r="K93">
        <f t="shared" si="11"/>
        <v>0.86000000000000054</v>
      </c>
      <c r="L93">
        <f t="shared" si="7"/>
        <v>90.7</v>
      </c>
      <c r="M93">
        <f t="shared" si="8"/>
        <v>82.66</v>
      </c>
      <c r="N93" t="str">
        <f t="shared" si="9"/>
        <v/>
      </c>
      <c r="O93" t="str">
        <f t="shared" si="10"/>
        <v/>
      </c>
      <c r="P93" s="3">
        <f t="shared" si="12"/>
        <v>91.619555555555905</v>
      </c>
      <c r="Q93" s="9">
        <f t="shared" si="13"/>
        <v>0.28888888888888897</v>
      </c>
    </row>
    <row r="94" spans="11:17">
      <c r="K94">
        <f t="shared" si="11"/>
        <v>0.87000000000000055</v>
      </c>
      <c r="L94">
        <f t="shared" si="7"/>
        <v>90.65</v>
      </c>
      <c r="M94">
        <f t="shared" si="8"/>
        <v>82.47</v>
      </c>
      <c r="N94" t="str">
        <f t="shared" si="9"/>
        <v/>
      </c>
      <c r="O94" t="str">
        <f t="shared" si="10"/>
        <v/>
      </c>
      <c r="P94" s="3">
        <f t="shared" si="12"/>
        <v>91.754666666667021</v>
      </c>
      <c r="Q94" s="9">
        <f t="shared" si="13"/>
        <v>0.28888888888888897</v>
      </c>
    </row>
    <row r="95" spans="11:17">
      <c r="K95">
        <f t="shared" si="11"/>
        <v>0.88000000000000056</v>
      </c>
      <c r="L95">
        <f t="shared" si="7"/>
        <v>90.6</v>
      </c>
      <c r="M95">
        <f t="shared" si="8"/>
        <v>82.28</v>
      </c>
      <c r="N95" t="str">
        <f t="shared" si="9"/>
        <v/>
      </c>
      <c r="O95" t="str">
        <f t="shared" si="10"/>
        <v/>
      </c>
      <c r="P95" s="3">
        <f t="shared" si="12"/>
        <v>91.889777777778136</v>
      </c>
      <c r="Q95" s="9">
        <f t="shared" si="13"/>
        <v>0.28888888888888897</v>
      </c>
    </row>
    <row r="96" spans="11:17">
      <c r="K96">
        <f t="shared" si="11"/>
        <v>0.89000000000000057</v>
      </c>
      <c r="L96">
        <f t="shared" si="7"/>
        <v>90.55</v>
      </c>
      <c r="M96">
        <f t="shared" si="8"/>
        <v>82.09</v>
      </c>
      <c r="N96" t="str">
        <f t="shared" si="9"/>
        <v/>
      </c>
      <c r="O96" t="str">
        <f t="shared" si="10"/>
        <v/>
      </c>
      <c r="P96" s="3">
        <f t="shared" si="12"/>
        <v>92.024888888889251</v>
      </c>
      <c r="Q96" s="9">
        <f t="shared" si="13"/>
        <v>0.28888888888888897</v>
      </c>
    </row>
    <row r="97" spans="11:17">
      <c r="K97">
        <f t="shared" si="11"/>
        <v>0.90000000000000058</v>
      </c>
      <c r="L97">
        <f t="shared" si="7"/>
        <v>90.5</v>
      </c>
      <c r="M97">
        <f t="shared" si="8"/>
        <v>81.900000000000006</v>
      </c>
      <c r="N97" t="str">
        <f t="shared" si="9"/>
        <v/>
      </c>
      <c r="O97" t="str">
        <f t="shared" si="10"/>
        <v/>
      </c>
      <c r="P97" s="3">
        <f t="shared" si="12"/>
        <v>92.160000000000366</v>
      </c>
      <c r="Q97" s="9">
        <f t="shared" si="13"/>
        <v>0.28888888888888897</v>
      </c>
    </row>
    <row r="98" spans="11:17">
      <c r="K98">
        <f t="shared" si="11"/>
        <v>0.91000000000000059</v>
      </c>
      <c r="L98">
        <f t="shared" si="7"/>
        <v>90.45</v>
      </c>
      <c r="M98">
        <f t="shared" si="8"/>
        <v>81.709999999999994</v>
      </c>
      <c r="N98" t="str">
        <f t="shared" si="9"/>
        <v/>
      </c>
      <c r="O98" t="str">
        <f t="shared" si="10"/>
        <v/>
      </c>
      <c r="P98" s="3">
        <f t="shared" si="12"/>
        <v>92.295111111111481</v>
      </c>
      <c r="Q98" s="9">
        <f t="shared" si="13"/>
        <v>0.28888888888888897</v>
      </c>
    </row>
    <row r="99" spans="11:17">
      <c r="K99">
        <f t="shared" si="11"/>
        <v>0.9200000000000006</v>
      </c>
      <c r="L99">
        <f t="shared" si="7"/>
        <v>90.4</v>
      </c>
      <c r="M99">
        <f t="shared" si="8"/>
        <v>81.52</v>
      </c>
      <c r="N99" t="str">
        <f t="shared" si="9"/>
        <v/>
      </c>
      <c r="O99" t="str">
        <f t="shared" si="10"/>
        <v/>
      </c>
      <c r="P99" s="3">
        <f t="shared" si="12"/>
        <v>92.430222222222596</v>
      </c>
      <c r="Q99" s="9">
        <f t="shared" si="13"/>
        <v>0.28888888888888897</v>
      </c>
    </row>
    <row r="100" spans="11:17">
      <c r="K100">
        <f t="shared" si="11"/>
        <v>0.9300000000000006</v>
      </c>
      <c r="L100">
        <f t="shared" si="7"/>
        <v>90.35</v>
      </c>
      <c r="M100">
        <f t="shared" si="8"/>
        <v>81.33</v>
      </c>
      <c r="N100" t="str">
        <f t="shared" si="9"/>
        <v/>
      </c>
      <c r="O100" t="str">
        <f t="shared" si="10"/>
        <v/>
      </c>
      <c r="P100" s="3">
        <f t="shared" si="12"/>
        <v>92.565333333333712</v>
      </c>
      <c r="Q100" s="9">
        <f t="shared" si="13"/>
        <v>0.28888888888888897</v>
      </c>
    </row>
    <row r="101" spans="11:17">
      <c r="K101">
        <f t="shared" si="11"/>
        <v>0.94000000000000061</v>
      </c>
      <c r="L101">
        <f t="shared" si="7"/>
        <v>90.3</v>
      </c>
      <c r="M101">
        <f t="shared" si="8"/>
        <v>81.14</v>
      </c>
      <c r="N101" t="str">
        <f t="shared" si="9"/>
        <v/>
      </c>
      <c r="O101" t="str">
        <f t="shared" si="10"/>
        <v/>
      </c>
      <c r="P101" s="3">
        <f t="shared" si="12"/>
        <v>92.700444444444827</v>
      </c>
      <c r="Q101" s="9">
        <f t="shared" si="13"/>
        <v>0.28888888888888897</v>
      </c>
    </row>
    <row r="102" spans="11:17">
      <c r="K102">
        <f t="shared" si="11"/>
        <v>0.95000000000000062</v>
      </c>
      <c r="L102">
        <f t="shared" si="7"/>
        <v>90.25</v>
      </c>
      <c r="M102">
        <f t="shared" si="8"/>
        <v>80.95</v>
      </c>
      <c r="N102" t="str">
        <f t="shared" si="9"/>
        <v/>
      </c>
      <c r="O102" t="str">
        <f t="shared" si="10"/>
        <v/>
      </c>
      <c r="P102" s="3">
        <f t="shared" si="12"/>
        <v>92.835555555555942</v>
      </c>
      <c r="Q102" s="9">
        <f t="shared" si="13"/>
        <v>0.28888888888888897</v>
      </c>
    </row>
    <row r="103" spans="11:17">
      <c r="K103">
        <f t="shared" si="11"/>
        <v>0.96000000000000063</v>
      </c>
      <c r="L103">
        <f t="shared" si="7"/>
        <v>90.2</v>
      </c>
      <c r="M103">
        <f t="shared" si="8"/>
        <v>80.760000000000005</v>
      </c>
      <c r="N103" t="str">
        <f t="shared" si="9"/>
        <v/>
      </c>
      <c r="O103" t="str">
        <f t="shared" si="10"/>
        <v/>
      </c>
      <c r="P103" s="3">
        <f t="shared" si="12"/>
        <v>92.970666666667057</v>
      </c>
      <c r="Q103" s="9">
        <f t="shared" si="13"/>
        <v>0.28888888888888897</v>
      </c>
    </row>
    <row r="104" spans="11:17">
      <c r="K104">
        <f t="shared" si="11"/>
        <v>0.97000000000000064</v>
      </c>
      <c r="L104">
        <f t="shared" si="7"/>
        <v>90.15</v>
      </c>
      <c r="M104">
        <f t="shared" si="8"/>
        <v>80.569999999999993</v>
      </c>
      <c r="N104" t="str">
        <f t="shared" si="9"/>
        <v/>
      </c>
      <c r="O104" t="str">
        <f t="shared" si="10"/>
        <v/>
      </c>
      <c r="P104" s="3">
        <f t="shared" si="12"/>
        <v>93.105777777778172</v>
      </c>
      <c r="Q104" s="9">
        <f t="shared" si="13"/>
        <v>0.28888888888888897</v>
      </c>
    </row>
    <row r="105" spans="11:17">
      <c r="K105">
        <f t="shared" si="11"/>
        <v>0.98000000000000065</v>
      </c>
      <c r="L105">
        <f t="shared" si="7"/>
        <v>90.1</v>
      </c>
      <c r="M105">
        <f t="shared" si="8"/>
        <v>80.38</v>
      </c>
      <c r="N105" t="str">
        <f t="shared" si="9"/>
        <v/>
      </c>
      <c r="O105" t="str">
        <f t="shared" si="10"/>
        <v/>
      </c>
      <c r="P105" s="3">
        <f t="shared" si="12"/>
        <v>93.240888888889288</v>
      </c>
      <c r="Q105" s="9">
        <f t="shared" si="13"/>
        <v>0.28888888888888897</v>
      </c>
    </row>
    <row r="106" spans="11:17">
      <c r="K106">
        <f t="shared" si="11"/>
        <v>0.99000000000000066</v>
      </c>
      <c r="L106">
        <f t="shared" si="7"/>
        <v>90.05</v>
      </c>
      <c r="M106">
        <f t="shared" si="8"/>
        <v>80.19</v>
      </c>
      <c r="N106" t="str">
        <f t="shared" si="9"/>
        <v/>
      </c>
      <c r="O106" t="str">
        <f t="shared" si="10"/>
        <v/>
      </c>
      <c r="P106" s="3">
        <f t="shared" si="12"/>
        <v>93.376000000000403</v>
      </c>
      <c r="Q106" s="9">
        <f t="shared" si="13"/>
        <v>0.28888888888888897</v>
      </c>
    </row>
    <row r="107" spans="11:17">
      <c r="K107">
        <f t="shared" si="11"/>
        <v>1.0000000000000007</v>
      </c>
      <c r="L107">
        <f t="shared" si="7"/>
        <v>90</v>
      </c>
      <c r="M107">
        <f t="shared" si="8"/>
        <v>80</v>
      </c>
      <c r="N107" t="str">
        <f t="shared" si="9"/>
        <v/>
      </c>
      <c r="O107" t="str">
        <f t="shared" si="10"/>
        <v/>
      </c>
      <c r="P107" s="3">
        <f t="shared" si="12"/>
        <v>93.511111111111518</v>
      </c>
      <c r="Q107" s="9">
        <f t="shared" si="13"/>
        <v>0.28888888888888897</v>
      </c>
    </row>
    <row r="108" spans="11:17">
      <c r="N108" t="s">
        <v>17</v>
      </c>
      <c r="O108" t="s">
        <v>281</v>
      </c>
    </row>
    <row r="109" spans="11:17">
      <c r="N109">
        <f>AVERAGE(N7:N107)</f>
        <v>0.28888888888888897</v>
      </c>
      <c r="O109">
        <f>AVERAGE(O7:O107)</f>
        <v>93.511111111111106</v>
      </c>
      <c r="P109" t="s">
        <v>278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2"/>
  <sheetViews>
    <sheetView topLeftCell="A196" workbookViewId="0">
      <selection activeCell="J201" sqref="J201"/>
    </sheetView>
  </sheetViews>
  <sheetFormatPr defaultColWidth="11.44140625" defaultRowHeight="13.2"/>
  <cols>
    <col min="3" max="3" width="11.5546875" customWidth="1"/>
    <col min="7" max="7" width="12.33203125" customWidth="1"/>
    <col min="8" max="8" width="8.88671875" style="2" customWidth="1"/>
    <col min="9" max="9" width="8.6640625" customWidth="1"/>
    <col min="10" max="10" width="8.88671875" customWidth="1"/>
    <col min="11" max="11" width="6.6640625" customWidth="1"/>
    <col min="12" max="12" width="8.5546875" customWidth="1"/>
    <col min="13" max="13" width="5.33203125" customWidth="1"/>
    <col min="14" max="14" width="7.88671875" customWidth="1"/>
    <col min="15" max="15" width="6.5546875" customWidth="1"/>
    <col min="16" max="16" width="8.44140625" customWidth="1"/>
    <col min="17" max="17" width="6.88671875" customWidth="1"/>
  </cols>
  <sheetData>
    <row r="1" spans="1:17" ht="22.8">
      <c r="A1" s="1" t="s">
        <v>0</v>
      </c>
    </row>
    <row r="2" spans="1:17" ht="22.8">
      <c r="A2" s="1" t="s">
        <v>1</v>
      </c>
      <c r="N2" s="3" t="s">
        <v>2</v>
      </c>
    </row>
    <row r="3" spans="1:17" s="4" customFormat="1" ht="22.8">
      <c r="A3" s="1" t="s">
        <v>3</v>
      </c>
      <c r="E3"/>
      <c r="F3" s="5"/>
      <c r="H3" s="6"/>
      <c r="M3"/>
      <c r="N3"/>
    </row>
    <row r="4" spans="1:17" s="3" customFormat="1">
      <c r="B4" s="7" t="s">
        <v>4</v>
      </c>
      <c r="E4" s="7"/>
      <c r="F4" s="7"/>
      <c r="H4" s="8"/>
    </row>
    <row r="5" spans="1:17" s="3" customFormat="1">
      <c r="B5" s="7" t="s">
        <v>5</v>
      </c>
      <c r="E5" s="7"/>
      <c r="F5" s="7"/>
      <c r="H5" s="8" t="s">
        <v>6</v>
      </c>
    </row>
    <row r="6" spans="1:17" s="3" customFormat="1">
      <c r="E6"/>
      <c r="F6" s="5"/>
      <c r="H6" s="8"/>
      <c r="M6"/>
      <c r="N6" s="3" t="s">
        <v>7</v>
      </c>
      <c r="P6" s="3" t="s">
        <v>8</v>
      </c>
    </row>
    <row r="7" spans="1:17" s="3" customFormat="1">
      <c r="A7" s="3" t="s">
        <v>9</v>
      </c>
      <c r="H7" s="2"/>
      <c r="I7"/>
      <c r="J7"/>
      <c r="K7"/>
    </row>
    <row r="8" spans="1:17" s="3" customFormat="1">
      <c r="A8" s="3" t="s">
        <v>10</v>
      </c>
      <c r="H8" s="2" t="s">
        <v>11</v>
      </c>
      <c r="I8" t="s">
        <v>12</v>
      </c>
      <c r="J8" t="s">
        <v>12</v>
      </c>
      <c r="K8" t="s">
        <v>13</v>
      </c>
      <c r="L8" s="3" t="s">
        <v>14</v>
      </c>
      <c r="N8" s="3" t="s">
        <v>15</v>
      </c>
      <c r="P8" s="3" t="s">
        <v>15</v>
      </c>
    </row>
    <row r="9" spans="1:17" s="3" customFormat="1">
      <c r="A9" s="3" t="s">
        <v>16</v>
      </c>
      <c r="H9" s="2" t="s">
        <v>17</v>
      </c>
      <c r="I9" t="s">
        <v>17</v>
      </c>
      <c r="J9" t="s">
        <v>17</v>
      </c>
      <c r="K9" t="s">
        <v>18</v>
      </c>
      <c r="L9" s="3" t="s">
        <v>19</v>
      </c>
      <c r="N9" s="9">
        <f>E189</f>
        <v>0.10651918601523482</v>
      </c>
      <c r="O9" s="9"/>
      <c r="P9" s="9">
        <f>E191</f>
        <v>0.57006673656039353</v>
      </c>
    </row>
    <row r="10" spans="1:17" s="3" customFormat="1">
      <c r="A10" s="3" t="s">
        <v>20</v>
      </c>
      <c r="H10" s="2"/>
      <c r="I10" t="s">
        <v>21</v>
      </c>
      <c r="J10" t="s">
        <v>22</v>
      </c>
      <c r="K10"/>
      <c r="L10" s="3" t="s">
        <v>23</v>
      </c>
      <c r="N10" s="3" t="s">
        <v>18</v>
      </c>
      <c r="O10" s="3" t="s">
        <v>15</v>
      </c>
      <c r="P10" s="3" t="s">
        <v>18</v>
      </c>
      <c r="Q10" s="3" t="s">
        <v>15</v>
      </c>
    </row>
    <row r="11" spans="1:17" s="3" customFormat="1">
      <c r="A11" s="3" t="s">
        <v>24</v>
      </c>
      <c r="H11" s="2" t="s">
        <v>25</v>
      </c>
      <c r="I11" t="s">
        <v>26</v>
      </c>
      <c r="J11" t="s">
        <v>27</v>
      </c>
      <c r="K11" t="s">
        <v>28</v>
      </c>
      <c r="L11" s="3" t="s">
        <v>29</v>
      </c>
    </row>
    <row r="12" spans="1:17" s="3" customFormat="1">
      <c r="H12" s="2">
        <v>0</v>
      </c>
      <c r="I12" s="10">
        <f t="shared" ref="I12:I43" si="0">($B$43*H12)/($B$43*H12+(1-$B$44)*(1-H12))</f>
        <v>0</v>
      </c>
      <c r="J12" s="10">
        <f t="shared" ref="J12:J43" si="1">((1-$B$43)*H12)/((1-$B$43)*H12+$B$44*(1-H12))</f>
        <v>0</v>
      </c>
      <c r="K12">
        <f t="shared" ref="K12:K43" si="2">H12</f>
        <v>0</v>
      </c>
      <c r="L12" s="9">
        <f>E187</f>
        <v>0.28571428571428575</v>
      </c>
      <c r="N12" s="9">
        <f>$E$187</f>
        <v>0.28571428571428575</v>
      </c>
      <c r="O12" s="9">
        <f>$E$189</f>
        <v>0.10651918601523482</v>
      </c>
      <c r="P12" s="9">
        <f>$E$187</f>
        <v>0.28571428571428575</v>
      </c>
      <c r="Q12" s="9">
        <f t="shared" ref="Q12:Q43" si="3">$E$191</f>
        <v>0.57006673656039353</v>
      </c>
    </row>
    <row r="13" spans="1:17" s="3" customFormat="1">
      <c r="A13" s="35" t="s">
        <v>264</v>
      </c>
      <c r="H13" s="2">
        <f t="shared" ref="H13:H44" si="4">H12+0.01</f>
        <v>0.01</v>
      </c>
      <c r="I13" s="10">
        <f t="shared" si="0"/>
        <v>3.2779891066485482E-2</v>
      </c>
      <c r="J13" s="10">
        <f t="shared" si="1"/>
        <v>3.0379370882072636E-3</v>
      </c>
      <c r="K13">
        <f t="shared" si="2"/>
        <v>0.01</v>
      </c>
      <c r="L13" s="9">
        <f t="shared" ref="L13:L44" si="5">L12</f>
        <v>0.28571428571428575</v>
      </c>
      <c r="N13" s="3">
        <f t="shared" ref="N13:N44" si="6">N12+0.01*($E$189-$E$187)</f>
        <v>0.28392233471729522</v>
      </c>
      <c r="O13" s="9">
        <f t="shared" ref="O13:O44" si="7">O12</f>
        <v>0.10651918601523482</v>
      </c>
      <c r="P13" s="3">
        <f t="shared" ref="P13:P44" si="8">P12+0.01*($E$191-$E$187)</f>
        <v>0.28855781022274685</v>
      </c>
      <c r="Q13" s="9">
        <f t="shared" si="3"/>
        <v>0.57006673656039353</v>
      </c>
    </row>
    <row r="14" spans="1:17" s="3" customFormat="1">
      <c r="A14" s="3" t="s">
        <v>30</v>
      </c>
      <c r="H14" s="2">
        <f t="shared" si="4"/>
        <v>0.02</v>
      </c>
      <c r="I14" s="10">
        <f t="shared" si="0"/>
        <v>6.4085182658292453E-2</v>
      </c>
      <c r="J14" s="10">
        <f t="shared" si="1"/>
        <v>6.1189046807973288E-3</v>
      </c>
      <c r="K14">
        <f t="shared" si="2"/>
        <v>0.02</v>
      </c>
      <c r="L14" s="9">
        <f t="shared" si="5"/>
        <v>0.28571428571428575</v>
      </c>
      <c r="N14" s="3">
        <f t="shared" si="6"/>
        <v>0.28213038372030469</v>
      </c>
      <c r="O14" s="9">
        <f t="shared" si="7"/>
        <v>0.10651918601523482</v>
      </c>
      <c r="P14" s="3">
        <f t="shared" si="8"/>
        <v>0.29140133473120794</v>
      </c>
      <c r="Q14" s="9">
        <f t="shared" si="3"/>
        <v>0.57006673656039353</v>
      </c>
    </row>
    <row r="15" spans="1:17" s="3" customFormat="1">
      <c r="A15" t="s">
        <v>31</v>
      </c>
      <c r="H15" s="2">
        <f t="shared" si="4"/>
        <v>0.03</v>
      </c>
      <c r="I15" s="10">
        <f t="shared" si="0"/>
        <v>9.4013187985086177E-2</v>
      </c>
      <c r="J15" s="10">
        <f t="shared" si="1"/>
        <v>9.2438235496688712E-3</v>
      </c>
      <c r="K15">
        <f t="shared" si="2"/>
        <v>0.03</v>
      </c>
      <c r="L15" s="9">
        <f t="shared" si="5"/>
        <v>0.28571428571428575</v>
      </c>
      <c r="N15" s="3">
        <f t="shared" si="6"/>
        <v>0.28033843272331416</v>
      </c>
      <c r="O15" s="9">
        <f t="shared" si="7"/>
        <v>0.10651918601523482</v>
      </c>
      <c r="P15" s="3">
        <f t="shared" si="8"/>
        <v>0.29424485923966903</v>
      </c>
      <c r="Q15" s="9">
        <f t="shared" si="3"/>
        <v>0.57006673656039353</v>
      </c>
    </row>
    <row r="16" spans="1:17" s="3" customFormat="1">
      <c r="A16" s="35" t="s">
        <v>265</v>
      </c>
      <c r="H16" s="2">
        <f t="shared" si="4"/>
        <v>0.04</v>
      </c>
      <c r="I16" s="10">
        <f t="shared" si="0"/>
        <v>0.12265284190930885</v>
      </c>
      <c r="J16" s="10">
        <f t="shared" si="1"/>
        <v>1.2413640925829136E-2</v>
      </c>
      <c r="K16">
        <f t="shared" si="2"/>
        <v>0.04</v>
      </c>
      <c r="L16" s="9">
        <f t="shared" si="5"/>
        <v>0.28571428571428575</v>
      </c>
      <c r="N16" s="3">
        <f t="shared" si="6"/>
        <v>0.27854648172632362</v>
      </c>
      <c r="O16" s="9">
        <f t="shared" si="7"/>
        <v>0.10651918601523482</v>
      </c>
      <c r="P16" s="3">
        <f t="shared" si="8"/>
        <v>0.29708838374813012</v>
      </c>
      <c r="Q16" s="9">
        <f t="shared" si="3"/>
        <v>0.57006673656039353</v>
      </c>
    </row>
    <row r="17" spans="1:17" s="3" customFormat="1">
      <c r="A17" s="3" t="s">
        <v>32</v>
      </c>
      <c r="H17" s="2">
        <f t="shared" si="4"/>
        <v>0.05</v>
      </c>
      <c r="I17" s="10">
        <f t="shared" si="0"/>
        <v>0.15008558363225505</v>
      </c>
      <c r="J17" s="10">
        <f t="shared" si="1"/>
        <v>1.5629331456675246E-2</v>
      </c>
      <c r="K17">
        <f t="shared" si="2"/>
        <v>0.05</v>
      </c>
      <c r="L17" s="9">
        <f t="shared" si="5"/>
        <v>0.28571428571428575</v>
      </c>
      <c r="N17" s="3">
        <f t="shared" si="6"/>
        <v>0.27675453072933309</v>
      </c>
      <c r="O17" s="9">
        <f t="shared" si="7"/>
        <v>0.10651918601523482</v>
      </c>
      <c r="P17" s="3">
        <f t="shared" si="8"/>
        <v>0.29993190825659122</v>
      </c>
      <c r="Q17" s="9">
        <f t="shared" si="3"/>
        <v>0.57006673656039353</v>
      </c>
    </row>
    <row r="18" spans="1:17" s="3" customFormat="1">
      <c r="H18" s="2">
        <f t="shared" si="4"/>
        <v>6.0000000000000005E-2</v>
      </c>
      <c r="I18" s="10">
        <f t="shared" si="0"/>
        <v>0.17638613009034249</v>
      </c>
      <c r="J18" s="10">
        <f t="shared" si="1"/>
        <v>1.8891898205139361E-2</v>
      </c>
      <c r="K18">
        <f t="shared" si="2"/>
        <v>6.0000000000000005E-2</v>
      </c>
      <c r="L18" s="9">
        <f t="shared" si="5"/>
        <v>0.28571428571428575</v>
      </c>
      <c r="N18" s="3">
        <f t="shared" si="6"/>
        <v>0.27496257973234256</v>
      </c>
      <c r="O18" s="9">
        <f t="shared" si="7"/>
        <v>0.10651918601523482</v>
      </c>
      <c r="P18" s="3">
        <f t="shared" si="8"/>
        <v>0.30277543276505231</v>
      </c>
      <c r="Q18" s="9">
        <f t="shared" si="3"/>
        <v>0.57006673656039353</v>
      </c>
    </row>
    <row r="19" spans="1:17" s="3" customFormat="1">
      <c r="A19" s="3" t="s">
        <v>33</v>
      </c>
      <c r="H19" s="2">
        <f t="shared" si="4"/>
        <v>7.0000000000000007E-2</v>
      </c>
      <c r="I19" s="10">
        <f t="shared" si="0"/>
        <v>0.20162315552939436</v>
      </c>
      <c r="J19" s="10">
        <f t="shared" si="1"/>
        <v>2.2202373692849327E-2</v>
      </c>
      <c r="K19">
        <f t="shared" si="2"/>
        <v>7.0000000000000007E-2</v>
      </c>
      <c r="L19" s="9">
        <f t="shared" si="5"/>
        <v>0.28571428571428575</v>
      </c>
      <c r="N19" s="3">
        <f t="shared" si="6"/>
        <v>0.27317062873535203</v>
      </c>
      <c r="O19" s="9">
        <f t="shared" si="7"/>
        <v>0.10651918601523482</v>
      </c>
      <c r="P19" s="3">
        <f t="shared" si="8"/>
        <v>0.3056189572735134</v>
      </c>
      <c r="Q19" s="9">
        <f t="shared" si="3"/>
        <v>0.57006673656039353</v>
      </c>
    </row>
    <row r="20" spans="1:17" s="3" customFormat="1">
      <c r="A20" s="3" t="s">
        <v>34</v>
      </c>
      <c r="H20" s="2">
        <f t="shared" si="4"/>
        <v>0.08</v>
      </c>
      <c r="I20" s="10">
        <f t="shared" si="0"/>
        <v>0.22585989027242914</v>
      </c>
      <c r="J20" s="10">
        <f t="shared" si="1"/>
        <v>2.5561820989583615E-2</v>
      </c>
      <c r="K20">
        <f t="shared" si="2"/>
        <v>0.08</v>
      </c>
      <c r="L20" s="9">
        <f t="shared" si="5"/>
        <v>0.28571428571428575</v>
      </c>
      <c r="M20"/>
      <c r="N20" s="3">
        <f t="shared" si="6"/>
        <v>0.2713786777383615</v>
      </c>
      <c r="O20" s="9">
        <f t="shared" si="7"/>
        <v>0.10651918601523482</v>
      </c>
      <c r="P20" s="3">
        <f t="shared" si="8"/>
        <v>0.3084624817819745</v>
      </c>
      <c r="Q20" s="9">
        <f t="shared" si="3"/>
        <v>0.57006673656039353</v>
      </c>
    </row>
    <row r="21" spans="1:17" s="3" customFormat="1">
      <c r="A21" s="3" t="s">
        <v>35</v>
      </c>
      <c r="H21" s="2">
        <f t="shared" si="4"/>
        <v>0.09</v>
      </c>
      <c r="I21" s="10">
        <f t="shared" si="0"/>
        <v>0.24915464967303522</v>
      </c>
      <c r="J21" s="10">
        <f t="shared" si="1"/>
        <v>2.8971334851435528E-2</v>
      </c>
      <c r="K21">
        <f t="shared" si="2"/>
        <v>0.09</v>
      </c>
      <c r="L21" s="9">
        <f t="shared" si="5"/>
        <v>0.28571428571428575</v>
      </c>
      <c r="M21"/>
      <c r="N21" s="3">
        <f t="shared" si="6"/>
        <v>0.26958672674137096</v>
      </c>
      <c r="O21" s="9">
        <f t="shared" si="7"/>
        <v>0.10651918601523482</v>
      </c>
      <c r="P21" s="3">
        <f t="shared" si="8"/>
        <v>0.31130600629043559</v>
      </c>
      <c r="Q21" s="9">
        <f t="shared" si="3"/>
        <v>0.57006673656039353</v>
      </c>
    </row>
    <row r="22" spans="1:17" s="3" customFormat="1">
      <c r="A22" s="3" t="s">
        <v>36</v>
      </c>
      <c r="H22" s="2">
        <f t="shared" si="4"/>
        <v>9.9999999999999992E-2</v>
      </c>
      <c r="I22" s="10">
        <f t="shared" si="0"/>
        <v>0.2715613025701244</v>
      </c>
      <c r="J22" s="10">
        <f t="shared" si="1"/>
        <v>3.243204291024622E-2</v>
      </c>
      <c r="K22">
        <f t="shared" si="2"/>
        <v>9.9999999999999992E-2</v>
      </c>
      <c r="L22" s="9">
        <f t="shared" si="5"/>
        <v>0.28571428571428575</v>
      </c>
      <c r="M22"/>
      <c r="N22" s="3">
        <f t="shared" si="6"/>
        <v>0.26779477574438043</v>
      </c>
      <c r="O22" s="9">
        <f t="shared" si="7"/>
        <v>0.10651918601523482</v>
      </c>
      <c r="P22" s="3">
        <f t="shared" si="8"/>
        <v>0.31414953079889668</v>
      </c>
      <c r="Q22" s="9">
        <f t="shared" si="3"/>
        <v>0.57006673656039353</v>
      </c>
    </row>
    <row r="23" spans="1:17" s="3" customFormat="1">
      <c r="A23" s="35" t="s">
        <v>266</v>
      </c>
      <c r="H23" s="2">
        <f t="shared" si="4"/>
        <v>0.10999999999999999</v>
      </c>
      <c r="I23" s="10">
        <f t="shared" si="0"/>
        <v>0.29312968716578847</v>
      </c>
      <c r="J23" s="10">
        <f t="shared" si="1"/>
        <v>3.5945106917021505E-2</v>
      </c>
      <c r="K23">
        <f t="shared" si="2"/>
        <v>0.10999999999999999</v>
      </c>
      <c r="L23" s="9">
        <f t="shared" si="5"/>
        <v>0.28571428571428575</v>
      </c>
      <c r="M23"/>
      <c r="N23" s="3">
        <f t="shared" si="6"/>
        <v>0.2660028247473899</v>
      </c>
      <c r="O23" s="9">
        <f t="shared" si="7"/>
        <v>0.10651918601523482</v>
      </c>
      <c r="P23" s="3">
        <f t="shared" si="8"/>
        <v>0.31699305530735777</v>
      </c>
      <c r="Q23" s="9">
        <f t="shared" si="3"/>
        <v>0.57006673656039353</v>
      </c>
    </row>
    <row r="24" spans="1:17" s="3" customFormat="1">
      <c r="A24" s="35" t="s">
        <v>268</v>
      </c>
      <c r="H24" s="2">
        <f t="shared" si="4"/>
        <v>0.11999999999999998</v>
      </c>
      <c r="I24" s="10">
        <f t="shared" si="0"/>
        <v>0.31390598108428852</v>
      </c>
      <c r="J24" s="10">
        <f t="shared" si="1"/>
        <v>3.9511724042212447E-2</v>
      </c>
      <c r="K24">
        <f t="shared" si="2"/>
        <v>0.11999999999999998</v>
      </c>
      <c r="L24" s="9">
        <f t="shared" si="5"/>
        <v>0.28571428571428575</v>
      </c>
      <c r="M24"/>
      <c r="N24" s="3">
        <f t="shared" si="6"/>
        <v>0.26421087375039937</v>
      </c>
      <c r="O24" s="9">
        <f t="shared" si="7"/>
        <v>0.10651918601523482</v>
      </c>
      <c r="P24" s="3">
        <f t="shared" si="8"/>
        <v>0.31983657981581887</v>
      </c>
      <c r="Q24" s="9">
        <f t="shared" si="3"/>
        <v>0.57006673656039353</v>
      </c>
    </row>
    <row r="25" spans="1:17" s="3" customFormat="1">
      <c r="A25" s="35" t="s">
        <v>267</v>
      </c>
      <c r="H25" s="2">
        <f t="shared" si="4"/>
        <v>0.12999999999999998</v>
      </c>
      <c r="I25" s="10">
        <f t="shared" si="0"/>
        <v>0.33393303139536856</v>
      </c>
      <c r="J25" s="10">
        <f t="shared" si="1"/>
        <v>4.3133128235917188E-2</v>
      </c>
      <c r="K25">
        <f t="shared" si="2"/>
        <v>0.12999999999999998</v>
      </c>
      <c r="L25" s="9">
        <f t="shared" si="5"/>
        <v>0.28571428571428575</v>
      </c>
      <c r="M25"/>
      <c r="N25" s="3">
        <f t="shared" si="6"/>
        <v>0.26241892275340883</v>
      </c>
      <c r="O25" s="9">
        <f t="shared" si="7"/>
        <v>0.10651918601523482</v>
      </c>
      <c r="P25" s="3">
        <f t="shared" si="8"/>
        <v>0.32268010432427996</v>
      </c>
      <c r="Q25" s="9">
        <f t="shared" si="3"/>
        <v>0.57006673656039353</v>
      </c>
    </row>
    <row r="26" spans="1:17">
      <c r="A26" s="3"/>
      <c r="B26" s="3"/>
      <c r="C26" s="3"/>
      <c r="D26" s="3"/>
      <c r="E26" s="3"/>
      <c r="F26" s="3"/>
      <c r="G26" s="3"/>
      <c r="H26" s="2">
        <f t="shared" si="4"/>
        <v>0.13999999999999999</v>
      </c>
      <c r="I26" s="10">
        <f t="shared" si="0"/>
        <v>0.35325064956563101</v>
      </c>
      <c r="J26" s="10">
        <f t="shared" si="1"/>
        <v>4.6810591651250358E-2</v>
      </c>
      <c r="K26">
        <f t="shared" si="2"/>
        <v>0.13999999999999999</v>
      </c>
      <c r="L26" s="9">
        <f t="shared" si="5"/>
        <v>0.28571428571428575</v>
      </c>
      <c r="N26" s="3">
        <f t="shared" si="6"/>
        <v>0.2606269717564183</v>
      </c>
      <c r="O26" s="9">
        <f t="shared" si="7"/>
        <v>0.10651918601523482</v>
      </c>
      <c r="P26" s="3">
        <f t="shared" si="8"/>
        <v>0.32552362883274105</v>
      </c>
      <c r="Q26" s="9">
        <f t="shared" si="3"/>
        <v>0.57006673656039353</v>
      </c>
    </row>
    <row r="27" spans="1:17">
      <c r="A27" s="35" t="s">
        <v>269</v>
      </c>
      <c r="B27" s="3"/>
      <c r="C27" s="3"/>
      <c r="D27" s="3"/>
      <c r="E27" s="3"/>
      <c r="F27" s="3"/>
      <c r="H27" s="2">
        <f t="shared" si="4"/>
        <v>0.15</v>
      </c>
      <c r="I27" s="10">
        <f t="shared" si="0"/>
        <v>0.37189587561062254</v>
      </c>
      <c r="J27" s="10">
        <f t="shared" si="1"/>
        <v>5.0545426134329163E-2</v>
      </c>
      <c r="K27">
        <f t="shared" si="2"/>
        <v>0.15</v>
      </c>
      <c r="L27" s="9">
        <f t="shared" si="5"/>
        <v>0.28571428571428575</v>
      </c>
      <c r="N27" s="3">
        <f t="shared" si="6"/>
        <v>0.25883502075942777</v>
      </c>
      <c r="O27" s="9">
        <f t="shared" si="7"/>
        <v>0.10651918601523482</v>
      </c>
      <c r="P27" s="3">
        <f t="shared" si="8"/>
        <v>0.32836715334120214</v>
      </c>
      <c r="Q27" s="9">
        <f t="shared" si="3"/>
        <v>0.57006673656039353</v>
      </c>
    </row>
    <row r="28" spans="1:17">
      <c r="A28" s="3"/>
      <c r="B28" s="3" t="s">
        <v>37</v>
      </c>
      <c r="C28" s="3"/>
      <c r="D28" s="3"/>
      <c r="E28" s="3"/>
      <c r="F28" s="3"/>
      <c r="H28" s="2">
        <f t="shared" si="4"/>
        <v>0.16</v>
      </c>
      <c r="I28" s="10">
        <f t="shared" si="0"/>
        <v>0.38990321513557352</v>
      </c>
      <c r="J28" s="10">
        <f t="shared" si="1"/>
        <v>5.4338984784542479E-2</v>
      </c>
      <c r="K28">
        <f t="shared" si="2"/>
        <v>0.16</v>
      </c>
      <c r="L28" s="9">
        <f t="shared" si="5"/>
        <v>0.28571428571428575</v>
      </c>
      <c r="N28" s="3">
        <f t="shared" si="6"/>
        <v>0.25704306976243724</v>
      </c>
      <c r="O28" s="9">
        <f t="shared" si="7"/>
        <v>0.10651918601523482</v>
      </c>
      <c r="P28" s="3">
        <f t="shared" si="8"/>
        <v>0.33121067784966324</v>
      </c>
      <c r="Q28" s="9">
        <f t="shared" si="3"/>
        <v>0.57006673656039353</v>
      </c>
    </row>
    <row r="29" spans="1:17">
      <c r="A29" s="3"/>
      <c r="B29" s="3" t="s">
        <v>38</v>
      </c>
      <c r="C29" s="3"/>
      <c r="D29" s="3"/>
      <c r="E29" s="3"/>
      <c r="F29" s="3"/>
      <c r="H29" s="2">
        <f t="shared" si="4"/>
        <v>0.17</v>
      </c>
      <c r="I29" s="10">
        <f t="shared" si="0"/>
        <v>0.40730485245654097</v>
      </c>
      <c r="J29" s="10">
        <f t="shared" si="1"/>
        <v>5.8192663589000881E-2</v>
      </c>
      <c r="K29">
        <f t="shared" si="2"/>
        <v>0.17</v>
      </c>
      <c r="L29" s="9">
        <f t="shared" si="5"/>
        <v>0.28571428571428575</v>
      </c>
      <c r="N29" s="3">
        <f t="shared" si="6"/>
        <v>0.25525111876544671</v>
      </c>
      <c r="O29" s="9">
        <f t="shared" si="7"/>
        <v>0.10651918601523482</v>
      </c>
      <c r="P29" s="3">
        <f t="shared" si="8"/>
        <v>0.33405420235812433</v>
      </c>
      <c r="Q29" s="9">
        <f t="shared" si="3"/>
        <v>0.57006673656039353</v>
      </c>
    </row>
    <row r="30" spans="1:17">
      <c r="A30" s="3"/>
      <c r="B30" s="3" t="s">
        <v>39</v>
      </c>
      <c r="C30" s="3"/>
      <c r="D30" s="3"/>
      <c r="E30" s="3"/>
      <c r="F30" s="3"/>
      <c r="H30" s="2">
        <f t="shared" si="4"/>
        <v>0.18000000000000002</v>
      </c>
      <c r="I30" s="10">
        <f t="shared" si="0"/>
        <v>0.42413084257137174</v>
      </c>
      <c r="J30" s="10">
        <f t="shared" si="1"/>
        <v>6.2107903135315758E-2</v>
      </c>
      <c r="K30">
        <f t="shared" si="2"/>
        <v>0.18000000000000002</v>
      </c>
      <c r="L30" s="9">
        <f t="shared" si="5"/>
        <v>0.28571428571428575</v>
      </c>
      <c r="N30" s="3">
        <f t="shared" si="6"/>
        <v>0.25345916776845617</v>
      </c>
      <c r="O30" s="9">
        <f t="shared" si="7"/>
        <v>0.10651918601523482</v>
      </c>
      <c r="P30" s="3">
        <f t="shared" si="8"/>
        <v>0.33689772686658542</v>
      </c>
      <c r="Q30" s="9">
        <f t="shared" si="3"/>
        <v>0.57006673656039353</v>
      </c>
    </row>
    <row r="31" spans="1:17">
      <c r="A31" s="3"/>
      <c r="B31" s="3" t="s">
        <v>40</v>
      </c>
      <c r="C31" s="3"/>
      <c r="D31" s="3"/>
      <c r="E31" s="3"/>
      <c r="F31" s="3"/>
      <c r="H31" s="2">
        <f t="shared" si="4"/>
        <v>0.19000000000000003</v>
      </c>
      <c r="I31" s="10">
        <f t="shared" si="0"/>
        <v>0.44040928438941251</v>
      </c>
      <c r="J31" s="10">
        <f t="shared" si="1"/>
        <v>6.6086190407121534E-2</v>
      </c>
      <c r="K31">
        <f t="shared" si="2"/>
        <v>0.19000000000000003</v>
      </c>
      <c r="L31" s="9">
        <f t="shared" si="5"/>
        <v>0.28571428571428575</v>
      </c>
      <c r="N31" s="3">
        <f t="shared" si="6"/>
        <v>0.25166721677146564</v>
      </c>
      <c r="O31" s="9">
        <f t="shared" si="7"/>
        <v>0.10651918601523482</v>
      </c>
      <c r="P31" s="3">
        <f t="shared" si="8"/>
        <v>0.33974125137504652</v>
      </c>
      <c r="Q31" s="9">
        <f t="shared" si="3"/>
        <v>0.57006673656039353</v>
      </c>
    </row>
    <row r="32" spans="1:17">
      <c r="A32" s="3"/>
      <c r="B32" s="3"/>
      <c r="C32" s="3"/>
      <c r="D32" s="3"/>
      <c r="E32" s="3"/>
      <c r="F32" s="3"/>
      <c r="H32" s="2">
        <f t="shared" si="4"/>
        <v>0.20000000000000004</v>
      </c>
      <c r="I32" s="10">
        <f t="shared" si="0"/>
        <v>0.45616647732035437</v>
      </c>
      <c r="J32" s="10">
        <f t="shared" si="1"/>
        <v>7.0129060667043039E-2</v>
      </c>
      <c r="K32">
        <f t="shared" si="2"/>
        <v>0.20000000000000004</v>
      </c>
      <c r="L32" s="9">
        <f t="shared" si="5"/>
        <v>0.28571428571428575</v>
      </c>
      <c r="N32" s="3">
        <f t="shared" si="6"/>
        <v>0.24987526577447514</v>
      </c>
      <c r="O32" s="9">
        <f t="shared" si="7"/>
        <v>0.10651918601523482</v>
      </c>
      <c r="P32" s="3">
        <f t="shared" si="8"/>
        <v>0.34258477588350761</v>
      </c>
      <c r="Q32" s="9">
        <f t="shared" si="3"/>
        <v>0.57006673656039353</v>
      </c>
    </row>
    <row r="33" spans="1:17">
      <c r="B33" s="3"/>
      <c r="C33" s="3"/>
      <c r="D33" s="3"/>
      <c r="E33" s="3"/>
      <c r="F33" s="3"/>
      <c r="H33" s="2">
        <f t="shared" si="4"/>
        <v>0.21000000000000005</v>
      </c>
      <c r="I33" s="10">
        <f t="shared" si="0"/>
        <v>0.47142706305780968</v>
      </c>
      <c r="J33" s="10">
        <f t="shared" si="1"/>
        <v>7.4238099432116594E-2</v>
      </c>
      <c r="K33">
        <f t="shared" si="2"/>
        <v>0.21000000000000005</v>
      </c>
      <c r="L33" s="9">
        <f t="shared" si="5"/>
        <v>0.28571428571428575</v>
      </c>
      <c r="N33" s="3">
        <f t="shared" si="6"/>
        <v>0.24808331477748463</v>
      </c>
      <c r="O33" s="9">
        <f t="shared" si="7"/>
        <v>0.10651918601523482</v>
      </c>
      <c r="P33" s="3">
        <f t="shared" si="8"/>
        <v>0.3454283003919687</v>
      </c>
      <c r="Q33" s="9">
        <f t="shared" si="3"/>
        <v>0.57006673656039353</v>
      </c>
    </row>
    <row r="34" spans="1:17">
      <c r="A34" s="3" t="s">
        <v>41</v>
      </c>
      <c r="B34" s="3"/>
      <c r="C34" s="3"/>
      <c r="D34" s="3"/>
      <c r="E34" s="3"/>
      <c r="F34" s="3"/>
      <c r="H34" s="2">
        <f t="shared" si="4"/>
        <v>0.22000000000000006</v>
      </c>
      <c r="I34" s="10">
        <f t="shared" si="0"/>
        <v>0.48621415416540875</v>
      </c>
      <c r="J34" s="10">
        <f t="shared" si="1"/>
        <v>7.8414944547004997E-2</v>
      </c>
      <c r="K34">
        <f t="shared" si="2"/>
        <v>0.22000000000000006</v>
      </c>
      <c r="L34" s="9">
        <f t="shared" si="5"/>
        <v>0.28571428571428575</v>
      </c>
      <c r="N34" s="3">
        <f t="shared" si="6"/>
        <v>0.24629136378049413</v>
      </c>
      <c r="O34" s="9">
        <f t="shared" si="7"/>
        <v>0.10651918601523482</v>
      </c>
      <c r="P34" s="3">
        <f t="shared" si="8"/>
        <v>0.34827182490042979</v>
      </c>
      <c r="Q34" s="9">
        <f t="shared" si="3"/>
        <v>0.57006673656039353</v>
      </c>
    </row>
    <row r="35" spans="1:17">
      <c r="A35" t="s">
        <v>270</v>
      </c>
      <c r="B35" s="3"/>
      <c r="C35" s="3"/>
      <c r="D35" s="3"/>
      <c r="E35" s="3"/>
      <c r="F35" s="3"/>
      <c r="H35" s="2">
        <f t="shared" si="4"/>
        <v>0.23000000000000007</v>
      </c>
      <c r="I35" s="10">
        <f t="shared" si="0"/>
        <v>0.50054945087670932</v>
      </c>
      <c r="J35" s="10">
        <f t="shared" si="1"/>
        <v>8.2661288360701385E-2</v>
      </c>
      <c r="K35">
        <f t="shared" si="2"/>
        <v>0.23000000000000007</v>
      </c>
      <c r="L35" s="9">
        <f t="shared" si="5"/>
        <v>0.28571428571428575</v>
      </c>
      <c r="N35" s="3">
        <f t="shared" si="6"/>
        <v>0.24449941278350362</v>
      </c>
      <c r="O35" s="9">
        <f t="shared" si="7"/>
        <v>0.10651918601523482</v>
      </c>
      <c r="P35" s="3">
        <f t="shared" si="8"/>
        <v>0.35111534940889089</v>
      </c>
      <c r="Q35" s="9">
        <f t="shared" si="3"/>
        <v>0.57006673656039353</v>
      </c>
    </row>
    <row r="36" spans="1:17">
      <c r="A36" s="3"/>
      <c r="B36" s="3"/>
      <c r="C36" s="3"/>
      <c r="D36" s="3"/>
      <c r="E36" s="3"/>
      <c r="F36" s="3"/>
      <c r="H36" s="2">
        <f t="shared" si="4"/>
        <v>0.24000000000000007</v>
      </c>
      <c r="I36" s="10">
        <f t="shared" si="0"/>
        <v>0.51445334735032588</v>
      </c>
      <c r="J36" s="10">
        <f t="shared" si="1"/>
        <v>8.6978880012799353E-2</v>
      </c>
      <c r="K36">
        <f t="shared" si="2"/>
        <v>0.24000000000000007</v>
      </c>
      <c r="L36" s="9">
        <f t="shared" si="5"/>
        <v>0.28571428571428575</v>
      </c>
      <c r="N36" s="3">
        <f t="shared" si="6"/>
        <v>0.24270746178651312</v>
      </c>
      <c r="O36" s="9">
        <f t="shared" si="7"/>
        <v>0.10651918601523482</v>
      </c>
      <c r="P36" s="3">
        <f t="shared" si="8"/>
        <v>0.35395887391735198</v>
      </c>
      <c r="Q36" s="9">
        <f t="shared" si="3"/>
        <v>0.57006673656039353</v>
      </c>
    </row>
    <row r="37" spans="1:17">
      <c r="A37" t="s">
        <v>42</v>
      </c>
      <c r="H37" s="2">
        <f t="shared" si="4"/>
        <v>0.25000000000000006</v>
      </c>
      <c r="I37" s="10">
        <f t="shared" si="0"/>
        <v>0.52794502847447411</v>
      </c>
      <c r="J37" s="10">
        <f t="shared" si="1"/>
        <v>9.1369527835818309E-2</v>
      </c>
      <c r="K37">
        <f t="shared" si="2"/>
        <v>0.25000000000000006</v>
      </c>
      <c r="L37" s="9">
        <f t="shared" si="5"/>
        <v>0.28571428571428575</v>
      </c>
      <c r="N37" s="3">
        <f t="shared" si="6"/>
        <v>0.24091551078952261</v>
      </c>
      <c r="O37" s="9">
        <f t="shared" si="7"/>
        <v>0.10651918601523482</v>
      </c>
      <c r="P37" s="3">
        <f t="shared" si="8"/>
        <v>0.35680239842581307</v>
      </c>
      <c r="Q37" s="9">
        <f t="shared" si="3"/>
        <v>0.57006673656039353</v>
      </c>
    </row>
    <row r="38" spans="1:17">
      <c r="A38" t="s">
        <v>43</v>
      </c>
      <c r="H38" s="2">
        <f t="shared" si="4"/>
        <v>0.26000000000000006</v>
      </c>
      <c r="I38" s="10">
        <f t="shared" si="0"/>
        <v>0.54104255818725278</v>
      </c>
      <c r="J38" s="10">
        <f t="shared" si="1"/>
        <v>9.5835101880515514E-2</v>
      </c>
      <c r="K38">
        <f t="shared" si="2"/>
        <v>0.26000000000000006</v>
      </c>
      <c r="L38" s="9">
        <f t="shared" si="5"/>
        <v>0.28571428571428575</v>
      </c>
      <c r="N38" s="3">
        <f t="shared" si="6"/>
        <v>0.23912355979253211</v>
      </c>
      <c r="O38" s="9">
        <f t="shared" si="7"/>
        <v>0.10651918601523482</v>
      </c>
      <c r="P38" s="3">
        <f t="shared" si="8"/>
        <v>0.35964592293427416</v>
      </c>
      <c r="Q38" s="9">
        <f t="shared" si="3"/>
        <v>0.57006673656039353</v>
      </c>
    </row>
    <row r="39" spans="1:17">
      <c r="H39" s="2">
        <f t="shared" si="4"/>
        <v>0.27000000000000007</v>
      </c>
      <c r="I39" s="10">
        <f t="shared" si="0"/>
        <v>0.553762960167694</v>
      </c>
      <c r="J39" s="10">
        <f t="shared" si="1"/>
        <v>0.10037753657159358</v>
      </c>
      <c r="K39">
        <f t="shared" si="2"/>
        <v>0.27000000000000007</v>
      </c>
      <c r="L39" s="9">
        <f t="shared" si="5"/>
        <v>0.28571428571428575</v>
      </c>
      <c r="N39" s="3">
        <f t="shared" si="6"/>
        <v>0.2373316087955416</v>
      </c>
      <c r="O39" s="9">
        <f t="shared" si="7"/>
        <v>0.10651918601523482</v>
      </c>
      <c r="P39" s="3">
        <f t="shared" si="8"/>
        <v>0.36248944744273526</v>
      </c>
      <c r="Q39" s="9">
        <f t="shared" si="3"/>
        <v>0.57006673656039353</v>
      </c>
    </row>
    <row r="40" spans="1:17">
      <c r="B40" s="11" t="s">
        <v>272</v>
      </c>
      <c r="H40" s="2">
        <f t="shared" si="4"/>
        <v>0.28000000000000008</v>
      </c>
      <c r="I40" s="10">
        <f t="shared" si="0"/>
        <v>0.56612229165553396</v>
      </c>
      <c r="J40" s="10">
        <f t="shared" si="1"/>
        <v>0.1049988335017273</v>
      </c>
      <c r="K40">
        <f t="shared" si="2"/>
        <v>0.28000000000000008</v>
      </c>
      <c r="L40" s="9">
        <f t="shared" si="5"/>
        <v>0.28571428571428575</v>
      </c>
      <c r="N40" s="3">
        <f t="shared" si="6"/>
        <v>0.2355396577985511</v>
      </c>
      <c r="O40" s="9">
        <f t="shared" si="7"/>
        <v>0.10651918601523482</v>
      </c>
      <c r="P40" s="3">
        <f t="shared" si="8"/>
        <v>0.36533297195119635</v>
      </c>
      <c r="Q40" s="9">
        <f t="shared" si="3"/>
        <v>0.57006673656039353</v>
      </c>
    </row>
    <row r="41" spans="1:17">
      <c r="A41" t="s">
        <v>45</v>
      </c>
      <c r="B41" s="36" t="str">
        <f>'Data Entry'!B9</f>
        <v>Strep pharyngitis</v>
      </c>
      <c r="C41" s="37"/>
      <c r="H41" s="2">
        <f t="shared" si="4"/>
        <v>0.29000000000000009</v>
      </c>
      <c r="I41" s="10">
        <f t="shared" si="0"/>
        <v>0.57813571107279271</v>
      </c>
      <c r="J41" s="10">
        <f t="shared" si="1"/>
        <v>0.1097010643723877</v>
      </c>
      <c r="K41">
        <f t="shared" si="2"/>
        <v>0.29000000000000009</v>
      </c>
      <c r="L41" s="9">
        <f t="shared" si="5"/>
        <v>0.28571428571428575</v>
      </c>
      <c r="N41" s="3">
        <f t="shared" si="6"/>
        <v>0.2337477068015606</v>
      </c>
      <c r="O41" s="9">
        <f t="shared" si="7"/>
        <v>0.10651918601523482</v>
      </c>
      <c r="P41" s="3">
        <f t="shared" si="8"/>
        <v>0.36817649645965744</v>
      </c>
      <c r="Q41" s="9">
        <f t="shared" si="3"/>
        <v>0.57006673656039353</v>
      </c>
    </row>
    <row r="42" spans="1:17">
      <c r="A42" t="s">
        <v>46</v>
      </c>
      <c r="B42" s="36" t="str">
        <f>'Data Entry'!B10</f>
        <v>Rapid strep test</v>
      </c>
      <c r="C42" s="37"/>
      <c r="H42" s="2">
        <f t="shared" si="4"/>
        <v>0.3000000000000001</v>
      </c>
      <c r="I42" s="10">
        <f t="shared" si="0"/>
        <v>0.58981754004595133</v>
      </c>
      <c r="J42" s="10">
        <f t="shared" si="1"/>
        <v>0.11448637409054138</v>
      </c>
      <c r="K42">
        <f t="shared" si="2"/>
        <v>0.3000000000000001</v>
      </c>
      <c r="L42" s="9">
        <f t="shared" si="5"/>
        <v>0.28571428571428575</v>
      </c>
      <c r="N42" s="3">
        <f t="shared" si="6"/>
        <v>0.23195575580457009</v>
      </c>
      <c r="O42" s="9">
        <f t="shared" si="7"/>
        <v>0.10651918601523482</v>
      </c>
      <c r="P42" s="3">
        <f t="shared" si="8"/>
        <v>0.37102002096811854</v>
      </c>
      <c r="Q42" s="9">
        <f t="shared" si="3"/>
        <v>0.57006673656039353</v>
      </c>
    </row>
    <row r="43" spans="1:17">
      <c r="A43" t="s">
        <v>47</v>
      </c>
      <c r="B43" s="38">
        <f>'Data Entry'!B11</f>
        <v>0.76731899999999997</v>
      </c>
      <c r="C43" s="39"/>
      <c r="D43" t="s">
        <v>48</v>
      </c>
      <c r="H43" s="2">
        <f t="shared" si="4"/>
        <v>0.31000000000000011</v>
      </c>
      <c r="I43" s="10">
        <f t="shared" si="0"/>
        <v>0.60118132036229366</v>
      </c>
      <c r="J43" s="10">
        <f t="shared" si="1"/>
        <v>0.11935698403094987</v>
      </c>
      <c r="K43">
        <f t="shared" si="2"/>
        <v>0.31000000000000011</v>
      </c>
      <c r="L43" s="9">
        <f t="shared" si="5"/>
        <v>0.28571428571428575</v>
      </c>
      <c r="N43" s="3">
        <f t="shared" si="6"/>
        <v>0.23016380480757959</v>
      </c>
      <c r="O43" s="9">
        <f t="shared" si="7"/>
        <v>0.10651918601523482</v>
      </c>
      <c r="P43" s="3">
        <f t="shared" si="8"/>
        <v>0.37386354547657963</v>
      </c>
      <c r="Q43" s="9">
        <f t="shared" si="3"/>
        <v>0.57006673656039353</v>
      </c>
    </row>
    <row r="44" spans="1:17">
      <c r="A44" t="s">
        <v>49</v>
      </c>
      <c r="B44" s="38">
        <f>'Data Entry'!B12</f>
        <v>0.77130399999999999</v>
      </c>
      <c r="C44" s="39"/>
      <c r="D44" t="s">
        <v>50</v>
      </c>
      <c r="H44" s="2">
        <f t="shared" si="4"/>
        <v>0.32000000000000012</v>
      </c>
      <c r="I44" s="10">
        <f t="shared" ref="I44:I75" si="9">($B$43*H44)/($B$43*H44+(1-$B$44)*(1-H44))</f>
        <v>0.61223986633665739</v>
      </c>
      <c r="J44" s="10">
        <f t="shared" ref="J44:J75" si="10">((1-$B$43)*H44)/((1-$B$43)*H44+$B$44*(1-H44))</f>
        <v>0.12431519547449332</v>
      </c>
      <c r="K44">
        <f t="shared" ref="K44:K75" si="11">H44</f>
        <v>0.32000000000000012</v>
      </c>
      <c r="L44" s="9">
        <f t="shared" si="5"/>
        <v>0.28571428571428575</v>
      </c>
      <c r="N44" s="3">
        <f t="shared" si="6"/>
        <v>0.22837185381058908</v>
      </c>
      <c r="O44" s="9">
        <f t="shared" si="7"/>
        <v>0.10651918601523482</v>
      </c>
      <c r="P44" s="3">
        <f t="shared" si="8"/>
        <v>0.37670706998504072</v>
      </c>
      <c r="Q44" s="9">
        <f t="shared" ref="Q44:Q75" si="12">$E$191</f>
        <v>0.57006673656039353</v>
      </c>
    </row>
    <row r="45" spans="1:17">
      <c r="B45" s="16"/>
      <c r="C45" s="16"/>
      <c r="H45" s="2">
        <f t="shared" ref="H45:H76" si="13">H44+0.01</f>
        <v>0.33000000000000013</v>
      </c>
      <c r="I45" s="10">
        <f t="shared" si="9"/>
        <v>0.6230053130143498</v>
      </c>
      <c r="J45" s="10">
        <f t="shared" si="10"/>
        <v>0.12936339323370052</v>
      </c>
      <c r="K45">
        <f t="shared" si="11"/>
        <v>0.33000000000000013</v>
      </c>
      <c r="L45" s="9">
        <f t="shared" ref="L45:L76" si="14">L44</f>
        <v>0.28571428571428575</v>
      </c>
      <c r="N45" s="3">
        <f t="shared" ref="N45:N76" si="15">N44+0.01*($E$189-$E$187)</f>
        <v>0.22657990281359858</v>
      </c>
      <c r="O45" s="9">
        <f t="shared" ref="O45:O76" si="16">O44</f>
        <v>0.10651918601523482</v>
      </c>
      <c r="P45" s="3">
        <f t="shared" ref="P45:P76" si="17">P44+0.01*($E$191-$E$187)</f>
        <v>0.37955059449350181</v>
      </c>
      <c r="Q45" s="9">
        <f t="shared" si="12"/>
        <v>0.57006673656039353</v>
      </c>
    </row>
    <row r="46" spans="1:17">
      <c r="H46" s="2">
        <f t="shared" si="13"/>
        <v>0.34000000000000014</v>
      </c>
      <c r="I46" s="10">
        <f t="shared" si="9"/>
        <v>0.63348916059143368</v>
      </c>
      <c r="J46" s="10">
        <f t="shared" si="10"/>
        <v>0.13450404947748471</v>
      </c>
      <c r="K46">
        <f t="shared" si="11"/>
        <v>0.34000000000000014</v>
      </c>
      <c r="L46" s="9">
        <f t="shared" si="14"/>
        <v>0.28571428571428575</v>
      </c>
      <c r="N46" s="3">
        <f t="shared" si="15"/>
        <v>0.22478795181660807</v>
      </c>
      <c r="O46" s="9">
        <f t="shared" si="16"/>
        <v>0.10651918601523482</v>
      </c>
      <c r="P46" s="3">
        <f t="shared" si="17"/>
        <v>0.38239411900196291</v>
      </c>
      <c r="Q46" s="9">
        <f t="shared" si="12"/>
        <v>0.57006673656039353</v>
      </c>
    </row>
    <row r="47" spans="1:17">
      <c r="A47" s="17" t="s">
        <v>51</v>
      </c>
      <c r="H47" s="2">
        <f t="shared" si="13"/>
        <v>0.35000000000000014</v>
      </c>
      <c r="I47" s="10">
        <f t="shared" si="9"/>
        <v>0.6437023153942204</v>
      </c>
      <c r="J47" s="10">
        <f t="shared" si="10"/>
        <v>0.13973972776797391</v>
      </c>
      <c r="K47">
        <f t="shared" si="11"/>
        <v>0.35000000000000014</v>
      </c>
      <c r="L47" s="9">
        <f t="shared" si="14"/>
        <v>0.28571428571428575</v>
      </c>
      <c r="N47" s="3">
        <f t="shared" si="15"/>
        <v>0.22299600081961757</v>
      </c>
      <c r="O47" s="9">
        <f t="shared" si="16"/>
        <v>0.10651918601523482</v>
      </c>
      <c r="P47" s="3">
        <f t="shared" si="17"/>
        <v>0.385237643510424</v>
      </c>
      <c r="Q47" s="9">
        <f t="shared" si="12"/>
        <v>0.57006673656039353</v>
      </c>
    </row>
    <row r="48" spans="1:17">
      <c r="H48" s="2">
        <f t="shared" si="13"/>
        <v>0.36000000000000015</v>
      </c>
      <c r="I48" s="10">
        <f t="shared" si="9"/>
        <v>0.65365512772495105</v>
      </c>
      <c r="J48" s="10">
        <f t="shared" si="10"/>
        <v>0.14507308732328456</v>
      </c>
      <c r="K48">
        <f t="shared" si="11"/>
        <v>0.36000000000000015</v>
      </c>
      <c r="L48" s="9">
        <f t="shared" si="14"/>
        <v>0.28571428571428575</v>
      </c>
      <c r="N48" s="3">
        <f t="shared" si="15"/>
        <v>0.22120404982262706</v>
      </c>
      <c r="O48" s="9">
        <f t="shared" si="16"/>
        <v>0.10651918601523482</v>
      </c>
      <c r="P48" s="3">
        <f t="shared" si="17"/>
        <v>0.38808116801888509</v>
      </c>
      <c r="Q48" s="9">
        <f t="shared" si="12"/>
        <v>0.57006673656039353</v>
      </c>
    </row>
    <row r="49" spans="1:17">
      <c r="A49" t="s">
        <v>52</v>
      </c>
      <c r="H49" s="2">
        <f t="shared" si="13"/>
        <v>0.37000000000000016</v>
      </c>
      <c r="I49" s="10">
        <f t="shared" si="9"/>
        <v>0.66335742684973886</v>
      </c>
      <c r="J49" s="10">
        <f t="shared" si="10"/>
        <v>0.15050688752113181</v>
      </c>
      <c r="K49">
        <f t="shared" si="11"/>
        <v>0.37000000000000016</v>
      </c>
      <c r="L49" s="9">
        <f t="shared" si="14"/>
        <v>0.28571428571428575</v>
      </c>
      <c r="N49" s="3">
        <f t="shared" si="15"/>
        <v>0.21941209882563656</v>
      </c>
      <c r="O49" s="9">
        <f t="shared" si="16"/>
        <v>0.10651918601523482</v>
      </c>
      <c r="P49" s="3">
        <f t="shared" si="17"/>
        <v>0.39092469252734618</v>
      </c>
      <c r="Q49" s="9">
        <f t="shared" si="12"/>
        <v>0.57006673656039353</v>
      </c>
    </row>
    <row r="50" spans="1:17">
      <c r="A50" t="s">
        <v>53</v>
      </c>
      <c r="H50" s="2">
        <f t="shared" si="13"/>
        <v>0.38000000000000017</v>
      </c>
      <c r="I50" s="10">
        <f t="shared" si="9"/>
        <v>0.67281855337739993</v>
      </c>
      <c r="J50" s="10">
        <f t="shared" si="10"/>
        <v>0.15604399265930138</v>
      </c>
      <c r="K50">
        <f t="shared" si="11"/>
        <v>0.38000000000000017</v>
      </c>
      <c r="L50" s="9">
        <f t="shared" si="14"/>
        <v>0.28571428571428575</v>
      </c>
      <c r="N50" s="3">
        <f t="shared" si="15"/>
        <v>0.21762014782864605</v>
      </c>
      <c r="O50" s="9">
        <f t="shared" si="16"/>
        <v>0.10651918601523482</v>
      </c>
      <c r="P50" s="3">
        <f t="shared" si="17"/>
        <v>0.39376821703580728</v>
      </c>
      <c r="Q50" s="9">
        <f t="shared" si="12"/>
        <v>0.57006673656039353</v>
      </c>
    </row>
    <row r="51" spans="1:17">
      <c r="H51" s="2">
        <f t="shared" si="13"/>
        <v>0.39000000000000018</v>
      </c>
      <c r="I51" s="10">
        <f t="shared" si="9"/>
        <v>0.68204738925337549</v>
      </c>
      <c r="J51" s="10">
        <f t="shared" si="10"/>
        <v>0.16168737699023905</v>
      </c>
      <c r="K51">
        <f t="shared" si="11"/>
        <v>0.39000000000000018</v>
      </c>
      <c r="L51" s="9">
        <f t="shared" si="14"/>
        <v>0.28571428571428575</v>
      </c>
      <c r="N51" s="3">
        <f t="shared" si="15"/>
        <v>0.21582819683165555</v>
      </c>
      <c r="O51" s="9">
        <f t="shared" si="16"/>
        <v>0.10651918601523482</v>
      </c>
      <c r="P51" s="3">
        <f t="shared" si="17"/>
        <v>0.39661174154426837</v>
      </c>
      <c r="Q51" s="9">
        <f t="shared" si="12"/>
        <v>0.57006673656039353</v>
      </c>
    </row>
    <row r="52" spans="1:17">
      <c r="A52" t="s">
        <v>54</v>
      </c>
      <c r="H52" s="2">
        <f t="shared" si="13"/>
        <v>0.40000000000000019</v>
      </c>
      <c r="I52" s="10">
        <f t="shared" si="9"/>
        <v>0.69105238557120519</v>
      </c>
      <c r="J52" s="10">
        <f t="shared" si="10"/>
        <v>0.1674401300483509</v>
      </c>
      <c r="K52">
        <f t="shared" si="11"/>
        <v>0.40000000000000019</v>
      </c>
      <c r="L52" s="9">
        <f t="shared" si="14"/>
        <v>0.28571428571428575</v>
      </c>
      <c r="N52" s="3">
        <f t="shared" si="15"/>
        <v>0.21403624583466505</v>
      </c>
      <c r="O52" s="9">
        <f t="shared" si="16"/>
        <v>0.10651918601523482</v>
      </c>
      <c r="P52" s="3">
        <f t="shared" si="17"/>
        <v>0.39945526605272946</v>
      </c>
      <c r="Q52" s="9">
        <f t="shared" si="12"/>
        <v>0.57006673656039353</v>
      </c>
    </row>
    <row r="53" spans="1:17">
      <c r="A53" t="s">
        <v>55</v>
      </c>
      <c r="H53" s="2">
        <f t="shared" si="13"/>
        <v>0.4100000000000002</v>
      </c>
      <c r="I53" s="10">
        <f t="shared" si="9"/>
        <v>0.69984158838459876</v>
      </c>
      <c r="J53" s="10">
        <f t="shared" si="10"/>
        <v>0.1733054622900633</v>
      </c>
      <c r="K53">
        <f t="shared" si="11"/>
        <v>0.4100000000000002</v>
      </c>
      <c r="L53" s="9">
        <f t="shared" si="14"/>
        <v>0.28571428571428575</v>
      </c>
      <c r="N53" s="3">
        <f t="shared" si="15"/>
        <v>0.21224429483767454</v>
      </c>
      <c r="O53" s="9">
        <f t="shared" si="16"/>
        <v>0.10651918601523482</v>
      </c>
      <c r="P53" s="3">
        <f t="shared" si="17"/>
        <v>0.40229879056119056</v>
      </c>
      <c r="Q53" s="9">
        <f t="shared" si="12"/>
        <v>0.57006673656039353</v>
      </c>
    </row>
    <row r="54" spans="1:17">
      <c r="A54" t="s">
        <v>56</v>
      </c>
      <c r="H54" s="2">
        <f t="shared" si="13"/>
        <v>0.42000000000000021</v>
      </c>
      <c r="I54" s="10">
        <f t="shared" si="9"/>
        <v>0.70842266268581455</v>
      </c>
      <c r="J54" s="10">
        <f t="shared" si="10"/>
        <v>0.17928671106827657</v>
      </c>
      <c r="K54">
        <f t="shared" si="11"/>
        <v>0.42000000000000021</v>
      </c>
      <c r="L54" s="9">
        <f t="shared" si="14"/>
        <v>0.28571428571428575</v>
      </c>
      <c r="N54" s="3">
        <f t="shared" si="15"/>
        <v>0.21045234384068404</v>
      </c>
      <c r="O54" s="9">
        <f t="shared" si="16"/>
        <v>0.10651918601523482</v>
      </c>
      <c r="P54" s="3">
        <f t="shared" si="17"/>
        <v>0.40514231506965165</v>
      </c>
      <c r="Q54" s="9">
        <f t="shared" si="12"/>
        <v>0.57006673656039353</v>
      </c>
    </row>
    <row r="55" spans="1:17">
      <c r="H55" s="2">
        <f t="shared" si="13"/>
        <v>0.43000000000000022</v>
      </c>
      <c r="I55" s="10">
        <f t="shared" si="9"/>
        <v>0.71680291470054724</v>
      </c>
      <c r="J55" s="10">
        <f t="shared" si="10"/>
        <v>0.18538734696457249</v>
      </c>
      <c r="K55">
        <f t="shared" si="11"/>
        <v>0.43000000000000022</v>
      </c>
      <c r="L55" s="9">
        <f t="shared" si="14"/>
        <v>0.28571428571428575</v>
      </c>
      <c r="N55" s="3">
        <f t="shared" si="15"/>
        <v>0.20866039284369353</v>
      </c>
      <c r="O55" s="9">
        <f t="shared" si="16"/>
        <v>0.10651918601523482</v>
      </c>
      <c r="P55" s="3">
        <f t="shared" si="17"/>
        <v>0.40798583957811274</v>
      </c>
      <c r="Q55" s="9">
        <f t="shared" si="12"/>
        <v>0.57006673656039353</v>
      </c>
    </row>
    <row r="56" spans="1:17">
      <c r="A56" t="s">
        <v>57</v>
      </c>
      <c r="H56" s="2">
        <f t="shared" si="13"/>
        <v>0.44000000000000022</v>
      </c>
      <c r="I56" s="10">
        <f t="shared" si="9"/>
        <v>0.72498931263562139</v>
      </c>
      <c r="J56" s="10">
        <f t="shared" si="10"/>
        <v>0.19161098050442205</v>
      </c>
      <c r="K56">
        <f t="shared" si="11"/>
        <v>0.44000000000000022</v>
      </c>
      <c r="L56" s="9">
        <f t="shared" si="14"/>
        <v>0.28571428571428575</v>
      </c>
      <c r="N56" s="3">
        <f t="shared" si="15"/>
        <v>0.20686844184670303</v>
      </c>
      <c r="O56" s="9">
        <f t="shared" si="16"/>
        <v>0.10651918601523482</v>
      </c>
      <c r="P56" s="3">
        <f t="shared" si="17"/>
        <v>0.41082936408657383</v>
      </c>
      <c r="Q56" s="9">
        <f t="shared" si="12"/>
        <v>0.57006673656039353</v>
      </c>
    </row>
    <row r="57" spans="1:17">
      <c r="H57" s="2">
        <f t="shared" si="13"/>
        <v>0.45000000000000023</v>
      </c>
      <c r="I57" s="10">
        <f t="shared" si="9"/>
        <v>0.73298850600332632</v>
      </c>
      <c r="J57" s="10">
        <f t="shared" si="10"/>
        <v>0.19796136928269342</v>
      </c>
      <c r="K57">
        <f t="shared" si="11"/>
        <v>0.45000000000000023</v>
      </c>
      <c r="L57" s="9">
        <f t="shared" si="14"/>
        <v>0.28571428571428575</v>
      </c>
      <c r="N57" s="3">
        <f t="shared" si="15"/>
        <v>0.20507649084971252</v>
      </c>
      <c r="O57" s="9">
        <f t="shared" si="16"/>
        <v>0.10651918601523482</v>
      </c>
      <c r="P57" s="3">
        <f t="shared" si="17"/>
        <v>0.41367288859503493</v>
      </c>
      <c r="Q57" s="9">
        <f t="shared" si="12"/>
        <v>0.57006673656039353</v>
      </c>
    </row>
    <row r="58" spans="1:17">
      <c r="A58" t="s">
        <v>58</v>
      </c>
      <c r="H58" s="2">
        <f t="shared" si="13"/>
        <v>0.46000000000000024</v>
      </c>
      <c r="I58" s="10">
        <f t="shared" si="9"/>
        <v>0.74080684363502391</v>
      </c>
      <c r="J58" s="10">
        <f t="shared" si="10"/>
        <v>0.20444242552901012</v>
      </c>
      <c r="K58">
        <f t="shared" si="11"/>
        <v>0.46000000000000024</v>
      </c>
      <c r="L58" s="9">
        <f t="shared" si="14"/>
        <v>0.28571428571428575</v>
      </c>
      <c r="N58" s="3">
        <f t="shared" si="15"/>
        <v>0.20328453985272202</v>
      </c>
      <c r="O58" s="9">
        <f t="shared" si="16"/>
        <v>0.10651918601523482</v>
      </c>
      <c r="P58" s="3">
        <f t="shared" si="17"/>
        <v>0.41651641310349602</v>
      </c>
      <c r="Q58" s="9">
        <f t="shared" si="12"/>
        <v>0.57006673656039353</v>
      </c>
    </row>
    <row r="59" spans="1:17">
      <c r="A59" t="s">
        <v>59</v>
      </c>
      <c r="H59" s="2">
        <f t="shared" si="13"/>
        <v>0.47000000000000025</v>
      </c>
      <c r="I59" s="10">
        <f t="shared" si="9"/>
        <v>0.74845039048659279</v>
      </c>
      <c r="J59" s="10">
        <f t="shared" si="10"/>
        <v>0.21105822414496453</v>
      </c>
      <c r="K59">
        <f t="shared" si="11"/>
        <v>0.47000000000000025</v>
      </c>
      <c r="L59" s="9">
        <f t="shared" si="14"/>
        <v>0.28571428571428575</v>
      </c>
      <c r="N59" s="3">
        <f t="shared" si="15"/>
        <v>0.20149258885573151</v>
      </c>
      <c r="O59" s="9">
        <f t="shared" si="16"/>
        <v>0.10651918601523482</v>
      </c>
      <c r="P59" s="3">
        <f t="shared" si="17"/>
        <v>0.41935993761195711</v>
      </c>
      <c r="Q59" s="9">
        <f t="shared" si="12"/>
        <v>0.57006673656039353</v>
      </c>
    </row>
    <row r="60" spans="1:17">
      <c r="A60" t="s">
        <v>60</v>
      </c>
      <c r="F60" s="16"/>
      <c r="H60" s="2">
        <f t="shared" si="13"/>
        <v>0.48000000000000026</v>
      </c>
      <c r="I60" s="10">
        <f t="shared" si="9"/>
        <v>0.75592494332919913</v>
      </c>
      <c r="J60" s="10">
        <f t="shared" si="10"/>
        <v>0.21781301124788263</v>
      </c>
      <c r="K60">
        <f t="shared" si="11"/>
        <v>0.48000000000000026</v>
      </c>
      <c r="L60" s="9">
        <f t="shared" si="14"/>
        <v>0.28571428571428575</v>
      </c>
      <c r="N60" s="3">
        <f t="shared" si="15"/>
        <v>0.19970063785874101</v>
      </c>
      <c r="O60" s="9">
        <f t="shared" si="16"/>
        <v>0.10651918601523482</v>
      </c>
      <c r="P60" s="3">
        <f t="shared" si="17"/>
        <v>0.4222034621204182</v>
      </c>
      <c r="Q60" s="9">
        <f t="shared" si="12"/>
        <v>0.57006673656039353</v>
      </c>
    </row>
    <row r="61" spans="1:17">
      <c r="A61" t="s">
        <v>61</v>
      </c>
      <c r="H61" s="2">
        <f t="shared" si="13"/>
        <v>0.49000000000000027</v>
      </c>
      <c r="I61" s="10">
        <f t="shared" si="9"/>
        <v>0.76323604541070689</v>
      </c>
      <c r="J61" s="10">
        <f t="shared" si="10"/>
        <v>0.22471121325878224</v>
      </c>
      <c r="K61">
        <f t="shared" si="11"/>
        <v>0.49000000000000027</v>
      </c>
      <c r="L61" s="9">
        <f t="shared" si="14"/>
        <v>0.28571428571428575</v>
      </c>
      <c r="N61" s="3">
        <f t="shared" si="15"/>
        <v>0.1979086868617505</v>
      </c>
      <c r="O61" s="9">
        <f t="shared" si="16"/>
        <v>0.10651918601523482</v>
      </c>
      <c r="P61" s="3">
        <f t="shared" si="17"/>
        <v>0.4250469866288793</v>
      </c>
      <c r="Q61" s="9">
        <f t="shared" si="12"/>
        <v>0.57006673656039353</v>
      </c>
    </row>
    <row r="62" spans="1:17">
      <c r="H62" s="2">
        <f t="shared" si="13"/>
        <v>0.50000000000000022</v>
      </c>
      <c r="I62" s="10">
        <f t="shared" si="9"/>
        <v>0.77038900016566025</v>
      </c>
      <c r="J62" s="10">
        <f t="shared" si="10"/>
        <v>0.23175744657539726</v>
      </c>
      <c r="K62">
        <f t="shared" si="11"/>
        <v>0.50000000000000022</v>
      </c>
      <c r="L62" s="9">
        <f t="shared" si="14"/>
        <v>0.28571428571428575</v>
      </c>
      <c r="N62" s="3">
        <f t="shared" si="15"/>
        <v>0.19611673586476</v>
      </c>
      <c r="O62" s="9">
        <f t="shared" si="16"/>
        <v>0.10651918601523482</v>
      </c>
      <c r="P62" s="3">
        <f t="shared" si="17"/>
        <v>0.42789051113734039</v>
      </c>
      <c r="Q62" s="9">
        <f t="shared" si="12"/>
        <v>0.57006673656039353</v>
      </c>
    </row>
    <row r="63" spans="1:17">
      <c r="A63" t="s">
        <v>62</v>
      </c>
      <c r="F63" s="16"/>
      <c r="H63" s="2">
        <f t="shared" si="13"/>
        <v>0.51000000000000023</v>
      </c>
      <c r="I63" s="10">
        <f t="shared" si="9"/>
        <v>0.77738888404509943</v>
      </c>
      <c r="J63" s="10">
        <f t="shared" si="10"/>
        <v>0.23895652787468852</v>
      </c>
      <c r="K63">
        <f t="shared" si="11"/>
        <v>0.51000000000000023</v>
      </c>
      <c r="L63" s="9">
        <f t="shared" si="14"/>
        <v>0.28571428571428575</v>
      </c>
      <c r="N63" s="3">
        <f t="shared" si="15"/>
        <v>0.1943247848677695</v>
      </c>
      <c r="O63" s="9">
        <f t="shared" si="16"/>
        <v>0.10651918601523482</v>
      </c>
      <c r="P63" s="3">
        <f t="shared" si="17"/>
        <v>0.43073403564580148</v>
      </c>
      <c r="Q63" s="9">
        <f t="shared" si="12"/>
        <v>0.57006673656039353</v>
      </c>
    </row>
    <row r="64" spans="1:17">
      <c r="A64" t="s">
        <v>63</v>
      </c>
      <c r="H64" s="2">
        <f t="shared" si="13"/>
        <v>0.52000000000000024</v>
      </c>
      <c r="I64" s="10">
        <f t="shared" si="9"/>
        <v>0.78424055853143282</v>
      </c>
      <c r="J64" s="10">
        <f t="shared" si="10"/>
        <v>0.24631348509315723</v>
      </c>
      <c r="K64">
        <f t="shared" si="11"/>
        <v>0.52000000000000024</v>
      </c>
      <c r="L64" s="9">
        <f t="shared" si="14"/>
        <v>0.28571428571428575</v>
      </c>
      <c r="N64" s="3">
        <f t="shared" si="15"/>
        <v>0.19253283387077899</v>
      </c>
      <c r="O64" s="9">
        <f t="shared" si="16"/>
        <v>0.10651918601523482</v>
      </c>
      <c r="P64" s="3">
        <f t="shared" si="17"/>
        <v>0.43357756015426258</v>
      </c>
      <c r="Q64" s="9">
        <f t="shared" si="12"/>
        <v>0.57006673656039353</v>
      </c>
    </row>
    <row r="65" spans="1:17">
      <c r="A65" t="s">
        <v>64</v>
      </c>
      <c r="H65" s="2">
        <f t="shared" si="13"/>
        <v>0.53000000000000025</v>
      </c>
      <c r="I65" s="10">
        <f t="shared" si="9"/>
        <v>0.79094868139812935</v>
      </c>
      <c r="J65" s="10">
        <f t="shared" si="10"/>
        <v>0.25383356913756189</v>
      </c>
      <c r="K65">
        <f t="shared" si="11"/>
        <v>0.53000000000000025</v>
      </c>
      <c r="L65" s="9">
        <f t="shared" si="14"/>
        <v>0.28571428571428575</v>
      </c>
      <c r="N65" s="3">
        <f t="shared" si="15"/>
        <v>0.19074088287378849</v>
      </c>
      <c r="O65" s="9">
        <f t="shared" si="16"/>
        <v>0.10651918601523482</v>
      </c>
      <c r="P65" s="3">
        <f t="shared" si="17"/>
        <v>0.43642108466272367</v>
      </c>
      <c r="Q65" s="9">
        <f t="shared" si="12"/>
        <v>0.57006673656039353</v>
      </c>
    </row>
    <row r="66" spans="1:17">
      <c r="A66" t="s">
        <v>65</v>
      </c>
      <c r="H66" s="2">
        <f t="shared" si="13"/>
        <v>0.54000000000000026</v>
      </c>
      <c r="I66" s="10">
        <f t="shared" si="9"/>
        <v>0.79751771726902954</v>
      </c>
      <c r="J66" s="10">
        <f t="shared" si="10"/>
        <v>0.26152226638335879</v>
      </c>
      <c r="K66">
        <f t="shared" si="11"/>
        <v>0.54000000000000026</v>
      </c>
      <c r="L66" s="9">
        <f t="shared" si="14"/>
        <v>0.28571428571428575</v>
      </c>
      <c r="N66" s="3">
        <f t="shared" si="15"/>
        <v>0.18894893187679798</v>
      </c>
      <c r="O66" s="9">
        <f t="shared" si="16"/>
        <v>0.10651918601523482</v>
      </c>
      <c r="P66" s="3">
        <f t="shared" si="17"/>
        <v>0.43926460917118476</v>
      </c>
      <c r="Q66" s="9">
        <f t="shared" si="12"/>
        <v>0.57006673656039353</v>
      </c>
    </row>
    <row r="67" spans="1:17">
      <c r="H67" s="2">
        <f t="shared" si="13"/>
        <v>0.55000000000000027</v>
      </c>
      <c r="I67" s="10">
        <f t="shared" si="9"/>
        <v>0.80395194752758259</v>
      </c>
      <c r="J67" s="10">
        <f t="shared" si="10"/>
        <v>0.26938531202338417</v>
      </c>
      <c r="K67">
        <f t="shared" si="11"/>
        <v>0.55000000000000027</v>
      </c>
      <c r="L67" s="9">
        <f t="shared" si="14"/>
        <v>0.28571428571428575</v>
      </c>
      <c r="N67" s="3">
        <f t="shared" si="15"/>
        <v>0.18715698087980748</v>
      </c>
      <c r="O67" s="9">
        <f t="shared" si="16"/>
        <v>0.10651918601523482</v>
      </c>
      <c r="P67" s="3">
        <f t="shared" si="17"/>
        <v>0.44210813367964585</v>
      </c>
      <c r="Q67" s="9">
        <f t="shared" si="12"/>
        <v>0.57006673656039353</v>
      </c>
    </row>
    <row r="68" spans="1:17">
      <c r="H68" s="2">
        <f t="shared" si="13"/>
        <v>0.56000000000000028</v>
      </c>
      <c r="I68" s="10">
        <f t="shared" si="9"/>
        <v>0.81025547962222721</v>
      </c>
      <c r="J68" s="10">
        <f t="shared" si="10"/>
        <v>0.27742870433503081</v>
      </c>
      <c r="K68">
        <f t="shared" si="11"/>
        <v>0.56000000000000028</v>
      </c>
      <c r="L68" s="9">
        <f t="shared" si="14"/>
        <v>0.28571428571428575</v>
      </c>
      <c r="N68" s="3">
        <f t="shared" si="15"/>
        <v>0.18536502988281697</v>
      </c>
      <c r="O68" s="9">
        <f t="shared" si="16"/>
        <v>0.10651918601523482</v>
      </c>
      <c r="P68" s="3">
        <f t="shared" si="17"/>
        <v>0.44495165818810695</v>
      </c>
      <c r="Q68" s="9">
        <f t="shared" si="12"/>
        <v>0.57006673656039353</v>
      </c>
    </row>
    <row r="69" spans="1:17">
      <c r="A69" s="18" t="s">
        <v>66</v>
      </c>
      <c r="B69" s="18" t="s">
        <v>67</v>
      </c>
      <c r="C69" s="18" t="s">
        <v>68</v>
      </c>
      <c r="D69" s="18" t="s">
        <v>69</v>
      </c>
      <c r="H69" s="2">
        <f t="shared" si="13"/>
        <v>0.57000000000000028</v>
      </c>
      <c r="I69" s="10">
        <f t="shared" si="9"/>
        <v>0.81643225581041257</v>
      </c>
      <c r="J69" s="10">
        <f t="shared" si="10"/>
        <v>0.28565871994050973</v>
      </c>
      <c r="K69">
        <f t="shared" si="11"/>
        <v>0.57000000000000028</v>
      </c>
      <c r="L69" s="9">
        <f t="shared" si="14"/>
        <v>0.28571428571428575</v>
      </c>
      <c r="N69" s="3">
        <f t="shared" si="15"/>
        <v>0.18357307888582647</v>
      </c>
      <c r="O69" s="9">
        <f t="shared" si="16"/>
        <v>0.10651918601523482</v>
      </c>
      <c r="P69" s="3">
        <f t="shared" si="17"/>
        <v>0.44779518269656804</v>
      </c>
      <c r="Q69" s="9">
        <f t="shared" si="12"/>
        <v>0.57006673656039353</v>
      </c>
    </row>
    <row r="70" spans="1:17">
      <c r="A70" s="18" t="s">
        <v>70</v>
      </c>
      <c r="B70" s="18"/>
      <c r="C70" t="s">
        <v>71</v>
      </c>
      <c r="D70" t="s">
        <v>72</v>
      </c>
      <c r="H70" s="2">
        <f t="shared" si="13"/>
        <v>0.58000000000000029</v>
      </c>
      <c r="I70" s="10">
        <f t="shared" si="9"/>
        <v>0.8224860613803795</v>
      </c>
      <c r="J70" s="10">
        <f t="shared" si="10"/>
        <v>0.29408193014178674</v>
      </c>
      <c r="K70">
        <f t="shared" si="11"/>
        <v>0.58000000000000029</v>
      </c>
      <c r="L70" s="9">
        <f t="shared" si="14"/>
        <v>0.28571428571428575</v>
      </c>
      <c r="N70" s="3">
        <f t="shared" si="15"/>
        <v>0.18178112788883596</v>
      </c>
      <c r="O70" s="9">
        <f t="shared" si="16"/>
        <v>0.10651918601523482</v>
      </c>
      <c r="P70" s="3">
        <f t="shared" si="17"/>
        <v>0.45063870720502913</v>
      </c>
      <c r="Q70" s="9">
        <f t="shared" si="12"/>
        <v>0.57006673656039353</v>
      </c>
    </row>
    <row r="71" spans="1:17">
      <c r="H71" s="2">
        <f t="shared" si="13"/>
        <v>0.5900000000000003</v>
      </c>
      <c r="I71" s="10">
        <f t="shared" si="9"/>
        <v>0.82842053238672864</v>
      </c>
      <c r="J71" s="10">
        <f t="shared" si="10"/>
        <v>0.30270521841954023</v>
      </c>
      <c r="K71">
        <f t="shared" si="11"/>
        <v>0.5900000000000003</v>
      </c>
      <c r="L71" s="9">
        <f t="shared" si="14"/>
        <v>0.28571428571428575</v>
      </c>
      <c r="N71" s="3">
        <f t="shared" si="15"/>
        <v>0.17998917689184546</v>
      </c>
      <c r="O71" s="9">
        <f t="shared" si="16"/>
        <v>0.10651918601523482</v>
      </c>
      <c r="P71" s="3">
        <f t="shared" si="17"/>
        <v>0.45348223171349022</v>
      </c>
      <c r="Q71" s="9">
        <f t="shared" si="12"/>
        <v>0.57006673656039353</v>
      </c>
    </row>
    <row r="72" spans="1:17">
      <c r="B72" t="s">
        <v>73</v>
      </c>
      <c r="H72" s="2">
        <f t="shared" si="13"/>
        <v>0.60000000000000031</v>
      </c>
      <c r="I72" s="10">
        <f t="shared" si="9"/>
        <v>0.83423916293299627</v>
      </c>
      <c r="J72" s="10">
        <f t="shared" si="10"/>
        <v>0.31153579919407381</v>
      </c>
      <c r="K72">
        <f t="shared" si="11"/>
        <v>0.60000000000000031</v>
      </c>
      <c r="L72" s="9">
        <f t="shared" si="14"/>
        <v>0.28571428571428575</v>
      </c>
      <c r="N72" s="3">
        <f t="shared" si="15"/>
        <v>0.17819722589485495</v>
      </c>
      <c r="O72" s="9">
        <f t="shared" si="16"/>
        <v>0.10651918601523482</v>
      </c>
      <c r="P72" s="3">
        <f t="shared" si="17"/>
        <v>0.45632575622195132</v>
      </c>
      <c r="Q72" s="9">
        <f t="shared" si="12"/>
        <v>0.57006673656039353</v>
      </c>
    </row>
    <row r="73" spans="1:17">
      <c r="H73" s="2">
        <f t="shared" si="13"/>
        <v>0.61000000000000032</v>
      </c>
      <c r="I73" s="10">
        <f t="shared" si="9"/>
        <v>0.83994531203188616</v>
      </c>
      <c r="J73" s="10">
        <f t="shared" si="10"/>
        <v>0.32058123795565224</v>
      </c>
      <c r="K73">
        <f t="shared" si="11"/>
        <v>0.61000000000000032</v>
      </c>
      <c r="L73" s="9">
        <f t="shared" si="14"/>
        <v>0.28571428571428575</v>
      </c>
      <c r="N73" s="3">
        <f t="shared" si="15"/>
        <v>0.17640527489786445</v>
      </c>
      <c r="O73" s="9">
        <f t="shared" si="16"/>
        <v>0.10651918601523482</v>
      </c>
      <c r="P73" s="3">
        <f t="shared" si="17"/>
        <v>0.45916928073041241</v>
      </c>
      <c r="Q73" s="9">
        <f t="shared" si="12"/>
        <v>0.57006673656039353</v>
      </c>
    </row>
    <row r="74" spans="1:17">
      <c r="H74" s="2">
        <f t="shared" si="13"/>
        <v>0.62000000000000033</v>
      </c>
      <c r="I74" s="10">
        <f t="shared" si="9"/>
        <v>0.84554221007145836</v>
      </c>
      <c r="J74" s="10">
        <f t="shared" si="10"/>
        <v>0.32984947288231398</v>
      </c>
      <c r="K74">
        <f t="shared" si="11"/>
        <v>0.62000000000000033</v>
      </c>
      <c r="L74" s="9">
        <f t="shared" si="14"/>
        <v>0.28571428571428575</v>
      </c>
      <c r="N74" s="3">
        <f t="shared" si="15"/>
        <v>0.17461332390087395</v>
      </c>
      <c r="O74" s="9">
        <f t="shared" si="16"/>
        <v>0.10651918601523482</v>
      </c>
      <c r="P74" s="3">
        <f t="shared" si="17"/>
        <v>0.4620128052388735</v>
      </c>
      <c r="Q74" s="9">
        <f t="shared" si="12"/>
        <v>0.57006673656039353</v>
      </c>
    </row>
    <row r="75" spans="1:17">
      <c r="A75" t="s">
        <v>74</v>
      </c>
      <c r="H75" s="2">
        <f t="shared" si="13"/>
        <v>0.63000000000000034</v>
      </c>
      <c r="I75" s="10">
        <f t="shared" si="9"/>
        <v>0.85103296491343261</v>
      </c>
      <c r="J75" s="10">
        <f t="shared" si="10"/>
        <v>0.33934883807499289</v>
      </c>
      <c r="K75">
        <f t="shared" si="11"/>
        <v>0.63000000000000034</v>
      </c>
      <c r="L75" s="9">
        <f t="shared" si="14"/>
        <v>0.28571428571428575</v>
      </c>
      <c r="N75" s="3">
        <f t="shared" si="15"/>
        <v>0.17282137290388344</v>
      </c>
      <c r="O75" s="9">
        <f t="shared" si="16"/>
        <v>0.10651918601523482</v>
      </c>
      <c r="P75" s="3">
        <f t="shared" si="17"/>
        <v>0.4648563297473346</v>
      </c>
      <c r="Q75" s="9">
        <f t="shared" si="12"/>
        <v>0.57006673656039353</v>
      </c>
    </row>
    <row r="76" spans="1:17">
      <c r="A76" t="s">
        <v>75</v>
      </c>
      <c r="H76" s="2">
        <f t="shared" si="13"/>
        <v>0.64000000000000035</v>
      </c>
      <c r="I76" s="10">
        <f t="shared" ref="I76:I107" si="18">($B$43*H76)/($B$43*H76+(1-$B$44)*(1-H76))</f>
        <v>0.85642056764779273</v>
      </c>
      <c r="J76" s="10">
        <f t="shared" ref="J76:J112" si="19">((1-$B$43)*H76)/((1-$B$43)*H76+$B$44*(1-H76))</f>
        <v>0.34908808855289186</v>
      </c>
      <c r="K76">
        <f t="shared" ref="K76:K112" si="20">H76</f>
        <v>0.64000000000000035</v>
      </c>
      <c r="L76" s="9">
        <f t="shared" si="14"/>
        <v>0.28571428571428575</v>
      </c>
      <c r="N76" s="3">
        <f t="shared" si="15"/>
        <v>0.17102942190689294</v>
      </c>
      <c r="O76" s="9">
        <f t="shared" si="16"/>
        <v>0.10651918601523482</v>
      </c>
      <c r="P76" s="3">
        <f t="shared" si="17"/>
        <v>0.46769985425579569</v>
      </c>
      <c r="Q76" s="9">
        <f t="shared" ref="Q76:Q112" si="21">$E$191</f>
        <v>0.57006673656039353</v>
      </c>
    </row>
    <row r="77" spans="1:17">
      <c r="H77" s="2">
        <f t="shared" ref="H77:H112" si="22">H76+0.01</f>
        <v>0.65000000000000036</v>
      </c>
      <c r="I77" s="10">
        <f t="shared" si="18"/>
        <v>0.86170789802608316</v>
      </c>
      <c r="J77" s="10">
        <f t="shared" si="19"/>
        <v>0.35907642716668087</v>
      </c>
      <c r="K77">
        <f t="shared" si="20"/>
        <v>0.65000000000000036</v>
      </c>
      <c r="L77" s="9">
        <f t="shared" ref="L77:L112" si="23">L76</f>
        <v>0.28571428571428575</v>
      </c>
      <c r="N77" s="3">
        <f t="shared" ref="N77:N112" si="24">N76+0.01*($E$189-$E$187)</f>
        <v>0.16923747090990243</v>
      </c>
      <c r="O77" s="9">
        <f t="shared" ref="O77:O112" si="25">O76</f>
        <v>0.10651918601523482</v>
      </c>
      <c r="P77" s="3">
        <f t="shared" ref="P77:P112" si="26">P76+0.01*($E$191-$E$187)</f>
        <v>0.47054337876425678</v>
      </c>
      <c r="Q77" s="9">
        <f t="shared" si="21"/>
        <v>0.57006673656039353</v>
      </c>
    </row>
    <row r="78" spans="1:17">
      <c r="A78" t="s">
        <v>76</v>
      </c>
      <c r="H78" s="2">
        <f t="shared" si="22"/>
        <v>0.66000000000000036</v>
      </c>
      <c r="I78" s="10">
        <f t="shared" si="18"/>
        <v>0.86689772959413469</v>
      </c>
      <c r="J78" s="10">
        <f t="shared" si="19"/>
        <v>0.36932353360341363</v>
      </c>
      <c r="K78">
        <f t="shared" si="20"/>
        <v>0.66000000000000036</v>
      </c>
      <c r="L78" s="9">
        <f t="shared" si="23"/>
        <v>0.28571428571428575</v>
      </c>
      <c r="N78" s="3">
        <f t="shared" si="24"/>
        <v>0.16744551991291193</v>
      </c>
      <c r="O78" s="9">
        <f t="shared" si="25"/>
        <v>0.10651918601523482</v>
      </c>
      <c r="P78" s="3">
        <f t="shared" si="26"/>
        <v>0.47338690327271787</v>
      </c>
      <c r="Q78" s="9">
        <f t="shared" si="21"/>
        <v>0.57006673656039353</v>
      </c>
    </row>
    <row r="79" spans="1:17">
      <c r="H79" s="2">
        <f t="shared" si="22"/>
        <v>0.67000000000000037</v>
      </c>
      <c r="I79" s="10">
        <f t="shared" si="18"/>
        <v>0.87199273454343906</v>
      </c>
      <c r="J79" s="10">
        <f t="shared" si="19"/>
        <v>0.37983959567531966</v>
      </c>
      <c r="K79">
        <f t="shared" si="20"/>
        <v>0.67000000000000037</v>
      </c>
      <c r="L79" s="9">
        <f t="shared" si="23"/>
        <v>0.28571428571428575</v>
      </c>
      <c r="N79" s="3">
        <f t="shared" si="24"/>
        <v>0.16565356891592142</v>
      </c>
      <c r="O79" s="9">
        <f t="shared" si="25"/>
        <v>0.10651918601523482</v>
      </c>
      <c r="P79" s="3">
        <f t="shared" si="26"/>
        <v>0.47623042778117897</v>
      </c>
      <c r="Q79" s="9">
        <f t="shared" si="21"/>
        <v>0.57006673656039353</v>
      </c>
    </row>
    <row r="80" spans="1:17">
      <c r="A80" t="s">
        <v>77</v>
      </c>
      <c r="H80" s="2">
        <f t="shared" si="22"/>
        <v>0.68000000000000038</v>
      </c>
      <c r="I80" s="10">
        <f t="shared" si="18"/>
        <v>0.87699548829900476</v>
      </c>
      <c r="J80" s="10">
        <f t="shared" si="19"/>
        <v>0.39063534310506781</v>
      </c>
      <c r="K80">
        <f t="shared" si="20"/>
        <v>0.68000000000000038</v>
      </c>
      <c r="L80" s="9">
        <f t="shared" si="23"/>
        <v>0.28571428571428575</v>
      </c>
      <c r="N80" s="3">
        <f t="shared" si="24"/>
        <v>0.16386161791893092</v>
      </c>
      <c r="O80" s="9">
        <f t="shared" si="25"/>
        <v>0.10651918601523482</v>
      </c>
      <c r="P80" s="3">
        <f t="shared" si="26"/>
        <v>0.47907395228964006</v>
      </c>
      <c r="Q80" s="9">
        <f t="shared" si="21"/>
        <v>0.57006673656039353</v>
      </c>
    </row>
    <row r="81" spans="1:17">
      <c r="A81" t="s">
        <v>78</v>
      </c>
      <c r="H81" s="2">
        <f t="shared" si="22"/>
        <v>0.69000000000000039</v>
      </c>
      <c r="I81" s="10">
        <f t="shared" si="18"/>
        <v>0.88190847386024351</v>
      </c>
      <c r="J81" s="10">
        <f t="shared" si="19"/>
        <v>0.40172208404302034</v>
      </c>
      <c r="K81">
        <f t="shared" si="20"/>
        <v>0.69000000000000039</v>
      </c>
      <c r="L81" s="9">
        <f t="shared" si="23"/>
        <v>0.28571428571428575</v>
      </c>
      <c r="N81" s="3">
        <f t="shared" si="24"/>
        <v>0.16206966692194041</v>
      </c>
      <c r="O81" s="9">
        <f t="shared" si="25"/>
        <v>0.10651918601523482</v>
      </c>
      <c r="P81" s="3">
        <f t="shared" si="26"/>
        <v>0.48191747679810115</v>
      </c>
      <c r="Q81" s="9">
        <f t="shared" si="21"/>
        <v>0.57006673656039353</v>
      </c>
    </row>
    <row r="82" spans="1:17">
      <c r="A82" t="s">
        <v>79</v>
      </c>
      <c r="H82" s="2">
        <f t="shared" si="22"/>
        <v>0.7000000000000004</v>
      </c>
      <c r="I82" s="10">
        <f t="shared" si="18"/>
        <v>0.8867340859102566</v>
      </c>
      <c r="J82" s="10">
        <f t="shared" si="19"/>
        <v>0.41311174457773564</v>
      </c>
      <c r="K82">
        <f t="shared" si="20"/>
        <v>0.7000000000000004</v>
      </c>
      <c r="L82" s="9">
        <f t="shared" si="23"/>
        <v>0.28571428571428575</v>
      </c>
      <c r="N82" s="3">
        <f t="shared" si="24"/>
        <v>0.16027771592494991</v>
      </c>
      <c r="O82" s="9">
        <f t="shared" si="25"/>
        <v>0.10651918601523482</v>
      </c>
      <c r="P82" s="3">
        <f t="shared" si="26"/>
        <v>0.48476100130656224</v>
      </c>
      <c r="Q82" s="9">
        <f t="shared" si="21"/>
        <v>0.57006673656039353</v>
      </c>
    </row>
    <row r="83" spans="1:17">
      <c r="A83" t="s">
        <v>80</v>
      </c>
      <c r="H83" s="2">
        <f t="shared" si="22"/>
        <v>0.71000000000000041</v>
      </c>
      <c r="I83" s="10">
        <f t="shared" si="18"/>
        <v>0.89147463470781518</v>
      </c>
      <c r="J83" s="10">
        <f t="shared" si="19"/>
        <v>0.42481691152992684</v>
      </c>
      <c r="K83">
        <f t="shared" si="20"/>
        <v>0.71000000000000041</v>
      </c>
      <c r="L83" s="9">
        <f t="shared" si="23"/>
        <v>0.28571428571428575</v>
      </c>
      <c r="N83" s="3">
        <f t="shared" si="24"/>
        <v>0.1584857649279594</v>
      </c>
      <c r="O83" s="9">
        <f t="shared" si="25"/>
        <v>0.10651918601523482</v>
      </c>
      <c r="P83" s="3">
        <f t="shared" si="26"/>
        <v>0.48760452581502334</v>
      </c>
      <c r="Q83" s="9">
        <f t="shared" si="21"/>
        <v>0.57006673656039353</v>
      </c>
    </row>
    <row r="84" spans="1:17">
      <c r="H84" s="2">
        <f t="shared" si="22"/>
        <v>0.72000000000000042</v>
      </c>
      <c r="I84" s="10">
        <f t="shared" si="18"/>
        <v>0.89613234977532064</v>
      </c>
      <c r="J84" s="10">
        <f t="shared" si="19"/>
        <v>0.43685087885269303</v>
      </c>
      <c r="K84">
        <f t="shared" si="20"/>
        <v>0.72000000000000042</v>
      </c>
      <c r="L84" s="9">
        <f t="shared" si="23"/>
        <v>0.28571428571428575</v>
      </c>
      <c r="N84" s="3">
        <f t="shared" si="24"/>
        <v>0.1566938139309689</v>
      </c>
      <c r="O84" s="9">
        <f t="shared" si="25"/>
        <v>0.10651918601523482</v>
      </c>
      <c r="P84" s="3">
        <f t="shared" si="26"/>
        <v>0.49044805032348443</v>
      </c>
      <c r="Q84" s="9">
        <f t="shared" si="21"/>
        <v>0.57006673656039353</v>
      </c>
    </row>
    <row r="85" spans="1:17">
      <c r="A85" t="s">
        <v>81</v>
      </c>
      <c r="H85" s="2">
        <f t="shared" si="22"/>
        <v>0.73000000000000043</v>
      </c>
      <c r="I85" s="10">
        <f t="shared" si="18"/>
        <v>0.90070938339511364</v>
      </c>
      <c r="J85" s="10">
        <f t="shared" si="19"/>
        <v>0.44922769799762408</v>
      </c>
      <c r="K85">
        <f t="shared" si="20"/>
        <v>0.73000000000000043</v>
      </c>
      <c r="L85" s="9">
        <f t="shared" si="23"/>
        <v>0.28571428571428575</v>
      </c>
      <c r="N85" s="3">
        <f t="shared" si="24"/>
        <v>0.1549018629339784</v>
      </c>
      <c r="O85" s="9">
        <f t="shared" si="25"/>
        <v>0.10651918601523482</v>
      </c>
      <c r="P85" s="3">
        <f t="shared" si="26"/>
        <v>0.49329157483194552</v>
      </c>
      <c r="Q85" s="9">
        <f t="shared" si="21"/>
        <v>0.57006673656039353</v>
      </c>
    </row>
    <row r="86" spans="1:17">
      <c r="H86" s="2">
        <f t="shared" si="22"/>
        <v>0.74000000000000044</v>
      </c>
      <c r="I86" s="10">
        <f t="shared" si="18"/>
        <v>0.90520781392565619</v>
      </c>
      <c r="J86" s="10">
        <f t="shared" si="19"/>
        <v>0.46196223264795799</v>
      </c>
      <c r="K86">
        <f t="shared" si="20"/>
        <v>0.74000000000000044</v>
      </c>
      <c r="L86" s="9">
        <f t="shared" si="23"/>
        <v>0.28571428571428575</v>
      </c>
      <c r="N86" s="3">
        <f t="shared" si="24"/>
        <v>0.15310991193698789</v>
      </c>
      <c r="O86" s="9">
        <f t="shared" si="25"/>
        <v>0.10651918601523482</v>
      </c>
      <c r="P86" s="3">
        <f t="shared" si="26"/>
        <v>0.49613509934040662</v>
      </c>
      <c r="Q86" s="9">
        <f t="shared" si="21"/>
        <v>0.57006673656039353</v>
      </c>
    </row>
    <row r="87" spans="1:17">
      <c r="A87" t="s">
        <v>82</v>
      </c>
      <c r="H87" s="2">
        <f t="shared" si="22"/>
        <v>0.75000000000000044</v>
      </c>
      <c r="I87" s="10">
        <f t="shared" si="18"/>
        <v>0.90962964894831499</v>
      </c>
      <c r="J87" s="10">
        <f t="shared" si="19"/>
        <v>0.47507021826702678</v>
      </c>
      <c r="K87">
        <f t="shared" si="20"/>
        <v>0.75000000000000044</v>
      </c>
      <c r="L87" s="9">
        <f t="shared" si="23"/>
        <v>0.28571428571428575</v>
      </c>
      <c r="N87" s="3">
        <f t="shared" si="24"/>
        <v>0.15131796093999739</v>
      </c>
      <c r="O87" s="9">
        <f t="shared" si="25"/>
        <v>0.10651918601523482</v>
      </c>
      <c r="P87" s="3">
        <f t="shared" si="26"/>
        <v>0.49897862384886771</v>
      </c>
      <c r="Q87" s="9">
        <f t="shared" si="21"/>
        <v>0.57006673656039353</v>
      </c>
    </row>
    <row r="88" spans="1:17">
      <c r="B88" t="s">
        <v>83</v>
      </c>
      <c r="H88" s="2">
        <f t="shared" si="22"/>
        <v>0.76000000000000045</v>
      </c>
      <c r="I88" s="10">
        <f t="shared" si="18"/>
        <v>0.9139768282547619</v>
      </c>
      <c r="J88" s="10">
        <f t="shared" si="19"/>
        <v>0.48856832696358671</v>
      </c>
      <c r="K88">
        <f t="shared" si="20"/>
        <v>0.76000000000000045</v>
      </c>
      <c r="L88" s="9">
        <f t="shared" si="23"/>
        <v>0.28571428571428575</v>
      </c>
      <c r="N88" s="3">
        <f t="shared" si="24"/>
        <v>0.14952600994300688</v>
      </c>
      <c r="O88" s="9">
        <f t="shared" si="25"/>
        <v>0.10651918601523482</v>
      </c>
      <c r="P88" s="3">
        <f t="shared" si="26"/>
        <v>0.50182214835732875</v>
      </c>
      <c r="Q88" s="9">
        <f t="shared" si="21"/>
        <v>0.57006673656039353</v>
      </c>
    </row>
    <row r="89" spans="1:17">
      <c r="B89" t="s">
        <v>84</v>
      </c>
      <c r="H89" s="2">
        <f t="shared" si="22"/>
        <v>0.77000000000000046</v>
      </c>
      <c r="I89" s="10">
        <f t="shared" si="18"/>
        <v>0.91825122668432579</v>
      </c>
      <c r="J89" s="10">
        <f t="shared" si="19"/>
        <v>0.50247423823625248</v>
      </c>
      <c r="K89">
        <f t="shared" si="20"/>
        <v>0.77000000000000046</v>
      </c>
      <c r="L89" s="9">
        <f t="shared" si="23"/>
        <v>0.28571428571428575</v>
      </c>
      <c r="N89" s="3">
        <f t="shared" si="24"/>
        <v>0.14773405894601638</v>
      </c>
      <c r="O89" s="9">
        <f t="shared" si="25"/>
        <v>0.10651918601523482</v>
      </c>
      <c r="P89" s="3">
        <f t="shared" si="26"/>
        <v>0.50466567286578978</v>
      </c>
      <c r="Q89" s="9">
        <f t="shared" si="21"/>
        <v>0.57006673656039353</v>
      </c>
    </row>
    <row r="90" spans="1:17">
      <c r="A90" t="s">
        <v>85</v>
      </c>
      <c r="H90" s="2">
        <f t="shared" si="22"/>
        <v>0.78000000000000047</v>
      </c>
      <c r="I90" s="10">
        <f t="shared" si="18"/>
        <v>0.92245465682002081</v>
      </c>
      <c r="J90" s="10">
        <f t="shared" si="19"/>
        <v>0.51680671622822982</v>
      </c>
      <c r="K90">
        <f t="shared" si="20"/>
        <v>0.78000000000000047</v>
      </c>
      <c r="L90" s="9">
        <f t="shared" si="23"/>
        <v>0.28571428571428575</v>
      </c>
      <c r="N90" s="3">
        <f t="shared" si="24"/>
        <v>0.14594210794902587</v>
      </c>
      <c r="O90" s="9">
        <f t="shared" si="25"/>
        <v>0.10651918601523482</v>
      </c>
      <c r="P90" s="3">
        <f t="shared" si="26"/>
        <v>0.50750919737425082</v>
      </c>
      <c r="Q90" s="9">
        <f t="shared" si="21"/>
        <v>0.57006673656039353</v>
      </c>
    </row>
    <row r="91" spans="1:17">
      <c r="B91" t="s">
        <v>86</v>
      </c>
      <c r="H91" s="2">
        <f t="shared" si="22"/>
        <v>0.79000000000000048</v>
      </c>
      <c r="I91" s="10">
        <f t="shared" si="18"/>
        <v>0.92658887155139025</v>
      </c>
      <c r="J91" s="10">
        <f t="shared" si="19"/>
        <v>0.53158569420220325</v>
      </c>
      <c r="K91">
        <f t="shared" si="20"/>
        <v>0.79000000000000048</v>
      </c>
      <c r="L91" s="9">
        <f t="shared" si="23"/>
        <v>0.28571428571428575</v>
      </c>
      <c r="N91" s="3">
        <f t="shared" si="24"/>
        <v>0.14415015695203537</v>
      </c>
      <c r="O91" s="9">
        <f t="shared" si="25"/>
        <v>0.10651918601523482</v>
      </c>
      <c r="P91" s="3">
        <f t="shared" si="26"/>
        <v>0.51035272188271186</v>
      </c>
      <c r="Q91" s="9">
        <f t="shared" si="21"/>
        <v>0.57006673656039353</v>
      </c>
    </row>
    <row r="92" spans="1:17">
      <c r="B92" t="s">
        <v>87</v>
      </c>
      <c r="H92" s="2">
        <f t="shared" si="22"/>
        <v>0.80000000000000049</v>
      </c>
      <c r="I92" s="10">
        <f t="shared" si="18"/>
        <v>0.93065556651178383</v>
      </c>
      <c r="J92" s="10">
        <f t="shared" si="19"/>
        <v>0.54683236703509075</v>
      </c>
      <c r="K92">
        <f t="shared" si="20"/>
        <v>0.80000000000000049</v>
      </c>
      <c r="L92" s="9">
        <f t="shared" si="23"/>
        <v>0.28571428571428575</v>
      </c>
      <c r="N92" s="3">
        <f t="shared" si="24"/>
        <v>0.14235820595504486</v>
      </c>
      <c r="O92" s="9">
        <f t="shared" si="25"/>
        <v>0.10651918601523482</v>
      </c>
      <c r="P92" s="3">
        <f t="shared" si="26"/>
        <v>0.51319624639117289</v>
      </c>
      <c r="Q92" s="9">
        <f t="shared" si="21"/>
        <v>0.57006673656039353</v>
      </c>
    </row>
    <row r="93" spans="1:17">
      <c r="H93" s="2">
        <f t="shared" si="22"/>
        <v>0.8100000000000005</v>
      </c>
      <c r="I93" s="10">
        <f t="shared" si="18"/>
        <v>0.93465638239718363</v>
      </c>
      <c r="J93" s="10">
        <f t="shared" si="19"/>
        <v>0.5625692926352297</v>
      </c>
      <c r="K93">
        <f t="shared" si="20"/>
        <v>0.8100000000000005</v>
      </c>
      <c r="L93" s="9">
        <f t="shared" si="23"/>
        <v>0.28571428571428575</v>
      </c>
      <c r="N93" s="3">
        <f t="shared" si="24"/>
        <v>0.14056625495805436</v>
      </c>
      <c r="O93" s="9">
        <f t="shared" si="25"/>
        <v>0.10651918601523482</v>
      </c>
      <c r="P93" s="3">
        <f t="shared" si="26"/>
        <v>0.51603977089963393</v>
      </c>
      <c r="Q93" s="9">
        <f t="shared" si="21"/>
        <v>0.57006673656039353</v>
      </c>
    </row>
    <row r="94" spans="1:17">
      <c r="A94" t="s">
        <v>88</v>
      </c>
      <c r="H94" s="2">
        <f t="shared" si="22"/>
        <v>0.82000000000000051</v>
      </c>
      <c r="I94" s="10">
        <f t="shared" si="18"/>
        <v>0.93859290717324562</v>
      </c>
      <c r="J94" s="10">
        <f t="shared" si="19"/>
        <v>0.57882050330255108</v>
      </c>
      <c r="K94">
        <f t="shared" si="20"/>
        <v>0.82000000000000051</v>
      </c>
      <c r="L94" s="9">
        <f t="shared" si="23"/>
        <v>0.28571428571428575</v>
      </c>
      <c r="N94" s="3">
        <f t="shared" si="24"/>
        <v>0.13877430396106386</v>
      </c>
      <c r="O94" s="9">
        <f t="shared" si="25"/>
        <v>0.10651918601523482</v>
      </c>
      <c r="P94" s="3">
        <f t="shared" si="26"/>
        <v>0.51888329540809497</v>
      </c>
      <c r="Q94" s="9">
        <f t="shared" si="21"/>
        <v>0.57006673656039353</v>
      </c>
    </row>
    <row r="95" spans="1:17">
      <c r="A95" t="s">
        <v>89</v>
      </c>
      <c r="H95" s="2">
        <f t="shared" si="22"/>
        <v>0.83000000000000052</v>
      </c>
      <c r="I95" s="10">
        <f t="shared" si="18"/>
        <v>0.94246667817678809</v>
      </c>
      <c r="J95" s="10">
        <f t="shared" si="19"/>
        <v>0.59561162818791491</v>
      </c>
      <c r="K95">
        <f t="shared" si="20"/>
        <v>0.83000000000000052</v>
      </c>
      <c r="L95" s="9">
        <f t="shared" si="23"/>
        <v>0.28571428571428575</v>
      </c>
      <c r="N95" s="3">
        <f t="shared" si="24"/>
        <v>0.13698235296407335</v>
      </c>
      <c r="O95" s="9">
        <f t="shared" si="25"/>
        <v>0.10651918601523482</v>
      </c>
      <c r="P95" s="3">
        <f t="shared" si="26"/>
        <v>0.52172681991655601</v>
      </c>
      <c r="Q95" s="9">
        <f t="shared" si="21"/>
        <v>0.57006673656039353</v>
      </c>
    </row>
    <row r="96" spans="1:17">
      <c r="A96" t="s">
        <v>90</v>
      </c>
      <c r="H96" s="2">
        <f t="shared" si="22"/>
        <v>0.84000000000000052</v>
      </c>
      <c r="I96" s="10">
        <f t="shared" si="18"/>
        <v>0.9462791841175755</v>
      </c>
      <c r="J96" s="10">
        <f t="shared" si="19"/>
        <v>0.61297002816402546</v>
      </c>
      <c r="K96">
        <f t="shared" si="20"/>
        <v>0.84000000000000052</v>
      </c>
      <c r="L96" s="9">
        <f t="shared" si="23"/>
        <v>0.28571428571428575</v>
      </c>
      <c r="N96" s="3">
        <f t="shared" si="24"/>
        <v>0.13519040196708285</v>
      </c>
      <c r="O96" s="9">
        <f t="shared" si="25"/>
        <v>0.10651918601523482</v>
      </c>
      <c r="P96" s="3">
        <f t="shared" si="26"/>
        <v>0.52457034442501704</v>
      </c>
      <c r="Q96" s="9">
        <f t="shared" si="21"/>
        <v>0.57006673656039353</v>
      </c>
    </row>
    <row r="97" spans="1:17">
      <c r="A97" t="s">
        <v>91</v>
      </c>
      <c r="H97" s="2">
        <f t="shared" si="22"/>
        <v>0.85000000000000053</v>
      </c>
      <c r="I97" s="10">
        <f t="shared" si="18"/>
        <v>0.95003186698586839</v>
      </c>
      <c r="J97" s="10">
        <f t="shared" si="19"/>
        <v>0.6309249446007491</v>
      </c>
      <c r="K97">
        <f t="shared" si="20"/>
        <v>0.85000000000000053</v>
      </c>
      <c r="L97" s="9">
        <f t="shared" si="23"/>
        <v>0.28571428571428575</v>
      </c>
      <c r="N97" s="3">
        <f t="shared" si="24"/>
        <v>0.13339845097009234</v>
      </c>
      <c r="O97" s="9">
        <f t="shared" si="25"/>
        <v>0.10651918601523482</v>
      </c>
      <c r="P97" s="3">
        <f t="shared" si="26"/>
        <v>0.52741386893347808</v>
      </c>
      <c r="Q97" s="9">
        <f t="shared" si="21"/>
        <v>0.57006673656039353</v>
      </c>
    </row>
    <row r="98" spans="1:17">
      <c r="H98" s="2">
        <f t="shared" si="22"/>
        <v>0.86000000000000054</v>
      </c>
      <c r="I98" s="10">
        <f t="shared" si="18"/>
        <v>0.95372612387087874</v>
      </c>
      <c r="J98" s="10">
        <f t="shared" si="19"/>
        <v>0.64950766374644353</v>
      </c>
      <c r="K98">
        <f t="shared" si="20"/>
        <v>0.86000000000000054</v>
      </c>
      <c r="L98" s="9">
        <f t="shared" si="23"/>
        <v>0.28571428571428575</v>
      </c>
      <c r="N98" s="3">
        <f t="shared" si="24"/>
        <v>0.13160649997310184</v>
      </c>
      <c r="O98" s="9">
        <f t="shared" si="25"/>
        <v>0.10651918601523482</v>
      </c>
      <c r="P98" s="3">
        <f t="shared" si="26"/>
        <v>0.53025739344193912</v>
      </c>
      <c r="Q98" s="9">
        <f t="shared" si="21"/>
        <v>0.57006673656039353</v>
      </c>
    </row>
    <row r="99" spans="1:17">
      <c r="A99" t="s">
        <v>92</v>
      </c>
      <c r="H99" s="2">
        <f t="shared" si="22"/>
        <v>0.87000000000000055</v>
      </c>
      <c r="I99" s="10">
        <f t="shared" si="18"/>
        <v>0.9573633086949439</v>
      </c>
      <c r="J99" s="10">
        <f t="shared" si="19"/>
        <v>0.66875169865913453</v>
      </c>
      <c r="K99">
        <f t="shared" si="20"/>
        <v>0.87000000000000055</v>
      </c>
      <c r="L99" s="9">
        <f t="shared" si="23"/>
        <v>0.28571428571428575</v>
      </c>
      <c r="N99" s="3">
        <f t="shared" si="24"/>
        <v>0.12981454897611133</v>
      </c>
      <c r="O99" s="9">
        <f t="shared" si="25"/>
        <v>0.10651918601523482</v>
      </c>
      <c r="P99" s="3">
        <f t="shared" si="26"/>
        <v>0.53310091795040015</v>
      </c>
      <c r="Q99" s="9">
        <f t="shared" si="21"/>
        <v>0.57006673656039353</v>
      </c>
    </row>
    <row r="100" spans="1:17">
      <c r="A100" t="s">
        <v>93</v>
      </c>
      <c r="H100" s="2">
        <f t="shared" si="22"/>
        <v>0.88000000000000056</v>
      </c>
      <c r="I100" s="10">
        <f t="shared" si="18"/>
        <v>0.96094473386794643</v>
      </c>
      <c r="J100" s="10">
        <f t="shared" si="19"/>
        <v>0.68869299091309644</v>
      </c>
      <c r="K100">
        <f t="shared" si="20"/>
        <v>0.88000000000000056</v>
      </c>
      <c r="L100" s="9">
        <f t="shared" si="23"/>
        <v>0.28571428571428575</v>
      </c>
      <c r="N100" s="3">
        <f t="shared" si="24"/>
        <v>0.12802259797912083</v>
      </c>
      <c r="O100" s="9">
        <f t="shared" si="25"/>
        <v>0.10651918601523482</v>
      </c>
      <c r="P100" s="3">
        <f t="shared" si="26"/>
        <v>0.53594444245886119</v>
      </c>
      <c r="Q100" s="9">
        <f t="shared" si="21"/>
        <v>0.57006673656039353</v>
      </c>
    </row>
    <row r="101" spans="1:17">
      <c r="A101" t="s">
        <v>94</v>
      </c>
      <c r="H101" s="2">
        <f t="shared" si="22"/>
        <v>0.89000000000000057</v>
      </c>
      <c r="I101" s="10">
        <f t="shared" si="18"/>
        <v>0.96447167186621996</v>
      </c>
      <c r="J101" s="10">
        <f t="shared" si="19"/>
        <v>0.70937013463489074</v>
      </c>
      <c r="K101">
        <f t="shared" si="20"/>
        <v>0.89000000000000057</v>
      </c>
      <c r="L101" s="9">
        <f t="shared" si="23"/>
        <v>0.28571428571428575</v>
      </c>
      <c r="N101" s="3">
        <f t="shared" si="24"/>
        <v>0.12623064698213032</v>
      </c>
      <c r="O101" s="9">
        <f t="shared" si="25"/>
        <v>0.10651918601523482</v>
      </c>
      <c r="P101" s="3">
        <f t="shared" si="26"/>
        <v>0.53878796696732223</v>
      </c>
      <c r="Q101" s="9">
        <f t="shared" si="21"/>
        <v>0.57006673656039353</v>
      </c>
    </row>
    <row r="102" spans="1:17">
      <c r="A102" t="s">
        <v>95</v>
      </c>
      <c r="H102" s="2">
        <f t="shared" si="22"/>
        <v>0.90000000000000058</v>
      </c>
      <c r="I102" s="10">
        <f t="shared" si="18"/>
        <v>0.96794535673993976</v>
      </c>
      <c r="J102" s="10">
        <f t="shared" si="19"/>
        <v>0.73082462580699092</v>
      </c>
      <c r="K102">
        <f t="shared" si="20"/>
        <v>0.90000000000000058</v>
      </c>
      <c r="L102" s="9">
        <f t="shared" si="23"/>
        <v>0.28571428571428575</v>
      </c>
      <c r="N102" s="3">
        <f t="shared" si="24"/>
        <v>0.12443869598513982</v>
      </c>
      <c r="O102" s="9">
        <f t="shared" si="25"/>
        <v>0.10651918601523482</v>
      </c>
      <c r="P102" s="3">
        <f t="shared" si="26"/>
        <v>0.54163149147578327</v>
      </c>
      <c r="Q102" s="9">
        <f t="shared" si="21"/>
        <v>0.57006673656039353</v>
      </c>
    </row>
    <row r="103" spans="1:17">
      <c r="A103" t="s">
        <v>96</v>
      </c>
      <c r="H103" s="2">
        <f t="shared" si="22"/>
        <v>0.91000000000000059</v>
      </c>
      <c r="I103" s="10">
        <f t="shared" si="18"/>
        <v>0.97136698555274115</v>
      </c>
      <c r="J103" s="10">
        <f t="shared" si="19"/>
        <v>0.75310114022741936</v>
      </c>
      <c r="K103">
        <f t="shared" si="20"/>
        <v>0.91000000000000059</v>
      </c>
      <c r="L103" s="9">
        <f t="shared" si="23"/>
        <v>0.28571428571428575</v>
      </c>
      <c r="N103" s="3">
        <f t="shared" si="24"/>
        <v>0.12264674498814931</v>
      </c>
      <c r="O103" s="9">
        <f t="shared" si="25"/>
        <v>0.10651918601523482</v>
      </c>
      <c r="P103" s="3">
        <f t="shared" si="26"/>
        <v>0.5444750159842443</v>
      </c>
      <c r="Q103" s="9">
        <f t="shared" si="21"/>
        <v>0.57006673656039353</v>
      </c>
    </row>
    <row r="104" spans="1:17">
      <c r="H104" s="2">
        <f t="shared" si="22"/>
        <v>0.9200000000000006</v>
      </c>
      <c r="I104" s="10">
        <f t="shared" si="18"/>
        <v>0.97473771975710033</v>
      </c>
      <c r="J104" s="10">
        <f t="shared" si="19"/>
        <v>0.77624784404326574</v>
      </c>
      <c r="K104">
        <f t="shared" si="20"/>
        <v>0.9200000000000006</v>
      </c>
      <c r="L104" s="9">
        <f t="shared" si="23"/>
        <v>0.28571428571428575</v>
      </c>
      <c r="N104" s="3">
        <f t="shared" si="24"/>
        <v>0.12085479399115881</v>
      </c>
      <c r="O104" s="9">
        <f t="shared" si="25"/>
        <v>0.10651918601523482</v>
      </c>
      <c r="P104" s="3">
        <f t="shared" si="26"/>
        <v>0.54731854049270534</v>
      </c>
      <c r="Q104" s="9">
        <f t="shared" si="21"/>
        <v>0.57006673656039353</v>
      </c>
    </row>
    <row r="105" spans="1:17">
      <c r="A105" t="s">
        <v>97</v>
      </c>
      <c r="H105" s="2">
        <f t="shared" si="22"/>
        <v>0.9300000000000006</v>
      </c>
      <c r="I105" s="10">
        <f t="shared" si="18"/>
        <v>0.97805868650879213</v>
      </c>
      <c r="J105" s="10">
        <f t="shared" si="19"/>
        <v>0.80031674140033493</v>
      </c>
      <c r="K105">
        <f t="shared" si="20"/>
        <v>0.9300000000000006</v>
      </c>
      <c r="L105" s="9">
        <f t="shared" si="23"/>
        <v>0.28571428571428575</v>
      </c>
      <c r="N105" s="3">
        <f t="shared" si="24"/>
        <v>0.11906284299416831</v>
      </c>
      <c r="O105" s="9">
        <f t="shared" si="25"/>
        <v>0.10651918601523482</v>
      </c>
      <c r="P105" s="3">
        <f t="shared" si="26"/>
        <v>0.55016206500116638</v>
      </c>
      <c r="Q105" s="9">
        <f t="shared" si="21"/>
        <v>0.57006673656039353</v>
      </c>
    </row>
    <row r="106" spans="1:17">
      <c r="A106" t="s">
        <v>98</v>
      </c>
      <c r="H106" s="2">
        <f t="shared" si="22"/>
        <v>0.94000000000000061</v>
      </c>
      <c r="I106" s="10">
        <f t="shared" si="18"/>
        <v>0.98133097992355478</v>
      </c>
      <c r="J106" s="10">
        <f t="shared" si="19"/>
        <v>0.8253640644897543</v>
      </c>
      <c r="K106">
        <f t="shared" si="20"/>
        <v>0.94000000000000061</v>
      </c>
      <c r="L106" s="9">
        <f t="shared" si="23"/>
        <v>0.28571428571428575</v>
      </c>
      <c r="N106" s="3">
        <f t="shared" si="24"/>
        <v>0.1172708919971778</v>
      </c>
      <c r="O106" s="9">
        <f t="shared" si="25"/>
        <v>0.10651918601523482</v>
      </c>
      <c r="P106" s="3">
        <f t="shared" si="26"/>
        <v>0.55300558950962742</v>
      </c>
      <c r="Q106" s="9">
        <f t="shared" si="21"/>
        <v>0.57006673656039353</v>
      </c>
    </row>
    <row r="107" spans="1:17">
      <c r="H107" s="2">
        <f t="shared" si="22"/>
        <v>0.95000000000000062</v>
      </c>
      <c r="I107" s="10">
        <f t="shared" si="18"/>
        <v>0.98455566227889901</v>
      </c>
      <c r="J107" s="10">
        <f t="shared" si="19"/>
        <v>0.85145071214887447</v>
      </c>
      <c r="K107">
        <f t="shared" si="20"/>
        <v>0.95000000000000062</v>
      </c>
      <c r="L107" s="9">
        <f t="shared" si="23"/>
        <v>0.28571428571428575</v>
      </c>
      <c r="N107" s="3">
        <f t="shared" si="24"/>
        <v>0.1154789410001873</v>
      </c>
      <c r="O107" s="9">
        <f t="shared" si="25"/>
        <v>0.10651918601523482</v>
      </c>
      <c r="P107" s="3">
        <f t="shared" si="26"/>
        <v>0.55584911401808845</v>
      </c>
      <c r="Q107" s="9">
        <f t="shared" si="21"/>
        <v>0.57006673656039353</v>
      </c>
    </row>
    <row r="108" spans="1:17">
      <c r="A108" t="s">
        <v>99</v>
      </c>
      <c r="H108" s="2">
        <f t="shared" si="22"/>
        <v>0.96000000000000063</v>
      </c>
      <c r="I108" s="10">
        <f t="shared" ref="I108:I112" si="27">($B$43*H108)/($B$43*H108+(1-$B$44)*(1-H108))</f>
        <v>0.9877337651638417</v>
      </c>
      <c r="J108" s="10">
        <f t="shared" si="19"/>
        <v>0.87864274421742861</v>
      </c>
      <c r="K108">
        <f t="shared" si="20"/>
        <v>0.96000000000000063</v>
      </c>
      <c r="L108" s="9">
        <f t="shared" si="23"/>
        <v>0.28571428571428575</v>
      </c>
      <c r="N108" s="3">
        <f t="shared" si="24"/>
        <v>0.11368699000319679</v>
      </c>
      <c r="O108" s="9">
        <f t="shared" si="25"/>
        <v>0.10651918601523482</v>
      </c>
      <c r="P108" s="3">
        <f t="shared" si="26"/>
        <v>0.55869263852654949</v>
      </c>
      <c r="Q108" s="9">
        <f t="shared" si="21"/>
        <v>0.57006673656039353</v>
      </c>
    </row>
    <row r="109" spans="1:17">
      <c r="C109" t="s">
        <v>100</v>
      </c>
      <c r="D109" s="40" t="str">
        <f>'Data Entry'!D16</f>
        <v>Strep pharyngitis</v>
      </c>
      <c r="E109" s="41"/>
      <c r="H109" s="2">
        <f t="shared" si="22"/>
        <v>0.97000000000000064</v>
      </c>
      <c r="I109" s="10">
        <f t="shared" si="27"/>
        <v>0.99086629057917097</v>
      </c>
      <c r="J109" s="10">
        <f t="shared" si="19"/>
        <v>0.90701194009685693</v>
      </c>
      <c r="K109">
        <f t="shared" si="20"/>
        <v>0.97000000000000064</v>
      </c>
      <c r="L109" s="9">
        <f t="shared" si="23"/>
        <v>0.28571428571428575</v>
      </c>
      <c r="N109" s="3">
        <f t="shared" si="24"/>
        <v>0.11189503900620629</v>
      </c>
      <c r="O109" s="9">
        <f t="shared" si="25"/>
        <v>0.10651918601523482</v>
      </c>
      <c r="P109" s="3">
        <f t="shared" si="26"/>
        <v>0.56153616303501053</v>
      </c>
      <c r="Q109" s="9">
        <f t="shared" si="21"/>
        <v>0.57006673656039353</v>
      </c>
    </row>
    <row r="110" spans="1:17">
      <c r="C110" t="s">
        <v>101</v>
      </c>
      <c r="D110" s="40" t="str">
        <f>'Data Entry'!D17</f>
        <v>Penicillin</v>
      </c>
      <c r="E110" s="41"/>
      <c r="H110" s="2">
        <f t="shared" si="22"/>
        <v>0.98000000000000065</v>
      </c>
      <c r="I110" s="10">
        <f t="shared" si="27"/>
        <v>0.99395421199071254</v>
      </c>
      <c r="J110" s="10">
        <f t="shared" si="19"/>
        <v>0.936636431455936</v>
      </c>
      <c r="K110">
        <f t="shared" si="20"/>
        <v>0.98000000000000065</v>
      </c>
      <c r="L110" s="9">
        <f t="shared" si="23"/>
        <v>0.28571428571428575</v>
      </c>
      <c r="N110" s="3">
        <f t="shared" si="24"/>
        <v>0.11010308800921578</v>
      </c>
      <c r="O110" s="9">
        <f t="shared" si="25"/>
        <v>0.10651918601523482</v>
      </c>
      <c r="P110" s="3">
        <f t="shared" si="26"/>
        <v>0.56437968754347156</v>
      </c>
      <c r="Q110" s="9">
        <f t="shared" si="21"/>
        <v>0.57006673656039353</v>
      </c>
    </row>
    <row r="111" spans="1:17">
      <c r="E111" s="43" t="s">
        <v>376</v>
      </c>
      <c r="H111" s="2">
        <f t="shared" si="22"/>
        <v>0.99000000000000066</v>
      </c>
      <c r="I111" s="10">
        <f t="shared" si="27"/>
        <v>0.99699847533792274</v>
      </c>
      <c r="J111" s="10">
        <f t="shared" si="19"/>
        <v>0.96760142082553946</v>
      </c>
      <c r="K111">
        <f t="shared" si="20"/>
        <v>0.99000000000000066</v>
      </c>
      <c r="L111" s="9">
        <f t="shared" si="23"/>
        <v>0.28571428571428575</v>
      </c>
      <c r="N111" s="3">
        <f t="shared" si="24"/>
        <v>0.10831113701222528</v>
      </c>
      <c r="O111" s="9">
        <f t="shared" si="25"/>
        <v>0.10651918601523482</v>
      </c>
      <c r="P111" s="3">
        <f t="shared" si="26"/>
        <v>0.5672232120519326</v>
      </c>
      <c r="Q111" s="9">
        <f t="shared" si="21"/>
        <v>0.57006673656039353</v>
      </c>
    </row>
    <row r="112" spans="1:17">
      <c r="A112" t="s">
        <v>102</v>
      </c>
      <c r="E112" s="42">
        <f>'Data Entry'!E19</f>
        <v>90</v>
      </c>
      <c r="F112" s="22" t="s">
        <v>103</v>
      </c>
      <c r="H112" s="2">
        <f t="shared" si="22"/>
        <v>1.0000000000000007</v>
      </c>
      <c r="I112" s="10">
        <f t="shared" si="27"/>
        <v>1.0000000000000002</v>
      </c>
      <c r="J112" s="10">
        <f t="shared" si="19"/>
        <v>1.0000000000000022</v>
      </c>
      <c r="K112">
        <f t="shared" si="20"/>
        <v>1.0000000000000007</v>
      </c>
      <c r="L112" s="9">
        <f t="shared" si="23"/>
        <v>0.28571428571428575</v>
      </c>
      <c r="N112" s="3">
        <f t="shared" si="24"/>
        <v>0.10651918601523477</v>
      </c>
      <c r="O112" s="9">
        <f t="shared" si="25"/>
        <v>0.10651918601523482</v>
      </c>
      <c r="P112" s="3">
        <f t="shared" si="26"/>
        <v>0.57006673656039364</v>
      </c>
      <c r="Q112" s="9">
        <f t="shared" si="21"/>
        <v>0.57006673656039353</v>
      </c>
    </row>
    <row r="113" spans="1:8">
      <c r="A113" t="s">
        <v>104</v>
      </c>
      <c r="E113" s="42">
        <f>'Data Entry'!E20</f>
        <v>80</v>
      </c>
      <c r="F113" s="22" t="s">
        <v>105</v>
      </c>
    </row>
    <row r="114" spans="1:8">
      <c r="F114" s="22"/>
      <c r="H114" s="2" t="s">
        <v>108</v>
      </c>
    </row>
    <row r="115" spans="1:8">
      <c r="A115" t="s">
        <v>106</v>
      </c>
      <c r="E115" s="42">
        <f>'Data Entry'!E22</f>
        <v>95</v>
      </c>
      <c r="F115" s="22" t="s">
        <v>107</v>
      </c>
      <c r="H115" s="2" t="s">
        <v>110</v>
      </c>
    </row>
    <row r="116" spans="1:8">
      <c r="A116" t="s">
        <v>109</v>
      </c>
      <c r="F116" s="22"/>
      <c r="H116" s="2" t="s">
        <v>113</v>
      </c>
    </row>
    <row r="117" spans="1:8">
      <c r="B117" t="s">
        <v>111</v>
      </c>
      <c r="E117" s="42">
        <f>'Data Entry'!E24</f>
        <v>99</v>
      </c>
      <c r="F117" s="22" t="s">
        <v>112</v>
      </c>
    </row>
    <row r="118" spans="1:8">
      <c r="H118" s="2" t="s">
        <v>115</v>
      </c>
    </row>
    <row r="119" spans="1:8">
      <c r="A119" t="s">
        <v>114</v>
      </c>
      <c r="H119" s="2" t="s">
        <v>117</v>
      </c>
    </row>
    <row r="120" spans="1:8">
      <c r="A120" t="s">
        <v>116</v>
      </c>
      <c r="H120" s="2" t="s">
        <v>119</v>
      </c>
    </row>
    <row r="121" spans="1:8">
      <c r="A121" t="s">
        <v>118</v>
      </c>
    </row>
    <row r="122" spans="1:8">
      <c r="A122" t="s">
        <v>120</v>
      </c>
      <c r="E122" t="s">
        <v>121</v>
      </c>
      <c r="H122" s="2" t="s">
        <v>122</v>
      </c>
    </row>
    <row r="123" spans="1:8">
      <c r="H123" s="2" t="s">
        <v>124</v>
      </c>
    </row>
    <row r="124" spans="1:8">
      <c r="B124" t="s">
        <v>123</v>
      </c>
      <c r="H124" s="2" t="s">
        <v>126</v>
      </c>
    </row>
    <row r="125" spans="1:8">
      <c r="B125" s="18" t="s">
        <v>125</v>
      </c>
    </row>
    <row r="126" spans="1:8">
      <c r="B126" t="s">
        <v>127</v>
      </c>
      <c r="H126" s="2" t="s">
        <v>128</v>
      </c>
    </row>
    <row r="127" spans="1:8">
      <c r="H127" s="2" t="s">
        <v>130</v>
      </c>
    </row>
    <row r="128" spans="1:8">
      <c r="B128">
        <f>E117</f>
        <v>99</v>
      </c>
      <c r="C128" s="18" t="s">
        <v>129</v>
      </c>
      <c r="D128" s="23">
        <f>E115</f>
        <v>95</v>
      </c>
      <c r="F128" s="22">
        <f>B128-D128</f>
        <v>4</v>
      </c>
      <c r="H128" s="2" t="s">
        <v>135</v>
      </c>
    </row>
    <row r="129" spans="1:13">
      <c r="A129" s="18" t="s">
        <v>131</v>
      </c>
      <c r="B129" s="18" t="s">
        <v>132</v>
      </c>
      <c r="D129" s="23"/>
      <c r="E129" s="18" t="s">
        <v>133</v>
      </c>
      <c r="F129" s="24" t="s">
        <v>134</v>
      </c>
      <c r="H129" s="2" t="s">
        <v>137</v>
      </c>
    </row>
    <row r="130" spans="1:13">
      <c r="B130">
        <f>E112</f>
        <v>90</v>
      </c>
      <c r="C130" s="18" t="s">
        <v>136</v>
      </c>
      <c r="D130" s="23">
        <f>E113</f>
        <v>80</v>
      </c>
      <c r="F130" s="22">
        <f>B130-D130</f>
        <v>10</v>
      </c>
      <c r="H130" s="2" t="s">
        <v>138</v>
      </c>
    </row>
    <row r="132" spans="1:13">
      <c r="E132" s="18" t="s">
        <v>133</v>
      </c>
      <c r="F132" s="25">
        <f>F128/F130</f>
        <v>0.4</v>
      </c>
      <c r="H132" s="27" t="s">
        <v>139</v>
      </c>
      <c r="J132" t="s">
        <v>140</v>
      </c>
    </row>
    <row r="133" spans="1:13">
      <c r="E133" s="18"/>
      <c r="F133" s="26"/>
      <c r="H133" s="28" t="s">
        <v>142</v>
      </c>
      <c r="I133" s="18" t="s">
        <v>143</v>
      </c>
      <c r="J133" s="18" t="s">
        <v>134</v>
      </c>
      <c r="L133" s="18" t="str">
        <f>E132</f>
        <v xml:space="preserve">      =</v>
      </c>
      <c r="M133" s="29">
        <f>F132</f>
        <v>0.4</v>
      </c>
    </row>
    <row r="134" spans="1:13">
      <c r="A134" t="s">
        <v>141</v>
      </c>
      <c r="H134" s="27" t="s">
        <v>145</v>
      </c>
      <c r="J134" t="s">
        <v>146</v>
      </c>
    </row>
    <row r="135" spans="1:13">
      <c r="A135" t="s">
        <v>144</v>
      </c>
      <c r="F135" s="30">
        <f>F132/(1+F132)</f>
        <v>0.28571428571428575</v>
      </c>
    </row>
    <row r="143" spans="1:13">
      <c r="A143" t="s">
        <v>147</v>
      </c>
    </row>
    <row r="145" spans="1:9">
      <c r="A145" t="s">
        <v>148</v>
      </c>
    </row>
    <row r="147" spans="1:9">
      <c r="A147" t="s">
        <v>149</v>
      </c>
    </row>
    <row r="148" spans="1:9">
      <c r="A148" t="s">
        <v>150</v>
      </c>
      <c r="H148" s="2" t="s">
        <v>152</v>
      </c>
      <c r="I148" t="s">
        <v>153</v>
      </c>
    </row>
    <row r="149" spans="1:9">
      <c r="A149" t="s">
        <v>151</v>
      </c>
      <c r="I149" t="s">
        <v>154</v>
      </c>
    </row>
    <row r="151" spans="1:9">
      <c r="A151" t="s">
        <v>155</v>
      </c>
      <c r="I151" t="s">
        <v>157</v>
      </c>
    </row>
    <row r="152" spans="1:9">
      <c r="A152" t="s">
        <v>156</v>
      </c>
      <c r="I152" t="s">
        <v>159</v>
      </c>
    </row>
    <row r="153" spans="1:9">
      <c r="A153" t="s">
        <v>158</v>
      </c>
    </row>
    <row r="154" spans="1:9">
      <c r="A154" t="s">
        <v>160</v>
      </c>
    </row>
    <row r="156" spans="1:9">
      <c r="A156" t="s">
        <v>161</v>
      </c>
    </row>
    <row r="157" spans="1:9">
      <c r="A157" t="s">
        <v>162</v>
      </c>
    </row>
    <row r="159" spans="1:9">
      <c r="C159" t="s">
        <v>163</v>
      </c>
    </row>
    <row r="160" spans="1:9">
      <c r="B160" t="s">
        <v>164</v>
      </c>
      <c r="C160" s="18" t="s">
        <v>165</v>
      </c>
    </row>
    <row r="161" spans="1:3">
      <c r="C161" t="s">
        <v>166</v>
      </c>
    </row>
    <row r="162" spans="1:3">
      <c r="A162" t="s">
        <v>167</v>
      </c>
    </row>
    <row r="163" spans="1:3">
      <c r="C163" t="s">
        <v>168</v>
      </c>
    </row>
    <row r="164" spans="1:3">
      <c r="B164" t="s">
        <v>169</v>
      </c>
      <c r="C164" s="18" t="s">
        <v>165</v>
      </c>
    </row>
    <row r="165" spans="1:3">
      <c r="C165" t="s">
        <v>170</v>
      </c>
    </row>
    <row r="168" spans="1:3">
      <c r="A168" t="s">
        <v>171</v>
      </c>
    </row>
    <row r="169" spans="1:3">
      <c r="A169" t="s">
        <v>172</v>
      </c>
    </row>
    <row r="170" spans="1:3">
      <c r="A170" t="s">
        <v>173</v>
      </c>
    </row>
    <row r="171" spans="1:3">
      <c r="A171" t="s">
        <v>174</v>
      </c>
    </row>
    <row r="173" spans="1:3">
      <c r="A173" t="s">
        <v>175</v>
      </c>
    </row>
    <row r="174" spans="1:3">
      <c r="A174" t="s">
        <v>176</v>
      </c>
    </row>
    <row r="175" spans="1:3">
      <c r="A175" t="s">
        <v>177</v>
      </c>
    </row>
    <row r="177" spans="1:6">
      <c r="C177" t="s">
        <v>178</v>
      </c>
    </row>
    <row r="178" spans="1:6">
      <c r="B178" t="s">
        <v>179</v>
      </c>
      <c r="C178" s="18" t="s">
        <v>180</v>
      </c>
    </row>
    <row r="179" spans="1:6">
      <c r="C179" t="s">
        <v>181</v>
      </c>
    </row>
    <row r="180" spans="1:6">
      <c r="A180" t="s">
        <v>182</v>
      </c>
    </row>
    <row r="181" spans="1:6">
      <c r="C181" t="s">
        <v>183</v>
      </c>
    </row>
    <row r="182" spans="1:6">
      <c r="B182" t="s">
        <v>184</v>
      </c>
      <c r="C182" s="18" t="s">
        <v>185</v>
      </c>
    </row>
    <row r="183" spans="1:6">
      <c r="C183" t="s">
        <v>186</v>
      </c>
    </row>
    <row r="186" spans="1:6">
      <c r="A186" t="s">
        <v>187</v>
      </c>
    </row>
    <row r="187" spans="1:6">
      <c r="A187" t="s">
        <v>188</v>
      </c>
      <c r="E187" s="31">
        <f>F135</f>
        <v>0.28571428571428575</v>
      </c>
      <c r="F187" s="11" t="s">
        <v>189</v>
      </c>
    </row>
    <row r="188" spans="1:6">
      <c r="A188" t="s">
        <v>190</v>
      </c>
      <c r="E188" s="10"/>
    </row>
    <row r="189" spans="1:6" ht="15">
      <c r="A189" t="s">
        <v>191</v>
      </c>
      <c r="E189" s="32">
        <f>(1-B44)*E187/((1-B44)*E187+B43*(1-E187))</f>
        <v>0.10651918601523482</v>
      </c>
    </row>
    <row r="190" spans="1:6">
      <c r="A190" t="s">
        <v>192</v>
      </c>
      <c r="E190" s="10"/>
    </row>
    <row r="191" spans="1:6" ht="15">
      <c r="A191" t="s">
        <v>193</v>
      </c>
      <c r="E191" s="32">
        <f>B44*E187/(B44*E187+(1-B43)*(1-E187))</f>
        <v>0.57006673656039353</v>
      </c>
    </row>
    <row r="194" spans="1:3">
      <c r="A194" t="s">
        <v>194</v>
      </c>
    </row>
    <row r="195" spans="1:3">
      <c r="A195" t="str">
        <f>A41</f>
        <v>Disease</v>
      </c>
      <c r="C195" t="str">
        <f>B41</f>
        <v>Strep pharyngitis</v>
      </c>
    </row>
    <row r="196" spans="1:3">
      <c r="A196" t="str">
        <f>A42</f>
        <v>Test name</v>
      </c>
      <c r="C196" t="str">
        <f>B42</f>
        <v>Rapid strep test</v>
      </c>
    </row>
    <row r="213" spans="2:2">
      <c r="B213" s="18"/>
    </row>
    <row r="228" spans="1:6" ht="15">
      <c r="A228" t="s">
        <v>195</v>
      </c>
      <c r="F228" s="33"/>
    </row>
    <row r="229" spans="1:6">
      <c r="A229" t="s">
        <v>196</v>
      </c>
    </row>
    <row r="230" spans="1:6">
      <c r="A230" t="s">
        <v>197</v>
      </c>
    </row>
    <row r="232" spans="1:6">
      <c r="A232" t="s">
        <v>198</v>
      </c>
      <c r="B232" t="s">
        <v>199</v>
      </c>
    </row>
    <row r="234" spans="1:6" ht="13.8" thickBot="1">
      <c r="B234" t="s">
        <v>200</v>
      </c>
      <c r="C234" t="s">
        <v>201</v>
      </c>
    </row>
    <row r="235" spans="1:6">
      <c r="C235" s="34" t="s">
        <v>202</v>
      </c>
      <c r="D235" s="34"/>
      <c r="E235" s="34"/>
    </row>
    <row r="237" spans="1:6" ht="13.8" thickBot="1">
      <c r="B237" t="s">
        <v>203</v>
      </c>
      <c r="C237" t="s">
        <v>204</v>
      </c>
    </row>
    <row r="238" spans="1:6">
      <c r="C238" s="34" t="s">
        <v>205</v>
      </c>
      <c r="D238" s="34"/>
      <c r="E238" s="34"/>
    </row>
    <row r="242" spans="1:1">
      <c r="A242" t="s">
        <v>206</v>
      </c>
    </row>
    <row r="243" spans="1:1">
      <c r="A243" t="s">
        <v>207</v>
      </c>
    </row>
    <row r="245" spans="1:1">
      <c r="A245" t="s">
        <v>208</v>
      </c>
    </row>
    <row r="246" spans="1:1">
      <c r="A246" t="s">
        <v>4</v>
      </c>
    </row>
    <row r="247" spans="1:1">
      <c r="A247" t="s">
        <v>209</v>
      </c>
    </row>
    <row r="248" spans="1:1">
      <c r="A248" t="s">
        <v>210</v>
      </c>
    </row>
    <row r="249" spans="1:1">
      <c r="A249" t="s">
        <v>211</v>
      </c>
    </row>
    <row r="250" spans="1:1">
      <c r="A250" t="s">
        <v>212</v>
      </c>
    </row>
    <row r="251" spans="1:1">
      <c r="A251" t="s">
        <v>213</v>
      </c>
    </row>
    <row r="252" spans="1:1">
      <c r="A252" t="s">
        <v>214</v>
      </c>
    </row>
  </sheetData>
  <printOptions gridLines="1" gridLinesSet="0"/>
  <pageMargins left="0.75" right="0.75" top="1" bottom="1" header="0.5" footer="0.5"/>
  <pageSetup orientation="portrait" horizontalDpi="0" verticalDpi="0" copies="0"/>
  <headerFooter alignWithMargins="0">
    <oddHeader>&amp;F</oddHeader>
    <oddFooter>Page &amp;P</oddFooter>
  </headerFooter>
  <rowBreaks count="4" manualBreakCount="4">
    <brk id="75" max="65535" man="1"/>
    <brk id="141" max="65535" man="1"/>
    <brk id="192" max="65535" man="1"/>
    <brk id="240" max="65535" man="1"/>
  </rowBreaks>
  <colBreaks count="1" manualBreakCount="1">
    <brk id="7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2"/>
  <sheetViews>
    <sheetView tabSelected="1" workbookViewId="0">
      <pane xSplit="6168" ySplit="3120" topLeftCell="M55" activePane="topRight"/>
      <selection activeCell="B61" sqref="B61"/>
      <selection pane="topRight" activeCell="S8" sqref="S8"/>
      <selection pane="bottomLeft" activeCell="O112" sqref="O112"/>
      <selection pane="bottomRight" activeCell="AL117" sqref="AL117"/>
    </sheetView>
  </sheetViews>
  <sheetFormatPr defaultRowHeight="13.2"/>
  <cols>
    <col min="14" max="14" width="11.77734375" customWidth="1"/>
    <col min="15" max="16" width="12.6640625" customWidth="1"/>
    <col min="17" max="17" width="10.33203125" customWidth="1"/>
    <col min="18" max="18" width="10.109375" customWidth="1"/>
    <col min="19" max="19" width="11.77734375" customWidth="1"/>
    <col min="20" max="20" width="14.21875" customWidth="1"/>
    <col min="21" max="24" width="13" customWidth="1"/>
    <col min="25" max="25" width="14.88671875" customWidth="1"/>
    <col min="26" max="26" width="13.44140625" customWidth="1"/>
    <col min="27" max="27" width="12.44140625" customWidth="1"/>
    <col min="28" max="35" width="9.5546875" customWidth="1"/>
    <col min="36" max="36" width="11.33203125" customWidth="1"/>
    <col min="37" max="37" width="9.5546875" customWidth="1"/>
    <col min="38" max="38" width="12" customWidth="1"/>
    <col min="39" max="39" width="9.5546875" customWidth="1"/>
    <col min="40" max="40" width="9.5546875" style="43" customWidth="1"/>
    <col min="41" max="43" width="9.5546875" customWidth="1"/>
    <col min="44" max="57" width="12" customWidth="1"/>
    <col min="58" max="58" width="10.5546875" customWidth="1"/>
    <col min="59" max="62" width="9.5546875" customWidth="1"/>
    <col min="63" max="63" width="10.109375" customWidth="1"/>
    <col min="64" max="64" width="10.6640625" customWidth="1"/>
    <col min="65" max="65" width="6.5546875" customWidth="1"/>
    <col min="66" max="66" width="12.88671875" customWidth="1"/>
    <col min="67" max="67" width="10.33203125" customWidth="1"/>
    <col min="70" max="70" width="10.5546875" customWidth="1"/>
  </cols>
  <sheetData>
    <row r="1" spans="1:62" ht="13.8" thickBot="1">
      <c r="A1" t="s">
        <v>377</v>
      </c>
    </row>
    <row r="2" spans="1:62" ht="13.8" thickBot="1">
      <c r="A2" s="46" t="s">
        <v>407</v>
      </c>
      <c r="M2" t="s">
        <v>384</v>
      </c>
      <c r="N2" s="21">
        <v>0.3</v>
      </c>
      <c r="O2" t="s">
        <v>383</v>
      </c>
    </row>
    <row r="3" spans="1:62" ht="13.8" thickBot="1"/>
    <row r="4" spans="1:62" ht="13.8" thickBot="1">
      <c r="A4" t="s">
        <v>333</v>
      </c>
      <c r="M4" t="s">
        <v>317</v>
      </c>
      <c r="N4" s="21">
        <v>40</v>
      </c>
      <c r="O4" s="21">
        <v>60</v>
      </c>
      <c r="P4" t="s">
        <v>363</v>
      </c>
    </row>
    <row r="5" spans="1:62" ht="13.8" thickBot="1">
      <c r="A5" t="s">
        <v>305</v>
      </c>
      <c r="L5" t="s">
        <v>311</v>
      </c>
      <c r="M5" t="s">
        <v>318</v>
      </c>
      <c r="N5" s="21">
        <v>25</v>
      </c>
      <c r="O5" s="21">
        <v>15</v>
      </c>
      <c r="P5" t="s">
        <v>364</v>
      </c>
      <c r="W5" s="9">
        <f>$AF$112</f>
        <v>60</v>
      </c>
      <c r="X5" s="35" t="s">
        <v>358</v>
      </c>
      <c r="AA5" t="s">
        <v>346</v>
      </c>
      <c r="AB5" t="s">
        <v>342</v>
      </c>
      <c r="AC5" t="s">
        <v>345</v>
      </c>
    </row>
    <row r="6" spans="1:62">
      <c r="A6" t="s">
        <v>306</v>
      </c>
      <c r="W6">
        <f>AVERAGE(AG112:AH112)</f>
        <v>8.0451045427900568E-3</v>
      </c>
      <c r="X6" t="s">
        <v>359</v>
      </c>
      <c r="AA6" t="s">
        <v>347</v>
      </c>
      <c r="AB6" t="s">
        <v>343</v>
      </c>
      <c r="AC6" t="s">
        <v>344</v>
      </c>
      <c r="AO6" t="s">
        <v>350</v>
      </c>
    </row>
    <row r="7" spans="1:62">
      <c r="A7" t="s">
        <v>307</v>
      </c>
      <c r="Q7" t="s">
        <v>49</v>
      </c>
      <c r="U7" t="s">
        <v>47</v>
      </c>
      <c r="W7">
        <v>0</v>
      </c>
      <c r="X7" t="s">
        <v>360</v>
      </c>
      <c r="AT7" t="s">
        <v>415</v>
      </c>
    </row>
    <row r="8" spans="1:62" ht="39.6">
      <c r="A8" t="s">
        <v>334</v>
      </c>
      <c r="M8" t="s">
        <v>312</v>
      </c>
      <c r="U8" s="45" t="s">
        <v>329</v>
      </c>
      <c r="V8" s="45"/>
      <c r="W8" s="3" t="s">
        <v>18</v>
      </c>
      <c r="X8" s="3" t="s">
        <v>15</v>
      </c>
      <c r="AB8" t="s">
        <v>352</v>
      </c>
      <c r="AC8" t="s">
        <v>354</v>
      </c>
      <c r="AO8" t="s">
        <v>355</v>
      </c>
      <c r="AZ8" t="s">
        <v>424</v>
      </c>
    </row>
    <row r="9" spans="1:62" ht="52.8">
      <c r="A9" t="s">
        <v>335</v>
      </c>
      <c r="N9" s="45" t="s">
        <v>314</v>
      </c>
      <c r="O9" s="45" t="s">
        <v>313</v>
      </c>
      <c r="Q9" s="45" t="s">
        <v>328</v>
      </c>
      <c r="R9" s="45" t="s">
        <v>327</v>
      </c>
      <c r="S9" s="45" t="s">
        <v>370</v>
      </c>
      <c r="T9" s="45" t="s">
        <v>330</v>
      </c>
      <c r="U9" t="s">
        <v>47</v>
      </c>
      <c r="V9" s="45" t="s">
        <v>371</v>
      </c>
      <c r="W9" s="49"/>
      <c r="X9" s="49"/>
      <c r="Y9" s="48"/>
      <c r="Z9" s="45"/>
      <c r="AA9" s="45" t="s">
        <v>332</v>
      </c>
      <c r="AB9" s="45" t="s">
        <v>351</v>
      </c>
      <c r="AC9" s="45" t="s">
        <v>353</v>
      </c>
      <c r="AD9" s="45"/>
      <c r="AE9" s="45" t="s">
        <v>336</v>
      </c>
      <c r="AF9" s="45" t="s">
        <v>386</v>
      </c>
      <c r="AG9" s="45" t="s">
        <v>361</v>
      </c>
      <c r="AH9" s="45" t="s">
        <v>450</v>
      </c>
      <c r="AI9" s="45"/>
      <c r="AJ9" s="45" t="s">
        <v>448</v>
      </c>
      <c r="AK9" s="45" t="s">
        <v>451</v>
      </c>
      <c r="AL9" s="45" t="s">
        <v>449</v>
      </c>
      <c r="AM9" s="45" t="s">
        <v>451</v>
      </c>
      <c r="AN9" s="60"/>
      <c r="AO9" s="45" t="s">
        <v>349</v>
      </c>
      <c r="AP9" s="45" t="s">
        <v>385</v>
      </c>
      <c r="AQ9" s="45" t="s">
        <v>387</v>
      </c>
      <c r="AR9" s="45" t="s">
        <v>390</v>
      </c>
      <c r="AS9" s="45"/>
      <c r="AT9" s="45" t="s">
        <v>416</v>
      </c>
      <c r="AU9" s="45" t="s">
        <v>417</v>
      </c>
      <c r="AV9" s="45" t="s">
        <v>419</v>
      </c>
      <c r="AW9" s="45" t="s">
        <v>418</v>
      </c>
      <c r="AX9" s="45" t="s">
        <v>420</v>
      </c>
      <c r="AY9" s="45" t="s">
        <v>421</v>
      </c>
      <c r="AZ9" s="45" t="s">
        <v>427</v>
      </c>
      <c r="BA9" s="45" t="s">
        <v>422</v>
      </c>
      <c r="BB9" s="45" t="s">
        <v>423</v>
      </c>
      <c r="BC9" s="45" t="s">
        <v>425</v>
      </c>
      <c r="BD9" s="45" t="s">
        <v>426</v>
      </c>
      <c r="BE9" s="45" t="s">
        <v>428</v>
      </c>
      <c r="BF9" s="45" t="s">
        <v>429</v>
      </c>
      <c r="BG9" s="45" t="s">
        <v>430</v>
      </c>
      <c r="BH9" s="45" t="s">
        <v>431</v>
      </c>
      <c r="BI9" s="45" t="s">
        <v>432</v>
      </c>
      <c r="BJ9" s="45"/>
    </row>
    <row r="10" spans="1:62">
      <c r="M10">
        <v>0</v>
      </c>
      <c r="N10">
        <f>(1/(N$5*SQRT(2*3.1415926535)))*EXP(-(($M10-N$4)^2)/(2*N$5^2))*(1-$N$2)</f>
        <v>3.1057833710691407E-3</v>
      </c>
      <c r="O10">
        <f>(1/(O$5*SQRT(2*3.1415926535)))*EXP(-(($M10-O$4)^2)/(2*O$5^2))*$N$2</f>
        <v>2.6766045153359586E-6</v>
      </c>
      <c r="Q10">
        <f>N10</f>
        <v>3.1057833710691407E-3</v>
      </c>
      <c r="R10">
        <f>O10</f>
        <v>2.6766045153359586E-6</v>
      </c>
      <c r="S10" t="str">
        <f>IF(AF10&lt;&gt;"",Q10,"")</f>
        <v/>
      </c>
      <c r="T10">
        <f>Q$112-Q10</f>
        <v>0.6546412720332665</v>
      </c>
      <c r="U10">
        <f>R$112-R10</f>
        <v>0.2989505710365073</v>
      </c>
      <c r="V10" t="str">
        <f>IF(AF10&lt;&gt;"",U10,"")</f>
        <v/>
      </c>
      <c r="W10" s="50">
        <f>$W$6</f>
        <v>8.0451045427900568E-3</v>
      </c>
      <c r="X10" s="50">
        <f>$W$5</f>
        <v>60</v>
      </c>
      <c r="Y10" s="48"/>
      <c r="AA10">
        <f t="shared" ref="AA10:AA73" si="0">O10/N10</f>
        <v>8.6181300997002861E-4</v>
      </c>
      <c r="AB10">
        <f>U10/(1-Q10)</f>
        <v>0.29988193937710866</v>
      </c>
      <c r="AC10">
        <f>(1-U10)/Q10</f>
        <v>225.72386583490598</v>
      </c>
      <c r="AE10">
        <f>U10+Q10</f>
        <v>0.30205635440757644</v>
      </c>
      <c r="AF10" t="str">
        <f>IF(ROUND(AE10,4)=ROUND(AE$112,4),M10,"")</f>
        <v/>
      </c>
      <c r="AG10" s="48" t="str">
        <f>IF(AF10&lt;&gt;"",N10,"")</f>
        <v/>
      </c>
      <c r="AH10" s="48" t="str">
        <f>IF(AF10&lt;&gt;"",O10,"")</f>
        <v/>
      </c>
      <c r="AI10" s="48"/>
      <c r="AJ10" s="48">
        <f>U10*(1/O$112)+Q10*(1/N$112)</f>
        <v>1.004712897410643</v>
      </c>
      <c r="AK10" s="48" t="str">
        <f>IF(ROUND(AJ10,3)=ROUND(AJ$112,3),$M10,"")</f>
        <v/>
      </c>
      <c r="AL10" s="48">
        <f>U10*(N$114/O$112)+Q10*(N$114/N$112)</f>
        <v>0.96120913342634207</v>
      </c>
      <c r="AM10" s="48" t="str">
        <f>IF(ROUND(AL10,3)=ROUND(AL$112,3),$M10,"")</f>
        <v/>
      </c>
      <c r="AO10">
        <f>(U10/(1-U10)) * (Q10/(1-Q10))</f>
        <v>1.3285344829086073E-3</v>
      </c>
      <c r="AP10" t="str">
        <f>IF(ROUND(AO10,4)=ROUND(AO$112,4),M10,"")</f>
        <v/>
      </c>
      <c r="AQ10">
        <f>U10/(1-Q10)</f>
        <v>0.29988193937710866</v>
      </c>
      <c r="AR10" t="str">
        <f t="shared" ref="AR10:AR73" si="1">IF(ROUND(AQ10,4)=ROUND(AQ$112,4),M10,"")</f>
        <v/>
      </c>
      <c r="AT10">
        <f>N$2</f>
        <v>0.3</v>
      </c>
      <c r="AU10">
        <f>AT10*LOG(1/AT10,2)+(1-AT10)*LOG(1/(1-AT10),2)</f>
        <v>0.88129089923069259</v>
      </c>
      <c r="AV10">
        <f>U10*(N$114/O$112)</f>
        <v>0.9566917374640469</v>
      </c>
      <c r="AW10">
        <f>Q10*(N$114/N$112)</f>
        <v>4.5173959622951667E-3</v>
      </c>
      <c r="AX10">
        <f>U10*(1/O$112)</f>
        <v>0.99999104674548123</v>
      </c>
      <c r="AY10">
        <f>Q10*(1/N$112)</f>
        <v>4.7218506651617439E-3</v>
      </c>
      <c r="AZ10">
        <f>AT10*AX10+(1-AT10)*(1-AY10)</f>
        <v>0.99669201855803113</v>
      </c>
      <c r="BA10">
        <f>AT10*AX10/(AT10*AX10+(1-AT10)*(1-AY10))</f>
        <v>0.30099299325950951</v>
      </c>
      <c r="BB10">
        <f>AT10*(1-AX10)/(AT10*(1-AX10)+(1-AT10)*AY10)</f>
        <v>8.1196838699110153E-4</v>
      </c>
      <c r="BC10">
        <f>BA10*LOG(1/BA10,2)+(1-BA10)*LOG(1/(1-BA10),2)</f>
        <v>0.88250134177562523</v>
      </c>
      <c r="BD10">
        <f>BB10*LOG(1/BB10,2)+(1-BB10)*LOG(1/(1-BB10),2)</f>
        <v>9.5068490314494068E-3</v>
      </c>
      <c r="BE10">
        <f>AZ10*BC10+(1-AZ10)*BD10</f>
        <v>0.87961349219468654</v>
      </c>
      <c r="BF10">
        <f>AU10-BE10</f>
        <v>1.6774070360060511E-3</v>
      </c>
      <c r="BG10" t="str">
        <f>IF(ROUND(BF10,3)&lt;&gt;ROUND(BF$112,3),"",M10)</f>
        <v/>
      </c>
      <c r="BH10" t="str">
        <f>IF(BG10="","",AX10)</f>
        <v/>
      </c>
      <c r="BI10" t="str">
        <f>IF(BG10="","",AY10)</f>
        <v/>
      </c>
    </row>
    <row r="11" spans="1:62">
      <c r="M11">
        <f>M10+1</f>
        <v>1</v>
      </c>
      <c r="N11">
        <f t="shared" ref="N11:N74" si="2">(1/(N$5*SQRT(2*3.1415926535)))*EXP(-(($M11-N$4)^2)/(2*N$5^2))*(1-$N$2)</f>
        <v>3.3084042617155841E-3</v>
      </c>
      <c r="O11">
        <f t="shared" ref="O11:O74" si="3">(1/(O$5*SQRT(2*3.1415926535)))*EXP(-(($M11-O$4)^2)/(2*O$5^2))*$N$2</f>
        <v>3.4868315683570955E-6</v>
      </c>
      <c r="Q11">
        <f t="shared" ref="Q11:R42" si="4">Q10+N11</f>
        <v>6.4141876327847248E-3</v>
      </c>
      <c r="R11">
        <f t="shared" si="4"/>
        <v>6.1634360836930541E-6</v>
      </c>
      <c r="S11" t="str">
        <f t="shared" ref="S11:S74" si="5">IF(AF11&lt;&gt;"",Q11,"")</f>
        <v/>
      </c>
      <c r="T11">
        <f t="shared" ref="T11:U42" si="6">Q$112-Q11</f>
        <v>0.65133286777155097</v>
      </c>
      <c r="U11">
        <f t="shared" si="6"/>
        <v>0.29894708420493898</v>
      </c>
      <c r="V11" t="str">
        <f t="shared" ref="V11:V74" si="7">IF(AF11&lt;&gt;"",U11,"")</f>
        <v/>
      </c>
      <c r="W11" s="49">
        <f>W10-0.01*($W$6-$W$7)</f>
        <v>7.964653497362157E-3</v>
      </c>
      <c r="X11" s="50">
        <f>$W$5</f>
        <v>60</v>
      </c>
      <c r="Y11" s="48"/>
      <c r="AA11">
        <f t="shared" si="0"/>
        <v>1.0539315308912664E-3</v>
      </c>
      <c r="AB11">
        <f t="shared" ref="AB11:AB74" si="8">U11/(1-Q11)</f>
        <v>0.3008769655161424</v>
      </c>
      <c r="AC11">
        <f t="shared" ref="AC11:AC74" si="9">(1-U11)/Q11</f>
        <v>109.29722607611002</v>
      </c>
      <c r="AE11">
        <f t="shared" ref="AE10:AE73" si="10">U11+Q11</f>
        <v>0.30536127183772371</v>
      </c>
      <c r="AF11" t="str">
        <f t="shared" ref="AF11:AF74" si="11">IF(ROUND(AE11,4)=ROUND(AE$112,4),M11,"")</f>
        <v/>
      </c>
      <c r="AG11" s="48" t="str">
        <f t="shared" ref="AG11:AG74" si="12">IF(AF11&lt;&gt;"",N11,"")</f>
        <v/>
      </c>
      <c r="AH11" s="48" t="str">
        <f t="shared" ref="AH11:AH74" si="13">IF(AF11&lt;&gt;"",O11,"")</f>
        <v/>
      </c>
      <c r="AI11" s="48"/>
      <c r="AJ11" s="48">
        <f t="shared" ref="AJ11:AJ74" si="14">U11*(1/O$112)+Q11*(1/N$112)</f>
        <v>1.009731137512236</v>
      </c>
      <c r="AK11" s="48" t="str">
        <f t="shared" ref="AK11:AK74" si="15">IF(ROUND(AJ11,3)=ROUND(AJ$112,3),$M11,"")</f>
        <v/>
      </c>
      <c r="AL11" s="48">
        <f t="shared" ref="AL11:AL74" si="16">U11*(N$114/O$112)+Q11*(N$114/N$112)</f>
        <v>0.96601008525229037</v>
      </c>
      <c r="AM11" s="48" t="str">
        <f t="shared" ref="AM11:AM74" si="17">IF(ROUND(AL11,3)=ROUND(AL$112,3),$M11,"")</f>
        <v/>
      </c>
      <c r="AO11">
        <f t="shared" ref="AO11:AO74" si="18">(U11/(1-U11)) * (Q11/(1-Q11))</f>
        <v>2.752832586131914E-3</v>
      </c>
      <c r="AP11" t="str">
        <f t="shared" ref="AP11:AP74" si="19">IF(ROUND(AO11,4)=ROUND(AO$112,4),M11,"")</f>
        <v/>
      </c>
      <c r="AQ11">
        <f t="shared" ref="AQ11:AQ74" si="20">U11/(1-Q11)</f>
        <v>0.3008769655161424</v>
      </c>
      <c r="AR11" t="str">
        <f t="shared" si="1"/>
        <v/>
      </c>
      <c r="AT11">
        <f t="shared" ref="AT11:AT74" si="21">N$2</f>
        <v>0.3</v>
      </c>
      <c r="AU11">
        <f t="shared" ref="AU11:AU74" si="22">AT11*LOG(1/AT11,2)+(1-AT11)*LOG(1/(1-AT11),2)</f>
        <v>0.88129089923069259</v>
      </c>
      <c r="AV11">
        <f t="shared" ref="AV11:AV74" si="23">U11*(N$114/O$112)</f>
        <v>0.95668057902089765</v>
      </c>
      <c r="AW11">
        <f t="shared" ref="AW11:AW74" si="24">Q11*(N$114/N$112)</f>
        <v>9.3295062313926806E-3</v>
      </c>
      <c r="AX11">
        <f t="shared" ref="AX11:AX74" si="25">U11*(1/O$112)</f>
        <v>0.99997938327771219</v>
      </c>
      <c r="AY11">
        <f t="shared" ref="AY11:AY74" si="26">Q11*(1/N$112)</f>
        <v>9.7517542345237004E-3</v>
      </c>
      <c r="AZ11">
        <f t="shared" ref="AZ11:AZ74" si="27">AT11*AX11+(1-AT11)*(1-AY11)</f>
        <v>0.99316758701914698</v>
      </c>
      <c r="BA11">
        <f t="shared" ref="BA11:BA74" si="28">AT11*AX11/(AT11*AX11+(1-AT11)*(1-AY11))</f>
        <v>0.30205759723160408</v>
      </c>
      <c r="BB11">
        <f t="shared" ref="BB11:BB74" si="29">AT11*(1-AX11)/(AT11*(1-AX11)+(1-AT11)*AY11)</f>
        <v>9.0524631688350832E-4</v>
      </c>
      <c r="BC11">
        <f t="shared" ref="BC11:BC74" si="30">BA11*LOG(1/BA11,2)+(1-BA11)*LOG(1/(1-BA11),2)</f>
        <v>0.88379156667438918</v>
      </c>
      <c r="BD11">
        <f t="shared" ref="BD11:BD74" si="31">BB11*LOG(1/BB11,2)+(1-BB11)*LOG(1/(1-BB11),2)</f>
        <v>1.0456901976550706E-2</v>
      </c>
      <c r="BE11">
        <f t="shared" ref="BE11:BE74" si="32">AZ11*BC11+(1-AZ11)*BD11</f>
        <v>0.87782458357467874</v>
      </c>
      <c r="BF11">
        <f t="shared" ref="BF11:BF74" si="33">AU11-BE11</f>
        <v>3.4663156560138519E-3</v>
      </c>
      <c r="BG11" t="str">
        <f t="shared" ref="BG11:BG74" si="34">IF(ROUND(BF11,3)&lt;&gt;ROUND(BF$112,3),"",M11)</f>
        <v/>
      </c>
      <c r="BH11" t="str">
        <f t="shared" ref="BH11:BH74" si="35">IF(BG11="","",AX11)</f>
        <v/>
      </c>
      <c r="BI11" t="str">
        <f t="shared" ref="BI11:BI74" si="36">IF(BG11="","",AY11)</f>
        <v/>
      </c>
    </row>
    <row r="12" spans="1:62">
      <c r="A12" t="s">
        <v>378</v>
      </c>
      <c r="M12">
        <f t="shared" ref="M12:M75" si="37">M11+1</f>
        <v>2</v>
      </c>
      <c r="N12">
        <f t="shared" si="2"/>
        <v>3.5186098301447527E-3</v>
      </c>
      <c r="O12">
        <f t="shared" si="3"/>
        <v>4.5221767681383197E-6</v>
      </c>
      <c r="Q12">
        <f t="shared" si="4"/>
        <v>9.9327974629294779E-3</v>
      </c>
      <c r="R12">
        <f t="shared" si="4"/>
        <v>1.0685612851831373E-5</v>
      </c>
      <c r="S12" t="str">
        <f t="shared" si="5"/>
        <v/>
      </c>
      <c r="T12">
        <f t="shared" si="6"/>
        <v>0.64781425794140612</v>
      </c>
      <c r="U12">
        <f t="shared" si="6"/>
        <v>0.29894256202817082</v>
      </c>
      <c r="V12" t="str">
        <f t="shared" si="7"/>
        <v/>
      </c>
      <c r="W12" s="49">
        <f t="shared" ref="W12:W75" si="38">W11-0.01*($W$6-$W$7)</f>
        <v>7.8842024519342573E-3</v>
      </c>
      <c r="X12" s="50">
        <f t="shared" ref="X12:X75" si="39">$W$5</f>
        <v>60</v>
      </c>
      <c r="Y12" s="48"/>
      <c r="AA12">
        <f t="shared" si="0"/>
        <v>1.2852168857699921E-3</v>
      </c>
      <c r="AB12">
        <f t="shared" si="8"/>
        <v>0.3019416876572858</v>
      </c>
      <c r="AC12">
        <f t="shared" si="9"/>
        <v>70.58005970505981</v>
      </c>
      <c r="AE12">
        <f t="shared" si="10"/>
        <v>0.30887535949110029</v>
      </c>
      <c r="AF12" t="str">
        <f t="shared" si="11"/>
        <v/>
      </c>
      <c r="AG12" s="48" t="str">
        <f t="shared" si="12"/>
        <v/>
      </c>
      <c r="AH12" s="48" t="str">
        <f t="shared" si="13"/>
        <v/>
      </c>
      <c r="AI12" s="48"/>
      <c r="AJ12" s="48">
        <f t="shared" si="14"/>
        <v>1.0150654985822603</v>
      </c>
      <c r="AK12" s="48" t="str">
        <f t="shared" si="15"/>
        <v/>
      </c>
      <c r="AL12" s="48">
        <f t="shared" si="16"/>
        <v>0.97111347010453619</v>
      </c>
      <c r="AM12" s="48" t="str">
        <f t="shared" si="17"/>
        <v/>
      </c>
      <c r="AO12">
        <f t="shared" si="18"/>
        <v>4.2780027237018601E-3</v>
      </c>
      <c r="AP12" t="str">
        <f t="shared" si="19"/>
        <v/>
      </c>
      <c r="AQ12">
        <f t="shared" si="20"/>
        <v>0.3019416876572858</v>
      </c>
      <c r="AR12" t="str">
        <f t="shared" si="1"/>
        <v/>
      </c>
      <c r="AT12">
        <f t="shared" si="21"/>
        <v>0.3</v>
      </c>
      <c r="AU12">
        <f t="shared" si="22"/>
        <v>0.88129089923069259</v>
      </c>
      <c r="AV12">
        <f t="shared" si="23"/>
        <v>0.95666610730025692</v>
      </c>
      <c r="AW12">
        <f t="shared" si="24"/>
        <v>1.4447362804279244E-2</v>
      </c>
      <c r="AX12">
        <f t="shared" si="25"/>
        <v>0.9999642565754473</v>
      </c>
      <c r="AY12">
        <f t="shared" si="26"/>
        <v>1.510124200681295E-2</v>
      </c>
      <c r="AZ12">
        <f t="shared" si="27"/>
        <v>0.98941840756786514</v>
      </c>
      <c r="BA12">
        <f t="shared" si="28"/>
        <v>0.30319759029958981</v>
      </c>
      <c r="BB12">
        <f t="shared" si="29"/>
        <v>1.0133661293971778E-3</v>
      </c>
      <c r="BC12">
        <f t="shared" si="30"/>
        <v>0.88516455885967182</v>
      </c>
      <c r="BD12">
        <f t="shared" si="31"/>
        <v>1.1540813977021922E-2</v>
      </c>
      <c r="BE12">
        <f t="shared" si="32"/>
        <v>0.87592022845228823</v>
      </c>
      <c r="BF12">
        <f t="shared" si="33"/>
        <v>5.3706707784043628E-3</v>
      </c>
      <c r="BG12" t="str">
        <f t="shared" si="34"/>
        <v/>
      </c>
      <c r="BH12" t="str">
        <f t="shared" si="35"/>
        <v/>
      </c>
      <c r="BI12" t="str">
        <f t="shared" si="36"/>
        <v/>
      </c>
    </row>
    <row r="13" spans="1:62">
      <c r="A13" t="s">
        <v>379</v>
      </c>
      <c r="M13">
        <f t="shared" si="37"/>
        <v>3</v>
      </c>
      <c r="N13">
        <f t="shared" si="2"/>
        <v>3.736188510681459E-3</v>
      </c>
      <c r="O13">
        <f t="shared" si="3"/>
        <v>5.8389385159126494E-6</v>
      </c>
      <c r="Q13">
        <f t="shared" si="4"/>
        <v>1.3668985973610936E-2</v>
      </c>
      <c r="R13">
        <f t="shared" si="4"/>
        <v>1.6524551367744023E-5</v>
      </c>
      <c r="S13" t="str">
        <f t="shared" si="5"/>
        <v/>
      </c>
      <c r="T13">
        <f t="shared" si="6"/>
        <v>0.64407806943072465</v>
      </c>
      <c r="U13">
        <f t="shared" si="6"/>
        <v>0.29893672308965491</v>
      </c>
      <c r="V13" t="str">
        <f t="shared" si="7"/>
        <v/>
      </c>
      <c r="W13" s="49">
        <f t="shared" si="38"/>
        <v>7.8037514065063566E-3</v>
      </c>
      <c r="X13" s="50">
        <f t="shared" si="39"/>
        <v>60</v>
      </c>
      <c r="Y13" s="48"/>
      <c r="AA13">
        <f t="shared" si="0"/>
        <v>1.5628061858280434E-3</v>
      </c>
      <c r="AB13">
        <f t="shared" si="8"/>
        <v>0.30307951269760736</v>
      </c>
      <c r="AC13">
        <f t="shared" si="9"/>
        <v>51.288608991464578</v>
      </c>
      <c r="AE13">
        <f t="shared" si="10"/>
        <v>0.31260570906326585</v>
      </c>
      <c r="AF13" t="str">
        <f t="shared" si="11"/>
        <v/>
      </c>
      <c r="AG13" s="48" t="str">
        <f t="shared" si="12"/>
        <v/>
      </c>
      <c r="AH13" s="48" t="str">
        <f t="shared" si="13"/>
        <v/>
      </c>
      <c r="AI13" s="48"/>
      <c r="AJ13" s="48">
        <f t="shared" si="14"/>
        <v>1.020726248927756</v>
      </c>
      <c r="AK13" s="48" t="str">
        <f t="shared" si="15"/>
        <v/>
      </c>
      <c r="AL13" s="48">
        <f t="shared" si="16"/>
        <v>0.97652911167553591</v>
      </c>
      <c r="AM13" s="48" t="str">
        <f t="shared" si="17"/>
        <v/>
      </c>
      <c r="AO13">
        <f t="shared" si="18"/>
        <v>5.9092948445539951E-3</v>
      </c>
      <c r="AP13" t="str">
        <f t="shared" si="19"/>
        <v/>
      </c>
      <c r="AQ13">
        <f t="shared" si="20"/>
        <v>0.30307951269760736</v>
      </c>
      <c r="AR13" t="str">
        <f t="shared" si="1"/>
        <v/>
      </c>
      <c r="AT13">
        <f t="shared" si="21"/>
        <v>0.3</v>
      </c>
      <c r="AU13">
        <f t="shared" si="22"/>
        <v>0.88129089923069259</v>
      </c>
      <c r="AV13">
        <f t="shared" si="23"/>
        <v>0.95664742172218831</v>
      </c>
      <c r="AW13">
        <f t="shared" si="24"/>
        <v>1.9881689953347582E-2</v>
      </c>
      <c r="AX13">
        <f t="shared" si="25"/>
        <v>0.99994472529902878</v>
      </c>
      <c r="AY13">
        <f t="shared" si="26"/>
        <v>2.0781523628727195E-2</v>
      </c>
      <c r="AZ13">
        <f t="shared" si="27"/>
        <v>0.98543635104959959</v>
      </c>
      <c r="BA13">
        <f t="shared" si="28"/>
        <v>0.30441683754632437</v>
      </c>
      <c r="BB13">
        <f t="shared" si="29"/>
        <v>1.1386164516764162E-3</v>
      </c>
      <c r="BC13">
        <f t="shared" si="30"/>
        <v>0.88662318277362528</v>
      </c>
      <c r="BD13">
        <f t="shared" si="31"/>
        <v>1.2775704508611527E-2</v>
      </c>
      <c r="BE13">
        <f t="shared" si="32"/>
        <v>0.87389677486398099</v>
      </c>
      <c r="BF13">
        <f t="shared" si="33"/>
        <v>7.3941243667116074E-3</v>
      </c>
      <c r="BG13" t="str">
        <f t="shared" si="34"/>
        <v/>
      </c>
      <c r="BH13" t="str">
        <f t="shared" si="35"/>
        <v/>
      </c>
      <c r="BI13" t="str">
        <f t="shared" si="36"/>
        <v/>
      </c>
    </row>
    <row r="14" spans="1:62">
      <c r="B14" t="s">
        <v>380</v>
      </c>
      <c r="M14">
        <f t="shared" si="37"/>
        <v>4</v>
      </c>
      <c r="N14">
        <f t="shared" si="2"/>
        <v>3.9608790263520911E-3</v>
      </c>
      <c r="O14">
        <f t="shared" si="3"/>
        <v>7.5056804744598695E-6</v>
      </c>
      <c r="Q14">
        <f t="shared" si="4"/>
        <v>1.7629864999963028E-2</v>
      </c>
      <c r="R14">
        <f t="shared" si="4"/>
        <v>2.4030231842203894E-5</v>
      </c>
      <c r="S14" t="str">
        <f t="shared" si="5"/>
        <v/>
      </c>
      <c r="T14">
        <f t="shared" si="6"/>
        <v>0.64011719040437265</v>
      </c>
      <c r="U14">
        <f t="shared" si="6"/>
        <v>0.29892921740918044</v>
      </c>
      <c r="V14" t="str">
        <f t="shared" si="7"/>
        <v/>
      </c>
      <c r="W14" s="49">
        <f t="shared" si="38"/>
        <v>7.723300361078456E-3</v>
      </c>
      <c r="X14" s="50">
        <f t="shared" si="39"/>
        <v>60</v>
      </c>
      <c r="Y14" s="48"/>
      <c r="AA14">
        <f t="shared" si="0"/>
        <v>1.8949532223841955E-3</v>
      </c>
      <c r="AB14">
        <f t="shared" si="8"/>
        <v>0.30429387738784341</v>
      </c>
      <c r="AC14">
        <f t="shared" si="9"/>
        <v>39.766089110284724</v>
      </c>
      <c r="AE14">
        <f t="shared" si="10"/>
        <v>0.31655908240914349</v>
      </c>
      <c r="AF14" t="str">
        <f t="shared" si="11"/>
        <v/>
      </c>
      <c r="AG14" s="48" t="str">
        <f t="shared" si="12"/>
        <v/>
      </c>
      <c r="AH14" s="48" t="str">
        <f t="shared" si="13"/>
        <v/>
      </c>
      <c r="AI14" s="48"/>
      <c r="AJ14" s="48">
        <f t="shared" si="14"/>
        <v>1.0267230302798236</v>
      </c>
      <c r="AK14" s="48" t="str">
        <f t="shared" si="15"/>
        <v/>
      </c>
      <c r="AL14" s="48">
        <f t="shared" si="16"/>
        <v>0.98226623421235582</v>
      </c>
      <c r="AM14" s="48" t="str">
        <f t="shared" si="17"/>
        <v/>
      </c>
      <c r="AO14">
        <f t="shared" si="18"/>
        <v>7.6520946413396159E-3</v>
      </c>
      <c r="AP14" t="str">
        <f t="shared" si="19"/>
        <v/>
      </c>
      <c r="AQ14">
        <f t="shared" si="20"/>
        <v>0.30429387738784341</v>
      </c>
      <c r="AR14" t="str">
        <f t="shared" si="1"/>
        <v/>
      </c>
      <c r="AT14">
        <f t="shared" si="21"/>
        <v>0.3</v>
      </c>
      <c r="AU14">
        <f t="shared" si="22"/>
        <v>0.88129089923069259</v>
      </c>
      <c r="AV14">
        <f t="shared" si="23"/>
        <v>0.95662340229158793</v>
      </c>
      <c r="AW14">
        <f t="shared" si="24"/>
        <v>2.564283192076789E-2</v>
      </c>
      <c r="AX14">
        <f t="shared" si="25"/>
        <v>0.99991961876302793</v>
      </c>
      <c r="AY14">
        <f t="shared" si="26"/>
        <v>2.6803411516795699E-2</v>
      </c>
      <c r="AZ14">
        <f t="shared" si="27"/>
        <v>0.98121349756715137</v>
      </c>
      <c r="BA14">
        <f t="shared" si="28"/>
        <v>0.30571928165753642</v>
      </c>
      <c r="BB14">
        <f t="shared" si="29"/>
        <v>1.2836008819532524E-3</v>
      </c>
      <c r="BC14">
        <f t="shared" si="30"/>
        <v>0.8881701496141895</v>
      </c>
      <c r="BD14">
        <f t="shared" si="31"/>
        <v>1.4180396316647689E-2</v>
      </c>
      <c r="BE14">
        <f t="shared" si="32"/>
        <v>0.87175093898758038</v>
      </c>
      <c r="BF14">
        <f t="shared" si="33"/>
        <v>9.539960243112211E-3</v>
      </c>
      <c r="BG14" t="str">
        <f t="shared" si="34"/>
        <v/>
      </c>
      <c r="BH14" t="str">
        <f t="shared" si="35"/>
        <v/>
      </c>
      <c r="BI14" t="str">
        <f t="shared" si="36"/>
        <v/>
      </c>
    </row>
    <row r="15" spans="1:62">
      <c r="A15" t="s">
        <v>381</v>
      </c>
      <c r="M15">
        <f t="shared" si="37"/>
        <v>5</v>
      </c>
      <c r="N15">
        <f t="shared" si="2"/>
        <v>4.1923690378607697E-3</v>
      </c>
      <c r="O15">
        <f t="shared" si="3"/>
        <v>9.6054130325536752E-6</v>
      </c>
      <c r="Q15">
        <f t="shared" si="4"/>
        <v>2.1822234037823796E-2</v>
      </c>
      <c r="R15">
        <f t="shared" si="4"/>
        <v>3.363564487475757E-5</v>
      </c>
      <c r="S15" t="str">
        <f t="shared" si="5"/>
        <v/>
      </c>
      <c r="T15">
        <f t="shared" si="6"/>
        <v>0.63592482136651185</v>
      </c>
      <c r="U15">
        <f t="shared" si="6"/>
        <v>0.29891961199614792</v>
      </c>
      <c r="V15" t="str">
        <f t="shared" si="7"/>
        <v/>
      </c>
      <c r="W15" s="49">
        <f t="shared" si="38"/>
        <v>7.6428493156505553E-3</v>
      </c>
      <c r="X15" s="50">
        <f t="shared" si="39"/>
        <v>60</v>
      </c>
      <c r="Y15" s="48"/>
      <c r="AA15">
        <f t="shared" si="0"/>
        <v>2.2911659125922287E-3</v>
      </c>
      <c r="AB15">
        <f t="shared" si="8"/>
        <v>0.30558822986752127</v>
      </c>
      <c r="AC15">
        <f t="shared" si="9"/>
        <v>32.126884295562562</v>
      </c>
      <c r="AE15">
        <f t="shared" si="10"/>
        <v>0.32074184603397171</v>
      </c>
      <c r="AF15" t="str">
        <f t="shared" si="11"/>
        <v/>
      </c>
      <c r="AG15" s="48" t="str">
        <f t="shared" si="12"/>
        <v/>
      </c>
      <c r="AH15" s="48" t="str">
        <f t="shared" si="13"/>
        <v/>
      </c>
      <c r="AI15" s="48"/>
      <c r="AJ15" s="48">
        <f t="shared" si="14"/>
        <v>1.033064731837104</v>
      </c>
      <c r="AK15" s="48" t="str">
        <f t="shared" si="15"/>
        <v/>
      </c>
      <c r="AL15" s="48">
        <f t="shared" si="16"/>
        <v>0.98833334201402923</v>
      </c>
      <c r="AM15" s="48" t="str">
        <f t="shared" si="17"/>
        <v/>
      </c>
      <c r="AO15">
        <f t="shared" si="18"/>
        <v>9.5119161589451058E-3</v>
      </c>
      <c r="AP15" t="str">
        <f t="shared" si="19"/>
        <v/>
      </c>
      <c r="AQ15">
        <f t="shared" si="20"/>
        <v>0.30558822986752127</v>
      </c>
      <c r="AR15" t="str">
        <f t="shared" si="1"/>
        <v/>
      </c>
      <c r="AT15">
        <f t="shared" si="21"/>
        <v>0.3</v>
      </c>
      <c r="AU15">
        <f t="shared" si="22"/>
        <v>0.88129089923069259</v>
      </c>
      <c r="AV15">
        <f t="shared" si="23"/>
        <v>0.95659266336624893</v>
      </c>
      <c r="AW15">
        <f t="shared" si="24"/>
        <v>3.1740678647780296E-2</v>
      </c>
      <c r="AX15">
        <f t="shared" si="25"/>
        <v>0.99988748861188115</v>
      </c>
      <c r="AY15">
        <f t="shared" si="26"/>
        <v>3.3177243225222884E-2</v>
      </c>
      <c r="AZ15">
        <f t="shared" si="27"/>
        <v>0.97674217632590832</v>
      </c>
      <c r="BA15">
        <f t="shared" si="28"/>
        <v>0.30710893197211031</v>
      </c>
      <c r="BB15">
        <f t="shared" si="29"/>
        <v>1.4512714907739057E-3</v>
      </c>
      <c r="BC15">
        <f t="shared" si="30"/>
        <v>0.88980798151513973</v>
      </c>
      <c r="BD15">
        <f t="shared" si="31"/>
        <v>1.5775487299446857E-2</v>
      </c>
      <c r="BE15">
        <f t="shared" si="32"/>
        <v>0.86947988787924457</v>
      </c>
      <c r="BF15">
        <f t="shared" si="33"/>
        <v>1.181101135144802E-2</v>
      </c>
      <c r="BG15" t="str">
        <f t="shared" si="34"/>
        <v/>
      </c>
      <c r="BH15" t="str">
        <f t="shared" si="35"/>
        <v/>
      </c>
      <c r="BI15" t="str">
        <f t="shared" si="36"/>
        <v/>
      </c>
    </row>
    <row r="16" spans="1:62">
      <c r="A16" t="s">
        <v>382</v>
      </c>
      <c r="M16">
        <f t="shared" si="37"/>
        <v>6</v>
      </c>
      <c r="N16">
        <f t="shared" si="2"/>
        <v>4.430294130434039E-3</v>
      </c>
      <c r="O16">
        <f t="shared" si="3"/>
        <v>1.2238038602450331E-5</v>
      </c>
      <c r="Q16">
        <f t="shared" si="4"/>
        <v>2.6252528168257835E-2</v>
      </c>
      <c r="R16">
        <f t="shared" si="4"/>
        <v>4.5873683477207901E-5</v>
      </c>
      <c r="S16" t="str">
        <f t="shared" si="5"/>
        <v/>
      </c>
      <c r="T16">
        <f t="shared" si="6"/>
        <v>0.6314945272360778</v>
      </c>
      <c r="U16">
        <f t="shared" si="6"/>
        <v>0.29890737395754546</v>
      </c>
      <c r="V16" t="str">
        <f t="shared" si="7"/>
        <v/>
      </c>
      <c r="W16" s="49">
        <f t="shared" si="38"/>
        <v>7.5623982702226547E-3</v>
      </c>
      <c r="X16" s="50">
        <f t="shared" si="39"/>
        <v>60</v>
      </c>
      <c r="Y16" s="48"/>
      <c r="AA16">
        <f t="shared" si="0"/>
        <v>2.7623535237493052E-3</v>
      </c>
      <c r="AB16">
        <f t="shared" si="8"/>
        <v>0.30696600772196397</v>
      </c>
      <c r="AC16">
        <f t="shared" si="9"/>
        <v>26.705718456866638</v>
      </c>
      <c r="AE16">
        <f t="shared" si="10"/>
        <v>0.32515990212580331</v>
      </c>
      <c r="AF16" t="str">
        <f t="shared" si="11"/>
        <v/>
      </c>
      <c r="AG16" s="48" t="str">
        <f t="shared" si="12"/>
        <v/>
      </c>
      <c r="AH16" s="48" t="str">
        <f t="shared" si="13"/>
        <v/>
      </c>
      <c r="AI16" s="48"/>
      <c r="AJ16" s="48">
        <f t="shared" si="14"/>
        <v>1.0397593545893822</v>
      </c>
      <c r="AK16" s="48" t="str">
        <f t="shared" si="15"/>
        <v/>
      </c>
      <c r="AL16" s="48">
        <f t="shared" si="16"/>
        <v>0.99473808962990806</v>
      </c>
      <c r="AM16" s="48" t="str">
        <f t="shared" si="17"/>
        <v/>
      </c>
      <c r="AO16">
        <f t="shared" si="18"/>
        <v>1.1494392417030673E-2</v>
      </c>
      <c r="AP16" t="str">
        <f t="shared" si="19"/>
        <v/>
      </c>
      <c r="AQ16">
        <f t="shared" si="20"/>
        <v>0.30696600772196397</v>
      </c>
      <c r="AR16" t="str">
        <f t="shared" si="1"/>
        <v/>
      </c>
      <c r="AT16">
        <f t="shared" si="21"/>
        <v>0.3</v>
      </c>
      <c r="AU16">
        <f t="shared" si="22"/>
        <v>0.88129089923069259</v>
      </c>
      <c r="AV16">
        <f t="shared" si="23"/>
        <v>0.95655349959956626</v>
      </c>
      <c r="AW16">
        <f t="shared" si="24"/>
        <v>3.818459003034181E-2</v>
      </c>
      <c r="AX16">
        <f t="shared" si="25"/>
        <v>0.99984655231599195</v>
      </c>
      <c r="AY16">
        <f t="shared" si="26"/>
        <v>3.9912802273390141E-2</v>
      </c>
      <c r="AZ16">
        <f t="shared" si="27"/>
        <v>0.97201500410342445</v>
      </c>
      <c r="BA16">
        <f t="shared" si="28"/>
        <v>0.30858985142052586</v>
      </c>
      <c r="BB16">
        <f t="shared" si="29"/>
        <v>1.6449638003358383E-3</v>
      </c>
      <c r="BC16">
        <f t="shared" si="30"/>
        <v>0.89153897256528047</v>
      </c>
      <c r="BD16">
        <f t="shared" si="31"/>
        <v>1.7583406681163753E-2</v>
      </c>
      <c r="BE16">
        <f t="shared" si="32"/>
        <v>0.86708132964022411</v>
      </c>
      <c r="BF16">
        <f t="shared" si="33"/>
        <v>1.4209569590468485E-2</v>
      </c>
      <c r="BG16" t="str">
        <f t="shared" si="34"/>
        <v/>
      </c>
      <c r="BH16" t="str">
        <f t="shared" si="35"/>
        <v/>
      </c>
      <c r="BI16" t="str">
        <f t="shared" si="36"/>
        <v/>
      </c>
    </row>
    <row r="17" spans="1:61">
      <c r="M17">
        <f t="shared" si="37"/>
        <v>7</v>
      </c>
      <c r="N17">
        <f t="shared" si="2"/>
        <v>4.6742371688347868E-3</v>
      </c>
      <c r="O17">
        <f t="shared" si="3"/>
        <v>1.5523062124400019E-5</v>
      </c>
      <c r="Q17">
        <f t="shared" si="4"/>
        <v>3.0926765337092623E-2</v>
      </c>
      <c r="R17">
        <f t="shared" si="4"/>
        <v>6.1396745601607927E-5</v>
      </c>
      <c r="S17" t="str">
        <f t="shared" si="5"/>
        <v/>
      </c>
      <c r="T17">
        <f t="shared" si="6"/>
        <v>0.62682029006724305</v>
      </c>
      <c r="U17">
        <f t="shared" si="6"/>
        <v>0.29889185089542103</v>
      </c>
      <c r="V17" t="str">
        <f t="shared" si="7"/>
        <v/>
      </c>
      <c r="W17" s="49">
        <f t="shared" si="38"/>
        <v>7.4819472247947541E-3</v>
      </c>
      <c r="X17" s="50">
        <f t="shared" si="39"/>
        <v>60</v>
      </c>
      <c r="Y17" s="48"/>
      <c r="AA17">
        <f t="shared" si="0"/>
        <v>3.3209829890316995E-3</v>
      </c>
      <c r="AB17">
        <f t="shared" si="8"/>
        <v>0.30843061205729277</v>
      </c>
      <c r="AC17">
        <f t="shared" si="9"/>
        <v>22.669947583030648</v>
      </c>
      <c r="AE17">
        <f t="shared" si="10"/>
        <v>0.32981861623251363</v>
      </c>
      <c r="AF17" t="str">
        <f t="shared" si="11"/>
        <v/>
      </c>
      <c r="AG17" s="48" t="str">
        <f t="shared" si="12"/>
        <v/>
      </c>
      <c r="AH17" s="48" t="str">
        <f t="shared" si="13"/>
        <v/>
      </c>
      <c r="AI17" s="48"/>
      <c r="AJ17" s="48">
        <f t="shared" si="14"/>
        <v>1.0468138655939434</v>
      </c>
      <c r="AK17" s="48" t="str">
        <f t="shared" si="15"/>
        <v/>
      </c>
      <c r="AL17" s="48">
        <f t="shared" si="16"/>
        <v>1.0014871424458087</v>
      </c>
      <c r="AM17" s="48" t="str">
        <f t="shared" si="17"/>
        <v/>
      </c>
      <c r="AO17">
        <f t="shared" si="18"/>
        <v>1.3605263573179377E-2</v>
      </c>
      <c r="AP17" t="str">
        <f t="shared" si="19"/>
        <v/>
      </c>
      <c r="AQ17">
        <f t="shared" si="20"/>
        <v>0.30843061205729277</v>
      </c>
      <c r="AR17" t="str">
        <f t="shared" si="1"/>
        <v/>
      </c>
      <c r="AT17">
        <f t="shared" si="21"/>
        <v>0.3</v>
      </c>
      <c r="AU17">
        <f t="shared" si="22"/>
        <v>0.88129089923069259</v>
      </c>
      <c r="AV17">
        <f t="shared" si="23"/>
        <v>0.95650382320917471</v>
      </c>
      <c r="AW17">
        <f t="shared" si="24"/>
        <v>4.4983319236633963E-2</v>
      </c>
      <c r="AX17">
        <f t="shared" si="25"/>
        <v>0.99979462760118487</v>
      </c>
      <c r="AY17">
        <f t="shared" si="26"/>
        <v>4.7019237992758589E-2</v>
      </c>
      <c r="AZ17">
        <f t="shared" si="27"/>
        <v>0.96702492168542442</v>
      </c>
      <c r="BA17">
        <f t="shared" si="28"/>
        <v>0.31016614107275942</v>
      </c>
      <c r="BB17">
        <f t="shared" si="29"/>
        <v>1.868432852737313E-3</v>
      </c>
      <c r="BC17">
        <f t="shared" si="30"/>
        <v>0.89336514661683841</v>
      </c>
      <c r="BD17">
        <f t="shared" si="31"/>
        <v>1.9628451344552159E-2</v>
      </c>
      <c r="BE17">
        <f t="shared" si="32"/>
        <v>0.86455361066391623</v>
      </c>
      <c r="BF17">
        <f t="shared" si="33"/>
        <v>1.6737288566776365E-2</v>
      </c>
      <c r="BG17" t="str">
        <f t="shared" si="34"/>
        <v/>
      </c>
      <c r="BH17" t="str">
        <f t="shared" si="35"/>
        <v/>
      </c>
      <c r="BI17" t="str">
        <f t="shared" si="36"/>
        <v/>
      </c>
    </row>
    <row r="18" spans="1:61">
      <c r="B18" t="s">
        <v>365</v>
      </c>
      <c r="M18">
        <f t="shared" si="37"/>
        <v>8</v>
      </c>
      <c r="N18">
        <f t="shared" si="2"/>
        <v>4.9237280484049116E-3</v>
      </c>
      <c r="O18">
        <f t="shared" si="3"/>
        <v>1.9602559225787595E-5</v>
      </c>
      <c r="Q18">
        <f t="shared" si="4"/>
        <v>3.5850493385497534E-2</v>
      </c>
      <c r="R18">
        <f t="shared" si="4"/>
        <v>8.0999304827395518E-5</v>
      </c>
      <c r="S18" t="str">
        <f t="shared" si="5"/>
        <v/>
      </c>
      <c r="T18">
        <f t="shared" si="6"/>
        <v>0.62189656201883814</v>
      </c>
      <c r="U18">
        <f t="shared" si="6"/>
        <v>0.29887224833619525</v>
      </c>
      <c r="V18" t="str">
        <f t="shared" si="7"/>
        <v/>
      </c>
      <c r="W18" s="49">
        <f t="shared" si="38"/>
        <v>7.4014961793668534E-3</v>
      </c>
      <c r="X18" s="50">
        <f t="shared" si="39"/>
        <v>60</v>
      </c>
      <c r="AA18">
        <f t="shared" si="0"/>
        <v>3.9812432841692036E-3</v>
      </c>
      <c r="AB18">
        <f t="shared" si="8"/>
        <v>0.30998537704556833</v>
      </c>
      <c r="AC18">
        <f t="shared" si="9"/>
        <v>19.556990307626545</v>
      </c>
      <c r="AE18">
        <f t="shared" si="10"/>
        <v>0.33472274172169281</v>
      </c>
      <c r="AF18" t="str">
        <f t="shared" si="11"/>
        <v/>
      </c>
      <c r="AG18" s="48" t="str">
        <f t="shared" si="12"/>
        <v/>
      </c>
      <c r="AH18" s="48" t="str">
        <f t="shared" si="13"/>
        <v/>
      </c>
      <c r="AI18" s="48"/>
      <c r="AJ18" s="48">
        <f t="shared" si="14"/>
        <v>1.0542340419449234</v>
      </c>
      <c r="AK18" s="48" t="str">
        <f t="shared" si="15"/>
        <v/>
      </c>
      <c r="AL18" s="48">
        <f t="shared" si="16"/>
        <v>1.0085860274094411</v>
      </c>
      <c r="AM18" s="48" t="str">
        <f t="shared" si="17"/>
        <v/>
      </c>
      <c r="AO18">
        <f t="shared" si="18"/>
        <v>1.5850362053136818E-2</v>
      </c>
      <c r="AP18" t="str">
        <f t="shared" si="19"/>
        <v/>
      </c>
      <c r="AQ18">
        <f t="shared" si="20"/>
        <v>0.30998537704556833</v>
      </c>
      <c r="AR18" t="str">
        <f t="shared" si="1"/>
        <v/>
      </c>
      <c r="AT18">
        <f t="shared" si="21"/>
        <v>0.3</v>
      </c>
      <c r="AU18">
        <f t="shared" si="22"/>
        <v>0.88129089923069259</v>
      </c>
      <c r="AV18">
        <f t="shared" si="23"/>
        <v>0.956441091746982</v>
      </c>
      <c r="AW18">
        <f t="shared" si="24"/>
        <v>5.2144935662459251E-2</v>
      </c>
      <c r="AX18">
        <f t="shared" si="25"/>
        <v>0.99972905694965164</v>
      </c>
      <c r="AY18">
        <f t="shared" si="26"/>
        <v>5.4504984995271816E-2</v>
      </c>
      <c r="AZ18">
        <f t="shared" si="27"/>
        <v>0.96176522758820515</v>
      </c>
      <c r="BA18">
        <f t="shared" si="28"/>
        <v>0.31184192200106281</v>
      </c>
      <c r="BB18">
        <f t="shared" si="29"/>
        <v>2.1258898635273062E-3</v>
      </c>
      <c r="BC18">
        <f t="shared" si="30"/>
        <v>0.89528821189363184</v>
      </c>
      <c r="BD18">
        <f t="shared" si="31"/>
        <v>2.1936797878626669E-2</v>
      </c>
      <c r="BE18">
        <f t="shared" si="32"/>
        <v>0.86189581934324888</v>
      </c>
      <c r="BF18">
        <f t="shared" si="33"/>
        <v>1.9395079887443711E-2</v>
      </c>
      <c r="BG18" t="str">
        <f t="shared" si="34"/>
        <v/>
      </c>
      <c r="BH18" t="str">
        <f t="shared" si="35"/>
        <v/>
      </c>
      <c r="BI18" t="str">
        <f t="shared" si="36"/>
        <v/>
      </c>
    </row>
    <row r="19" spans="1:61">
      <c r="A19" t="s">
        <v>366</v>
      </c>
      <c r="M19">
        <f t="shared" si="37"/>
        <v>9</v>
      </c>
      <c r="N19">
        <f t="shared" si="2"/>
        <v>5.1782438670465508E-3</v>
      </c>
      <c r="O19">
        <f t="shared" si="3"/>
        <v>2.4644383369812566E-5</v>
      </c>
      <c r="Q19">
        <f t="shared" si="4"/>
        <v>4.1028737252544085E-2</v>
      </c>
      <c r="R19">
        <f t="shared" si="4"/>
        <v>1.0564368819720809E-4</v>
      </c>
      <c r="S19" t="str">
        <f t="shared" si="5"/>
        <v/>
      </c>
      <c r="T19">
        <f t="shared" si="6"/>
        <v>0.61671831815179157</v>
      </c>
      <c r="U19">
        <f t="shared" si="6"/>
        <v>0.29884760395282545</v>
      </c>
      <c r="V19" t="str">
        <f t="shared" si="7"/>
        <v/>
      </c>
      <c r="W19" s="49">
        <f t="shared" si="38"/>
        <v>7.3210451339389528E-3</v>
      </c>
      <c r="X19" s="50">
        <f t="shared" si="39"/>
        <v>60</v>
      </c>
      <c r="AA19">
        <f t="shared" si="0"/>
        <v>4.7592164452982142E-3</v>
      </c>
      <c r="AB19">
        <f t="shared" si="8"/>
        <v>0.31163353435287106</v>
      </c>
      <c r="AC19">
        <f t="shared" si="9"/>
        <v>17.089299915114935</v>
      </c>
      <c r="AE19">
        <f t="shared" si="10"/>
        <v>0.33987634120536953</v>
      </c>
      <c r="AF19" t="str">
        <f t="shared" si="11"/>
        <v/>
      </c>
      <c r="AG19" s="48" t="str">
        <f t="shared" si="12"/>
        <v/>
      </c>
      <c r="AH19" s="48" t="str">
        <f t="shared" si="13"/>
        <v/>
      </c>
      <c r="AI19" s="48"/>
      <c r="AJ19" s="48">
        <f t="shared" si="14"/>
        <v>1.0620243042761999</v>
      </c>
      <c r="AK19" s="48" t="str">
        <f t="shared" si="15"/>
        <v/>
      </c>
      <c r="AL19" s="48">
        <f t="shared" si="16"/>
        <v>1.0160389737425761</v>
      </c>
      <c r="AM19" s="48" t="str">
        <f t="shared" si="17"/>
        <v/>
      </c>
      <c r="AO19">
        <f t="shared" si="18"/>
        <v>1.8235593962350749E-2</v>
      </c>
      <c r="AP19" t="str">
        <f t="shared" si="19"/>
        <v/>
      </c>
      <c r="AQ19">
        <f t="shared" si="20"/>
        <v>0.31163353435287106</v>
      </c>
      <c r="AR19" t="str">
        <f t="shared" si="1"/>
        <v/>
      </c>
      <c r="AT19">
        <f t="shared" si="21"/>
        <v>0.3</v>
      </c>
      <c r="AU19">
        <f t="shared" si="22"/>
        <v>0.88129089923069259</v>
      </c>
      <c r="AV19">
        <f t="shared" si="23"/>
        <v>0.95636222560578998</v>
      </c>
      <c r="AW19">
        <f t="shared" si="24"/>
        <v>5.9676748136786216E-2</v>
      </c>
      <c r="AX19">
        <f t="shared" si="25"/>
        <v>0.99964662137297111</v>
      </c>
      <c r="AY19">
        <f t="shared" si="26"/>
        <v>6.2377682903228759E-2</v>
      </c>
      <c r="AZ19">
        <f t="shared" si="27"/>
        <v>0.95622960837963111</v>
      </c>
      <c r="BA19">
        <f t="shared" si="28"/>
        <v>0.31362131415285655</v>
      </c>
      <c r="BB19">
        <f t="shared" si="29"/>
        <v>2.4220388299960411E-3</v>
      </c>
      <c r="BC19">
        <f t="shared" si="30"/>
        <v>0.89730951248839741</v>
      </c>
      <c r="BD19">
        <f t="shared" si="31"/>
        <v>2.4536485650138926E-2</v>
      </c>
      <c r="BE19">
        <f t="shared" si="32"/>
        <v>0.85910789530799214</v>
      </c>
      <c r="BF19">
        <f t="shared" si="33"/>
        <v>2.2183003922700451E-2</v>
      </c>
      <c r="BG19" t="str">
        <f t="shared" si="34"/>
        <v/>
      </c>
      <c r="BH19" t="str">
        <f t="shared" si="35"/>
        <v/>
      </c>
      <c r="BI19" t="str">
        <f t="shared" si="36"/>
        <v/>
      </c>
    </row>
    <row r="20" spans="1:61">
      <c r="B20">
        <f>N2</f>
        <v>0.3</v>
      </c>
      <c r="C20" t="s">
        <v>394</v>
      </c>
      <c r="M20">
        <f t="shared" si="37"/>
        <v>10</v>
      </c>
      <c r="N20">
        <f t="shared" si="2"/>
        <v>5.437209539607666E-3</v>
      </c>
      <c r="O20">
        <f t="shared" si="3"/>
        <v>3.0845579926262943E-5</v>
      </c>
      <c r="Q20">
        <f t="shared" si="4"/>
        <v>4.6465946792151755E-2</v>
      </c>
      <c r="R20">
        <f t="shared" si="4"/>
        <v>1.3648926812347102E-4</v>
      </c>
      <c r="S20" t="str">
        <f t="shared" si="5"/>
        <v/>
      </c>
      <c r="T20">
        <f t="shared" si="6"/>
        <v>0.61128110861218388</v>
      </c>
      <c r="U20">
        <f t="shared" si="6"/>
        <v>0.29881675837289917</v>
      </c>
      <c r="V20" t="str">
        <f t="shared" si="7"/>
        <v/>
      </c>
      <c r="W20" s="49">
        <f t="shared" si="38"/>
        <v>7.2405940885110522E-3</v>
      </c>
      <c r="X20" s="50">
        <f t="shared" si="39"/>
        <v>60</v>
      </c>
      <c r="AA20">
        <f t="shared" si="0"/>
        <v>5.6730533744499892E-3</v>
      </c>
      <c r="AB20">
        <f t="shared" si="8"/>
        <v>0.31337817183102118</v>
      </c>
      <c r="AC20">
        <f t="shared" si="9"/>
        <v>15.090260503322682</v>
      </c>
      <c r="AE20">
        <f t="shared" si="10"/>
        <v>0.34528270516505094</v>
      </c>
      <c r="AF20" t="str">
        <f t="shared" si="11"/>
        <v/>
      </c>
      <c r="AG20" s="48" t="str">
        <f t="shared" si="12"/>
        <v/>
      </c>
      <c r="AH20" s="48" t="str">
        <f t="shared" si="13"/>
        <v/>
      </c>
      <c r="AI20" s="48"/>
      <c r="AJ20" s="48">
        <f t="shared" si="14"/>
        <v>1.0701875397782783</v>
      </c>
      <c r="AK20" s="48" t="str">
        <f t="shared" si="15"/>
        <v/>
      </c>
      <c r="AL20" s="48">
        <f t="shared" si="16"/>
        <v>1.0238487436212453</v>
      </c>
      <c r="AM20" s="48" t="str">
        <f t="shared" si="17"/>
        <v/>
      </c>
      <c r="AO20">
        <f t="shared" si="18"/>
        <v>2.0766915969543359E-2</v>
      </c>
      <c r="AP20" t="str">
        <f t="shared" si="19"/>
        <v/>
      </c>
      <c r="AQ20">
        <f t="shared" si="20"/>
        <v>0.31337817183102118</v>
      </c>
      <c r="AR20" t="str">
        <f t="shared" si="1"/>
        <v/>
      </c>
      <c r="AT20">
        <f t="shared" si="21"/>
        <v>0.3</v>
      </c>
      <c r="AU20">
        <f t="shared" si="22"/>
        <v>0.88129089923069259</v>
      </c>
      <c r="AV20">
        <f t="shared" si="23"/>
        <v>0.95626351460032033</v>
      </c>
      <c r="AW20">
        <f t="shared" si="24"/>
        <v>6.7585229020925008E-2</v>
      </c>
      <c r="AX20">
        <f t="shared" si="25"/>
        <v>0.99954344276504603</v>
      </c>
      <c r="AY20">
        <f t="shared" si="26"/>
        <v>7.0644097013232279E-2</v>
      </c>
      <c r="AZ20">
        <f t="shared" si="27"/>
        <v>0.95041216492025127</v>
      </c>
      <c r="BA20">
        <f t="shared" si="28"/>
        <v>0.31550841192639323</v>
      </c>
      <c r="BB20">
        <f t="shared" si="29"/>
        <v>2.7621123258540262E-3</v>
      </c>
      <c r="BC20">
        <f t="shared" si="30"/>
        <v>0.89942997693788995</v>
      </c>
      <c r="BD20">
        <f t="shared" si="31"/>
        <v>2.7457366057885527E-2</v>
      </c>
      <c r="BE20">
        <f t="shared" si="32"/>
        <v>0.85619074291551445</v>
      </c>
      <c r="BF20">
        <f t="shared" si="33"/>
        <v>2.5100156315178146E-2</v>
      </c>
      <c r="BG20" t="str">
        <f t="shared" si="34"/>
        <v/>
      </c>
      <c r="BH20" t="str">
        <f t="shared" si="35"/>
        <v/>
      </c>
      <c r="BI20" t="str">
        <f t="shared" si="36"/>
        <v/>
      </c>
    </row>
    <row r="21" spans="1:61">
      <c r="B21" s="10">
        <f>W5</f>
        <v>60</v>
      </c>
      <c r="C21" t="s">
        <v>367</v>
      </c>
      <c r="M21">
        <f t="shared" si="37"/>
        <v>11</v>
      </c>
      <c r="N21">
        <f t="shared" si="2"/>
        <v>5.6999988722227233E-3</v>
      </c>
      <c r="O21">
        <f t="shared" si="3"/>
        <v>3.8435959387589467E-5</v>
      </c>
      <c r="Q21">
        <f t="shared" si="4"/>
        <v>5.2165945664374477E-2</v>
      </c>
      <c r="R21">
        <f t="shared" si="4"/>
        <v>1.7492522751106048E-4</v>
      </c>
      <c r="S21" t="str">
        <f t="shared" si="5"/>
        <v/>
      </c>
      <c r="T21">
        <f t="shared" si="6"/>
        <v>0.60558110973996115</v>
      </c>
      <c r="U21">
        <f t="shared" si="6"/>
        <v>0.2987783224135116</v>
      </c>
      <c r="V21" t="str">
        <f t="shared" si="7"/>
        <v/>
      </c>
      <c r="W21" s="49">
        <f t="shared" si="38"/>
        <v>7.1601430430831515E-3</v>
      </c>
      <c r="X21" s="50">
        <f t="shared" si="39"/>
        <v>60</v>
      </c>
      <c r="AA21">
        <f t="shared" si="0"/>
        <v>6.7431521039233652E-3</v>
      </c>
      <c r="AB21">
        <f t="shared" si="8"/>
        <v>0.31522218583181966</v>
      </c>
      <c r="AC21">
        <f t="shared" si="9"/>
        <v>13.442134876611112</v>
      </c>
      <c r="AE21">
        <f t="shared" si="10"/>
        <v>0.35094426807788609</v>
      </c>
      <c r="AF21" t="str">
        <f t="shared" si="11"/>
        <v/>
      </c>
      <c r="AG21" s="48" t="str">
        <f t="shared" si="12"/>
        <v/>
      </c>
      <c r="AH21" s="48" t="str">
        <f t="shared" si="13"/>
        <v/>
      </c>
      <c r="AI21" s="48"/>
      <c r="AJ21" s="48">
        <f t="shared" si="14"/>
        <v>1.0787249148961187</v>
      </c>
      <c r="AK21" s="48" t="str">
        <f t="shared" si="15"/>
        <v/>
      </c>
      <c r="AL21" s="48">
        <f t="shared" si="16"/>
        <v>1.032016452983695</v>
      </c>
      <c r="AM21" s="48" t="str">
        <f t="shared" si="17"/>
        <v/>
      </c>
      <c r="AO21">
        <f t="shared" si="18"/>
        <v>2.3450306720273748E-2</v>
      </c>
      <c r="AP21" t="str">
        <f t="shared" si="19"/>
        <v/>
      </c>
      <c r="AQ21">
        <f t="shared" si="20"/>
        <v>0.31522218583181966</v>
      </c>
      <c r="AR21" t="str">
        <f t="shared" si="1"/>
        <v/>
      </c>
      <c r="AT21">
        <f t="shared" si="21"/>
        <v>0.3</v>
      </c>
      <c r="AU21">
        <f t="shared" si="22"/>
        <v>0.88129089923069259</v>
      </c>
      <c r="AV21">
        <f t="shared" si="23"/>
        <v>0.9561405131133518</v>
      </c>
      <c r="AW21">
        <f t="shared" si="24"/>
        <v>7.5875939870343329E-2</v>
      </c>
      <c r="AX21">
        <f t="shared" si="25"/>
        <v>0.99941487430261633</v>
      </c>
      <c r="AY21">
        <f t="shared" si="26"/>
        <v>7.9310040593502315E-2</v>
      </c>
      <c r="AZ21">
        <f t="shared" si="27"/>
        <v>0.94430743387533322</v>
      </c>
      <c r="BA21">
        <f t="shared" si="28"/>
        <v>0.31750725614892017</v>
      </c>
      <c r="BB21">
        <f t="shared" si="29"/>
        <v>3.1519055671121966E-3</v>
      </c>
      <c r="BC21">
        <f t="shared" si="30"/>
        <v>0.90165006418563831</v>
      </c>
      <c r="BD21">
        <f t="shared" si="31"/>
        <v>3.0731013096556212E-2</v>
      </c>
      <c r="BE21">
        <f t="shared" si="32"/>
        <v>0.8531463473436276</v>
      </c>
      <c r="BF21">
        <f t="shared" si="33"/>
        <v>2.8144551887064995E-2</v>
      </c>
      <c r="BG21" t="str">
        <f t="shared" si="34"/>
        <v/>
      </c>
      <c r="BH21" t="str">
        <f t="shared" si="35"/>
        <v/>
      </c>
      <c r="BI21" t="str">
        <f t="shared" si="36"/>
        <v/>
      </c>
    </row>
    <row r="22" spans="1:61">
      <c r="B22">
        <f>V112/O112</f>
        <v>0.48493217073879941</v>
      </c>
      <c r="C22" t="s">
        <v>369</v>
      </c>
      <c r="M22">
        <f t="shared" si="37"/>
        <v>12</v>
      </c>
      <c r="N22">
        <f t="shared" si="2"/>
        <v>5.9659361098053599E-3</v>
      </c>
      <c r="O22">
        <f t="shared" si="3"/>
        <v>4.7681764029978268E-5</v>
      </c>
      <c r="Q22">
        <f t="shared" si="4"/>
        <v>5.8131881774179835E-2</v>
      </c>
      <c r="R22">
        <f t="shared" si="4"/>
        <v>2.2260699154103876E-4</v>
      </c>
      <c r="S22" t="str">
        <f t="shared" si="5"/>
        <v/>
      </c>
      <c r="T22">
        <f t="shared" si="6"/>
        <v>0.59961517363015582</v>
      </c>
      <c r="U22">
        <f t="shared" si="6"/>
        <v>0.29873064064948163</v>
      </c>
      <c r="V22" t="str">
        <f t="shared" si="7"/>
        <v/>
      </c>
      <c r="W22" s="49">
        <f t="shared" si="38"/>
        <v>7.0796919976552509E-3</v>
      </c>
      <c r="X22" s="50">
        <f t="shared" si="39"/>
        <v>60</v>
      </c>
      <c r="AA22">
        <f t="shared" si="0"/>
        <v>7.9923356791586388E-3</v>
      </c>
      <c r="AB22">
        <f t="shared" si="8"/>
        <v>0.31716822649459153</v>
      </c>
      <c r="AC22">
        <f t="shared" si="9"/>
        <v>12.063420930956305</v>
      </c>
      <c r="AE22">
        <f t="shared" si="10"/>
        <v>0.35686252242366145</v>
      </c>
      <c r="AF22" t="str">
        <f t="shared" si="11"/>
        <v/>
      </c>
      <c r="AG22" s="48" t="str">
        <f t="shared" si="12"/>
        <v/>
      </c>
      <c r="AH22" s="48" t="str">
        <f t="shared" si="13"/>
        <v/>
      </c>
      <c r="AI22" s="48"/>
      <c r="AJ22" s="48">
        <f t="shared" si="14"/>
        <v>1.0876356781146788</v>
      </c>
      <c r="AK22" s="48" t="str">
        <f t="shared" si="15"/>
        <v/>
      </c>
      <c r="AL22" s="48">
        <f t="shared" si="16"/>
        <v>1.040541382855257</v>
      </c>
      <c r="AM22" s="48" t="str">
        <f t="shared" si="17"/>
        <v/>
      </c>
      <c r="AO22">
        <f t="shared" si="18"/>
        <v>2.6291731699479758E-2</v>
      </c>
      <c r="AP22" t="str">
        <f t="shared" si="19"/>
        <v/>
      </c>
      <c r="AQ22">
        <f t="shared" si="20"/>
        <v>0.31716822649459153</v>
      </c>
      <c r="AR22" t="str">
        <f t="shared" si="1"/>
        <v/>
      </c>
      <c r="AT22">
        <f t="shared" si="21"/>
        <v>0.3</v>
      </c>
      <c r="AU22">
        <f t="shared" si="22"/>
        <v>0.88129089923069259</v>
      </c>
      <c r="AV22">
        <f t="shared" si="23"/>
        <v>0.9559879235079296</v>
      </c>
      <c r="AW22">
        <f t="shared" si="24"/>
        <v>8.4553459347327387E-2</v>
      </c>
      <c r="AX22">
        <f t="shared" si="25"/>
        <v>0.99925537858077285</v>
      </c>
      <c r="AY22">
        <f t="shared" si="26"/>
        <v>8.8380299533905984E-2</v>
      </c>
      <c r="AZ22">
        <f t="shared" si="27"/>
        <v>0.93791040390049751</v>
      </c>
      <c r="BA22">
        <f t="shared" si="28"/>
        <v>0.31962180217593045</v>
      </c>
      <c r="BB22">
        <f t="shared" si="29"/>
        <v>3.5978076811798852E-3</v>
      </c>
      <c r="BC22">
        <f t="shared" si="30"/>
        <v>0.90396970738652227</v>
      </c>
      <c r="BD22">
        <f t="shared" si="31"/>
        <v>3.4390590467909758E-2</v>
      </c>
      <c r="BE22">
        <f t="shared" si="32"/>
        <v>0.84997789124048351</v>
      </c>
      <c r="BF22">
        <f t="shared" si="33"/>
        <v>3.1313007990209085E-2</v>
      </c>
      <c r="BG22" t="str">
        <f t="shared" si="34"/>
        <v/>
      </c>
      <c r="BH22" t="str">
        <f t="shared" si="35"/>
        <v/>
      </c>
      <c r="BI22" t="str">
        <f t="shared" si="36"/>
        <v/>
      </c>
    </row>
    <row r="23" spans="1:61">
      <c r="C23" t="s">
        <v>395</v>
      </c>
      <c r="M23">
        <f t="shared" si="37"/>
        <v>13</v>
      </c>
      <c r="N23">
        <f t="shared" si="2"/>
        <v>6.2342979651384056E-3</v>
      </c>
      <c r="O23">
        <f t="shared" si="3"/>
        <v>5.8889342408508771E-5</v>
      </c>
      <c r="Q23">
        <f t="shared" si="4"/>
        <v>6.4366179739318241E-2</v>
      </c>
      <c r="R23">
        <f t="shared" si="4"/>
        <v>2.8149633394954754E-4</v>
      </c>
      <c r="S23" t="str">
        <f t="shared" si="5"/>
        <v/>
      </c>
      <c r="T23">
        <f t="shared" si="6"/>
        <v>0.5933808756650174</v>
      </c>
      <c r="U23">
        <f t="shared" si="6"/>
        <v>0.29867175130707313</v>
      </c>
      <c r="V23" t="str">
        <f t="shared" si="7"/>
        <v/>
      </c>
      <c r="W23" s="49">
        <f t="shared" si="38"/>
        <v>6.9992409522273502E-3</v>
      </c>
      <c r="X23" s="50">
        <f t="shared" si="39"/>
        <v>60</v>
      </c>
      <c r="AA23">
        <f t="shared" si="0"/>
        <v>9.4460262787907003E-3</v>
      </c>
      <c r="AB23">
        <f t="shared" si="8"/>
        <v>0.31921863536726219</v>
      </c>
      <c r="AC23">
        <f t="shared" si="9"/>
        <v>10.895912287062748</v>
      </c>
      <c r="AE23">
        <f t="shared" si="10"/>
        <v>0.36303793104639137</v>
      </c>
      <c r="AF23" t="str">
        <f t="shared" si="11"/>
        <v/>
      </c>
      <c r="AG23" s="48" t="str">
        <f t="shared" si="12"/>
        <v/>
      </c>
      <c r="AH23" s="48" t="str">
        <f t="shared" si="13"/>
        <v/>
      </c>
      <c r="AI23" s="48"/>
      <c r="AJ23" s="48">
        <f t="shared" si="14"/>
        <v>1.0969169535381658</v>
      </c>
      <c r="AK23" s="48" t="str">
        <f t="shared" si="15"/>
        <v/>
      </c>
      <c r="AL23" s="48">
        <f t="shared" si="16"/>
        <v>1.0494207818655543</v>
      </c>
      <c r="AM23" s="48" t="str">
        <f t="shared" si="17"/>
        <v/>
      </c>
      <c r="AO23">
        <f t="shared" si="18"/>
        <v>2.9297100321400919E-2</v>
      </c>
      <c r="AP23" t="str">
        <f t="shared" si="19"/>
        <v/>
      </c>
      <c r="AQ23">
        <f t="shared" si="20"/>
        <v>0.31921863536726219</v>
      </c>
      <c r="AR23" t="str">
        <f t="shared" si="1"/>
        <v/>
      </c>
      <c r="AT23">
        <f t="shared" si="21"/>
        <v>0.3</v>
      </c>
      <c r="AU23">
        <f t="shared" si="22"/>
        <v>0.88129089923069259</v>
      </c>
      <c r="AV23">
        <f t="shared" si="23"/>
        <v>0.95579946778057789</v>
      </c>
      <c r="AW23">
        <f t="shared" si="24"/>
        <v>9.3621314084976523E-2</v>
      </c>
      <c r="AX23">
        <f t="shared" si="25"/>
        <v>0.99905839345726877</v>
      </c>
      <c r="AY23">
        <f t="shared" si="26"/>
        <v>9.7858560080896967E-2</v>
      </c>
      <c r="AZ23">
        <f t="shared" si="27"/>
        <v>0.93121652598055271</v>
      </c>
      <c r="BA23">
        <f t="shared" si="28"/>
        <v>0.32185588386286845</v>
      </c>
      <c r="BB23">
        <f t="shared" si="29"/>
        <v>4.1068289563202824E-3</v>
      </c>
      <c r="BC23">
        <f t="shared" si="30"/>
        <v>0.90638825617446495</v>
      </c>
      <c r="BD23">
        <f t="shared" si="31"/>
        <v>3.8470670755101702E-2</v>
      </c>
      <c r="BE23">
        <f t="shared" si="32"/>
        <v>0.84668986948675073</v>
      </c>
      <c r="BF23">
        <f t="shared" si="33"/>
        <v>3.4601029743941858E-2</v>
      </c>
      <c r="BG23" t="str">
        <f t="shared" si="34"/>
        <v/>
      </c>
      <c r="BH23" t="str">
        <f t="shared" si="35"/>
        <v/>
      </c>
      <c r="BI23" t="str">
        <f t="shared" si="36"/>
        <v/>
      </c>
    </row>
    <row r="24" spans="1:61">
      <c r="B24">
        <f>S112/N112</f>
        <v>0.78892347739693913</v>
      </c>
      <c r="C24" t="s">
        <v>368</v>
      </c>
      <c r="M24">
        <f t="shared" si="37"/>
        <v>14</v>
      </c>
      <c r="N24">
        <f t="shared" si="2"/>
        <v>6.5043161329072074E-3</v>
      </c>
      <c r="O24">
        <f t="shared" si="3"/>
        <v>7.2408724561420589E-5</v>
      </c>
      <c r="Q24">
        <f t="shared" si="4"/>
        <v>7.087049587222545E-2</v>
      </c>
      <c r="R24">
        <f t="shared" si="4"/>
        <v>3.5390505851096816E-4</v>
      </c>
      <c r="S24" t="str">
        <f t="shared" si="5"/>
        <v/>
      </c>
      <c r="T24">
        <f t="shared" si="6"/>
        <v>0.58687655953211015</v>
      </c>
      <c r="U24">
        <f t="shared" si="6"/>
        <v>0.2985993425825117</v>
      </c>
      <c r="V24" t="str">
        <f t="shared" si="7"/>
        <v/>
      </c>
      <c r="W24" s="49">
        <f t="shared" si="38"/>
        <v>6.9187899067994496E-3</v>
      </c>
      <c r="X24" s="50">
        <f t="shared" si="39"/>
        <v>60</v>
      </c>
      <c r="AA24">
        <f t="shared" si="0"/>
        <v>1.1132411629730605E-2</v>
      </c>
      <c r="AB24">
        <f t="shared" si="8"/>
        <v>0.32137537475233174</v>
      </c>
      <c r="AC24">
        <f t="shared" si="9"/>
        <v>9.8969345252228038</v>
      </c>
      <c r="AE24">
        <f t="shared" si="10"/>
        <v>0.36946983845473713</v>
      </c>
      <c r="AF24" t="str">
        <f t="shared" si="11"/>
        <v/>
      </c>
      <c r="AG24" s="48" t="str">
        <f t="shared" si="12"/>
        <v/>
      </c>
      <c r="AH24" s="48" t="str">
        <f t="shared" si="13"/>
        <v/>
      </c>
      <c r="AI24" s="48"/>
      <c r="AJ24" s="48">
        <f t="shared" si="14"/>
        <v>1.1065635263323996</v>
      </c>
      <c r="AK24" s="48" t="str">
        <f t="shared" si="15"/>
        <v/>
      </c>
      <c r="AL24" s="48">
        <f t="shared" si="16"/>
        <v>1.0586496609811471</v>
      </c>
      <c r="AM24" s="48" t="str">
        <f t="shared" si="17"/>
        <v/>
      </c>
      <c r="AO24">
        <f t="shared" si="18"/>
        <v>3.2472213889390852E-2</v>
      </c>
      <c r="AP24" t="str">
        <f t="shared" si="19"/>
        <v/>
      </c>
      <c r="AQ24">
        <f t="shared" si="20"/>
        <v>0.32137537475233174</v>
      </c>
      <c r="AR24" t="str">
        <f t="shared" si="1"/>
        <v/>
      </c>
      <c r="AT24">
        <f t="shared" si="21"/>
        <v>0.3</v>
      </c>
      <c r="AU24">
        <f t="shared" si="22"/>
        <v>0.88129089923069259</v>
      </c>
      <c r="AV24">
        <f t="shared" si="23"/>
        <v>0.95556774777326015</v>
      </c>
      <c r="AW24">
        <f t="shared" si="24"/>
        <v>0.1030819132078869</v>
      </c>
      <c r="AX24">
        <f t="shared" si="25"/>
        <v>0.99881618593775601</v>
      </c>
      <c r="AY24">
        <f t="shared" si="26"/>
        <v>0.10774734039464359</v>
      </c>
      <c r="AZ24">
        <f t="shared" si="27"/>
        <v>0.9242217175050762</v>
      </c>
      <c r="BA24">
        <f t="shared" si="28"/>
        <v>0.32421317320936144</v>
      </c>
      <c r="BB24">
        <f t="shared" si="29"/>
        <v>4.686622696905127E-3</v>
      </c>
      <c r="BC24">
        <f t="shared" si="30"/>
        <v>0.9089044182030861</v>
      </c>
      <c r="BD24">
        <f t="shared" si="31"/>
        <v>4.3007002645968677E-2</v>
      </c>
      <c r="BE24">
        <f t="shared" si="32"/>
        <v>0.84328819923537446</v>
      </c>
      <c r="BF24">
        <f t="shared" si="33"/>
        <v>3.8002699995318134E-2</v>
      </c>
      <c r="BG24" t="str">
        <f t="shared" si="34"/>
        <v/>
      </c>
      <c r="BH24" t="str">
        <f t="shared" si="35"/>
        <v/>
      </c>
      <c r="BI24" t="str">
        <f t="shared" si="36"/>
        <v/>
      </c>
    </row>
    <row r="25" spans="1:61">
      <c r="C25" t="s">
        <v>396</v>
      </c>
      <c r="M25">
        <f t="shared" si="37"/>
        <v>15</v>
      </c>
      <c r="N25">
        <f t="shared" si="2"/>
        <v>6.7751802866328394E-3</v>
      </c>
      <c r="O25">
        <f t="shared" si="3"/>
        <v>8.8636968240026848E-5</v>
      </c>
      <c r="Q25">
        <f t="shared" si="4"/>
        <v>7.7645676158858284E-2</v>
      </c>
      <c r="R25">
        <f t="shared" si="4"/>
        <v>4.4254202675099501E-4</v>
      </c>
      <c r="S25" t="str">
        <f t="shared" si="5"/>
        <v/>
      </c>
      <c r="T25">
        <f t="shared" si="6"/>
        <v>0.58010137924547733</v>
      </c>
      <c r="U25">
        <f t="shared" si="6"/>
        <v>0.29851070561427168</v>
      </c>
      <c r="V25" t="str">
        <f t="shared" si="7"/>
        <v/>
      </c>
      <c r="W25" s="49">
        <f t="shared" si="38"/>
        <v>6.838338861371549E-3</v>
      </c>
      <c r="X25" s="50">
        <f t="shared" si="39"/>
        <v>60</v>
      </c>
      <c r="AA25">
        <f t="shared" si="0"/>
        <v>1.3082599206238697E-2</v>
      </c>
      <c r="AB25">
        <f t="shared" si="8"/>
        <v>0.32363994822632236</v>
      </c>
      <c r="AC25">
        <f t="shared" si="9"/>
        <v>9.034492699252489</v>
      </c>
      <c r="AE25">
        <f t="shared" si="10"/>
        <v>0.37615638177312993</v>
      </c>
      <c r="AF25" t="str">
        <f t="shared" si="11"/>
        <v/>
      </c>
      <c r="AG25" s="48" t="str">
        <f t="shared" si="12"/>
        <v/>
      </c>
      <c r="AH25" s="48" t="str">
        <f t="shared" si="13"/>
        <v/>
      </c>
      <c r="AI25" s="48"/>
      <c r="AJ25" s="48">
        <f t="shared" si="14"/>
        <v>1.1165676215303846</v>
      </c>
      <c r="AK25" s="48" t="str">
        <f t="shared" si="15"/>
        <v/>
      </c>
      <c r="AL25" s="48">
        <f t="shared" si="16"/>
        <v>1.068220581888754</v>
      </c>
      <c r="AM25" s="48" t="str">
        <f t="shared" si="17"/>
        <v/>
      </c>
      <c r="AO25">
        <f t="shared" si="18"/>
        <v>3.582270294524674E-2</v>
      </c>
      <c r="AP25" t="str">
        <f t="shared" si="19"/>
        <v/>
      </c>
      <c r="AQ25">
        <f t="shared" si="20"/>
        <v>0.32363994822632236</v>
      </c>
      <c r="AR25" t="str">
        <f t="shared" si="1"/>
        <v/>
      </c>
      <c r="AT25">
        <f t="shared" si="21"/>
        <v>0.3</v>
      </c>
      <c r="AU25">
        <f t="shared" si="22"/>
        <v>0.88129089923069259</v>
      </c>
      <c r="AV25">
        <f t="shared" si="23"/>
        <v>0.95528409467684661</v>
      </c>
      <c r="AW25">
        <f t="shared" si="24"/>
        <v>0.11293648721190735</v>
      </c>
      <c r="AX25">
        <f t="shared" si="25"/>
        <v>0.99851969486786651</v>
      </c>
      <c r="AY25">
        <f t="shared" si="26"/>
        <v>0.11804792666251816</v>
      </c>
      <c r="AZ25">
        <f t="shared" si="27"/>
        <v>0.9169223597965972</v>
      </c>
      <c r="BA25">
        <f t="shared" si="28"/>
        <v>0.32669713554243685</v>
      </c>
      <c r="BB25">
        <f t="shared" si="29"/>
        <v>5.3455001677076555E-3</v>
      </c>
      <c r="BC25">
        <f t="shared" si="30"/>
        <v>0.91151620097600139</v>
      </c>
      <c r="BD25">
        <f t="shared" si="31"/>
        <v>4.8036222874353461E-2</v>
      </c>
      <c r="BE25">
        <f t="shared" si="32"/>
        <v>0.83978032203243058</v>
      </c>
      <c r="BF25">
        <f t="shared" si="33"/>
        <v>4.1510577198262011E-2</v>
      </c>
      <c r="BG25" t="str">
        <f t="shared" si="34"/>
        <v/>
      </c>
      <c r="BH25" t="str">
        <f t="shared" si="35"/>
        <v/>
      </c>
      <c r="BI25" t="str">
        <f t="shared" si="36"/>
        <v/>
      </c>
    </row>
    <row r="26" spans="1:61">
      <c r="M26">
        <f t="shared" si="37"/>
        <v>16</v>
      </c>
      <c r="N26">
        <f t="shared" si="2"/>
        <v>7.0460415508479752E-3</v>
      </c>
      <c r="O26">
        <f t="shared" si="3"/>
        <v>1.0802112362543124E-4</v>
      </c>
      <c r="Q26">
        <f t="shared" si="4"/>
        <v>8.4691717709706266E-2</v>
      </c>
      <c r="R26">
        <f t="shared" si="4"/>
        <v>5.5056315037642627E-4</v>
      </c>
      <c r="S26" t="str">
        <f t="shared" si="5"/>
        <v/>
      </c>
      <c r="T26">
        <f t="shared" si="6"/>
        <v>0.57305533769462935</v>
      </c>
      <c r="U26">
        <f t="shared" si="6"/>
        <v>0.29840268449064622</v>
      </c>
      <c r="V26" t="str">
        <f t="shared" si="7"/>
        <v/>
      </c>
      <c r="W26" s="49">
        <f t="shared" si="38"/>
        <v>6.7578878159436483E-3</v>
      </c>
      <c r="X26" s="50">
        <f t="shared" si="39"/>
        <v>60</v>
      </c>
      <c r="AA26">
        <f t="shared" si="0"/>
        <v>1.5330753139318507E-2</v>
      </c>
      <c r="AB26">
        <f t="shared" si="8"/>
        <v>0.32601331186906773</v>
      </c>
      <c r="AC26">
        <f t="shared" si="9"/>
        <v>8.2841313706044453</v>
      </c>
      <c r="AE26">
        <f t="shared" si="10"/>
        <v>0.38309440220035251</v>
      </c>
      <c r="AF26" t="str">
        <f t="shared" si="11"/>
        <v/>
      </c>
      <c r="AG26" s="48" t="str">
        <f t="shared" si="12"/>
        <v/>
      </c>
      <c r="AH26" s="48" t="str">
        <f t="shared" si="13"/>
        <v/>
      </c>
      <c r="AI26" s="48"/>
      <c r="AJ26" s="48">
        <f t="shared" si="14"/>
        <v>1.1269186781997815</v>
      </c>
      <c r="AK26" s="48" t="str">
        <f t="shared" si="15"/>
        <v/>
      </c>
      <c r="AL26" s="48">
        <f t="shared" si="16"/>
        <v>1.0781234409412055</v>
      </c>
      <c r="AM26" s="48" t="str">
        <f t="shared" si="17"/>
        <v/>
      </c>
      <c r="AO26">
        <f t="shared" si="18"/>
        <v>3.9353952428361892E-2</v>
      </c>
      <c r="AP26" t="str">
        <f t="shared" si="19"/>
        <v/>
      </c>
      <c r="AQ26">
        <f t="shared" si="20"/>
        <v>0.32601331186906773</v>
      </c>
      <c r="AR26" t="str">
        <f t="shared" si="1"/>
        <v/>
      </c>
      <c r="AT26">
        <f t="shared" si="21"/>
        <v>0.3</v>
      </c>
      <c r="AU26">
        <f t="shared" si="22"/>
        <v>0.88129089923069259</v>
      </c>
      <c r="AV26">
        <f t="shared" si="23"/>
        <v>0.95493840904699234</v>
      </c>
      <c r="AW26">
        <f t="shared" si="24"/>
        <v>0.12318503189421323</v>
      </c>
      <c r="AX26">
        <f t="shared" si="25"/>
        <v>0.9981583637083028</v>
      </c>
      <c r="AY26">
        <f t="shared" si="26"/>
        <v>0.12876031449147862</v>
      </c>
      <c r="AZ26">
        <f t="shared" si="27"/>
        <v>0.90931528896845581</v>
      </c>
      <c r="BA26">
        <f t="shared" si="28"/>
        <v>0.32931098019058896</v>
      </c>
      <c r="BB26">
        <f t="shared" si="29"/>
        <v>6.0924369855132419E-3</v>
      </c>
      <c r="BC26">
        <f t="shared" si="30"/>
        <v>0.91422085520352303</v>
      </c>
      <c r="BD26">
        <f t="shared" si="31"/>
        <v>5.3595510464375183E-2</v>
      </c>
      <c r="BE26">
        <f t="shared" si="32"/>
        <v>0.83617529450943029</v>
      </c>
      <c r="BF26">
        <f t="shared" si="33"/>
        <v>4.5115604721262303E-2</v>
      </c>
      <c r="BG26" t="str">
        <f t="shared" si="34"/>
        <v/>
      </c>
      <c r="BH26" t="str">
        <f t="shared" si="35"/>
        <v/>
      </c>
      <c r="BI26" t="str">
        <f t="shared" si="36"/>
        <v/>
      </c>
    </row>
    <row r="27" spans="1:61">
      <c r="M27">
        <f t="shared" si="37"/>
        <v>17</v>
      </c>
      <c r="N27">
        <f t="shared" si="2"/>
        <v>7.3160164350920421E-3</v>
      </c>
      <c r="O27">
        <f t="shared" si="3"/>
        <v>1.3106064178214342E-4</v>
      </c>
      <c r="Q27">
        <f t="shared" si="4"/>
        <v>9.2007734144798306E-2</v>
      </c>
      <c r="R27">
        <f t="shared" si="4"/>
        <v>6.8162379215856966E-4</v>
      </c>
      <c r="S27" t="str">
        <f t="shared" si="5"/>
        <v/>
      </c>
      <c r="T27">
        <f t="shared" si="6"/>
        <v>0.5657393212595373</v>
      </c>
      <c r="U27">
        <f t="shared" si="6"/>
        <v>0.29827162384886408</v>
      </c>
      <c r="V27" t="str">
        <f t="shared" si="7"/>
        <v/>
      </c>
      <c r="W27" s="49">
        <f t="shared" si="38"/>
        <v>6.6774367705157477E-3</v>
      </c>
      <c r="X27" s="50">
        <f t="shared" si="39"/>
        <v>60</v>
      </c>
      <c r="AA27">
        <f t="shared" si="0"/>
        <v>1.7914208223138654E-2</v>
      </c>
      <c r="AB27">
        <f t="shared" si="8"/>
        <v>0.32849577586207074</v>
      </c>
      <c r="AC27">
        <f t="shared" si="9"/>
        <v>7.6268411854027649</v>
      </c>
      <c r="AE27">
        <f t="shared" si="10"/>
        <v>0.39027935799366237</v>
      </c>
      <c r="AF27" t="str">
        <f t="shared" si="11"/>
        <v/>
      </c>
      <c r="AG27" s="48" t="str">
        <f t="shared" si="12"/>
        <v/>
      </c>
      <c r="AH27" s="48" t="str">
        <f t="shared" si="13"/>
        <v/>
      </c>
      <c r="AI27" s="48"/>
      <c r="AJ27" s="48">
        <f t="shared" si="14"/>
        <v>1.1376031215351057</v>
      </c>
      <c r="AK27" s="48" t="str">
        <f t="shared" si="15"/>
        <v/>
      </c>
      <c r="AL27" s="48">
        <f t="shared" si="16"/>
        <v>1.0883452511179812</v>
      </c>
      <c r="AM27" s="48" t="str">
        <f t="shared" si="17"/>
        <v/>
      </c>
      <c r="AO27">
        <f t="shared" si="18"/>
        <v>4.3071013002183453E-2</v>
      </c>
      <c r="AP27" t="str">
        <f t="shared" si="19"/>
        <v/>
      </c>
      <c r="AQ27">
        <f t="shared" si="20"/>
        <v>0.32849577586207074</v>
      </c>
      <c r="AR27" t="str">
        <f t="shared" si="1"/>
        <v/>
      </c>
      <c r="AT27">
        <f t="shared" si="21"/>
        <v>0.3</v>
      </c>
      <c r="AU27">
        <f t="shared" si="22"/>
        <v>0.88129089923069259</v>
      </c>
      <c r="AV27">
        <f t="shared" si="23"/>
        <v>0.95451899311256216</v>
      </c>
      <c r="AW27">
        <f t="shared" si="24"/>
        <v>0.13382625800541909</v>
      </c>
      <c r="AX27">
        <f t="shared" si="25"/>
        <v>0.99771996525364037</v>
      </c>
      <c r="AY27">
        <f t="shared" si="26"/>
        <v>0.13988315628146533</v>
      </c>
      <c r="AZ27">
        <f t="shared" si="27"/>
        <v>0.90139778017906647</v>
      </c>
      <c r="BA27">
        <f t="shared" si="28"/>
        <v>0.33205760670570073</v>
      </c>
      <c r="BB27">
        <f t="shared" si="29"/>
        <v>6.9370692176107598E-3</v>
      </c>
      <c r="BC27">
        <f t="shared" si="30"/>
        <v>0.91701482114851829</v>
      </c>
      <c r="BD27">
        <f t="shared" si="31"/>
        <v>5.972218202470761E-2</v>
      </c>
      <c r="BE27">
        <f t="shared" si="32"/>
        <v>0.83248386389476403</v>
      </c>
      <c r="BF27">
        <f t="shared" si="33"/>
        <v>4.8807035335928561E-2</v>
      </c>
      <c r="BG27" t="str">
        <f t="shared" si="34"/>
        <v/>
      </c>
      <c r="BH27" t="str">
        <f t="shared" si="35"/>
        <v/>
      </c>
      <c r="BI27" t="str">
        <f t="shared" si="36"/>
        <v/>
      </c>
    </row>
    <row r="28" spans="1:61">
      <c r="M28">
        <f t="shared" si="37"/>
        <v>18</v>
      </c>
      <c r="N28">
        <f t="shared" si="2"/>
        <v>7.5841912104618499E-3</v>
      </c>
      <c r="O28">
        <f t="shared" si="3"/>
        <v>1.5830903166186167E-4</v>
      </c>
      <c r="Q28">
        <f t="shared" si="4"/>
        <v>9.9591925355260152E-2</v>
      </c>
      <c r="R28">
        <f t="shared" si="4"/>
        <v>8.399328238204313E-4</v>
      </c>
      <c r="S28" t="str">
        <f t="shared" si="5"/>
        <v/>
      </c>
      <c r="T28">
        <f t="shared" si="6"/>
        <v>0.55815513004907547</v>
      </c>
      <c r="U28">
        <f t="shared" si="6"/>
        <v>0.29811331481720221</v>
      </c>
      <c r="V28" t="str">
        <f t="shared" si="7"/>
        <v/>
      </c>
      <c r="W28" s="49">
        <f t="shared" si="38"/>
        <v>6.5969857250878471E-3</v>
      </c>
      <c r="X28" s="50">
        <f t="shared" si="39"/>
        <v>60</v>
      </c>
      <c r="AA28">
        <f t="shared" si="0"/>
        <v>2.0873554907672381E-2</v>
      </c>
      <c r="AB28">
        <f t="shared" si="8"/>
        <v>0.33108689627736204</v>
      </c>
      <c r="AC28">
        <f t="shared" si="9"/>
        <v>7.0476264283380106</v>
      </c>
      <c r="AE28">
        <f t="shared" si="10"/>
        <v>0.39770524017246234</v>
      </c>
      <c r="AF28" t="str">
        <f t="shared" si="11"/>
        <v/>
      </c>
      <c r="AG28" s="48" t="str">
        <f t="shared" si="12"/>
        <v/>
      </c>
      <c r="AH28" s="48" t="str">
        <f t="shared" si="13"/>
        <v/>
      </c>
      <c r="AI28" s="48"/>
      <c r="AJ28" s="48">
        <f t="shared" si="14"/>
        <v>1.1486041360610921</v>
      </c>
      <c r="AK28" s="48" t="str">
        <f t="shared" si="15"/>
        <v/>
      </c>
      <c r="AL28" s="48">
        <f t="shared" si="16"/>
        <v>1.0988699250487988</v>
      </c>
      <c r="AM28" s="48" t="str">
        <f t="shared" si="17"/>
        <v/>
      </c>
      <c r="AO28">
        <f t="shared" si="18"/>
        <v>4.6978496894512584E-2</v>
      </c>
      <c r="AP28" t="str">
        <f t="shared" si="19"/>
        <v/>
      </c>
      <c r="AQ28">
        <f t="shared" si="20"/>
        <v>0.33108689627736204</v>
      </c>
      <c r="AR28" t="str">
        <f t="shared" si="1"/>
        <v/>
      </c>
      <c r="AT28">
        <f t="shared" si="21"/>
        <v>0.3</v>
      </c>
      <c r="AU28">
        <f t="shared" si="22"/>
        <v>0.88129089923069259</v>
      </c>
      <c r="AV28">
        <f t="shared" si="23"/>
        <v>0.95401237778136627</v>
      </c>
      <c r="AW28">
        <f t="shared" si="24"/>
        <v>0.1448575472674325</v>
      </c>
      <c r="AX28">
        <f t="shared" si="25"/>
        <v>0.99719042080844356</v>
      </c>
      <c r="AY28">
        <f t="shared" si="26"/>
        <v>0.1514137152526486</v>
      </c>
      <c r="AZ28">
        <f t="shared" si="27"/>
        <v>0.89316752556567902</v>
      </c>
      <c r="BA28">
        <f t="shared" si="28"/>
        <v>0.33493954681465243</v>
      </c>
      <c r="BB28">
        <f t="shared" si="29"/>
        <v>7.8896773844278935E-3</v>
      </c>
      <c r="BC28">
        <f t="shared" si="30"/>
        <v>0.91989367964655078</v>
      </c>
      <c r="BD28">
        <f t="shared" si="31"/>
        <v>6.6453228255043684E-2</v>
      </c>
      <c r="BE28">
        <f t="shared" si="32"/>
        <v>0.8287185244420523</v>
      </c>
      <c r="BF28">
        <f t="shared" si="33"/>
        <v>5.2572374788640297E-2</v>
      </c>
      <c r="BG28" t="str">
        <f t="shared" si="34"/>
        <v/>
      </c>
      <c r="BH28" t="str">
        <f t="shared" si="35"/>
        <v/>
      </c>
      <c r="BI28" t="str">
        <f t="shared" si="36"/>
        <v/>
      </c>
    </row>
    <row r="29" spans="1:61">
      <c r="M29">
        <f t="shared" si="37"/>
        <v>19</v>
      </c>
      <c r="N29">
        <f t="shared" si="2"/>
        <v>7.8496267036215553E-3</v>
      </c>
      <c r="O29">
        <f t="shared" si="3"/>
        <v>1.9037455310946442E-4</v>
      </c>
      <c r="Q29">
        <f t="shared" si="4"/>
        <v>0.1074415520588817</v>
      </c>
      <c r="R29">
        <f t="shared" si="4"/>
        <v>1.0303073769298958E-3</v>
      </c>
      <c r="S29" t="str">
        <f t="shared" si="5"/>
        <v/>
      </c>
      <c r="T29">
        <f t="shared" si="6"/>
        <v>0.55030550334545392</v>
      </c>
      <c r="U29">
        <f t="shared" si="6"/>
        <v>0.29792294026409277</v>
      </c>
      <c r="V29" t="str">
        <f t="shared" si="7"/>
        <v/>
      </c>
      <c r="W29" s="49">
        <f t="shared" si="38"/>
        <v>6.5165346796599464E-3</v>
      </c>
      <c r="X29" s="50">
        <f t="shared" si="39"/>
        <v>60</v>
      </c>
      <c r="AA29">
        <f t="shared" si="0"/>
        <v>2.4252688732526857E-2</v>
      </c>
      <c r="AB29">
        <f t="shared" si="8"/>
        <v>0.33378535708369278</v>
      </c>
      <c r="AC29">
        <f t="shared" si="9"/>
        <v>6.5345022133628952</v>
      </c>
      <c r="AE29">
        <f t="shared" si="10"/>
        <v>0.40536449232297445</v>
      </c>
      <c r="AF29" t="str">
        <f t="shared" si="11"/>
        <v/>
      </c>
      <c r="AG29" s="48" t="str">
        <f t="shared" si="12"/>
        <v/>
      </c>
      <c r="AH29" s="48" t="str">
        <f t="shared" si="13"/>
        <v/>
      </c>
      <c r="AI29" s="48"/>
      <c r="AJ29" s="48">
        <f t="shared" si="14"/>
        <v>1.1599014438064819</v>
      </c>
      <c r="AK29" s="48" t="str">
        <f t="shared" si="15"/>
        <v/>
      </c>
      <c r="AL29" s="48">
        <f t="shared" si="16"/>
        <v>1.1096780627924097</v>
      </c>
      <c r="AM29" s="48" t="str">
        <f t="shared" si="17"/>
        <v/>
      </c>
      <c r="AO29">
        <f t="shared" si="18"/>
        <v>5.1080456656837615E-2</v>
      </c>
      <c r="AP29" t="str">
        <f t="shared" si="19"/>
        <v/>
      </c>
      <c r="AQ29">
        <f t="shared" si="20"/>
        <v>0.33378535708369278</v>
      </c>
      <c r="AR29" t="str">
        <f t="shared" si="1"/>
        <v/>
      </c>
      <c r="AT29">
        <f t="shared" si="21"/>
        <v>0.3</v>
      </c>
      <c r="AU29">
        <f t="shared" si="22"/>
        <v>0.88129089923069259</v>
      </c>
      <c r="AV29">
        <f t="shared" si="23"/>
        <v>0.9534031474281619</v>
      </c>
      <c r="AW29">
        <f t="shared" si="24"/>
        <v>0.15627491536424781</v>
      </c>
      <c r="AX29">
        <f t="shared" si="25"/>
        <v>0.99655361704527445</v>
      </c>
      <c r="AY29">
        <f t="shared" si="26"/>
        <v>0.1633478267612074</v>
      </c>
      <c r="AZ29">
        <f t="shared" si="27"/>
        <v>0.88462260638073698</v>
      </c>
      <c r="BA29">
        <f t="shared" si="28"/>
        <v>0.3379589024259107</v>
      </c>
      <c r="BB29">
        <f t="shared" si="29"/>
        <v>8.9611565488254066E-3</v>
      </c>
      <c r="BC29">
        <f t="shared" si="30"/>
        <v>0.92285210969224707</v>
      </c>
      <c r="BD29">
        <f t="shared" si="31"/>
        <v>7.3824793492023935E-2</v>
      </c>
      <c r="BE29">
        <f t="shared" si="32"/>
        <v>0.82489355083750737</v>
      </c>
      <c r="BF29">
        <f t="shared" si="33"/>
        <v>5.639734839318522E-2</v>
      </c>
      <c r="BG29" t="str">
        <f t="shared" si="34"/>
        <v/>
      </c>
      <c r="BH29" t="str">
        <f t="shared" si="35"/>
        <v/>
      </c>
      <c r="BI29" t="str">
        <f t="shared" si="36"/>
        <v/>
      </c>
    </row>
    <row r="30" spans="1:61">
      <c r="M30">
        <f t="shared" si="37"/>
        <v>20</v>
      </c>
      <c r="N30">
        <f t="shared" si="2"/>
        <v>8.1113634774374367E-3</v>
      </c>
      <c r="O30">
        <f t="shared" si="3"/>
        <v>2.2791972047920604E-4</v>
      </c>
      <c r="Q30">
        <f t="shared" si="4"/>
        <v>0.11555291553631913</v>
      </c>
      <c r="R30">
        <f t="shared" si="4"/>
        <v>1.2582270974091018E-3</v>
      </c>
      <c r="S30" t="str">
        <f t="shared" si="5"/>
        <v/>
      </c>
      <c r="T30">
        <f t="shared" si="6"/>
        <v>0.54219413986801657</v>
      </c>
      <c r="U30">
        <f t="shared" si="6"/>
        <v>0.29769502054361358</v>
      </c>
      <c r="V30" t="str">
        <f t="shared" si="7"/>
        <v/>
      </c>
      <c r="W30" s="49">
        <f t="shared" si="38"/>
        <v>6.4360836342320458E-3</v>
      </c>
      <c r="X30" s="50">
        <f t="shared" si="39"/>
        <v>60</v>
      </c>
      <c r="AA30">
        <f t="shared" si="0"/>
        <v>2.809881730897492E-2</v>
      </c>
      <c r="AB30">
        <f t="shared" si="8"/>
        <v>0.33658884264866179</v>
      </c>
      <c r="AC30">
        <f t="shared" si="9"/>
        <v>6.0777781001609332</v>
      </c>
      <c r="AE30">
        <f t="shared" si="10"/>
        <v>0.41324793607993271</v>
      </c>
      <c r="AF30" t="str">
        <f t="shared" si="11"/>
        <v/>
      </c>
      <c r="AG30" s="48" t="str">
        <f t="shared" si="12"/>
        <v/>
      </c>
      <c r="AH30" s="48" t="str">
        <f t="shared" si="13"/>
        <v/>
      </c>
      <c r="AI30" s="48"/>
      <c r="AJ30" s="48">
        <f t="shared" si="14"/>
        <v>1.1714710920145479</v>
      </c>
      <c r="AK30" s="48" t="str">
        <f t="shared" si="15"/>
        <v/>
      </c>
      <c r="AL30" s="48">
        <f t="shared" si="16"/>
        <v>1.1207467487391947</v>
      </c>
      <c r="AM30" s="48" t="str">
        <f t="shared" si="17"/>
        <v/>
      </c>
      <c r="AO30">
        <f t="shared" si="18"/>
        <v>5.5380245395887234E-2</v>
      </c>
      <c r="AP30" t="str">
        <f t="shared" si="19"/>
        <v/>
      </c>
      <c r="AQ30">
        <f t="shared" si="20"/>
        <v>0.33658884264866179</v>
      </c>
      <c r="AR30" t="str">
        <f t="shared" si="1"/>
        <v/>
      </c>
      <c r="AT30">
        <f t="shared" si="21"/>
        <v>0.3</v>
      </c>
      <c r="AU30">
        <f t="shared" si="22"/>
        <v>0.88129089923069259</v>
      </c>
      <c r="AV30">
        <f t="shared" si="23"/>
        <v>0.95267376627116485</v>
      </c>
      <c r="AW30">
        <f t="shared" si="24"/>
        <v>0.16807298246802993</v>
      </c>
      <c r="AX30">
        <f t="shared" si="25"/>
        <v>0.99579122452310698</v>
      </c>
      <c r="AY30">
        <f t="shared" si="26"/>
        <v>0.17567986749144093</v>
      </c>
      <c r="AZ30">
        <f t="shared" si="27"/>
        <v>0.87576146011292333</v>
      </c>
      <c r="BA30">
        <f t="shared" si="28"/>
        <v>0.34111728017628451</v>
      </c>
      <c r="BB30">
        <f t="shared" si="29"/>
        <v>1.0162970719195063E-2</v>
      </c>
      <c r="BC30">
        <f t="shared" si="30"/>
        <v>0.92588385466099821</v>
      </c>
      <c r="BD30">
        <f t="shared" si="31"/>
        <v>8.1871602022830114E-2</v>
      </c>
      <c r="BE30">
        <f t="shared" si="32"/>
        <v>0.8210250047464297</v>
      </c>
      <c r="BF30">
        <f t="shared" si="33"/>
        <v>6.0265894484262894E-2</v>
      </c>
      <c r="BG30" t="str">
        <f t="shared" si="34"/>
        <v/>
      </c>
      <c r="BH30" t="str">
        <f t="shared" si="35"/>
        <v/>
      </c>
      <c r="BI30" t="str">
        <f t="shared" si="36"/>
        <v/>
      </c>
    </row>
    <row r="31" spans="1:61">
      <c r="M31">
        <f t="shared" si="37"/>
        <v>21</v>
      </c>
      <c r="N31">
        <f t="shared" si="2"/>
        <v>8.3684273618462694E-3</v>
      </c>
      <c r="O31">
        <f t="shared" si="3"/>
        <v>2.7165938467759462E-4</v>
      </c>
      <c r="Q31">
        <f t="shared" si="4"/>
        <v>0.12392134289816541</v>
      </c>
      <c r="R31">
        <f t="shared" si="4"/>
        <v>1.5298864820866964E-3</v>
      </c>
      <c r="S31" t="str">
        <f t="shared" si="5"/>
        <v/>
      </c>
      <c r="T31">
        <f t="shared" si="6"/>
        <v>0.53382571250617028</v>
      </c>
      <c r="U31">
        <f t="shared" si="6"/>
        <v>0.29742336115893597</v>
      </c>
      <c r="V31" t="str">
        <f t="shared" si="7"/>
        <v/>
      </c>
      <c r="W31" s="49">
        <f t="shared" si="38"/>
        <v>6.3556325888041451E-3</v>
      </c>
      <c r="X31" s="50">
        <f t="shared" si="39"/>
        <v>60</v>
      </c>
      <c r="AA31">
        <f t="shared" si="0"/>
        <v>3.2462417719744688E-2</v>
      </c>
      <c r="AB31">
        <f t="shared" si="8"/>
        <v>0.33949390131571683</v>
      </c>
      <c r="AC31">
        <f t="shared" si="9"/>
        <v>5.6695370015350708</v>
      </c>
      <c r="AE31">
        <f t="shared" si="10"/>
        <v>0.42134470405710139</v>
      </c>
      <c r="AF31" t="str">
        <f t="shared" si="11"/>
        <v/>
      </c>
      <c r="AG31" s="48" t="str">
        <f t="shared" si="12"/>
        <v/>
      </c>
      <c r="AH31" s="48" t="str">
        <f t="shared" si="13"/>
        <v/>
      </c>
      <c r="AI31" s="48"/>
      <c r="AJ31" s="48">
        <f t="shared" si="14"/>
        <v>1.1832852556780049</v>
      </c>
      <c r="AK31" s="48" t="str">
        <f t="shared" si="15"/>
        <v/>
      </c>
      <c r="AL31" s="48">
        <f t="shared" si="16"/>
        <v>1.1320493626962516</v>
      </c>
      <c r="AM31" s="48" t="str">
        <f t="shared" si="17"/>
        <v/>
      </c>
      <c r="AO31">
        <f t="shared" si="18"/>
        <v>5.988035728910425E-2</v>
      </c>
      <c r="AP31" t="str">
        <f t="shared" si="19"/>
        <v/>
      </c>
      <c r="AQ31">
        <f t="shared" si="20"/>
        <v>0.33949390131571683</v>
      </c>
      <c r="AR31" t="str">
        <f t="shared" si="1"/>
        <v/>
      </c>
      <c r="AT31">
        <f t="shared" si="21"/>
        <v>0.3</v>
      </c>
      <c r="AU31">
        <f t="shared" si="22"/>
        <v>0.88129089923069259</v>
      </c>
      <c r="AV31">
        <f t="shared" si="23"/>
        <v>0.95180441088634471</v>
      </c>
      <c r="AW31">
        <f t="shared" si="24"/>
        <v>0.18024495180990685</v>
      </c>
      <c r="AX31">
        <f t="shared" si="25"/>
        <v>0.99488252262131727</v>
      </c>
      <c r="AY31">
        <f t="shared" si="26"/>
        <v>0.1884027330566877</v>
      </c>
      <c r="AZ31">
        <f t="shared" si="27"/>
        <v>0.86658284364671367</v>
      </c>
      <c r="BA31">
        <f t="shared" si="28"/>
        <v>0.34441572317588198</v>
      </c>
      <c r="BB31">
        <f t="shared" si="29"/>
        <v>1.1507089909333129E-2</v>
      </c>
      <c r="BC31">
        <f t="shared" si="30"/>
        <v>0.92898169936689323</v>
      </c>
      <c r="BD31">
        <f t="shared" si="31"/>
        <v>9.0626337002028046E-2</v>
      </c>
      <c r="BE31">
        <f t="shared" si="32"/>
        <v>0.81713071090664402</v>
      </c>
      <c r="BF31">
        <f t="shared" si="33"/>
        <v>6.4160188324048573E-2</v>
      </c>
      <c r="BG31" t="str">
        <f t="shared" si="34"/>
        <v/>
      </c>
      <c r="BH31" t="str">
        <f t="shared" si="35"/>
        <v/>
      </c>
      <c r="BI31" t="str">
        <f t="shared" si="36"/>
        <v/>
      </c>
    </row>
    <row r="32" spans="1:61">
      <c r="M32">
        <f t="shared" si="37"/>
        <v>22</v>
      </c>
      <c r="N32">
        <f t="shared" si="2"/>
        <v>8.6198352932790687E-3</v>
      </c>
      <c r="O32">
        <f t="shared" si="3"/>
        <v>3.2235716227758661E-4</v>
      </c>
      <c r="Q32">
        <f t="shared" si="4"/>
        <v>0.13254117819144448</v>
      </c>
      <c r="R32">
        <f t="shared" si="4"/>
        <v>1.852243644364283E-3</v>
      </c>
      <c r="S32" t="str">
        <f t="shared" si="5"/>
        <v/>
      </c>
      <c r="T32">
        <f t="shared" si="6"/>
        <v>0.52520587721289114</v>
      </c>
      <c r="U32">
        <f t="shared" si="6"/>
        <v>0.2971010039966584</v>
      </c>
      <c r="V32" t="str">
        <f t="shared" si="7"/>
        <v/>
      </c>
      <c r="W32" s="49">
        <f t="shared" si="38"/>
        <v>6.2751815433762445E-3</v>
      </c>
      <c r="X32" s="50">
        <f t="shared" si="39"/>
        <v>60</v>
      </c>
      <c r="AA32">
        <f t="shared" si="0"/>
        <v>3.7397137104108032E-2</v>
      </c>
      <c r="AB32">
        <f t="shared" si="8"/>
        <v>0.34249580098480725</v>
      </c>
      <c r="AC32">
        <f t="shared" si="9"/>
        <v>5.3032499453721744</v>
      </c>
      <c r="AE32">
        <f t="shared" si="10"/>
        <v>0.42964218218810291</v>
      </c>
      <c r="AF32" t="str">
        <f t="shared" si="11"/>
        <v/>
      </c>
      <c r="AG32" s="48" t="str">
        <f t="shared" si="12"/>
        <v/>
      </c>
      <c r="AH32" s="48" t="str">
        <f t="shared" si="13"/>
        <v/>
      </c>
      <c r="AI32" s="48"/>
      <c r="AJ32" s="48">
        <f t="shared" si="14"/>
        <v>1.1953120608964647</v>
      </c>
      <c r="AK32" s="48" t="str">
        <f t="shared" si="15"/>
        <v/>
      </c>
      <c r="AL32" s="48">
        <f t="shared" si="16"/>
        <v>1.1435554108934196</v>
      </c>
      <c r="AM32" s="48" t="str">
        <f t="shared" si="17"/>
        <v/>
      </c>
      <c r="AO32">
        <f t="shared" si="18"/>
        <v>6.4582247586441335E-2</v>
      </c>
      <c r="AP32" t="str">
        <f t="shared" si="19"/>
        <v/>
      </c>
      <c r="AQ32">
        <f t="shared" si="20"/>
        <v>0.34249580098480725</v>
      </c>
      <c r="AR32" t="str">
        <f t="shared" si="1"/>
        <v/>
      </c>
      <c r="AT32">
        <f t="shared" si="21"/>
        <v>0.3</v>
      </c>
      <c r="AU32">
        <f t="shared" si="22"/>
        <v>0.88129089923069259</v>
      </c>
      <c r="AV32">
        <f t="shared" si="23"/>
        <v>0.95077281414915149</v>
      </c>
      <c r="AW32">
        <f t="shared" si="24"/>
        <v>0.19278259674426804</v>
      </c>
      <c r="AX32">
        <f t="shared" si="25"/>
        <v>0.99380423641830307</v>
      </c>
      <c r="AY32">
        <f t="shared" si="26"/>
        <v>0.2015078244781616</v>
      </c>
      <c r="AZ32">
        <f t="shared" si="27"/>
        <v>0.85708579379077776</v>
      </c>
      <c r="BA32">
        <f t="shared" si="28"/>
        <v>0.34785464079021922</v>
      </c>
      <c r="BB32">
        <f t="shared" si="29"/>
        <v>1.3005908396453993E-2</v>
      </c>
      <c r="BC32">
        <f t="shared" si="30"/>
        <v>0.93213746022728328</v>
      </c>
      <c r="BD32">
        <f t="shared" si="31"/>
        <v>0.10011898007637139</v>
      </c>
      <c r="BE32">
        <f t="shared" si="32"/>
        <v>0.81323019958511211</v>
      </c>
      <c r="BF32">
        <f t="shared" si="33"/>
        <v>6.806069964558048E-2</v>
      </c>
      <c r="BG32" t="str">
        <f t="shared" si="34"/>
        <v/>
      </c>
      <c r="BH32" t="str">
        <f t="shared" si="35"/>
        <v/>
      </c>
      <c r="BI32" t="str">
        <f t="shared" si="36"/>
        <v/>
      </c>
    </row>
    <row r="33" spans="13:61">
      <c r="M33">
        <f t="shared" si="37"/>
        <v>23</v>
      </c>
      <c r="N33">
        <f t="shared" si="2"/>
        <v>8.8646014160316828E-3</v>
      </c>
      <c r="O33">
        <f t="shared" si="3"/>
        <v>3.8081999031844765E-4</v>
      </c>
      <c r="Q33">
        <f t="shared" si="4"/>
        <v>0.14140577960747616</v>
      </c>
      <c r="R33">
        <f t="shared" si="4"/>
        <v>2.2330636346827308E-3</v>
      </c>
      <c r="S33" t="str">
        <f t="shared" si="5"/>
        <v/>
      </c>
      <c r="T33">
        <f t="shared" si="6"/>
        <v>0.51634127579685951</v>
      </c>
      <c r="U33">
        <f t="shared" si="6"/>
        <v>0.29672018400633993</v>
      </c>
      <c r="V33" t="str">
        <f t="shared" si="7"/>
        <v/>
      </c>
      <c r="W33" s="49">
        <f t="shared" si="38"/>
        <v>6.1947304979483439E-3</v>
      </c>
      <c r="X33" s="50">
        <f t="shared" si="39"/>
        <v>60</v>
      </c>
      <c r="AA33">
        <f t="shared" si="0"/>
        <v>4.2959629254140236E-2</v>
      </c>
      <c r="AB33">
        <f t="shared" si="8"/>
        <v>0.3455883780241244</v>
      </c>
      <c r="AC33">
        <f t="shared" si="9"/>
        <v>4.9734870664117992</v>
      </c>
      <c r="AE33">
        <f t="shared" si="10"/>
        <v>0.43812596361381606</v>
      </c>
      <c r="AF33" t="str">
        <f t="shared" si="11"/>
        <v/>
      </c>
      <c r="AG33" s="48" t="str">
        <f t="shared" si="12"/>
        <v/>
      </c>
      <c r="AH33" s="48" t="str">
        <f t="shared" si="13"/>
        <v/>
      </c>
      <c r="AI33" s="48"/>
      <c r="AJ33" s="48">
        <f t="shared" si="14"/>
        <v>1.2075154357242766</v>
      </c>
      <c r="AK33" s="48" t="str">
        <f t="shared" si="15"/>
        <v/>
      </c>
      <c r="AL33" s="48">
        <f t="shared" si="16"/>
        <v>1.1552303832893631</v>
      </c>
      <c r="AM33" s="48" t="str">
        <f t="shared" si="17"/>
        <v/>
      </c>
      <c r="AO33">
        <f t="shared" si="18"/>
        <v>6.9486131844604282E-2</v>
      </c>
      <c r="AP33" t="str">
        <f t="shared" si="19"/>
        <v/>
      </c>
      <c r="AQ33">
        <f t="shared" si="20"/>
        <v>0.3455883780241244</v>
      </c>
      <c r="AR33" t="str">
        <f t="shared" si="1"/>
        <v/>
      </c>
      <c r="AT33">
        <f t="shared" si="21"/>
        <v>0.3</v>
      </c>
      <c r="AU33">
        <f t="shared" si="22"/>
        <v>0.88129089923069259</v>
      </c>
      <c r="AV33">
        <f t="shared" si="23"/>
        <v>0.94955412660178995</v>
      </c>
      <c r="AW33">
        <f t="shared" si="24"/>
        <v>0.20567625668757322</v>
      </c>
      <c r="AX33">
        <f t="shared" si="25"/>
        <v>0.9925303917843229</v>
      </c>
      <c r="AY33">
        <f t="shared" si="26"/>
        <v>0.21498504393995357</v>
      </c>
      <c r="AZ33">
        <f t="shared" si="27"/>
        <v>0.84726958677732944</v>
      </c>
      <c r="BA33">
        <f t="shared" si="28"/>
        <v>0.35143373748118595</v>
      </c>
      <c r="BB33">
        <f t="shared" si="29"/>
        <v>1.4672143009500508E-2</v>
      </c>
      <c r="BC33">
        <f t="shared" si="30"/>
        <v>0.93534199079460345</v>
      </c>
      <c r="BD33">
        <f t="shared" si="31"/>
        <v>0.11037612218961407</v>
      </c>
      <c r="BE33">
        <f t="shared" si="32"/>
        <v>0.8093446127879641</v>
      </c>
      <c r="BF33">
        <f t="shared" si="33"/>
        <v>7.1946286442728491E-2</v>
      </c>
      <c r="BG33" t="str">
        <f t="shared" si="34"/>
        <v/>
      </c>
      <c r="BH33" t="str">
        <f t="shared" si="35"/>
        <v/>
      </c>
      <c r="BI33" t="str">
        <f t="shared" si="36"/>
        <v/>
      </c>
    </row>
    <row r="34" spans="13:61">
      <c r="M34">
        <f t="shared" si="37"/>
        <v>24</v>
      </c>
      <c r="N34">
        <f t="shared" si="2"/>
        <v>9.1017433944843729E-3</v>
      </c>
      <c r="O34">
        <f t="shared" si="3"/>
        <v>4.4789060590325877E-4</v>
      </c>
      <c r="Q34">
        <f t="shared" si="4"/>
        <v>0.15050752300196055</v>
      </c>
      <c r="R34">
        <f t="shared" si="4"/>
        <v>2.6809542405859896E-3</v>
      </c>
      <c r="S34" t="str">
        <f t="shared" si="5"/>
        <v/>
      </c>
      <c r="T34">
        <f t="shared" si="6"/>
        <v>0.50723953240237507</v>
      </c>
      <c r="U34">
        <f t="shared" si="6"/>
        <v>0.29627229340043665</v>
      </c>
      <c r="V34" t="str">
        <f t="shared" si="7"/>
        <v/>
      </c>
      <c r="W34" s="49">
        <f t="shared" si="38"/>
        <v>6.1142794525204432E-3</v>
      </c>
      <c r="X34" s="50">
        <f t="shared" si="39"/>
        <v>60</v>
      </c>
      <c r="AA34">
        <f t="shared" si="0"/>
        <v>4.9209320290734521E-2</v>
      </c>
      <c r="AB34">
        <f t="shared" si="8"/>
        <v>0.34876388128522584</v>
      </c>
      <c r="AC34">
        <f t="shared" si="9"/>
        <v>4.6756978824931981</v>
      </c>
      <c r="AE34">
        <f t="shared" si="10"/>
        <v>0.44677981640239717</v>
      </c>
      <c r="AF34" t="str">
        <f t="shared" si="11"/>
        <v/>
      </c>
      <c r="AG34" s="48" t="str">
        <f t="shared" si="12"/>
        <v/>
      </c>
      <c r="AH34" s="48" t="str">
        <f t="shared" si="13"/>
        <v/>
      </c>
      <c r="AI34" s="48"/>
      <c r="AJ34" s="48">
        <f t="shared" si="14"/>
        <v>1.219854995770878</v>
      </c>
      <c r="AK34" s="48" t="str">
        <f t="shared" si="15"/>
        <v/>
      </c>
      <c r="AL34" s="48">
        <f t="shared" si="16"/>
        <v>1.1670356441253931</v>
      </c>
      <c r="AM34" s="48" t="str">
        <f t="shared" si="17"/>
        <v/>
      </c>
      <c r="AO34">
        <f t="shared" si="18"/>
        <v>7.4590764854819108E-2</v>
      </c>
      <c r="AP34" t="str">
        <f t="shared" si="19"/>
        <v/>
      </c>
      <c r="AQ34">
        <f t="shared" si="20"/>
        <v>0.34876388128522584</v>
      </c>
      <c r="AR34" t="str">
        <f t="shared" si="1"/>
        <v/>
      </c>
      <c r="AT34">
        <f t="shared" si="21"/>
        <v>0.3</v>
      </c>
      <c r="AU34">
        <f t="shared" si="22"/>
        <v>0.88129089923069259</v>
      </c>
      <c r="AV34">
        <f t="shared" si="23"/>
        <v>0.94812080188703929</v>
      </c>
      <c r="AW34">
        <f t="shared" si="24"/>
        <v>0.21891484223835381</v>
      </c>
      <c r="AX34">
        <f t="shared" si="25"/>
        <v>0.99103219563011657</v>
      </c>
      <c r="AY34">
        <f t="shared" si="26"/>
        <v>0.22882280014076131</v>
      </c>
      <c r="AZ34">
        <f t="shared" si="27"/>
        <v>0.83713369859050202</v>
      </c>
      <c r="BA34">
        <f t="shared" si="28"/>
        <v>0.35515194190560112</v>
      </c>
      <c r="BB34">
        <f t="shared" si="29"/>
        <v>1.6518710670543502E-2</v>
      </c>
      <c r="BC34">
        <f t="shared" si="30"/>
        <v>0.93858520481104679</v>
      </c>
      <c r="BD34">
        <f t="shared" si="31"/>
        <v>0.12142025842305997</v>
      </c>
      <c r="BE34">
        <f t="shared" si="32"/>
        <v>0.80549657235134464</v>
      </c>
      <c r="BF34">
        <f t="shared" si="33"/>
        <v>7.5794326879347951E-2</v>
      </c>
      <c r="BG34" t="str">
        <f t="shared" si="34"/>
        <v/>
      </c>
      <c r="BH34" t="str">
        <f t="shared" si="35"/>
        <v/>
      </c>
      <c r="BI34" t="str">
        <f t="shared" si="36"/>
        <v/>
      </c>
    </row>
    <row r="35" spans="13:61">
      <c r="M35">
        <f t="shared" si="37"/>
        <v>25</v>
      </c>
      <c r="N35">
        <f t="shared" si="2"/>
        <v>9.330288881103729E-3</v>
      </c>
      <c r="O35">
        <f t="shared" si="3"/>
        <v>5.2443778188168461E-4</v>
      </c>
      <c r="Q35">
        <f t="shared" si="4"/>
        <v>0.15983781188306428</v>
      </c>
      <c r="R35">
        <f t="shared" si="4"/>
        <v>3.205392022467674E-3</v>
      </c>
      <c r="S35" t="str">
        <f t="shared" si="5"/>
        <v/>
      </c>
      <c r="T35">
        <f t="shared" si="6"/>
        <v>0.49790924352127136</v>
      </c>
      <c r="U35">
        <f t="shared" si="6"/>
        <v>0.29574785561855499</v>
      </c>
      <c r="V35" t="str">
        <f t="shared" si="7"/>
        <v/>
      </c>
      <c r="W35" s="49">
        <f t="shared" si="38"/>
        <v>6.0338284070925426E-3</v>
      </c>
      <c r="X35" s="50">
        <f t="shared" si="39"/>
        <v>60</v>
      </c>
      <c r="AA35">
        <f t="shared" si="0"/>
        <v>5.6208096937256473E-2</v>
      </c>
      <c r="AB35">
        <f t="shared" si="8"/>
        <v>0.35201281347999935</v>
      </c>
      <c r="AC35">
        <f t="shared" si="9"/>
        <v>4.4060422004317017</v>
      </c>
      <c r="AE35">
        <f t="shared" si="10"/>
        <v>0.45558566750161927</v>
      </c>
      <c r="AF35" t="str">
        <f t="shared" si="11"/>
        <v/>
      </c>
      <c r="AG35" s="48" t="str">
        <f t="shared" si="12"/>
        <v/>
      </c>
      <c r="AH35" s="48" t="str">
        <f t="shared" si="13"/>
        <v/>
      </c>
      <c r="AI35" s="48"/>
      <c r="AJ35" s="48">
        <f t="shared" si="14"/>
        <v>1.2322859722964012</v>
      </c>
      <c r="AK35" s="48" t="str">
        <f t="shared" si="15"/>
        <v/>
      </c>
      <c r="AL35" s="48">
        <f t="shared" si="16"/>
        <v>1.1789283631345113</v>
      </c>
      <c r="AM35" s="48" t="str">
        <f t="shared" si="17"/>
        <v/>
      </c>
      <c r="AO35">
        <f t="shared" si="18"/>
        <v>7.9893200624703356E-2</v>
      </c>
      <c r="AP35" t="str">
        <f t="shared" si="19"/>
        <v/>
      </c>
      <c r="AQ35">
        <f t="shared" si="20"/>
        <v>0.35201281347999935</v>
      </c>
      <c r="AR35" t="str">
        <f t="shared" si="1"/>
        <v/>
      </c>
      <c r="AT35">
        <f t="shared" si="21"/>
        <v>0.3</v>
      </c>
      <c r="AU35">
        <f t="shared" si="22"/>
        <v>0.88129089923069259</v>
      </c>
      <c r="AV35">
        <f t="shared" si="23"/>
        <v>0.94644251342951746</v>
      </c>
      <c r="AW35">
        <f t="shared" si="24"/>
        <v>0.23248584970499375</v>
      </c>
      <c r="AX35">
        <f t="shared" si="25"/>
        <v>0.9892779488172122</v>
      </c>
      <c r="AY35">
        <f t="shared" si="26"/>
        <v>0.24300802347918909</v>
      </c>
      <c r="AZ35">
        <f t="shared" si="27"/>
        <v>0.82667776820973116</v>
      </c>
      <c r="BA35">
        <f t="shared" si="28"/>
        <v>0.35900733763275539</v>
      </c>
      <c r="BB35">
        <f t="shared" si="29"/>
        <v>1.8558584906341706E-2</v>
      </c>
      <c r="BC35">
        <f t="shared" si="30"/>
        <v>0.9418561187277672</v>
      </c>
      <c r="BD35">
        <f t="shared" si="31"/>
        <v>0.13326908202676852</v>
      </c>
      <c r="BE35">
        <f t="shared" si="32"/>
        <v>0.80171000893007016</v>
      </c>
      <c r="BF35">
        <f t="shared" si="33"/>
        <v>7.9580890300622431E-2</v>
      </c>
      <c r="BG35" t="str">
        <f t="shared" si="34"/>
        <v/>
      </c>
      <c r="BH35" t="str">
        <f t="shared" si="35"/>
        <v/>
      </c>
      <c r="BI35" t="str">
        <f t="shared" si="36"/>
        <v/>
      </c>
    </row>
    <row r="36" spans="13:61">
      <c r="M36">
        <f t="shared" si="37"/>
        <v>26</v>
      </c>
      <c r="N36">
        <f t="shared" si="2"/>
        <v>9.5492820817863408E-3</v>
      </c>
      <c r="O36">
        <f t="shared" si="3"/>
        <v>6.1134419456644617E-4</v>
      </c>
      <c r="Q36">
        <f t="shared" si="4"/>
        <v>0.16938709396485063</v>
      </c>
      <c r="R36">
        <f t="shared" si="4"/>
        <v>3.8167362170341201E-3</v>
      </c>
      <c r="S36" t="str">
        <f t="shared" si="5"/>
        <v/>
      </c>
      <c r="T36">
        <f t="shared" si="6"/>
        <v>0.48835996143948501</v>
      </c>
      <c r="U36">
        <f t="shared" si="6"/>
        <v>0.29513651142398856</v>
      </c>
      <c r="V36" t="str">
        <f t="shared" si="7"/>
        <v/>
      </c>
      <c r="W36" s="49">
        <f t="shared" si="38"/>
        <v>5.953377361664642E-3</v>
      </c>
      <c r="X36" s="50">
        <f t="shared" si="39"/>
        <v>60</v>
      </c>
      <c r="AA36">
        <f t="shared" si="0"/>
        <v>6.4019911583980016E-2</v>
      </c>
      <c r="AB36">
        <f t="shared" si="8"/>
        <v>0.3553237726979156</v>
      </c>
      <c r="AC36">
        <f t="shared" si="9"/>
        <v>4.1612585237590594</v>
      </c>
      <c r="AE36">
        <f t="shared" si="10"/>
        <v>0.46452360538883919</v>
      </c>
      <c r="AF36" t="str">
        <f t="shared" si="11"/>
        <v/>
      </c>
      <c r="AG36" s="48" t="str">
        <f t="shared" si="12"/>
        <v/>
      </c>
      <c r="AH36" s="48" t="str">
        <f t="shared" si="13"/>
        <v/>
      </c>
      <c r="AI36" s="48"/>
      <c r="AJ36" s="48">
        <f t="shared" si="14"/>
        <v>1.2447591908713884</v>
      </c>
      <c r="AK36" s="48" t="str">
        <f t="shared" si="15"/>
        <v/>
      </c>
      <c r="AL36" s="48">
        <f t="shared" si="16"/>
        <v>1.1908614951251524</v>
      </c>
      <c r="AM36" s="48" t="str">
        <f t="shared" si="17"/>
        <v/>
      </c>
      <c r="AO36">
        <f t="shared" si="18"/>
        <v>8.5388535864610274E-2</v>
      </c>
      <c r="AP36" t="str">
        <f t="shared" si="19"/>
        <v/>
      </c>
      <c r="AQ36">
        <f t="shared" si="20"/>
        <v>0.3553237726979156</v>
      </c>
      <c r="AR36" t="str">
        <f t="shared" si="1"/>
        <v/>
      </c>
      <c r="AT36">
        <f t="shared" si="21"/>
        <v>0.3</v>
      </c>
      <c r="AU36">
        <f t="shared" si="22"/>
        <v>0.88129089923069259</v>
      </c>
      <c r="AV36">
        <f t="shared" si="23"/>
        <v>0.94448610994227711</v>
      </c>
      <c r="AW36">
        <f t="shared" si="24"/>
        <v>0.24637538518287525</v>
      </c>
      <c r="AX36">
        <f t="shared" si="25"/>
        <v>0.9872329996507776</v>
      </c>
      <c r="AY36">
        <f t="shared" si="26"/>
        <v>0.25752619122061082</v>
      </c>
      <c r="AZ36">
        <f t="shared" si="27"/>
        <v>0.81590156604080577</v>
      </c>
      <c r="BA36">
        <f t="shared" si="28"/>
        <v>0.3629970969812073</v>
      </c>
      <c r="BB36">
        <f t="shared" si="29"/>
        <v>2.0804631644045751E-2</v>
      </c>
      <c r="BC36">
        <f t="shared" si="30"/>
        <v>0.94514291529776706</v>
      </c>
      <c r="BD36">
        <f t="shared" si="31"/>
        <v>0.14593479489345249</v>
      </c>
      <c r="BE36">
        <f t="shared" si="32"/>
        <v>0.7980099519238617</v>
      </c>
      <c r="BF36">
        <f t="shared" si="33"/>
        <v>8.3280947306830888E-2</v>
      </c>
      <c r="BG36" t="str">
        <f t="shared" si="34"/>
        <v/>
      </c>
      <c r="BH36" t="str">
        <f t="shared" si="35"/>
        <v/>
      </c>
      <c r="BI36" t="str">
        <f t="shared" si="36"/>
        <v/>
      </c>
    </row>
    <row r="37" spans="13:61">
      <c r="M37">
        <f t="shared" si="37"/>
        <v>27</v>
      </c>
      <c r="N37">
        <f t="shared" si="2"/>
        <v>9.7577903573907356E-3</v>
      </c>
      <c r="O37">
        <f t="shared" si="3"/>
        <v>7.0949185693476807E-4</v>
      </c>
      <c r="Q37">
        <f t="shared" si="4"/>
        <v>0.17914488432224138</v>
      </c>
      <c r="R37">
        <f t="shared" si="4"/>
        <v>4.5262280739688885E-3</v>
      </c>
      <c r="S37" t="str">
        <f t="shared" si="5"/>
        <v/>
      </c>
      <c r="T37">
        <f t="shared" si="6"/>
        <v>0.47860217108209424</v>
      </c>
      <c r="U37">
        <f t="shared" si="6"/>
        <v>0.29442701956705375</v>
      </c>
      <c r="V37" t="str">
        <f t="shared" si="7"/>
        <v/>
      </c>
      <c r="W37" s="49">
        <f t="shared" si="38"/>
        <v>5.8729263162367413E-3</v>
      </c>
      <c r="X37" s="50">
        <f t="shared" si="39"/>
        <v>60</v>
      </c>
      <c r="AA37">
        <f t="shared" si="0"/>
        <v>7.2710299253087099E-2</v>
      </c>
      <c r="AB37">
        <f t="shared" si="8"/>
        <v>0.35868329738549909</v>
      </c>
      <c r="AC37">
        <f t="shared" si="9"/>
        <v>3.938560585206436</v>
      </c>
      <c r="AE37">
        <f t="shared" si="10"/>
        <v>0.47357190388929515</v>
      </c>
      <c r="AF37" t="str">
        <f t="shared" si="11"/>
        <v/>
      </c>
      <c r="AG37" s="48" t="str">
        <f t="shared" si="12"/>
        <v/>
      </c>
      <c r="AH37" s="48" t="str">
        <f t="shared" si="13"/>
        <v/>
      </c>
      <c r="AI37" s="48"/>
      <c r="AJ37" s="48">
        <f t="shared" si="14"/>
        <v>1.257221108799095</v>
      </c>
      <c r="AK37" s="48" t="str">
        <f t="shared" si="15"/>
        <v/>
      </c>
      <c r="AL37" s="48">
        <f t="shared" si="16"/>
        <v>1.2027838157831154</v>
      </c>
      <c r="AM37" s="48" t="str">
        <f t="shared" si="17"/>
        <v/>
      </c>
      <c r="AO37">
        <f t="shared" si="18"/>
        <v>9.1069640703952515E-2</v>
      </c>
      <c r="AP37" t="str">
        <f t="shared" si="19"/>
        <v/>
      </c>
      <c r="AQ37">
        <f t="shared" si="20"/>
        <v>0.35868329738549909</v>
      </c>
      <c r="AR37" t="str">
        <f t="shared" si="1"/>
        <v/>
      </c>
      <c r="AT37">
        <f t="shared" si="21"/>
        <v>0.3</v>
      </c>
      <c r="AU37">
        <f t="shared" si="22"/>
        <v>0.88129089923069259</v>
      </c>
      <c r="AV37">
        <f t="shared" si="23"/>
        <v>0.94221561754959093</v>
      </c>
      <c r="AW37">
        <f t="shared" si="24"/>
        <v>0.26056819823352456</v>
      </c>
      <c r="AX37">
        <f t="shared" si="25"/>
        <v>0.98485974609848059</v>
      </c>
      <c r="AY37">
        <f t="shared" si="26"/>
        <v>0.2723613627006144</v>
      </c>
      <c r="AZ37">
        <f t="shared" si="27"/>
        <v>0.8048049699391141</v>
      </c>
      <c r="BA37">
        <f t="shared" si="28"/>
        <v>0.36711741958041888</v>
      </c>
      <c r="BB37">
        <f t="shared" si="29"/>
        <v>2.3269425297555178E-2</v>
      </c>
      <c r="BC37">
        <f t="shared" si="30"/>
        <v>0.9484330293961567</v>
      </c>
      <c r="BD37">
        <f t="shared" si="31"/>
        <v>0.15942345349103473</v>
      </c>
      <c r="BE37">
        <f t="shared" si="32"/>
        <v>0.79442228150902949</v>
      </c>
      <c r="BF37">
        <f t="shared" si="33"/>
        <v>8.6868617721663099E-2</v>
      </c>
      <c r="BG37" t="str">
        <f t="shared" si="34"/>
        <v/>
      </c>
      <c r="BH37" t="str">
        <f t="shared" si="35"/>
        <v/>
      </c>
      <c r="BI37" t="str">
        <f t="shared" si="36"/>
        <v/>
      </c>
    </row>
    <row r="38" spans="13:61">
      <c r="M38">
        <f t="shared" si="37"/>
        <v>28</v>
      </c>
      <c r="N38">
        <f t="shared" si="2"/>
        <v>9.9549107983101844E-3</v>
      </c>
      <c r="O38">
        <f t="shared" si="3"/>
        <v>8.1974512091615879E-4</v>
      </c>
      <c r="Q38">
        <f t="shared" si="4"/>
        <v>0.18909979512055156</v>
      </c>
      <c r="R38">
        <f t="shared" si="4"/>
        <v>5.3459731948850477E-3</v>
      </c>
      <c r="S38" t="str">
        <f t="shared" si="5"/>
        <v/>
      </c>
      <c r="T38">
        <f t="shared" si="6"/>
        <v>0.46864726028378412</v>
      </c>
      <c r="U38">
        <f t="shared" si="6"/>
        <v>0.2936072744461376</v>
      </c>
      <c r="V38" t="str">
        <f t="shared" si="7"/>
        <v/>
      </c>
      <c r="W38" s="49">
        <f t="shared" si="38"/>
        <v>5.7924752708088407E-3</v>
      </c>
      <c r="X38" s="50">
        <f t="shared" si="39"/>
        <v>60</v>
      </c>
      <c r="AA38">
        <f t="shared" si="0"/>
        <v>8.2345802742432209E-2</v>
      </c>
      <c r="AB38">
        <f t="shared" si="8"/>
        <v>0.36207571866353933</v>
      </c>
      <c r="AC38">
        <f t="shared" si="9"/>
        <v>3.7355552136031425</v>
      </c>
      <c r="AE38">
        <f t="shared" si="10"/>
        <v>0.48270706956668918</v>
      </c>
      <c r="AF38" t="str">
        <f t="shared" si="11"/>
        <v/>
      </c>
      <c r="AG38" s="48" t="str">
        <f t="shared" si="12"/>
        <v/>
      </c>
      <c r="AH38" s="48" t="str">
        <f t="shared" si="13"/>
        <v/>
      </c>
      <c r="AI38" s="48"/>
      <c r="AJ38" s="48">
        <f t="shared" si="14"/>
        <v>1.2696139193908169</v>
      </c>
      <c r="AK38" s="48" t="str">
        <f t="shared" si="15"/>
        <v/>
      </c>
      <c r="AL38" s="48">
        <f t="shared" si="16"/>
        <v>1.2146400214317996</v>
      </c>
      <c r="AM38" s="48" t="str">
        <f t="shared" si="17"/>
        <v/>
      </c>
      <c r="AO38">
        <f t="shared" si="18"/>
        <v>9.6926881804618795E-2</v>
      </c>
      <c r="AP38" t="str">
        <f t="shared" si="19"/>
        <v/>
      </c>
      <c r="AQ38">
        <f t="shared" si="20"/>
        <v>0.36207571866353933</v>
      </c>
      <c r="AR38" t="str">
        <f t="shared" si="1"/>
        <v/>
      </c>
      <c r="AT38">
        <f t="shared" si="21"/>
        <v>0.3</v>
      </c>
      <c r="AU38">
        <f t="shared" si="22"/>
        <v>0.88129089923069259</v>
      </c>
      <c r="AV38">
        <f t="shared" si="23"/>
        <v>0.93959229630525332</v>
      </c>
      <c r="AW38">
        <f t="shared" si="24"/>
        <v>0.27504772512654618</v>
      </c>
      <c r="AX38">
        <f t="shared" si="25"/>
        <v>0.98211769486677603</v>
      </c>
      <c r="AY38">
        <f t="shared" si="26"/>
        <v>0.28749622452404078</v>
      </c>
      <c r="AZ38">
        <f t="shared" si="27"/>
        <v>0.79338795129320427</v>
      </c>
      <c r="BA38">
        <f t="shared" si="28"/>
        <v>0.37136347732503872</v>
      </c>
      <c r="BB38">
        <f t="shared" si="29"/>
        <v>2.5965046925120302E-2</v>
      </c>
      <c r="BC38">
        <f t="shared" si="30"/>
        <v>0.95171325664541095</v>
      </c>
      <c r="BD38">
        <f t="shared" si="31"/>
        <v>0.17373437056166477</v>
      </c>
      <c r="BE38">
        <f t="shared" si="32"/>
        <v>0.79097344514101731</v>
      </c>
      <c r="BF38">
        <f t="shared" si="33"/>
        <v>9.0317454089675286E-2</v>
      </c>
      <c r="BG38" t="str">
        <f t="shared" si="34"/>
        <v/>
      </c>
      <c r="BH38" t="str">
        <f t="shared" si="35"/>
        <v/>
      </c>
      <c r="BI38" t="str">
        <f t="shared" si="36"/>
        <v/>
      </c>
    </row>
    <row r="39" spans="13:61">
      <c r="M39">
        <f t="shared" si="37"/>
        <v>29</v>
      </c>
      <c r="N39">
        <f t="shared" si="2"/>
        <v>1.013977670771149E-2</v>
      </c>
      <c r="O39">
        <f t="shared" si="3"/>
        <v>9.4293133433090729E-4</v>
      </c>
      <c r="Q39">
        <f t="shared" si="4"/>
        <v>0.19923957182826305</v>
      </c>
      <c r="R39">
        <f t="shared" si="4"/>
        <v>6.2889045292159555E-3</v>
      </c>
      <c r="S39" t="str">
        <f t="shared" si="5"/>
        <v/>
      </c>
      <c r="T39">
        <f t="shared" si="6"/>
        <v>0.45850748357607263</v>
      </c>
      <c r="U39">
        <f t="shared" si="6"/>
        <v>0.29266434311180672</v>
      </c>
      <c r="V39" t="str">
        <f t="shared" si="7"/>
        <v/>
      </c>
      <c r="W39" s="49">
        <f t="shared" si="38"/>
        <v>5.71202422538094E-3</v>
      </c>
      <c r="X39" s="50">
        <f t="shared" si="39"/>
        <v>60</v>
      </c>
      <c r="AA39">
        <f t="shared" si="0"/>
        <v>9.2993303650739212E-2</v>
      </c>
      <c r="AB39">
        <f t="shared" si="8"/>
        <v>0.36548302440469721</v>
      </c>
      <c r="AC39">
        <f t="shared" si="9"/>
        <v>3.5501765557792391</v>
      </c>
      <c r="AE39">
        <f t="shared" si="10"/>
        <v>0.4919039149400698</v>
      </c>
      <c r="AF39" t="str">
        <f t="shared" si="11"/>
        <v/>
      </c>
      <c r="AG39" s="48" t="str">
        <f t="shared" si="12"/>
        <v/>
      </c>
      <c r="AH39" s="48" t="str">
        <f t="shared" si="13"/>
        <v/>
      </c>
      <c r="AI39" s="48"/>
      <c r="AJ39" s="48">
        <f t="shared" si="14"/>
        <v>1.2818757308005804</v>
      </c>
      <c r="AK39" s="48" t="str">
        <f t="shared" si="15"/>
        <v/>
      </c>
      <c r="AL39" s="48">
        <f t="shared" si="16"/>
        <v>1.2263709001234053</v>
      </c>
      <c r="AM39" s="48" t="str">
        <f t="shared" si="17"/>
        <v/>
      </c>
      <c r="AO39">
        <f t="shared" si="18"/>
        <v>0.1029478446106397</v>
      </c>
      <c r="AP39" t="str">
        <f t="shared" si="19"/>
        <v/>
      </c>
      <c r="AQ39">
        <f t="shared" si="20"/>
        <v>0.36548302440469721</v>
      </c>
      <c r="AR39" t="str">
        <f t="shared" si="1"/>
        <v/>
      </c>
      <c r="AT39">
        <f t="shared" si="21"/>
        <v>0.3</v>
      </c>
      <c r="AU39">
        <f t="shared" si="22"/>
        <v>0.88129089923069259</v>
      </c>
      <c r="AV39">
        <f t="shared" si="23"/>
        <v>0.9365747586119062</v>
      </c>
      <c r="AW39">
        <f t="shared" si="24"/>
        <v>0.28979614151149907</v>
      </c>
      <c r="AX39">
        <f t="shared" si="25"/>
        <v>0.97896358517982207</v>
      </c>
      <c r="AY39">
        <f t="shared" si="26"/>
        <v>0.30291214562075824</v>
      </c>
      <c r="AZ39">
        <f t="shared" si="27"/>
        <v>0.78165057361941592</v>
      </c>
      <c r="BA39">
        <f t="shared" si="28"/>
        <v>0.37572936740009771</v>
      </c>
      <c r="BB39">
        <f t="shared" si="29"/>
        <v>2.890286707258578E-2</v>
      </c>
      <c r="BC39">
        <f t="shared" si="30"/>
        <v>0.95496988473685795</v>
      </c>
      <c r="BD39">
        <f t="shared" si="31"/>
        <v>0.18885959357527668</v>
      </c>
      <c r="BE39">
        <f t="shared" si="32"/>
        <v>0.78769014211746435</v>
      </c>
      <c r="BF39">
        <f t="shared" si="33"/>
        <v>9.3600757113228239E-2</v>
      </c>
      <c r="BG39" t="str">
        <f t="shared" si="34"/>
        <v/>
      </c>
      <c r="BH39" t="str">
        <f t="shared" si="35"/>
        <v/>
      </c>
      <c r="BI39" t="str">
        <f t="shared" si="36"/>
        <v/>
      </c>
    </row>
    <row r="40" spans="13:61">
      <c r="M40">
        <f t="shared" si="37"/>
        <v>30</v>
      </c>
      <c r="N40">
        <f t="shared" si="2"/>
        <v>1.0311563928640416E-2</v>
      </c>
      <c r="O40">
        <f t="shared" si="3"/>
        <v>1.079819330279193E-3</v>
      </c>
      <c r="Q40">
        <f t="shared" si="4"/>
        <v>0.20955113575690346</v>
      </c>
      <c r="R40">
        <f t="shared" si="4"/>
        <v>7.3687238594951484E-3</v>
      </c>
      <c r="S40" t="str">
        <f t="shared" si="5"/>
        <v/>
      </c>
      <c r="T40">
        <f t="shared" si="6"/>
        <v>0.44819591964743222</v>
      </c>
      <c r="U40">
        <f t="shared" si="6"/>
        <v>0.29158452378152749</v>
      </c>
      <c r="V40" t="str">
        <f t="shared" si="7"/>
        <v/>
      </c>
      <c r="W40" s="49">
        <f t="shared" si="38"/>
        <v>5.6315731799530394E-3</v>
      </c>
      <c r="X40" s="50">
        <f t="shared" si="39"/>
        <v>60</v>
      </c>
      <c r="AA40">
        <f t="shared" si="0"/>
        <v>0.10471925866453582</v>
      </c>
      <c r="AB40">
        <f t="shared" si="8"/>
        <v>0.36888474001507687</v>
      </c>
      <c r="AC40">
        <f t="shared" si="9"/>
        <v>3.3806329593951361</v>
      </c>
      <c r="AE40">
        <f t="shared" si="10"/>
        <v>0.50113565953843098</v>
      </c>
      <c r="AF40" t="str">
        <f t="shared" si="11"/>
        <v/>
      </c>
      <c r="AG40" s="48" t="str">
        <f t="shared" si="12"/>
        <v/>
      </c>
      <c r="AH40" s="48" t="str">
        <f t="shared" si="13"/>
        <v/>
      </c>
      <c r="AI40" s="48"/>
      <c r="AJ40" s="48">
        <f t="shared" si="14"/>
        <v>1.2939408264322871</v>
      </c>
      <c r="AK40" s="48" t="str">
        <f t="shared" si="15"/>
        <v/>
      </c>
      <c r="AL40" s="48">
        <f t="shared" si="16"/>
        <v>1.2379135807705304</v>
      </c>
      <c r="AM40" s="48" t="str">
        <f t="shared" si="17"/>
        <v/>
      </c>
      <c r="AO40">
        <f t="shared" si="18"/>
        <v>0.10911706311976496</v>
      </c>
      <c r="AP40" t="str">
        <f t="shared" si="19"/>
        <v/>
      </c>
      <c r="AQ40">
        <f t="shared" si="20"/>
        <v>0.36888474001507687</v>
      </c>
      <c r="AR40" t="str">
        <f t="shared" si="1"/>
        <v/>
      </c>
      <c r="AT40">
        <f t="shared" si="21"/>
        <v>0.3</v>
      </c>
      <c r="AU40">
        <f t="shared" si="22"/>
        <v>0.88129089923069259</v>
      </c>
      <c r="AV40">
        <f t="shared" si="23"/>
        <v>0.93311915647791344</v>
      </c>
      <c r="AW40">
        <f t="shared" si="24"/>
        <v>0.30479442429261699</v>
      </c>
      <c r="AX40">
        <f t="shared" si="25"/>
        <v>0.97535158451149062</v>
      </c>
      <c r="AY40">
        <f t="shared" si="26"/>
        <v>0.31858924192079657</v>
      </c>
      <c r="AZ40">
        <f t="shared" si="27"/>
        <v>0.76959300600888958</v>
      </c>
      <c r="BA40">
        <f t="shared" si="28"/>
        <v>0.3802080750069437</v>
      </c>
      <c r="BB40">
        <f t="shared" si="29"/>
        <v>3.2093316780297518E-2</v>
      </c>
      <c r="BC40">
        <f t="shared" si="30"/>
        <v>0.95818884656152692</v>
      </c>
      <c r="BD40">
        <f t="shared" si="31"/>
        <v>0.20478348086428902</v>
      </c>
      <c r="BE40">
        <f t="shared" si="32"/>
        <v>0.78459898099445302</v>
      </c>
      <c r="BF40">
        <f t="shared" si="33"/>
        <v>9.6691918236239571E-2</v>
      </c>
      <c r="BG40" t="str">
        <f t="shared" si="34"/>
        <v/>
      </c>
      <c r="BH40" t="str">
        <f t="shared" si="35"/>
        <v/>
      </c>
      <c r="BI40" t="str">
        <f t="shared" si="36"/>
        <v/>
      </c>
    </row>
    <row r="41" spans="13:61">
      <c r="M41">
        <f t="shared" si="37"/>
        <v>31</v>
      </c>
      <c r="N41">
        <f t="shared" si="2"/>
        <v>1.0469496950597216E-2</v>
      </c>
      <c r="O41">
        <f t="shared" si="3"/>
        <v>1.2310960270045391E-3</v>
      </c>
      <c r="Q41">
        <f t="shared" si="4"/>
        <v>0.22002063270750066</v>
      </c>
      <c r="R41">
        <f t="shared" si="4"/>
        <v>8.5998198864996878E-3</v>
      </c>
      <c r="S41" t="str">
        <f t="shared" si="5"/>
        <v/>
      </c>
      <c r="T41">
        <f t="shared" si="6"/>
        <v>0.43772642269683498</v>
      </c>
      <c r="U41">
        <f t="shared" si="6"/>
        <v>0.290353427754523</v>
      </c>
      <c r="V41" t="str">
        <f t="shared" si="7"/>
        <v/>
      </c>
      <c r="W41" s="49">
        <f t="shared" si="38"/>
        <v>5.5511221345251388E-3</v>
      </c>
      <c r="X41" s="50">
        <f t="shared" si="39"/>
        <v>60</v>
      </c>
      <c r="AA41">
        <f t="shared" si="0"/>
        <v>0.11758884240701872</v>
      </c>
      <c r="AB41">
        <f t="shared" si="8"/>
        <v>0.37225783133522022</v>
      </c>
      <c r="AC41">
        <f t="shared" si="9"/>
        <v>3.2253637466304981</v>
      </c>
      <c r="AE41">
        <f t="shared" si="10"/>
        <v>0.51037406046202372</v>
      </c>
      <c r="AF41" t="str">
        <f t="shared" si="11"/>
        <v/>
      </c>
      <c r="AG41" s="48" t="str">
        <f t="shared" si="12"/>
        <v/>
      </c>
      <c r="AH41" s="48" t="str">
        <f t="shared" si="13"/>
        <v/>
      </c>
      <c r="AI41" s="48"/>
      <c r="AJ41" s="48">
        <f t="shared" si="14"/>
        <v>1.3057400129045034</v>
      </c>
      <c r="AK41" s="48" t="str">
        <f t="shared" si="15"/>
        <v/>
      </c>
      <c r="AL41" s="48">
        <f t="shared" si="16"/>
        <v>1.2492018660441881</v>
      </c>
      <c r="AM41" s="48" t="str">
        <f t="shared" si="17"/>
        <v/>
      </c>
      <c r="AO41">
        <f t="shared" si="18"/>
        <v>0.11541576720582722</v>
      </c>
      <c r="AP41" t="str">
        <f t="shared" si="19"/>
        <v/>
      </c>
      <c r="AQ41">
        <f t="shared" si="20"/>
        <v>0.37225783133522022</v>
      </c>
      <c r="AR41" t="str">
        <f t="shared" si="1"/>
        <v/>
      </c>
      <c r="AT41">
        <f t="shared" si="21"/>
        <v>0.3</v>
      </c>
      <c r="AU41">
        <f t="shared" si="22"/>
        <v>0.88129089923069259</v>
      </c>
      <c r="AV41">
        <f t="shared" si="23"/>
        <v>0.92917944365857852</v>
      </c>
      <c r="AW41">
        <f t="shared" si="24"/>
        <v>0.32002242238560974</v>
      </c>
      <c r="AX41">
        <f t="shared" si="25"/>
        <v>0.97123356259094351</v>
      </c>
      <c r="AY41">
        <f t="shared" si="26"/>
        <v>0.3345064503135598</v>
      </c>
      <c r="AZ41">
        <f t="shared" si="27"/>
        <v>0.75721555355779113</v>
      </c>
      <c r="BA41">
        <f t="shared" si="28"/>
        <v>0.38479144730754072</v>
      </c>
      <c r="BB41">
        <f t="shared" si="29"/>
        <v>3.5545651087542679E-2</v>
      </c>
      <c r="BC41">
        <f t="shared" si="30"/>
        <v>0.96135589342075423</v>
      </c>
      <c r="BD41">
        <f t="shared" si="31"/>
        <v>0.22148239545271942</v>
      </c>
      <c r="BE41">
        <f t="shared" si="32"/>
        <v>0.78172611577932416</v>
      </c>
      <c r="BF41">
        <f t="shared" si="33"/>
        <v>9.9564783451368433E-2</v>
      </c>
      <c r="BG41" t="str">
        <f t="shared" si="34"/>
        <v/>
      </c>
      <c r="BH41" t="str">
        <f t="shared" si="35"/>
        <v/>
      </c>
      <c r="BI41" t="str">
        <f t="shared" si="36"/>
        <v/>
      </c>
    </row>
    <row r="42" spans="13:61">
      <c r="M42">
        <f t="shared" si="37"/>
        <v>32</v>
      </c>
      <c r="N42">
        <f t="shared" si="2"/>
        <v>1.0612854732427316E-2</v>
      </c>
      <c r="O42">
        <f t="shared" si="3"/>
        <v>1.3973415214382731E-3</v>
      </c>
      <c r="Q42">
        <f t="shared" si="4"/>
        <v>0.23063348743992798</v>
      </c>
      <c r="R42">
        <f t="shared" si="4"/>
        <v>9.9971614079379604E-3</v>
      </c>
      <c r="S42" t="str">
        <f t="shared" si="5"/>
        <v/>
      </c>
      <c r="T42">
        <f t="shared" si="6"/>
        <v>0.42711356796440769</v>
      </c>
      <c r="U42">
        <f t="shared" si="6"/>
        <v>0.28895608623308472</v>
      </c>
      <c r="V42" t="str">
        <f t="shared" si="7"/>
        <v/>
      </c>
      <c r="W42" s="49">
        <f t="shared" si="38"/>
        <v>5.4706710890972381E-3</v>
      </c>
      <c r="X42" s="50">
        <f t="shared" si="39"/>
        <v>60</v>
      </c>
      <c r="AA42">
        <f t="shared" si="0"/>
        <v>0.13166500029146075</v>
      </c>
      <c r="AB42">
        <f t="shared" si="8"/>
        <v>0.37557663547323039</v>
      </c>
      <c r="AC42">
        <f t="shared" si="9"/>
        <v>3.0830037808456483</v>
      </c>
      <c r="AE42">
        <f t="shared" si="10"/>
        <v>0.51958957367301273</v>
      </c>
      <c r="AF42" t="str">
        <f t="shared" si="11"/>
        <v/>
      </c>
      <c r="AG42" s="48" t="str">
        <f t="shared" si="12"/>
        <v/>
      </c>
      <c r="AH42" s="48" t="str">
        <f t="shared" si="13"/>
        <v/>
      </c>
      <c r="AI42" s="48"/>
      <c r="AJ42" s="48">
        <f t="shared" si="14"/>
        <v>1.317201060180236</v>
      </c>
      <c r="AK42" s="48" t="str">
        <f t="shared" si="15"/>
        <v/>
      </c>
      <c r="AL42" s="48">
        <f t="shared" si="16"/>
        <v>1.2601666534460989</v>
      </c>
      <c r="AM42" s="48" t="str">
        <f t="shared" si="17"/>
        <v/>
      </c>
      <c r="AO42">
        <f t="shared" si="18"/>
        <v>0.12182165906076575</v>
      </c>
      <c r="AP42" t="str">
        <f t="shared" si="19"/>
        <v/>
      </c>
      <c r="AQ42">
        <f t="shared" si="20"/>
        <v>0.37557663547323039</v>
      </c>
      <c r="AR42" t="str">
        <f t="shared" si="1"/>
        <v/>
      </c>
      <c r="AT42">
        <f t="shared" si="21"/>
        <v>0.3</v>
      </c>
      <c r="AU42">
        <f t="shared" si="22"/>
        <v>0.88129089923069259</v>
      </c>
      <c r="AV42">
        <f t="shared" si="23"/>
        <v>0.92470771750217595</v>
      </c>
      <c r="AW42">
        <f t="shared" si="24"/>
        <v>0.3354589359439229</v>
      </c>
      <c r="AX42">
        <f t="shared" si="25"/>
        <v>0.96655944872041555</v>
      </c>
      <c r="AY42">
        <f t="shared" si="26"/>
        <v>0.35064161145982037</v>
      </c>
      <c r="AZ42">
        <f t="shared" si="27"/>
        <v>0.74451870659425046</v>
      </c>
      <c r="BA42">
        <f t="shared" si="28"/>
        <v>0.38947017992679123</v>
      </c>
      <c r="BB42">
        <f t="shared" si="29"/>
        <v>3.9267710172198315E-2</v>
      </c>
      <c r="BC42">
        <f t="shared" si="30"/>
        <v>0.9644567857144466</v>
      </c>
      <c r="BD42">
        <f t="shared" si="31"/>
        <v>0.23892453474967251</v>
      </c>
      <c r="BE42">
        <f t="shared" si="32"/>
        <v>0.77909686783038123</v>
      </c>
      <c r="BF42">
        <f t="shared" si="33"/>
        <v>0.10219403140031136</v>
      </c>
      <c r="BG42" t="str">
        <f t="shared" si="34"/>
        <v/>
      </c>
      <c r="BH42" t="str">
        <f t="shared" si="35"/>
        <v/>
      </c>
      <c r="BI42" t="str">
        <f t="shared" si="36"/>
        <v/>
      </c>
    </row>
    <row r="43" spans="13:61">
      <c r="M43">
        <f t="shared" si="37"/>
        <v>33</v>
      </c>
      <c r="N43">
        <f t="shared" si="2"/>
        <v>1.0740976180450898E-2</v>
      </c>
      <c r="O43">
        <f t="shared" si="3"/>
        <v>1.5790031660404486E-3</v>
      </c>
      <c r="Q43">
        <f t="shared" ref="Q43:R74" si="40">Q42+N43</f>
        <v>0.24137446362037887</v>
      </c>
      <c r="R43">
        <f t="shared" si="40"/>
        <v>1.157616457397841E-2</v>
      </c>
      <c r="S43" t="str">
        <f t="shared" si="5"/>
        <v/>
      </c>
      <c r="T43">
        <f t="shared" ref="T43:U74" si="41">Q$112-Q43</f>
        <v>0.4163725917839568</v>
      </c>
      <c r="U43">
        <f t="shared" si="41"/>
        <v>0.28737708306704424</v>
      </c>
      <c r="V43" t="str">
        <f t="shared" si="7"/>
        <v/>
      </c>
      <c r="W43" s="49">
        <f t="shared" si="38"/>
        <v>5.3902200436693375E-3</v>
      </c>
      <c r="X43" s="50">
        <f t="shared" si="39"/>
        <v>60</v>
      </c>
      <c r="AA43">
        <f t="shared" si="0"/>
        <v>0.14700741715769852</v>
      </c>
      <c r="AB43">
        <f t="shared" si="8"/>
        <v>0.37881282567746161</v>
      </c>
      <c r="AC43">
        <f t="shared" si="9"/>
        <v>2.9523542227471578</v>
      </c>
      <c r="AE43">
        <f t="shared" si="10"/>
        <v>0.52875154668742308</v>
      </c>
      <c r="AF43" t="str">
        <f t="shared" si="11"/>
        <v/>
      </c>
      <c r="AG43" s="48" t="str">
        <f t="shared" si="12"/>
        <v/>
      </c>
      <c r="AH43" s="48" t="str">
        <f t="shared" si="13"/>
        <v/>
      </c>
      <c r="AI43" s="48"/>
      <c r="AJ43" s="48">
        <f t="shared" si="14"/>
        <v>1.3282492367384275</v>
      </c>
      <c r="AK43" s="48" t="str">
        <f t="shared" si="15"/>
        <v/>
      </c>
      <c r="AL43" s="48">
        <f t="shared" si="16"/>
        <v>1.2707364473074194</v>
      </c>
      <c r="AM43" s="48" t="str">
        <f t="shared" si="17"/>
        <v/>
      </c>
      <c r="AO43">
        <f t="shared" si="18"/>
        <v>0.1283087316416176</v>
      </c>
      <c r="AP43" t="str">
        <f t="shared" si="19"/>
        <v/>
      </c>
      <c r="AQ43">
        <f t="shared" si="20"/>
        <v>0.37881282567746161</v>
      </c>
      <c r="AR43" t="str">
        <f t="shared" si="1"/>
        <v/>
      </c>
      <c r="AT43">
        <f t="shared" si="21"/>
        <v>0.3</v>
      </c>
      <c r="AU43">
        <f t="shared" si="22"/>
        <v>0.88129089923069259</v>
      </c>
      <c r="AV43">
        <f t="shared" si="23"/>
        <v>0.91965464375442241</v>
      </c>
      <c r="AW43">
        <f t="shared" si="24"/>
        <v>0.35108180355299712</v>
      </c>
      <c r="AX43">
        <f t="shared" si="25"/>
        <v>0.96127767580608836</v>
      </c>
      <c r="AY43">
        <f t="shared" si="26"/>
        <v>0.36697156093233924</v>
      </c>
      <c r="AZ43">
        <f t="shared" si="27"/>
        <v>0.73150321008918906</v>
      </c>
      <c r="BA43">
        <f t="shared" si="28"/>
        <v>0.39423381711020128</v>
      </c>
      <c r="BB43">
        <f t="shared" si="29"/>
        <v>4.3265683966025509E-2</v>
      </c>
      <c r="BC43">
        <f t="shared" si="30"/>
        <v>0.96747749764366231</v>
      </c>
      <c r="BD43">
        <f t="shared" si="31"/>
        <v>0.25706991146943781</v>
      </c>
      <c r="BE43">
        <f t="shared" si="32"/>
        <v>0.77673534122759524</v>
      </c>
      <c r="BF43">
        <f t="shared" si="33"/>
        <v>0.10455555800309735</v>
      </c>
      <c r="BG43" t="str">
        <f t="shared" si="34"/>
        <v/>
      </c>
      <c r="BH43" t="str">
        <f t="shared" si="35"/>
        <v/>
      </c>
      <c r="BI43" t="str">
        <f t="shared" si="36"/>
        <v/>
      </c>
    </row>
    <row r="44" spans="13:61">
      <c r="M44">
        <f t="shared" si="37"/>
        <v>34</v>
      </c>
      <c r="N44">
        <f t="shared" si="2"/>
        <v>1.0853265223655501E-2</v>
      </c>
      <c r="O44">
        <f t="shared" si="3"/>
        <v>1.7763692218372234E-3</v>
      </c>
      <c r="Q44">
        <f t="shared" si="40"/>
        <v>0.25222772884403438</v>
      </c>
      <c r="R44">
        <f t="shared" si="40"/>
        <v>1.3352533795815634E-2</v>
      </c>
      <c r="S44" t="str">
        <f t="shared" si="5"/>
        <v/>
      </c>
      <c r="T44">
        <f t="shared" si="41"/>
        <v>0.40551932656030126</v>
      </c>
      <c r="U44">
        <f t="shared" si="41"/>
        <v>0.28560071384520702</v>
      </c>
      <c r="V44" t="str">
        <f t="shared" si="7"/>
        <v/>
      </c>
      <c r="W44" s="49">
        <f t="shared" si="38"/>
        <v>5.3097689982414369E-3</v>
      </c>
      <c r="X44" s="50">
        <f t="shared" si="39"/>
        <v>60</v>
      </c>
      <c r="AA44">
        <f t="shared" si="0"/>
        <v>0.16367140996107735</v>
      </c>
      <c r="AB44">
        <f t="shared" si="8"/>
        <v>0.38193541651885921</v>
      </c>
      <c r="AC44">
        <f t="shared" si="9"/>
        <v>2.8323582400273821</v>
      </c>
      <c r="AE44">
        <f t="shared" si="10"/>
        <v>0.53782844268924146</v>
      </c>
      <c r="AF44" t="str">
        <f t="shared" si="11"/>
        <v/>
      </c>
      <c r="AG44" s="48" t="str">
        <f t="shared" si="12"/>
        <v/>
      </c>
      <c r="AH44" s="48" t="str">
        <f t="shared" si="13"/>
        <v/>
      </c>
      <c r="AI44" s="48"/>
      <c r="AJ44" s="48">
        <f t="shared" si="14"/>
        <v>1.338807940592186</v>
      </c>
      <c r="AK44" s="48" t="str">
        <f t="shared" si="15"/>
        <v/>
      </c>
      <c r="AL44" s="48">
        <f t="shared" si="16"/>
        <v>1.2808379624840764</v>
      </c>
      <c r="AM44" s="48" t="str">
        <f t="shared" si="17"/>
        <v/>
      </c>
      <c r="AO44">
        <f t="shared" si="18"/>
        <v>0.1348471429642201</v>
      </c>
      <c r="AP44" t="str">
        <f t="shared" si="19"/>
        <v/>
      </c>
      <c r="AQ44">
        <f t="shared" si="20"/>
        <v>0.38193541651885921</v>
      </c>
      <c r="AR44" t="str">
        <f t="shared" si="1"/>
        <v/>
      </c>
      <c r="AT44">
        <f t="shared" si="21"/>
        <v>0.3</v>
      </c>
      <c r="AU44">
        <f t="shared" si="22"/>
        <v>0.88129089923069259</v>
      </c>
      <c r="AV44">
        <f t="shared" si="23"/>
        <v>0.91396996567762567</v>
      </c>
      <c r="AW44">
        <f t="shared" si="24"/>
        <v>0.36686799680645071</v>
      </c>
      <c r="AX44">
        <f t="shared" si="25"/>
        <v>0.95533571251967431</v>
      </c>
      <c r="AY44">
        <f t="shared" si="26"/>
        <v>0.38347222807251169</v>
      </c>
      <c r="AZ44">
        <f t="shared" si="27"/>
        <v>0.71817015410514407</v>
      </c>
      <c r="BA44">
        <f t="shared" si="28"/>
        <v>0.39907076633254573</v>
      </c>
      <c r="BB44">
        <f t="shared" si="29"/>
        <v>4.7543886636820812E-2</v>
      </c>
      <c r="BC44">
        <f t="shared" si="30"/>
        <v>0.97040443165933665</v>
      </c>
      <c r="BD44">
        <f t="shared" si="31"/>
        <v>0.2758704973881399</v>
      </c>
      <c r="BE44">
        <f t="shared" si="32"/>
        <v>0.77466403999493727</v>
      </c>
      <c r="BF44">
        <f t="shared" si="33"/>
        <v>0.10662685923575532</v>
      </c>
      <c r="BG44" t="str">
        <f t="shared" si="34"/>
        <v/>
      </c>
      <c r="BH44" t="str">
        <f t="shared" si="35"/>
        <v/>
      </c>
      <c r="BI44" t="str">
        <f t="shared" si="36"/>
        <v/>
      </c>
    </row>
    <row r="45" spans="13:61">
      <c r="M45">
        <f t="shared" si="37"/>
        <v>35</v>
      </c>
      <c r="N45">
        <f t="shared" si="2"/>
        <v>1.0949195431469239E-2</v>
      </c>
      <c r="O45">
        <f t="shared" si="3"/>
        <v>1.9895427758834065E-3</v>
      </c>
      <c r="Q45">
        <f t="shared" si="40"/>
        <v>0.2631769242755036</v>
      </c>
      <c r="R45">
        <f t="shared" si="40"/>
        <v>1.534207657169904E-2</v>
      </c>
      <c r="S45" t="str">
        <f t="shared" si="5"/>
        <v/>
      </c>
      <c r="T45">
        <f t="shared" si="41"/>
        <v>0.39457013112883205</v>
      </c>
      <c r="U45">
        <f t="shared" si="41"/>
        <v>0.2836111710693236</v>
      </c>
      <c r="V45" t="str">
        <f t="shared" si="7"/>
        <v/>
      </c>
      <c r="W45" s="49">
        <f t="shared" si="38"/>
        <v>5.2293179528135362E-3</v>
      </c>
      <c r="X45" s="50">
        <f t="shared" si="39"/>
        <v>60</v>
      </c>
      <c r="AA45">
        <f t="shared" si="0"/>
        <v>0.18170675538087788</v>
      </c>
      <c r="AB45">
        <f t="shared" si="8"/>
        <v>0.38491081565334673</v>
      </c>
      <c r="AC45">
        <f t="shared" si="9"/>
        <v>2.7220807101641378</v>
      </c>
      <c r="AE45">
        <f t="shared" si="10"/>
        <v>0.5467880953448272</v>
      </c>
      <c r="AF45" t="str">
        <f t="shared" si="11"/>
        <v/>
      </c>
      <c r="AG45" s="48" t="str">
        <f t="shared" si="12"/>
        <v/>
      </c>
      <c r="AH45" s="48" t="str">
        <f t="shared" si="13"/>
        <v/>
      </c>
      <c r="AI45" s="48"/>
      <c r="AJ45" s="48">
        <f t="shared" si="14"/>
        <v>1.348799424573812</v>
      </c>
      <c r="AK45" s="48" t="str">
        <f t="shared" si="15"/>
        <v/>
      </c>
      <c r="AL45" s="48">
        <f t="shared" si="16"/>
        <v>1.2903968182371708</v>
      </c>
      <c r="AM45" s="48" t="str">
        <f t="shared" si="17"/>
        <v/>
      </c>
      <c r="AO45">
        <f t="shared" si="18"/>
        <v>0.14140316053675614</v>
      </c>
      <c r="AP45" t="str">
        <f t="shared" si="19"/>
        <v/>
      </c>
      <c r="AQ45">
        <f t="shared" si="20"/>
        <v>0.38491081565334673</v>
      </c>
      <c r="AR45" t="str">
        <f t="shared" si="1"/>
        <v/>
      </c>
      <c r="AT45">
        <f t="shared" si="21"/>
        <v>0.3</v>
      </c>
      <c r="AU45">
        <f t="shared" si="22"/>
        <v>0.88129089923069259</v>
      </c>
      <c r="AV45">
        <f t="shared" si="23"/>
        <v>0.90760309663830707</v>
      </c>
      <c r="AW45">
        <f t="shared" si="24"/>
        <v>0.38279372159886366</v>
      </c>
      <c r="AX45">
        <f t="shared" si="25"/>
        <v>0.94868068270620853</v>
      </c>
      <c r="AY45">
        <f t="shared" si="26"/>
        <v>0.40011874186760343</v>
      </c>
      <c r="AZ45">
        <f t="shared" si="27"/>
        <v>0.70452108550454007</v>
      </c>
      <c r="BA45">
        <f t="shared" si="28"/>
        <v>0.40396832780106834</v>
      </c>
      <c r="BB45">
        <f t="shared" si="29"/>
        <v>5.210454767788178E-2</v>
      </c>
      <c r="BC45">
        <f t="shared" si="30"/>
        <v>0.97322463768679812</v>
      </c>
      <c r="BD45">
        <f t="shared" si="31"/>
        <v>0.29527053693113625</v>
      </c>
      <c r="BE45">
        <f t="shared" si="32"/>
        <v>0.77290349591776941</v>
      </c>
      <c r="BF45">
        <f t="shared" si="33"/>
        <v>0.10838740331292318</v>
      </c>
      <c r="BG45" t="str">
        <f t="shared" si="34"/>
        <v/>
      </c>
      <c r="BH45" t="str">
        <f t="shared" si="35"/>
        <v/>
      </c>
      <c r="BI45" t="str">
        <f t="shared" si="36"/>
        <v/>
      </c>
    </row>
    <row r="46" spans="13:61">
      <c r="M46">
        <f t="shared" si="37"/>
        <v>36</v>
      </c>
      <c r="N46">
        <f t="shared" si="2"/>
        <v>1.102831412407675E-2</v>
      </c>
      <c r="O46">
        <f t="shared" si="3"/>
        <v>2.2184166936208148E-3</v>
      </c>
      <c r="Q46">
        <f t="shared" si="40"/>
        <v>0.27420523839958033</v>
      </c>
      <c r="R46">
        <f t="shared" si="40"/>
        <v>1.7560493265319856E-2</v>
      </c>
      <c r="S46" t="str">
        <f t="shared" si="5"/>
        <v/>
      </c>
      <c r="T46">
        <f t="shared" si="41"/>
        <v>0.38354181700475531</v>
      </c>
      <c r="U46">
        <f t="shared" si="41"/>
        <v>0.28139275437570282</v>
      </c>
      <c r="V46" t="str">
        <f t="shared" si="7"/>
        <v/>
      </c>
      <c r="W46" s="49">
        <f t="shared" si="38"/>
        <v>5.1488669073856356E-3</v>
      </c>
      <c r="X46" s="50">
        <f t="shared" si="39"/>
        <v>60</v>
      </c>
      <c r="AA46">
        <f t="shared" si="0"/>
        <v>0.20115646586250394</v>
      </c>
      <c r="AB46">
        <f t="shared" si="8"/>
        <v>0.38770292824271069</v>
      </c>
      <c r="AC46">
        <f t="shared" si="9"/>
        <v>2.6206911648315065</v>
      </c>
      <c r="AE46">
        <f t="shared" si="10"/>
        <v>0.55559799277528321</v>
      </c>
      <c r="AF46" t="str">
        <f t="shared" si="11"/>
        <v/>
      </c>
      <c r="AG46" s="48" t="str">
        <f t="shared" si="12"/>
        <v/>
      </c>
      <c r="AH46" s="48" t="str">
        <f t="shared" si="13"/>
        <v/>
      </c>
      <c r="AI46" s="48"/>
      <c r="AJ46" s="48">
        <f t="shared" si="14"/>
        <v>1.3581456116533914</v>
      </c>
      <c r="AK46" s="48" t="str">
        <f t="shared" si="15"/>
        <v/>
      </c>
      <c r="AL46" s="48">
        <f t="shared" si="16"/>
        <v>1.2993383182485228</v>
      </c>
      <c r="AM46" s="48" t="str">
        <f t="shared" si="17"/>
        <v/>
      </c>
      <c r="AO46">
        <f t="shared" si="18"/>
        <v>0.14793919002952699</v>
      </c>
      <c r="AP46" t="str">
        <f t="shared" si="19"/>
        <v/>
      </c>
      <c r="AQ46">
        <f t="shared" si="20"/>
        <v>0.38770292824271069</v>
      </c>
      <c r="AR46" t="str">
        <f t="shared" si="1"/>
        <v/>
      </c>
      <c r="AT46">
        <f t="shared" si="21"/>
        <v>0.3</v>
      </c>
      <c r="AU46">
        <f t="shared" si="22"/>
        <v>0.88129089923069259</v>
      </c>
      <c r="AV46">
        <f t="shared" si="23"/>
        <v>0.90050379285146087</v>
      </c>
      <c r="AW46">
        <f t="shared" si="24"/>
        <v>0.39883452539706193</v>
      </c>
      <c r="AX46">
        <f t="shared" si="25"/>
        <v>0.94126006857632094</v>
      </c>
      <c r="AY46">
        <f t="shared" si="26"/>
        <v>0.41688554307707038</v>
      </c>
      <c r="AZ46">
        <f t="shared" si="27"/>
        <v>0.69055814041894703</v>
      </c>
      <c r="BA46">
        <f t="shared" si="28"/>
        <v>0.40891273890650759</v>
      </c>
      <c r="BB46">
        <f t="shared" si="29"/>
        <v>5.6947626448993545E-2</v>
      </c>
      <c r="BC46">
        <f t="shared" si="30"/>
        <v>0.97592603160040969</v>
      </c>
      <c r="BD46">
        <f t="shared" si="31"/>
        <v>0.31520703225276003</v>
      </c>
      <c r="BE46">
        <f t="shared" si="32"/>
        <v>0.77147191578174046</v>
      </c>
      <c r="BF46">
        <f t="shared" si="33"/>
        <v>0.10981898344895213</v>
      </c>
      <c r="BG46" t="str">
        <f t="shared" si="34"/>
        <v/>
      </c>
      <c r="BH46" t="str">
        <f t="shared" si="35"/>
        <v/>
      </c>
      <c r="BI46" t="str">
        <f t="shared" si="36"/>
        <v/>
      </c>
    </row>
    <row r="47" spans="13:61">
      <c r="M47">
        <f t="shared" si="37"/>
        <v>37</v>
      </c>
      <c r="N47">
        <f t="shared" si="2"/>
        <v>1.1090245930380861E-2</v>
      </c>
      <c r="O47">
        <f t="shared" si="3"/>
        <v>2.4626504405521848E-3</v>
      </c>
      <c r="Q47">
        <f t="shared" si="40"/>
        <v>0.28529548432996121</v>
      </c>
      <c r="R47">
        <f t="shared" si="40"/>
        <v>2.0023143705872042E-2</v>
      </c>
      <c r="S47" t="str">
        <f t="shared" si="5"/>
        <v/>
      </c>
      <c r="T47">
        <f t="shared" si="41"/>
        <v>0.37245157107437443</v>
      </c>
      <c r="U47">
        <f t="shared" si="41"/>
        <v>0.27893010393515061</v>
      </c>
      <c r="V47" t="str">
        <f t="shared" si="7"/>
        <v/>
      </c>
      <c r="W47" s="49">
        <f t="shared" si="38"/>
        <v>5.0684158619577349E-3</v>
      </c>
      <c r="X47" s="50">
        <f t="shared" si="39"/>
        <v>60</v>
      </c>
      <c r="AA47">
        <f t="shared" si="0"/>
        <v>0.22205553023904967</v>
      </c>
      <c r="AB47">
        <f t="shared" si="8"/>
        <v>0.39027331970003343</v>
      </c>
      <c r="AC47">
        <f t="shared" si="9"/>
        <v>2.5274493837795524</v>
      </c>
      <c r="AE47">
        <f t="shared" si="10"/>
        <v>0.56422558826511182</v>
      </c>
      <c r="AF47" t="str">
        <f t="shared" si="11"/>
        <v/>
      </c>
      <c r="AG47" s="48" t="str">
        <f t="shared" si="12"/>
        <v/>
      </c>
      <c r="AH47" s="48" t="str">
        <f t="shared" si="13"/>
        <v/>
      </c>
      <c r="AI47" s="48"/>
      <c r="AJ47" s="48">
        <f t="shared" si="14"/>
        <v>1.3667689931983076</v>
      </c>
      <c r="AK47" s="48" t="str">
        <f t="shared" si="15"/>
        <v/>
      </c>
      <c r="AL47" s="48">
        <f t="shared" si="16"/>
        <v>1.3075883099858201</v>
      </c>
      <c r="AM47" s="48" t="str">
        <f t="shared" si="17"/>
        <v/>
      </c>
      <c r="AO47">
        <f t="shared" si="18"/>
        <v>0.15441390130488708</v>
      </c>
      <c r="AP47" t="str">
        <f t="shared" si="19"/>
        <v/>
      </c>
      <c r="AQ47">
        <f t="shared" si="20"/>
        <v>0.39027331970003343</v>
      </c>
      <c r="AR47" t="str">
        <f t="shared" si="1"/>
        <v/>
      </c>
      <c r="AT47">
        <f t="shared" si="21"/>
        <v>0.3</v>
      </c>
      <c r="AU47">
        <f t="shared" si="22"/>
        <v>0.88129089923069259</v>
      </c>
      <c r="AV47">
        <f t="shared" si="23"/>
        <v>0.89262290029932467</v>
      </c>
      <c r="AW47">
        <f t="shared" si="24"/>
        <v>0.41496540968649542</v>
      </c>
      <c r="AX47">
        <f t="shared" si="25"/>
        <v>0.93302249143011329</v>
      </c>
      <c r="AY47">
        <f t="shared" si="26"/>
        <v>0.43374650176819424</v>
      </c>
      <c r="AZ47">
        <f t="shared" si="27"/>
        <v>0.67628419619129798</v>
      </c>
      <c r="BA47">
        <f t="shared" si="28"/>
        <v>0.41388923326231003</v>
      </c>
      <c r="BB47">
        <f t="shared" si="29"/>
        <v>6.2070656837131151E-2</v>
      </c>
      <c r="BC47">
        <f t="shared" si="30"/>
        <v>0.97849760705290867</v>
      </c>
      <c r="BD47">
        <f t="shared" si="31"/>
        <v>0.335610395630351</v>
      </c>
      <c r="BE47">
        <f t="shared" si="32"/>
        <v>0.77038485664892042</v>
      </c>
      <c r="BF47">
        <f t="shared" si="33"/>
        <v>0.11090604258177217</v>
      </c>
      <c r="BG47" t="str">
        <f t="shared" si="34"/>
        <v/>
      </c>
      <c r="BH47" t="str">
        <f t="shared" si="35"/>
        <v/>
      </c>
      <c r="BI47" t="str">
        <f t="shared" si="36"/>
        <v/>
      </c>
    </row>
    <row r="48" spans="13:61">
      <c r="M48">
        <f t="shared" si="37"/>
        <v>38</v>
      </c>
      <c r="N48">
        <f t="shared" si="2"/>
        <v>1.1134695754484175E-2</v>
      </c>
      <c r="O48">
        <f t="shared" si="3"/>
        <v>2.7216496482844561E-3</v>
      </c>
      <c r="Q48">
        <f t="shared" si="40"/>
        <v>0.29643018008444538</v>
      </c>
      <c r="R48">
        <f t="shared" si="40"/>
        <v>2.2744793354156499E-2</v>
      </c>
      <c r="S48" t="str">
        <f t="shared" si="5"/>
        <v/>
      </c>
      <c r="T48">
        <f t="shared" si="41"/>
        <v>0.36131687531989026</v>
      </c>
      <c r="U48">
        <f t="shared" si="41"/>
        <v>0.27620845428686613</v>
      </c>
      <c r="V48" t="str">
        <f t="shared" si="7"/>
        <v/>
      </c>
      <c r="W48" s="49">
        <f t="shared" si="38"/>
        <v>4.9879648165298343E-3</v>
      </c>
      <c r="X48" s="50">
        <f t="shared" si="39"/>
        <v>60</v>
      </c>
      <c r="AA48">
        <f t="shared" si="0"/>
        <v>0.24442963762062297</v>
      </c>
      <c r="AB48">
        <f t="shared" si="8"/>
        <v>0.39258144176795107</v>
      </c>
      <c r="AC48">
        <f t="shared" si="9"/>
        <v>2.4416931687149539</v>
      </c>
      <c r="AE48">
        <f t="shared" si="10"/>
        <v>0.57263863437131146</v>
      </c>
      <c r="AF48" t="str">
        <f t="shared" si="11"/>
        <v/>
      </c>
      <c r="AG48" s="48" t="str">
        <f t="shared" si="12"/>
        <v/>
      </c>
      <c r="AH48" s="48" t="str">
        <f t="shared" si="13"/>
        <v/>
      </c>
      <c r="AI48" s="48"/>
      <c r="AJ48" s="48">
        <f t="shared" si="14"/>
        <v>1.3745936000945025</v>
      </c>
      <c r="AK48" s="48" t="str">
        <f t="shared" si="15"/>
        <v/>
      </c>
      <c r="AL48" s="48">
        <f t="shared" si="16"/>
        <v>1.3150741137746205</v>
      </c>
      <c r="AM48" s="48" t="str">
        <f t="shared" si="17"/>
        <v/>
      </c>
      <c r="AO48">
        <f t="shared" si="18"/>
        <v>0.1607824630866965</v>
      </c>
      <c r="AP48" t="str">
        <f t="shared" si="19"/>
        <v/>
      </c>
      <c r="AQ48">
        <f t="shared" si="20"/>
        <v>0.39258144176795107</v>
      </c>
      <c r="AR48" t="str">
        <f t="shared" si="1"/>
        <v/>
      </c>
      <c r="AT48">
        <f t="shared" si="21"/>
        <v>0.3</v>
      </c>
      <c r="AU48">
        <f t="shared" si="22"/>
        <v>0.88129089923069259</v>
      </c>
      <c r="AV48">
        <f t="shared" si="23"/>
        <v>0.88391316704222467</v>
      </c>
      <c r="AW48">
        <f t="shared" si="24"/>
        <v>0.43116094673239591</v>
      </c>
      <c r="AX48">
        <f t="shared" si="25"/>
        <v>0.92391856073272016</v>
      </c>
      <c r="AY48">
        <f t="shared" si="26"/>
        <v>0.45067503936178233</v>
      </c>
      <c r="AZ48">
        <f t="shared" si="27"/>
        <v>0.66170304066656838</v>
      </c>
      <c r="BA48">
        <f t="shared" si="28"/>
        <v>0.41888211355444654</v>
      </c>
      <c r="BB48">
        <f t="shared" si="29"/>
        <v>6.7468628228750299E-2</v>
      </c>
      <c r="BC48">
        <f t="shared" si="30"/>
        <v>0.98092963460972915</v>
      </c>
      <c r="BD48">
        <f t="shared" si="31"/>
        <v>0.3564052589130674</v>
      </c>
      <c r="BE48">
        <f t="shared" si="32"/>
        <v>0.76965493728193879</v>
      </c>
      <c r="BF48">
        <f t="shared" si="33"/>
        <v>0.1116359619487538</v>
      </c>
      <c r="BG48">
        <f t="shared" si="34"/>
        <v>38</v>
      </c>
      <c r="BH48">
        <f t="shared" si="35"/>
        <v>0.92391856073272016</v>
      </c>
      <c r="BI48">
        <f t="shared" si="36"/>
        <v>0.45067503936178233</v>
      </c>
    </row>
    <row r="49" spans="1:61">
      <c r="M49">
        <f t="shared" si="37"/>
        <v>39</v>
      </c>
      <c r="N49">
        <f t="shared" si="2"/>
        <v>1.116145111788845E-2</v>
      </c>
      <c r="O49">
        <f t="shared" si="3"/>
        <v>2.9945493127576926E-3</v>
      </c>
      <c r="Q49">
        <f t="shared" si="40"/>
        <v>0.30759163120233385</v>
      </c>
      <c r="R49">
        <f t="shared" si="40"/>
        <v>2.5739342666914192E-2</v>
      </c>
      <c r="S49" t="str">
        <f t="shared" si="5"/>
        <v/>
      </c>
      <c r="T49">
        <f t="shared" si="41"/>
        <v>0.3501554242020018</v>
      </c>
      <c r="U49">
        <f t="shared" si="41"/>
        <v>0.27321390497410847</v>
      </c>
      <c r="V49" t="str">
        <f t="shared" si="7"/>
        <v/>
      </c>
      <c r="W49" s="49">
        <f t="shared" si="38"/>
        <v>4.9075137711019337E-3</v>
      </c>
      <c r="X49" s="50">
        <f t="shared" si="39"/>
        <v>60</v>
      </c>
      <c r="AA49">
        <f t="shared" si="0"/>
        <v>0.26829390561576089</v>
      </c>
      <c r="AB49">
        <f t="shared" si="8"/>
        <v>0.3945849260148766</v>
      </c>
      <c r="AC49">
        <f t="shared" si="9"/>
        <v>2.3628279228046081</v>
      </c>
      <c r="AE49">
        <f t="shared" si="10"/>
        <v>0.58080553617644237</v>
      </c>
      <c r="AF49" t="str">
        <f t="shared" si="11"/>
        <v/>
      </c>
      <c r="AG49" s="48" t="str">
        <f t="shared" si="12"/>
        <v/>
      </c>
      <c r="AH49" s="48" t="str">
        <f t="shared" si="13"/>
        <v/>
      </c>
      <c r="AI49" s="48"/>
      <c r="AJ49" s="48">
        <f t="shared" si="14"/>
        <v>1.3815460336306784</v>
      </c>
      <c r="AK49" s="48" t="str">
        <f t="shared" si="15"/>
        <v/>
      </c>
      <c r="AL49" s="48">
        <f t="shared" si="16"/>
        <v>1.3217255090455828</v>
      </c>
      <c r="AM49" s="48" t="str">
        <f t="shared" si="17"/>
        <v/>
      </c>
      <c r="AO49">
        <f t="shared" si="18"/>
        <v>0.16699689478297505</v>
      </c>
      <c r="AP49" t="str">
        <f t="shared" si="19"/>
        <v/>
      </c>
      <c r="AQ49">
        <f t="shared" si="20"/>
        <v>0.3945849260148766</v>
      </c>
      <c r="AR49" t="str">
        <f t="shared" si="1"/>
        <v/>
      </c>
      <c r="AT49">
        <f t="shared" si="21"/>
        <v>0.3</v>
      </c>
      <c r="AU49">
        <f t="shared" si="22"/>
        <v>0.88129089923069259</v>
      </c>
      <c r="AV49">
        <f t="shared" si="23"/>
        <v>0.87433010929789257</v>
      </c>
      <c r="AW49">
        <f t="shared" si="24"/>
        <v>0.44739539974769021</v>
      </c>
      <c r="AX49">
        <f t="shared" si="25"/>
        <v>0.91390177939186834</v>
      </c>
      <c r="AY49">
        <f t="shared" si="26"/>
        <v>0.46764425423881012</v>
      </c>
      <c r="AZ49">
        <f t="shared" si="27"/>
        <v>0.6468195558503933</v>
      </c>
      <c r="BA49">
        <f t="shared" si="28"/>
        <v>0.42387483702019518</v>
      </c>
      <c r="BB49">
        <f t="shared" si="29"/>
        <v>7.313390820556924E-2</v>
      </c>
      <c r="BC49">
        <f t="shared" si="30"/>
        <v>0.98321384221823727</v>
      </c>
      <c r="BD49">
        <f t="shared" si="31"/>
        <v>0.37751142374985747</v>
      </c>
      <c r="BE49">
        <f t="shared" si="32"/>
        <v>0.76929159304108397</v>
      </c>
      <c r="BF49">
        <f t="shared" si="33"/>
        <v>0.11199930618960863</v>
      </c>
      <c r="BG49">
        <f t="shared" si="34"/>
        <v>39</v>
      </c>
      <c r="BH49">
        <f t="shared" si="35"/>
        <v>0.91390177939186834</v>
      </c>
      <c r="BI49">
        <f t="shared" si="36"/>
        <v>0.46764425423881012</v>
      </c>
    </row>
    <row r="50" spans="1:61">
      <c r="M50">
        <f t="shared" si="37"/>
        <v>40</v>
      </c>
      <c r="N50">
        <f t="shared" si="2"/>
        <v>1.1170383851399752E-2</v>
      </c>
      <c r="O50">
        <f t="shared" si="3"/>
        <v>3.2802014935667504E-3</v>
      </c>
      <c r="Q50">
        <f t="shared" si="40"/>
        <v>0.31876201505373358</v>
      </c>
      <c r="R50">
        <f t="shared" si="40"/>
        <v>2.9019544160480942E-2</v>
      </c>
      <c r="S50" t="str">
        <f t="shared" si="5"/>
        <v/>
      </c>
      <c r="T50">
        <f t="shared" si="41"/>
        <v>0.33898504035060206</v>
      </c>
      <c r="U50">
        <f t="shared" si="41"/>
        <v>0.26993370348054169</v>
      </c>
      <c r="V50" t="str">
        <f t="shared" si="7"/>
        <v/>
      </c>
      <c r="W50" s="49">
        <f t="shared" si="38"/>
        <v>4.827062725674033E-3</v>
      </c>
      <c r="X50" s="50">
        <f t="shared" si="39"/>
        <v>60</v>
      </c>
      <c r="AA50">
        <f t="shared" si="0"/>
        <v>0.29365163607656247</v>
      </c>
      <c r="AB50">
        <f t="shared" si="8"/>
        <v>0.39623994763273968</v>
      </c>
      <c r="AC50">
        <f t="shared" si="9"/>
        <v>2.2903177356197579</v>
      </c>
      <c r="AE50">
        <f t="shared" si="10"/>
        <v>0.58869571853427527</v>
      </c>
      <c r="AF50" t="str">
        <f t="shared" si="11"/>
        <v/>
      </c>
      <c r="AG50" s="48" t="str">
        <f t="shared" si="12"/>
        <v/>
      </c>
      <c r="AH50" s="48" t="str">
        <f t="shared" si="13"/>
        <v/>
      </c>
      <c r="AI50" s="48"/>
      <c r="AJ50" s="48">
        <f t="shared" si="14"/>
        <v>1.3875565401006003</v>
      </c>
      <c r="AK50" s="48" t="str">
        <f t="shared" si="15"/>
        <v/>
      </c>
      <c r="AL50" s="48">
        <f t="shared" si="16"/>
        <v>1.3274757624068132</v>
      </c>
      <c r="AM50" s="48" t="str">
        <f t="shared" si="17"/>
        <v/>
      </c>
      <c r="AO50">
        <f t="shared" si="18"/>
        <v>0.17300654030237314</v>
      </c>
      <c r="AP50" t="str">
        <f t="shared" si="19"/>
        <v/>
      </c>
      <c r="AQ50">
        <f t="shared" si="20"/>
        <v>0.39623994763273968</v>
      </c>
      <c r="AR50" t="str">
        <f t="shared" si="1"/>
        <v/>
      </c>
      <c r="AT50">
        <f t="shared" si="21"/>
        <v>0.3</v>
      </c>
      <c r="AU50">
        <f t="shared" si="22"/>
        <v>0.88129089923069259</v>
      </c>
      <c r="AV50">
        <f t="shared" si="23"/>
        <v>0.86383291688500596</v>
      </c>
      <c r="AW50">
        <f t="shared" si="24"/>
        <v>0.46364284552180723</v>
      </c>
      <c r="AX50">
        <f t="shared" si="25"/>
        <v>0.90292949018126378</v>
      </c>
      <c r="AY50">
        <f t="shared" si="26"/>
        <v>0.48462704991933658</v>
      </c>
      <c r="AZ50">
        <f t="shared" si="27"/>
        <v>0.63163991211084358</v>
      </c>
      <c r="BA50">
        <f t="shared" si="28"/>
        <v>0.42885011200312473</v>
      </c>
      <c r="BB50">
        <f t="shared" si="29"/>
        <v>7.905621130806044E-2</v>
      </c>
      <c r="BC50">
        <f t="shared" si="30"/>
        <v>0.98534357136037931</v>
      </c>
      <c r="BD50">
        <f t="shared" si="31"/>
        <v>0.39884493069913579</v>
      </c>
      <c r="BE50">
        <f t="shared" si="32"/>
        <v>0.76930088053953294</v>
      </c>
      <c r="BF50">
        <f t="shared" si="33"/>
        <v>0.11199001869115965</v>
      </c>
      <c r="BG50">
        <f t="shared" si="34"/>
        <v>40</v>
      </c>
      <c r="BH50">
        <f t="shared" si="35"/>
        <v>0.90292949018126378</v>
      </c>
      <c r="BI50">
        <f t="shared" si="36"/>
        <v>0.48462704991933658</v>
      </c>
    </row>
    <row r="51" spans="1:61">
      <c r="M51">
        <f t="shared" si="37"/>
        <v>41</v>
      </c>
      <c r="N51">
        <f t="shared" si="2"/>
        <v>1.116145111788845E-2</v>
      </c>
      <c r="O51">
        <f t="shared" si="3"/>
        <v>3.5771683299419322E-3</v>
      </c>
      <c r="Q51">
        <f t="shared" si="40"/>
        <v>0.32992346617162205</v>
      </c>
      <c r="R51">
        <f t="shared" si="40"/>
        <v>3.2596712490422876E-2</v>
      </c>
      <c r="S51" t="str">
        <f t="shared" si="5"/>
        <v/>
      </c>
      <c r="T51">
        <f t="shared" si="41"/>
        <v>0.3278235892327136</v>
      </c>
      <c r="U51">
        <f t="shared" si="41"/>
        <v>0.26635653515059976</v>
      </c>
      <c r="V51" t="str">
        <f t="shared" si="7"/>
        <v/>
      </c>
      <c r="W51" s="49">
        <f t="shared" si="38"/>
        <v>4.7466116802461324E-3</v>
      </c>
      <c r="X51" s="50">
        <f t="shared" si="39"/>
        <v>60</v>
      </c>
      <c r="AA51">
        <f t="shared" si="0"/>
        <v>0.32049312335461533</v>
      </c>
      <c r="AB51">
        <f t="shared" si="8"/>
        <v>0.39750166093537581</v>
      </c>
      <c r="AC51">
        <f t="shared" si="9"/>
        <v>2.2236777315735647</v>
      </c>
      <c r="AE51">
        <f t="shared" si="10"/>
        <v>0.59628000132222181</v>
      </c>
      <c r="AF51" t="str">
        <f t="shared" si="11"/>
        <v/>
      </c>
      <c r="AG51" s="48" t="str">
        <f t="shared" si="12"/>
        <v/>
      </c>
      <c r="AH51" s="48" t="str">
        <f t="shared" si="13"/>
        <v/>
      </c>
      <c r="AI51" s="48"/>
      <c r="AJ51" s="48">
        <f t="shared" si="14"/>
        <v>1.3925601103219214</v>
      </c>
      <c r="AK51" s="48" t="str">
        <f t="shared" si="15"/>
        <v/>
      </c>
      <c r="AL51" s="48">
        <f t="shared" si="16"/>
        <v>1.3322626795538599</v>
      </c>
      <c r="AM51" s="48" t="str">
        <f t="shared" si="17"/>
        <v/>
      </c>
      <c r="AO51">
        <f t="shared" si="18"/>
        <v>0.17875866421259137</v>
      </c>
      <c r="AP51" t="str">
        <f t="shared" si="19"/>
        <v/>
      </c>
      <c r="AQ51">
        <f t="shared" si="20"/>
        <v>0.39750166093537581</v>
      </c>
      <c r="AR51" t="str">
        <f t="shared" si="1"/>
        <v/>
      </c>
      <c r="AT51">
        <f t="shared" si="21"/>
        <v>0.3</v>
      </c>
      <c r="AU51">
        <f t="shared" si="22"/>
        <v>0.88129089923069259</v>
      </c>
      <c r="AV51">
        <f t="shared" si="23"/>
        <v>0.85238538101675843</v>
      </c>
      <c r="AW51">
        <f t="shared" si="24"/>
        <v>0.47987729853710154</v>
      </c>
      <c r="AX51">
        <f t="shared" si="25"/>
        <v>0.89096384552555719</v>
      </c>
      <c r="AY51">
        <f t="shared" si="26"/>
        <v>0.50159626479636432</v>
      </c>
      <c r="AZ51">
        <f t="shared" si="27"/>
        <v>0.61617176830021214</v>
      </c>
      <c r="BA51">
        <f t="shared" si="28"/>
        <v>0.43379000371116988</v>
      </c>
      <c r="BB51">
        <f t="shared" si="29"/>
        <v>8.5222616891604028E-2</v>
      </c>
      <c r="BC51">
        <f t="shared" si="30"/>
        <v>0.98731390378548545</v>
      </c>
      <c r="BD51">
        <f t="shared" si="31"/>
        <v>0.42031922042291558</v>
      </c>
      <c r="BE51">
        <f t="shared" si="32"/>
        <v>0.76968533708724918</v>
      </c>
      <c r="BF51">
        <f t="shared" si="33"/>
        <v>0.11160556214344342</v>
      </c>
      <c r="BG51">
        <f t="shared" si="34"/>
        <v>41</v>
      </c>
      <c r="BH51">
        <f t="shared" si="35"/>
        <v>0.89096384552555719</v>
      </c>
      <c r="BI51">
        <f t="shared" si="36"/>
        <v>0.50159626479636432</v>
      </c>
    </row>
    <row r="52" spans="1:61">
      <c r="M52">
        <f t="shared" si="37"/>
        <v>42</v>
      </c>
      <c r="N52">
        <f t="shared" si="2"/>
        <v>1.1134695754484175E-2</v>
      </c>
      <c r="O52">
        <f t="shared" si="3"/>
        <v>3.8837210997197612E-3</v>
      </c>
      <c r="Q52">
        <f t="shared" si="40"/>
        <v>0.34105816192610622</v>
      </c>
      <c r="R52">
        <f t="shared" si="40"/>
        <v>3.6480433590142636E-2</v>
      </c>
      <c r="S52" t="str">
        <f t="shared" si="5"/>
        <v/>
      </c>
      <c r="T52">
        <f t="shared" si="41"/>
        <v>0.31668889347822943</v>
      </c>
      <c r="U52">
        <f t="shared" si="41"/>
        <v>0.26247281405088002</v>
      </c>
      <c r="V52" t="str">
        <f t="shared" si="7"/>
        <v/>
      </c>
      <c r="W52" s="49">
        <f t="shared" si="38"/>
        <v>4.6661606348182318E-3</v>
      </c>
      <c r="X52" s="50">
        <f t="shared" si="39"/>
        <v>60</v>
      </c>
      <c r="AA52">
        <f t="shared" si="0"/>
        <v>0.348794541436456</v>
      </c>
      <c r="AB52">
        <f t="shared" si="8"/>
        <v>0.39832470619576332</v>
      </c>
      <c r="AC52">
        <f t="shared" si="9"/>
        <v>2.162467485850442</v>
      </c>
      <c r="AE52">
        <f t="shared" si="10"/>
        <v>0.60353097597698624</v>
      </c>
      <c r="AF52" t="str">
        <f t="shared" si="11"/>
        <v/>
      </c>
      <c r="AG52" s="48" t="str">
        <f t="shared" si="12"/>
        <v/>
      </c>
      <c r="AH52" s="48" t="str">
        <f t="shared" si="13"/>
        <v/>
      </c>
      <c r="AI52" s="48"/>
      <c r="AJ52" s="48">
        <f t="shared" si="14"/>
        <v>1.3964975828230064</v>
      </c>
      <c r="AK52" s="48" t="str">
        <f t="shared" si="15"/>
        <v/>
      </c>
      <c r="AL52" s="48">
        <f t="shared" si="16"/>
        <v>1.3360296606888806</v>
      </c>
      <c r="AM52" s="48" t="str">
        <f t="shared" si="17"/>
        <v/>
      </c>
      <c r="AO52">
        <f t="shared" si="18"/>
        <v>0.18419916544507611</v>
      </c>
      <c r="AP52" t="str">
        <f t="shared" si="19"/>
        <v/>
      </c>
      <c r="AQ52">
        <f t="shared" si="20"/>
        <v>0.39832470619576332</v>
      </c>
      <c r="AR52" t="str">
        <f t="shared" si="1"/>
        <v/>
      </c>
      <c r="AT52">
        <f t="shared" si="21"/>
        <v>0.3</v>
      </c>
      <c r="AU52">
        <f t="shared" si="22"/>
        <v>0.88129089923069259</v>
      </c>
      <c r="AV52">
        <f t="shared" si="23"/>
        <v>0.83995682510587866</v>
      </c>
      <c r="AW52">
        <f t="shared" si="24"/>
        <v>0.49607283558300197</v>
      </c>
      <c r="AX52">
        <f t="shared" si="25"/>
        <v>0.87797278043305405</v>
      </c>
      <c r="AY52">
        <f t="shared" si="26"/>
        <v>0.51852480238995247</v>
      </c>
      <c r="AZ52">
        <f t="shared" si="27"/>
        <v>0.60042447245694941</v>
      </c>
      <c r="BA52">
        <f t="shared" si="28"/>
        <v>0.43867604705069951</v>
      </c>
      <c r="BB52">
        <f t="shared" si="29"/>
        <v>9.1617637584522987E-2</v>
      </c>
      <c r="BC52">
        <f t="shared" si="30"/>
        <v>0.98912175447454231</v>
      </c>
      <c r="BD52">
        <f t="shared" si="31"/>
        <v>0.44184635629066626</v>
      </c>
      <c r="BE52">
        <f t="shared" si="32"/>
        <v>0.77044389853388695</v>
      </c>
      <c r="BF52">
        <f t="shared" si="33"/>
        <v>0.11084700069680564</v>
      </c>
      <c r="BG52" t="str">
        <f t="shared" si="34"/>
        <v/>
      </c>
      <c r="BH52" t="str">
        <f t="shared" si="35"/>
        <v/>
      </c>
      <c r="BI52" t="str">
        <f t="shared" si="36"/>
        <v/>
      </c>
    </row>
    <row r="53" spans="1:61">
      <c r="M53">
        <f t="shared" si="37"/>
        <v>43</v>
      </c>
      <c r="N53">
        <f t="shared" si="2"/>
        <v>1.1090245930380861E-2</v>
      </c>
      <c r="O53">
        <f t="shared" si="3"/>
        <v>4.1978459225544759E-3</v>
      </c>
      <c r="Q53">
        <f t="shared" si="40"/>
        <v>0.3521484078564871</v>
      </c>
      <c r="R53">
        <f t="shared" si="40"/>
        <v>4.0678279512697112E-2</v>
      </c>
      <c r="S53" t="str">
        <f t="shared" si="5"/>
        <v/>
      </c>
      <c r="T53">
        <f t="shared" si="41"/>
        <v>0.30559864754784855</v>
      </c>
      <c r="U53">
        <f t="shared" si="41"/>
        <v>0.25827496812832557</v>
      </c>
      <c r="V53" t="str">
        <f t="shared" si="7"/>
        <v/>
      </c>
      <c r="W53" s="49">
        <f t="shared" si="38"/>
        <v>4.5857095893903311E-3</v>
      </c>
      <c r="X53" s="50">
        <f t="shared" si="39"/>
        <v>60</v>
      </c>
      <c r="AA53">
        <f t="shared" si="0"/>
        <v>0.37851693721730784</v>
      </c>
      <c r="AB53">
        <f t="shared" si="8"/>
        <v>0.39866378544163888</v>
      </c>
      <c r="AC53">
        <f t="shared" si="9"/>
        <v>2.1062853482329347</v>
      </c>
      <c r="AE53">
        <f t="shared" si="10"/>
        <v>0.61042337598481267</v>
      </c>
      <c r="AF53" t="str">
        <f t="shared" si="11"/>
        <v/>
      </c>
      <c r="AG53" s="48" t="str">
        <f t="shared" si="12"/>
        <v/>
      </c>
      <c r="AH53" s="48" t="str">
        <f t="shared" si="13"/>
        <v/>
      </c>
      <c r="AI53" s="48"/>
      <c r="AJ53" s="48">
        <f t="shared" si="14"/>
        <v>1.3993167274322338</v>
      </c>
      <c r="AK53" s="48" t="str">
        <f t="shared" si="15"/>
        <v/>
      </c>
      <c r="AL53" s="48">
        <f t="shared" si="16"/>
        <v>1.3387267371908571</v>
      </c>
      <c r="AM53" s="48" t="str">
        <f t="shared" si="17"/>
        <v/>
      </c>
      <c r="AO53">
        <f t="shared" si="18"/>
        <v>0.18927339820129188</v>
      </c>
      <c r="AP53" t="str">
        <f t="shared" si="19"/>
        <v/>
      </c>
      <c r="AQ53">
        <f t="shared" si="20"/>
        <v>0.39866378544163888</v>
      </c>
      <c r="AR53">
        <f t="shared" si="1"/>
        <v>43</v>
      </c>
      <c r="AT53">
        <f t="shared" si="21"/>
        <v>0.3</v>
      </c>
      <c r="AU53">
        <f t="shared" si="22"/>
        <v>0.88129089923069259</v>
      </c>
      <c r="AV53">
        <f t="shared" si="23"/>
        <v>0.82652301731842148</v>
      </c>
      <c r="AW53">
        <f t="shared" si="24"/>
        <v>0.51220371987243551</v>
      </c>
      <c r="AX53">
        <f t="shared" si="25"/>
        <v>0.8639309663511574</v>
      </c>
      <c r="AY53">
        <f t="shared" si="26"/>
        <v>0.53538576108107638</v>
      </c>
      <c r="AZ53">
        <f t="shared" si="27"/>
        <v>0.58440925714859371</v>
      </c>
      <c r="BA53">
        <f t="shared" si="28"/>
        <v>0.44348936423409102</v>
      </c>
      <c r="BB53">
        <f t="shared" si="29"/>
        <v>9.8223338216289743E-2</v>
      </c>
      <c r="BC53">
        <f t="shared" si="30"/>
        <v>0.99076592741230818</v>
      </c>
      <c r="BD53">
        <f t="shared" si="31"/>
        <v>0.4633382751107763</v>
      </c>
      <c r="BE53">
        <f t="shared" si="32"/>
        <v>0.77157187759194135</v>
      </c>
      <c r="BF53">
        <f t="shared" si="33"/>
        <v>0.10971902163875125</v>
      </c>
      <c r="BG53" t="str">
        <f t="shared" si="34"/>
        <v/>
      </c>
      <c r="BH53" t="str">
        <f t="shared" si="35"/>
        <v/>
      </c>
      <c r="BI53" t="str">
        <f t="shared" si="36"/>
        <v/>
      </c>
    </row>
    <row r="54" spans="1:61">
      <c r="M54">
        <f t="shared" si="37"/>
        <v>44</v>
      </c>
      <c r="N54">
        <f t="shared" si="2"/>
        <v>1.102831412407675E-2</v>
      </c>
      <c r="O54">
        <f t="shared" si="3"/>
        <v>4.5172565494070458E-3</v>
      </c>
      <c r="Q54">
        <f t="shared" si="40"/>
        <v>0.36317672198056383</v>
      </c>
      <c r="R54">
        <f t="shared" si="40"/>
        <v>4.5195536062104157E-2</v>
      </c>
      <c r="S54" t="str">
        <f t="shared" si="5"/>
        <v/>
      </c>
      <c r="T54">
        <f t="shared" si="41"/>
        <v>0.29457033342377181</v>
      </c>
      <c r="U54">
        <f t="shared" si="41"/>
        <v>0.25375771157891852</v>
      </c>
      <c r="V54" t="str">
        <f t="shared" si="7"/>
        <v/>
      </c>
      <c r="W54" s="49">
        <f t="shared" si="38"/>
        <v>4.5052585439624305E-3</v>
      </c>
      <c r="X54" s="50">
        <f t="shared" si="39"/>
        <v>60</v>
      </c>
      <c r="AA54">
        <f t="shared" si="0"/>
        <v>0.40960535749930083</v>
      </c>
      <c r="AB54">
        <f t="shared" si="8"/>
        <v>0.39847430258536137</v>
      </c>
      <c r="AC54">
        <f t="shared" si="9"/>
        <v>2.0547635441817174</v>
      </c>
      <c r="AE54">
        <f t="shared" si="10"/>
        <v>0.61693443355948241</v>
      </c>
      <c r="AF54" t="str">
        <f t="shared" si="11"/>
        <v/>
      </c>
      <c r="AG54" s="48" t="str">
        <f t="shared" si="12"/>
        <v/>
      </c>
      <c r="AH54" s="48" t="str">
        <f t="shared" si="13"/>
        <v/>
      </c>
      <c r="AI54" s="48"/>
      <c r="AJ54" s="48">
        <f t="shared" si="14"/>
        <v>1.4009732845314535</v>
      </c>
      <c r="AK54" s="48">
        <f t="shared" si="15"/>
        <v>44</v>
      </c>
      <c r="AL54" s="48">
        <f t="shared" si="16"/>
        <v>1.3403115658696925</v>
      </c>
      <c r="AM54" s="48" t="str">
        <f t="shared" si="17"/>
        <v/>
      </c>
      <c r="AO54">
        <f t="shared" si="18"/>
        <v>0.19392708407431308</v>
      </c>
      <c r="AP54" t="str">
        <f t="shared" si="19"/>
        <v/>
      </c>
      <c r="AQ54">
        <f t="shared" si="20"/>
        <v>0.39847430258536137</v>
      </c>
      <c r="AR54" t="str">
        <f t="shared" si="1"/>
        <v/>
      </c>
      <c r="AT54">
        <f t="shared" si="21"/>
        <v>0.3</v>
      </c>
      <c r="AU54">
        <f t="shared" si="22"/>
        <v>0.88129089923069259</v>
      </c>
      <c r="AV54">
        <f t="shared" si="23"/>
        <v>0.81206704219905868</v>
      </c>
      <c r="AW54">
        <f t="shared" si="24"/>
        <v>0.52824452367063379</v>
      </c>
      <c r="AX54">
        <f t="shared" si="25"/>
        <v>0.84882072224091021</v>
      </c>
      <c r="AY54">
        <f t="shared" si="26"/>
        <v>0.55215256229054333</v>
      </c>
      <c r="AZ54">
        <f t="shared" si="27"/>
        <v>0.56813942306889276</v>
      </c>
      <c r="BA54">
        <f t="shared" si="28"/>
        <v>0.44821078476962967</v>
      </c>
      <c r="BB54">
        <f t="shared" si="29"/>
        <v>0.10501950340089047</v>
      </c>
      <c r="BC54">
        <f t="shared" si="30"/>
        <v>0.99224713179328217</v>
      </c>
      <c r="BD54">
        <f t="shared" si="31"/>
        <v>0.48470803154356595</v>
      </c>
      <c r="BE54">
        <f t="shared" si="32"/>
        <v>0.77306100314434467</v>
      </c>
      <c r="BF54">
        <f t="shared" si="33"/>
        <v>0.10822989608634792</v>
      </c>
      <c r="BG54" t="str">
        <f t="shared" si="34"/>
        <v/>
      </c>
      <c r="BH54" t="str">
        <f t="shared" si="35"/>
        <v/>
      </c>
      <c r="BI54" t="str">
        <f t="shared" si="36"/>
        <v/>
      </c>
    </row>
    <row r="55" spans="1:61">
      <c r="A55" t="s">
        <v>442</v>
      </c>
      <c r="M55">
        <f t="shared" si="37"/>
        <v>45</v>
      </c>
      <c r="N55">
        <f t="shared" si="2"/>
        <v>1.0949195431469239E-2</v>
      </c>
      <c r="O55">
        <f t="shared" si="3"/>
        <v>4.8394144904520273E-3</v>
      </c>
      <c r="Q55">
        <f t="shared" si="40"/>
        <v>0.37412591741203305</v>
      </c>
      <c r="R55">
        <f t="shared" si="40"/>
        <v>5.0034950552556183E-2</v>
      </c>
      <c r="S55" t="str">
        <f t="shared" si="5"/>
        <v/>
      </c>
      <c r="T55">
        <f t="shared" si="41"/>
        <v>0.2836211379923026</v>
      </c>
      <c r="U55">
        <f t="shared" si="41"/>
        <v>0.24891829708846647</v>
      </c>
      <c r="V55" t="str">
        <f t="shared" si="7"/>
        <v/>
      </c>
      <c r="W55" s="49">
        <f t="shared" si="38"/>
        <v>4.4248074985345298E-3</v>
      </c>
      <c r="X55" s="50">
        <f t="shared" si="39"/>
        <v>60</v>
      </c>
      <c r="AA55">
        <f t="shared" si="0"/>
        <v>0.44198813700438638</v>
      </c>
      <c r="AB55">
        <f t="shared" si="8"/>
        <v>0.39771306084316227</v>
      </c>
      <c r="AC55">
        <f t="shared" si="9"/>
        <v>2.0075639456016376</v>
      </c>
      <c r="AE55">
        <f t="shared" si="10"/>
        <v>0.62304421450049952</v>
      </c>
      <c r="AF55" t="str">
        <f t="shared" si="11"/>
        <v/>
      </c>
      <c r="AG55" s="48" t="str">
        <f t="shared" si="12"/>
        <v/>
      </c>
      <c r="AH55" s="48" t="str">
        <f t="shared" si="13"/>
        <v/>
      </c>
      <c r="AI55" s="48"/>
      <c r="AJ55" s="48">
        <f t="shared" si="14"/>
        <v>1.4014319344092308</v>
      </c>
      <c r="AK55" s="48">
        <f t="shared" si="15"/>
        <v>45</v>
      </c>
      <c r="AL55" s="48">
        <f t="shared" si="16"/>
        <v>1.3407503563467538</v>
      </c>
      <c r="AM55" s="48">
        <f t="shared" si="17"/>
        <v>45</v>
      </c>
      <c r="AO55">
        <f t="shared" si="18"/>
        <v>0.19810729402393878</v>
      </c>
      <c r="AP55" t="str">
        <f t="shared" si="19"/>
        <v/>
      </c>
      <c r="AQ55">
        <f t="shared" si="20"/>
        <v>0.39771306084316227</v>
      </c>
      <c r="AR55" t="str">
        <f t="shared" si="1"/>
        <v/>
      </c>
      <c r="AT55">
        <f t="shared" si="21"/>
        <v>0.3</v>
      </c>
      <c r="AU55">
        <f t="shared" si="22"/>
        <v>0.88129089923069259</v>
      </c>
      <c r="AV55">
        <f t="shared" si="23"/>
        <v>0.79658010788370703</v>
      </c>
      <c r="AW55">
        <f t="shared" si="24"/>
        <v>0.54417024846304674</v>
      </c>
      <c r="AX55">
        <f t="shared" si="25"/>
        <v>0.83263285832359579</v>
      </c>
      <c r="AY55">
        <f t="shared" si="26"/>
        <v>0.56879907608563496</v>
      </c>
      <c r="AZ55">
        <f t="shared" si="27"/>
        <v>0.55163050423713422</v>
      </c>
      <c r="BA55">
        <f t="shared" si="28"/>
        <v>0.45282096544410705</v>
      </c>
      <c r="BB55">
        <f t="shared" si="29"/>
        <v>0.11198385032303015</v>
      </c>
      <c r="BC55">
        <f t="shared" si="30"/>
        <v>0.9935679574091778</v>
      </c>
      <c r="BD55">
        <f t="shared" si="31"/>
        <v>0.50587100211167035</v>
      </c>
      <c r="BE55">
        <f t="shared" si="32"/>
        <v>0.77489951947734959</v>
      </c>
      <c r="BF55">
        <f t="shared" si="33"/>
        <v>0.10639137975334301</v>
      </c>
      <c r="BG55" t="str">
        <f t="shared" si="34"/>
        <v/>
      </c>
      <c r="BH55" t="str">
        <f t="shared" si="35"/>
        <v/>
      </c>
      <c r="BI55" t="str">
        <f t="shared" si="36"/>
        <v/>
      </c>
    </row>
    <row r="56" spans="1:61">
      <c r="B56">
        <f>AF112</f>
        <v>60</v>
      </c>
      <c r="C56" t="s">
        <v>443</v>
      </c>
      <c r="M56">
        <f t="shared" si="37"/>
        <v>46</v>
      </c>
      <c r="N56">
        <f t="shared" si="2"/>
        <v>1.0853265223655501E-2</v>
      </c>
      <c r="O56">
        <f t="shared" si="3"/>
        <v>5.1615565181385176E-3</v>
      </c>
      <c r="Q56">
        <f t="shared" si="40"/>
        <v>0.38497918263568853</v>
      </c>
      <c r="R56">
        <f t="shared" si="40"/>
        <v>5.5196507070694699E-2</v>
      </c>
      <c r="S56" t="str">
        <f t="shared" si="5"/>
        <v/>
      </c>
      <c r="T56">
        <f t="shared" si="41"/>
        <v>0.27276787276864711</v>
      </c>
      <c r="U56">
        <f t="shared" si="41"/>
        <v>0.24375674057032795</v>
      </c>
      <c r="V56" t="str">
        <f t="shared" si="7"/>
        <v/>
      </c>
      <c r="W56" s="49">
        <f t="shared" si="38"/>
        <v>4.3443564531066292E-3</v>
      </c>
      <c r="X56" s="50">
        <f t="shared" si="39"/>
        <v>60</v>
      </c>
      <c r="AA56">
        <f t="shared" si="0"/>
        <v>0.47557637372470363</v>
      </c>
      <c r="AB56">
        <f t="shared" si="8"/>
        <v>0.39633900786473231</v>
      </c>
      <c r="AC56">
        <f t="shared" si="9"/>
        <v>1.9643744221497716</v>
      </c>
      <c r="AE56">
        <f t="shared" si="10"/>
        <v>0.62873592320601646</v>
      </c>
      <c r="AF56" t="str">
        <f t="shared" si="11"/>
        <v/>
      </c>
      <c r="AG56" s="48" t="str">
        <f t="shared" si="12"/>
        <v/>
      </c>
      <c r="AH56" s="48" t="str">
        <f t="shared" si="13"/>
        <v/>
      </c>
      <c r="AI56" s="48"/>
      <c r="AJ56" s="48">
        <f t="shared" si="14"/>
        <v>1.4006671710552798</v>
      </c>
      <c r="AK56" s="48">
        <f t="shared" si="15"/>
        <v>46</v>
      </c>
      <c r="AL56" s="48">
        <f t="shared" si="16"/>
        <v>1.3400187070142708</v>
      </c>
      <c r="AM56" s="48" t="str">
        <f t="shared" si="17"/>
        <v/>
      </c>
      <c r="AO56">
        <f t="shared" si="18"/>
        <v>0.20176347410947604</v>
      </c>
      <c r="AP56" t="str">
        <f t="shared" si="19"/>
        <v/>
      </c>
      <c r="AQ56">
        <f t="shared" si="20"/>
        <v>0.39633900786473231</v>
      </c>
      <c r="AR56" t="str">
        <f t="shared" si="1"/>
        <v/>
      </c>
      <c r="AT56">
        <f t="shared" si="21"/>
        <v>0.3</v>
      </c>
      <c r="AU56">
        <f t="shared" si="22"/>
        <v>0.88129089923069259</v>
      </c>
      <c r="AV56">
        <f t="shared" si="23"/>
        <v>0.78006226529777067</v>
      </c>
      <c r="AW56">
        <f t="shared" si="24"/>
        <v>0.55995644171650027</v>
      </c>
      <c r="AX56">
        <f t="shared" si="25"/>
        <v>0.81536742782947247</v>
      </c>
      <c r="AY56">
        <f t="shared" si="26"/>
        <v>0.58529974322580736</v>
      </c>
      <c r="AZ56">
        <f t="shared" si="27"/>
        <v>0.53490040809077655</v>
      </c>
      <c r="BA56">
        <f t="shared" si="28"/>
        <v>0.45730050799910693</v>
      </c>
      <c r="BB56">
        <f t="shared" si="29"/>
        <v>0.11909228177084501</v>
      </c>
      <c r="BC56">
        <f t="shared" si="30"/>
        <v>0.99473280910374207</v>
      </c>
      <c r="BD56">
        <f t="shared" si="31"/>
        <v>0.52674601659464404</v>
      </c>
      <c r="BE56">
        <f t="shared" si="32"/>
        <v>0.77707234288885418</v>
      </c>
      <c r="BF56">
        <f t="shared" si="33"/>
        <v>0.10421855634183841</v>
      </c>
      <c r="BG56" t="str">
        <f t="shared" si="34"/>
        <v/>
      </c>
      <c r="BH56" t="str">
        <f t="shared" si="35"/>
        <v/>
      </c>
      <c r="BI56" t="str">
        <f t="shared" si="36"/>
        <v/>
      </c>
    </row>
    <row r="57" spans="1:61">
      <c r="C57" t="s">
        <v>444</v>
      </c>
      <c r="M57">
        <f t="shared" si="37"/>
        <v>47</v>
      </c>
      <c r="N57">
        <f t="shared" si="2"/>
        <v>1.0740976180450898E-2</v>
      </c>
      <c r="O57">
        <f t="shared" si="3"/>
        <v>5.4807293480188942E-3</v>
      </c>
      <c r="Q57">
        <f t="shared" si="40"/>
        <v>0.39572015881613942</v>
      </c>
      <c r="R57">
        <f t="shared" si="40"/>
        <v>6.0677236418713594E-2</v>
      </c>
      <c r="S57" t="str">
        <f t="shared" si="5"/>
        <v/>
      </c>
      <c r="T57">
        <f t="shared" si="41"/>
        <v>0.26202689658819622</v>
      </c>
      <c r="U57">
        <f t="shared" si="41"/>
        <v>0.23827601122230907</v>
      </c>
      <c r="V57" t="str">
        <f t="shared" si="7"/>
        <v/>
      </c>
      <c r="W57" s="49">
        <f t="shared" si="38"/>
        <v>4.2639054076787286E-3</v>
      </c>
      <c r="X57" s="50">
        <f t="shared" si="39"/>
        <v>60</v>
      </c>
      <c r="AA57">
        <f t="shared" si="0"/>
        <v>0.51026361626181516</v>
      </c>
      <c r="AB57">
        <f t="shared" si="8"/>
        <v>0.39431401642572794</v>
      </c>
      <c r="AC57">
        <f t="shared" si="9"/>
        <v>1.9249056986546023</v>
      </c>
      <c r="AE57">
        <f t="shared" si="10"/>
        <v>0.63399617003844844</v>
      </c>
      <c r="AF57" t="str">
        <f t="shared" si="11"/>
        <v/>
      </c>
      <c r="AG57" s="48" t="str">
        <f t="shared" si="12"/>
        <v/>
      </c>
      <c r="AH57" s="48" t="str">
        <f t="shared" si="13"/>
        <v/>
      </c>
      <c r="AI57" s="48"/>
      <c r="AJ57" s="48">
        <f t="shared" si="14"/>
        <v>1.3986640554373</v>
      </c>
      <c r="AK57" s="48" t="str">
        <f t="shared" si="15"/>
        <v/>
      </c>
      <c r="AL57" s="48">
        <f t="shared" si="16"/>
        <v>1.3381023256955147</v>
      </c>
      <c r="AM57" s="48" t="str">
        <f t="shared" si="17"/>
        <v/>
      </c>
      <c r="AO57">
        <f t="shared" si="18"/>
        <v>0.20484848514985987</v>
      </c>
      <c r="AP57" t="str">
        <f t="shared" si="19"/>
        <v/>
      </c>
      <c r="AQ57">
        <f t="shared" si="20"/>
        <v>0.39431401642572794</v>
      </c>
      <c r="AR57" t="str">
        <f t="shared" si="1"/>
        <v/>
      </c>
      <c r="AT57">
        <f t="shared" si="21"/>
        <v>0.3</v>
      </c>
      <c r="AU57">
        <f t="shared" si="22"/>
        <v>0.88129089923069259</v>
      </c>
      <c r="AV57">
        <f t="shared" si="23"/>
        <v>0.76252301636994013</v>
      </c>
      <c r="AW57">
        <f t="shared" si="24"/>
        <v>0.57557930932557455</v>
      </c>
      <c r="AX57">
        <f t="shared" si="25"/>
        <v>0.79703436273897366</v>
      </c>
      <c r="AY57">
        <f t="shared" si="26"/>
        <v>0.60162969269832633</v>
      </c>
      <c r="AZ57">
        <f t="shared" si="27"/>
        <v>0.51796952393286366</v>
      </c>
      <c r="BA57">
        <f t="shared" si="28"/>
        <v>0.46163007237600384</v>
      </c>
      <c r="BB57">
        <f t="shared" si="29"/>
        <v>0.12631917316743951</v>
      </c>
      <c r="BC57">
        <f t="shared" si="30"/>
        <v>0.99574780128122831</v>
      </c>
      <c r="BD57">
        <f t="shared" si="31"/>
        <v>0.54725638785938169</v>
      </c>
      <c r="BE57">
        <f t="shared" si="32"/>
        <v>0.7795612717574727</v>
      </c>
      <c r="BF57">
        <f t="shared" si="33"/>
        <v>0.1017296274732199</v>
      </c>
      <c r="BG57" t="str">
        <f t="shared" si="34"/>
        <v/>
      </c>
      <c r="BH57" t="str">
        <f t="shared" si="35"/>
        <v/>
      </c>
      <c r="BI57" t="str">
        <f t="shared" si="36"/>
        <v/>
      </c>
    </row>
    <row r="58" spans="1:61">
      <c r="B58">
        <f>AK112</f>
        <v>45</v>
      </c>
      <c r="C58" t="s">
        <v>452</v>
      </c>
      <c r="J58" s="46" t="s">
        <v>391</v>
      </c>
      <c r="M58">
        <f t="shared" si="37"/>
        <v>48</v>
      </c>
      <c r="N58">
        <f t="shared" si="2"/>
        <v>1.0612854732427316E-2</v>
      </c>
      <c r="O58">
        <f t="shared" si="3"/>
        <v>5.7938310553124544E-3</v>
      </c>
      <c r="Q58">
        <f t="shared" si="40"/>
        <v>0.40633301354856671</v>
      </c>
      <c r="R58">
        <f t="shared" si="40"/>
        <v>6.6471067474026049E-2</v>
      </c>
      <c r="S58" t="str">
        <f t="shared" si="5"/>
        <v/>
      </c>
      <c r="T58">
        <f t="shared" si="41"/>
        <v>0.25141404185576893</v>
      </c>
      <c r="U58">
        <f t="shared" si="41"/>
        <v>0.23248218016699662</v>
      </c>
      <c r="V58" t="str">
        <f t="shared" si="7"/>
        <v/>
      </c>
      <c r="W58" s="49">
        <f t="shared" si="38"/>
        <v>4.1834543622508279E-3</v>
      </c>
      <c r="X58" s="50">
        <f t="shared" si="39"/>
        <v>60</v>
      </c>
      <c r="AA58">
        <f t="shared" si="0"/>
        <v>0.54592578541658032</v>
      </c>
      <c r="AB58">
        <f t="shared" si="8"/>
        <v>0.39160368602712514</v>
      </c>
      <c r="AC58">
        <f t="shared" si="9"/>
        <v>1.8888886559577229</v>
      </c>
      <c r="AE58">
        <f t="shared" si="10"/>
        <v>0.63881519371556328</v>
      </c>
      <c r="AF58" t="str">
        <f t="shared" si="11"/>
        <v/>
      </c>
      <c r="AG58" s="48" t="str">
        <f t="shared" si="12"/>
        <v/>
      </c>
      <c r="AH58" s="48" t="str">
        <f t="shared" si="13"/>
        <v/>
      </c>
      <c r="AI58" s="48"/>
      <c r="AJ58" s="48">
        <f t="shared" si="14"/>
        <v>1.3954188248298989</v>
      </c>
      <c r="AK58" s="48" t="str">
        <f t="shared" si="15"/>
        <v/>
      </c>
      <c r="AL58" s="48">
        <f t="shared" si="16"/>
        <v>1.3349976125899619</v>
      </c>
      <c r="AM58" s="48" t="str">
        <f t="shared" si="17"/>
        <v/>
      </c>
      <c r="AO58">
        <f t="shared" si="18"/>
        <v>0.20731962405087898</v>
      </c>
      <c r="AP58" t="str">
        <f t="shared" si="19"/>
        <v/>
      </c>
      <c r="AQ58">
        <f t="shared" si="20"/>
        <v>0.39160368602712514</v>
      </c>
      <c r="AR58" t="str">
        <f t="shared" si="1"/>
        <v/>
      </c>
      <c r="AT58">
        <f t="shared" si="21"/>
        <v>0.3</v>
      </c>
      <c r="AU58">
        <f t="shared" si="22"/>
        <v>0.88129089923069259</v>
      </c>
      <c r="AV58">
        <f t="shared" si="23"/>
        <v>0.7439817897060742</v>
      </c>
      <c r="AW58">
        <f t="shared" si="24"/>
        <v>0.59101582288388765</v>
      </c>
      <c r="AX58">
        <f t="shared" si="25"/>
        <v>0.77765397098531197</v>
      </c>
      <c r="AY58">
        <f t="shared" si="26"/>
        <v>0.61776485384458679</v>
      </c>
      <c r="AZ58">
        <f t="shared" si="27"/>
        <v>0.50086079360438274</v>
      </c>
      <c r="BA58">
        <f t="shared" si="28"/>
        <v>0.46579048365256626</v>
      </c>
      <c r="BB58">
        <f t="shared" si="29"/>
        <v>0.13363768634022519</v>
      </c>
      <c r="BC58">
        <f t="shared" si="30"/>
        <v>0.99662061446813799</v>
      </c>
      <c r="BD58">
        <f t="shared" si="31"/>
        <v>0.56733081563186749</v>
      </c>
      <c r="BE58">
        <f t="shared" si="32"/>
        <v>0.78234524496326774</v>
      </c>
      <c r="BF58">
        <f t="shared" si="33"/>
        <v>9.8945654267424854E-2</v>
      </c>
      <c r="BG58" t="str">
        <f t="shared" si="34"/>
        <v/>
      </c>
      <c r="BH58" t="str">
        <f t="shared" si="35"/>
        <v/>
      </c>
      <c r="BI58" t="str">
        <f t="shared" si="36"/>
        <v/>
      </c>
    </row>
    <row r="59" spans="1:61">
      <c r="B59">
        <f>AM112</f>
        <v>45</v>
      </c>
      <c r="C59" t="s">
        <v>453</v>
      </c>
      <c r="J59" s="46" t="s">
        <v>392</v>
      </c>
      <c r="M59">
        <f t="shared" si="37"/>
        <v>49</v>
      </c>
      <c r="N59">
        <f t="shared" si="2"/>
        <v>1.0469496950597216E-2</v>
      </c>
      <c r="O59">
        <f t="shared" si="3"/>
        <v>6.0976585392974849E-3</v>
      </c>
      <c r="Q59">
        <f t="shared" si="40"/>
        <v>0.41680251049916395</v>
      </c>
      <c r="R59">
        <f t="shared" si="40"/>
        <v>7.2568726013323537E-2</v>
      </c>
      <c r="S59" t="str">
        <f t="shared" si="5"/>
        <v/>
      </c>
      <c r="T59">
        <f t="shared" si="41"/>
        <v>0.2409445449051717</v>
      </c>
      <c r="U59">
        <f t="shared" si="41"/>
        <v>0.22638452162769912</v>
      </c>
      <c r="V59" t="str">
        <f t="shared" si="7"/>
        <v/>
      </c>
      <c r="W59" s="49">
        <f t="shared" si="38"/>
        <v>4.1030033168229273E-3</v>
      </c>
      <c r="X59" s="50">
        <f t="shared" si="39"/>
        <v>60</v>
      </c>
      <c r="AA59">
        <f t="shared" si="0"/>
        <v>0.58242134918905097</v>
      </c>
      <c r="AB59">
        <f t="shared" si="8"/>
        <v>0.38817814840297693</v>
      </c>
      <c r="AC59">
        <f t="shared" si="9"/>
        <v>1.8560720218451099</v>
      </c>
      <c r="AE59">
        <f t="shared" si="10"/>
        <v>0.64318703212686312</v>
      </c>
      <c r="AF59" t="str">
        <f t="shared" si="11"/>
        <v/>
      </c>
      <c r="AG59" s="48" t="str">
        <f t="shared" si="12"/>
        <v/>
      </c>
      <c r="AH59" s="48" t="str">
        <f t="shared" si="13"/>
        <v/>
      </c>
      <c r="AI59" s="48"/>
      <c r="AJ59" s="48">
        <f t="shared" si="14"/>
        <v>1.3909393371258214</v>
      </c>
      <c r="AK59" s="48" t="str">
        <f t="shared" si="15"/>
        <v/>
      </c>
      <c r="AL59" s="48">
        <f t="shared" si="16"/>
        <v>1.3307120853459828</v>
      </c>
      <c r="AM59" s="48" t="str">
        <f t="shared" si="17"/>
        <v/>
      </c>
      <c r="AO59">
        <f t="shared" si="18"/>
        <v>0.2091395936333825</v>
      </c>
      <c r="AP59" t="str">
        <f t="shared" si="19"/>
        <v/>
      </c>
      <c r="AQ59">
        <f t="shared" si="20"/>
        <v>0.38817814840297693</v>
      </c>
      <c r="AR59" t="str">
        <f t="shared" si="1"/>
        <v/>
      </c>
      <c r="AT59">
        <f t="shared" si="21"/>
        <v>0.3</v>
      </c>
      <c r="AU59">
        <f t="shared" si="22"/>
        <v>0.88129089923069259</v>
      </c>
      <c r="AV59">
        <f t="shared" si="23"/>
        <v>0.72446826436910261</v>
      </c>
      <c r="AW59">
        <f t="shared" si="24"/>
        <v>0.60624382097688034</v>
      </c>
      <c r="AX59">
        <f t="shared" si="25"/>
        <v>0.75725727488847128</v>
      </c>
      <c r="AY59">
        <f t="shared" si="26"/>
        <v>0.63368206223735013</v>
      </c>
      <c r="AZ59">
        <f t="shared" si="27"/>
        <v>0.48359973890039631</v>
      </c>
      <c r="BA59">
        <f t="shared" si="28"/>
        <v>0.46976283110304051</v>
      </c>
      <c r="BB59">
        <f t="shared" si="29"/>
        <v>0.14102010207816779</v>
      </c>
      <c r="BC59">
        <f t="shared" si="30"/>
        <v>0.99736031681261994</v>
      </c>
      <c r="BD59">
        <f t="shared" si="31"/>
        <v>0.58690414508273392</v>
      </c>
      <c r="BE59">
        <f t="shared" si="32"/>
        <v>0.78540064256136299</v>
      </c>
      <c r="BF59">
        <f t="shared" si="33"/>
        <v>9.5890256669329599E-2</v>
      </c>
      <c r="BG59" t="str">
        <f t="shared" si="34"/>
        <v/>
      </c>
      <c r="BH59" t="str">
        <f t="shared" si="35"/>
        <v/>
      </c>
      <c r="BI59" t="str">
        <f t="shared" si="36"/>
        <v/>
      </c>
    </row>
    <row r="60" spans="1:61">
      <c r="J60" s="46" t="s">
        <v>393</v>
      </c>
      <c r="M60">
        <f t="shared" si="37"/>
        <v>50</v>
      </c>
      <c r="N60">
        <f t="shared" si="2"/>
        <v>1.0311563928640416E-2</v>
      </c>
      <c r="O60">
        <f t="shared" si="3"/>
        <v>6.3889601105383493E-3</v>
      </c>
      <c r="Q60">
        <f t="shared" si="40"/>
        <v>0.42711407442780436</v>
      </c>
      <c r="R60">
        <f t="shared" si="40"/>
        <v>7.8957686123861892E-2</v>
      </c>
      <c r="S60" t="str">
        <f t="shared" si="5"/>
        <v/>
      </c>
      <c r="T60">
        <f t="shared" si="41"/>
        <v>0.23063298097653129</v>
      </c>
      <c r="U60">
        <f t="shared" si="41"/>
        <v>0.21999556151716076</v>
      </c>
      <c r="V60" t="str">
        <f t="shared" si="7"/>
        <v/>
      </c>
      <c r="W60" s="49">
        <f t="shared" si="38"/>
        <v>4.0225522713950267E-3</v>
      </c>
      <c r="X60" s="50">
        <f t="shared" si="39"/>
        <v>60</v>
      </c>
      <c r="AA60">
        <f t="shared" si="0"/>
        <v>0.61959176655957915</v>
      </c>
      <c r="AB60">
        <f t="shared" si="8"/>
        <v>0.3840128578781723</v>
      </c>
      <c r="AC60">
        <f t="shared" si="9"/>
        <v>1.8262204061708682</v>
      </c>
      <c r="AE60">
        <f t="shared" si="10"/>
        <v>0.64710963594496507</v>
      </c>
      <c r="AF60" t="str">
        <f t="shared" si="11"/>
        <v/>
      </c>
      <c r="AG60" s="48" t="str">
        <f t="shared" si="12"/>
        <v/>
      </c>
      <c r="AH60" s="48" t="str">
        <f t="shared" si="13"/>
        <v/>
      </c>
      <c r="AI60" s="48"/>
      <c r="AJ60" s="48">
        <f t="shared" si="14"/>
        <v>1.3852453322220684</v>
      </c>
      <c r="AK60" s="48" t="str">
        <f t="shared" si="15"/>
        <v/>
      </c>
      <c r="AL60" s="48">
        <f t="shared" si="16"/>
        <v>1.3252646291290209</v>
      </c>
      <c r="AM60" s="48" t="str">
        <f t="shared" si="17"/>
        <v/>
      </c>
      <c r="AO60">
        <f t="shared" si="18"/>
        <v>0.21027738852362959</v>
      </c>
      <c r="AP60" t="str">
        <f t="shared" si="19"/>
        <v/>
      </c>
      <c r="AQ60">
        <f t="shared" si="20"/>
        <v>0.3840128578781723</v>
      </c>
      <c r="AR60" t="str">
        <f t="shared" si="1"/>
        <v/>
      </c>
      <c r="AT60">
        <f t="shared" si="21"/>
        <v>0.3</v>
      </c>
      <c r="AU60">
        <f t="shared" si="22"/>
        <v>0.88129089923069259</v>
      </c>
      <c r="AV60">
        <f t="shared" si="23"/>
        <v>0.70402252537102261</v>
      </c>
      <c r="AW60">
        <f t="shared" si="24"/>
        <v>0.62124210375799827</v>
      </c>
      <c r="AX60">
        <f t="shared" si="25"/>
        <v>0.73588617368468001</v>
      </c>
      <c r="AY60">
        <f t="shared" si="26"/>
        <v>0.64935915853738835</v>
      </c>
      <c r="AZ60">
        <f t="shared" si="27"/>
        <v>0.46621444112923216</v>
      </c>
      <c r="BA60">
        <f t="shared" si="28"/>
        <v>0.47352855816881245</v>
      </c>
      <c r="BB60">
        <f t="shared" si="29"/>
        <v>0.14843816318713671</v>
      </c>
      <c r="BC60">
        <f t="shared" si="30"/>
        <v>0.99797715413126442</v>
      </c>
      <c r="BD60">
        <f t="shared" si="31"/>
        <v>0.60591796705475509</v>
      </c>
      <c r="BE60">
        <f t="shared" si="32"/>
        <v>0.78870162184721093</v>
      </c>
      <c r="BF60">
        <f t="shared" si="33"/>
        <v>9.2589277383481661E-2</v>
      </c>
      <c r="BG60" t="str">
        <f t="shared" si="34"/>
        <v/>
      </c>
      <c r="BH60" t="str">
        <f t="shared" si="35"/>
        <v/>
      </c>
      <c r="BI60" t="str">
        <f t="shared" si="36"/>
        <v/>
      </c>
    </row>
    <row r="61" spans="1:61">
      <c r="B61">
        <f>AP112</f>
        <v>51</v>
      </c>
      <c r="C61" t="s">
        <v>447</v>
      </c>
      <c r="J61" s="35" t="s">
        <v>413</v>
      </c>
      <c r="M61">
        <f t="shared" si="37"/>
        <v>51</v>
      </c>
      <c r="N61">
        <f t="shared" si="2"/>
        <v>1.013977670771149E-2</v>
      </c>
      <c r="O61">
        <f t="shared" si="3"/>
        <v>6.6644920579312355E-3</v>
      </c>
      <c r="Q61">
        <f t="shared" si="40"/>
        <v>0.43725385113551585</v>
      </c>
      <c r="R61">
        <f t="shared" si="40"/>
        <v>8.5622178181793129E-2</v>
      </c>
      <c r="S61" t="str">
        <f t="shared" si="5"/>
        <v/>
      </c>
      <c r="T61">
        <f t="shared" si="41"/>
        <v>0.2204932042688198</v>
      </c>
      <c r="U61">
        <f t="shared" si="41"/>
        <v>0.21333106945922953</v>
      </c>
      <c r="V61" t="str">
        <f t="shared" si="7"/>
        <v/>
      </c>
      <c r="W61" s="49">
        <f t="shared" si="38"/>
        <v>3.942101225967126E-3</v>
      </c>
      <c r="X61" s="50">
        <f t="shared" si="39"/>
        <v>60</v>
      </c>
      <c r="AA61">
        <f t="shared" si="0"/>
        <v>0.65726221099748328</v>
      </c>
      <c r="AB61">
        <f t="shared" si="8"/>
        <v>0.37908934586170245</v>
      </c>
      <c r="AC61">
        <f t="shared" si="9"/>
        <v>1.7991126401696624</v>
      </c>
      <c r="AE61">
        <f t="shared" si="10"/>
        <v>0.65058492059474538</v>
      </c>
      <c r="AF61" t="str">
        <f t="shared" si="11"/>
        <v/>
      </c>
      <c r="AG61" s="48" t="str">
        <f t="shared" si="12"/>
        <v/>
      </c>
      <c r="AH61" s="48" t="str">
        <f t="shared" si="13"/>
        <v/>
      </c>
      <c r="AI61" s="48"/>
      <c r="AJ61" s="48">
        <f t="shared" si="14"/>
        <v>1.3783684964729601</v>
      </c>
      <c r="AK61" s="48" t="str">
        <f t="shared" si="15"/>
        <v/>
      </c>
      <c r="AL61" s="48">
        <f t="shared" si="16"/>
        <v>1.3186855582838559</v>
      </c>
      <c r="AM61" s="48" t="str">
        <f t="shared" si="17"/>
        <v/>
      </c>
      <c r="AO61">
        <f t="shared" si="18"/>
        <v>0.21070906701314324</v>
      </c>
      <c r="AP61">
        <f t="shared" si="19"/>
        <v>51</v>
      </c>
      <c r="AQ61">
        <f t="shared" si="20"/>
        <v>0.37908934586170245</v>
      </c>
      <c r="AR61" t="str">
        <f t="shared" si="1"/>
        <v/>
      </c>
      <c r="AT61">
        <f t="shared" si="21"/>
        <v>0.3</v>
      </c>
      <c r="AU61">
        <f t="shared" si="22"/>
        <v>0.88129089923069259</v>
      </c>
      <c r="AV61">
        <f t="shared" si="23"/>
        <v>0.6826950381409046</v>
      </c>
      <c r="AW61">
        <f t="shared" si="24"/>
        <v>0.63599052014295121</v>
      </c>
      <c r="AX61">
        <f t="shared" si="25"/>
        <v>0.71359341683885436</v>
      </c>
      <c r="AY61">
        <f t="shared" si="26"/>
        <v>0.66477507963410587</v>
      </c>
      <c r="AZ61">
        <f t="shared" si="27"/>
        <v>0.44873546930778219</v>
      </c>
      <c r="BA61">
        <f t="shared" si="28"/>
        <v>0.47706954251218947</v>
      </c>
      <c r="BB61">
        <f t="shared" si="29"/>
        <v>0.15586341976410539</v>
      </c>
      <c r="BC61">
        <f t="shared" si="30"/>
        <v>0.99848231265988407</v>
      </c>
      <c r="BD61">
        <f t="shared" si="31"/>
        <v>0.62432105295913287</v>
      </c>
      <c r="BE61">
        <f t="shared" si="32"/>
        <v>0.79222048142774049</v>
      </c>
      <c r="BF61">
        <f t="shared" si="33"/>
        <v>8.9070417802952107E-2</v>
      </c>
      <c r="BG61" t="str">
        <f t="shared" si="34"/>
        <v/>
      </c>
      <c r="BH61" t="str">
        <f t="shared" si="35"/>
        <v/>
      </c>
      <c r="BI61" t="str">
        <f t="shared" si="36"/>
        <v/>
      </c>
    </row>
    <row r="62" spans="1:61">
      <c r="B62">
        <f>BG112</f>
        <v>39.5</v>
      </c>
      <c r="C62" t="s">
        <v>445</v>
      </c>
      <c r="J62" t="s">
        <v>414</v>
      </c>
      <c r="M62">
        <f t="shared" si="37"/>
        <v>52</v>
      </c>
      <c r="N62">
        <f t="shared" si="2"/>
        <v>9.9549107983101844E-3</v>
      </c>
      <c r="O62">
        <f t="shared" si="3"/>
        <v>6.9210778636373668E-3</v>
      </c>
      <c r="Q62">
        <f t="shared" si="40"/>
        <v>0.44720876193382603</v>
      </c>
      <c r="R62">
        <f t="shared" si="40"/>
        <v>9.2543256045430497E-2</v>
      </c>
      <c r="S62" t="str">
        <f t="shared" si="5"/>
        <v/>
      </c>
      <c r="T62">
        <f t="shared" si="41"/>
        <v>0.21053829347050962</v>
      </c>
      <c r="U62">
        <f t="shared" si="41"/>
        <v>0.20640999159559215</v>
      </c>
      <c r="V62" t="str">
        <f t="shared" si="7"/>
        <v/>
      </c>
      <c r="W62" s="49">
        <f t="shared" si="38"/>
        <v>3.8616501805392254E-3</v>
      </c>
      <c r="X62" s="50">
        <f t="shared" si="39"/>
        <v>60</v>
      </c>
      <c r="AA62">
        <f t="shared" si="0"/>
        <v>0.69524257965347103</v>
      </c>
      <c r="AB62">
        <f t="shared" si="8"/>
        <v>0.37339591763008928</v>
      </c>
      <c r="AC62">
        <f t="shared" si="9"/>
        <v>1.7745403846131178</v>
      </c>
      <c r="AE62">
        <f t="shared" si="10"/>
        <v>0.65361875352941823</v>
      </c>
      <c r="AF62" t="str">
        <f t="shared" si="11"/>
        <v/>
      </c>
      <c r="AG62" s="48" t="str">
        <f t="shared" si="12"/>
        <v/>
      </c>
      <c r="AH62" s="48" t="str">
        <f t="shared" si="13"/>
        <v/>
      </c>
      <c r="AI62" s="48"/>
      <c r="AJ62" s="48">
        <f t="shared" si="14"/>
        <v>1.3703523207403467</v>
      </c>
      <c r="AK62" s="48" t="str">
        <f t="shared" si="15"/>
        <v/>
      </c>
      <c r="AL62" s="48">
        <f t="shared" si="16"/>
        <v>1.3110164805311997</v>
      </c>
      <c r="AM62" s="48" t="str">
        <f t="shared" si="17"/>
        <v/>
      </c>
      <c r="AO62">
        <f t="shared" si="18"/>
        <v>0.21041838262333851</v>
      </c>
      <c r="AP62" t="str">
        <f t="shared" si="19"/>
        <v/>
      </c>
      <c r="AQ62">
        <f t="shared" si="20"/>
        <v>0.37339591763008928</v>
      </c>
      <c r="AR62" t="str">
        <f t="shared" si="1"/>
        <v/>
      </c>
      <c r="AT62">
        <f t="shared" si="21"/>
        <v>0.3</v>
      </c>
      <c r="AU62">
        <f t="shared" si="22"/>
        <v>0.88129089923069259</v>
      </c>
      <c r="AV62">
        <f t="shared" si="23"/>
        <v>0.6605464334952269</v>
      </c>
      <c r="AW62">
        <f t="shared" si="24"/>
        <v>0.65047004703597289</v>
      </c>
      <c r="AX62">
        <f t="shared" si="25"/>
        <v>0.6904423792828146</v>
      </c>
      <c r="AY62">
        <f t="shared" si="26"/>
        <v>0.67990994145753225</v>
      </c>
      <c r="AZ62">
        <f t="shared" si="27"/>
        <v>0.43119575476457178</v>
      </c>
      <c r="BA62">
        <f t="shared" si="28"/>
        <v>0.48036816572541768</v>
      </c>
      <c r="BB62">
        <f t="shared" si="29"/>
        <v>0.16326756875156204</v>
      </c>
      <c r="BC62">
        <f t="shared" si="30"/>
        <v>0.99888765902653498</v>
      </c>
      <c r="BD62">
        <f t="shared" si="31"/>
        <v>0.64206962346945784</v>
      </c>
      <c r="BE62">
        <f t="shared" si="32"/>
        <v>0.79592804562510355</v>
      </c>
      <c r="BF62">
        <f t="shared" si="33"/>
        <v>8.536285360558904E-2</v>
      </c>
      <c r="BG62" t="str">
        <f t="shared" si="34"/>
        <v/>
      </c>
      <c r="BH62" t="str">
        <f t="shared" si="35"/>
        <v/>
      </c>
      <c r="BI62" t="str">
        <f t="shared" si="36"/>
        <v/>
      </c>
    </row>
    <row r="63" spans="1:61">
      <c r="C63" t="s">
        <v>446</v>
      </c>
      <c r="J63" t="s">
        <v>409</v>
      </c>
      <c r="M63">
        <f t="shared" si="37"/>
        <v>53</v>
      </c>
      <c r="N63">
        <f t="shared" si="2"/>
        <v>9.7577903573907356E-3</v>
      </c>
      <c r="O63">
        <f t="shared" si="3"/>
        <v>7.1556685834616414E-3</v>
      </c>
      <c r="Q63">
        <f t="shared" si="40"/>
        <v>0.45696655229121674</v>
      </c>
      <c r="R63">
        <f t="shared" si="40"/>
        <v>9.9698924628892141E-2</v>
      </c>
      <c r="S63" t="str">
        <f t="shared" si="5"/>
        <v/>
      </c>
      <c r="T63">
        <f t="shared" si="41"/>
        <v>0.2007805031131189</v>
      </c>
      <c r="U63">
        <f t="shared" si="41"/>
        <v>0.19925432301213053</v>
      </c>
      <c r="V63" t="str">
        <f t="shared" si="7"/>
        <v/>
      </c>
      <c r="W63" s="49">
        <f t="shared" si="38"/>
        <v>3.7811991351113248E-3</v>
      </c>
      <c r="X63" s="50">
        <f t="shared" si="39"/>
        <v>60</v>
      </c>
      <c r="AA63">
        <f t="shared" si="0"/>
        <v>0.73332878872948959</v>
      </c>
      <c r="AB63">
        <f t="shared" si="8"/>
        <v>0.36692826906490333</v>
      </c>
      <c r="AC63">
        <f t="shared" si="9"/>
        <v>1.7523069751450175</v>
      </c>
      <c r="AE63">
        <f t="shared" si="10"/>
        <v>0.65622087530334727</v>
      </c>
      <c r="AF63" t="str">
        <f t="shared" si="11"/>
        <v/>
      </c>
      <c r="AG63" s="48" t="str">
        <f t="shared" si="12"/>
        <v/>
      </c>
      <c r="AH63" s="48" t="str">
        <f t="shared" si="13"/>
        <v/>
      </c>
      <c r="AI63" s="48"/>
      <c r="AJ63" s="48">
        <f t="shared" si="14"/>
        <v>1.3612517476183918</v>
      </c>
      <c r="AK63" s="48" t="str">
        <f t="shared" si="15"/>
        <v/>
      </c>
      <c r="AL63" s="48">
        <f t="shared" si="16"/>
        <v>1.3023099594675389</v>
      </c>
      <c r="AM63" s="48" t="str">
        <f t="shared" si="17"/>
        <v/>
      </c>
      <c r="AO63">
        <f t="shared" si="18"/>
        <v>0.20939725417376545</v>
      </c>
      <c r="AP63" t="str">
        <f t="shared" si="19"/>
        <v/>
      </c>
      <c r="AQ63">
        <f t="shared" si="20"/>
        <v>0.36692826906490333</v>
      </c>
      <c r="AR63" t="str">
        <f t="shared" si="1"/>
        <v/>
      </c>
      <c r="AT63">
        <f t="shared" si="21"/>
        <v>0.3</v>
      </c>
      <c r="AU63">
        <f t="shared" si="22"/>
        <v>0.88129089923069259</v>
      </c>
      <c r="AV63">
        <f t="shared" si="23"/>
        <v>0.63764709938091679</v>
      </c>
      <c r="AW63">
        <f t="shared" si="24"/>
        <v>0.66466286008662212</v>
      </c>
      <c r="AX63">
        <f t="shared" si="25"/>
        <v>0.66650663468085591</v>
      </c>
      <c r="AY63">
        <f t="shared" si="26"/>
        <v>0.69474511293753582</v>
      </c>
      <c r="AZ63">
        <f t="shared" si="27"/>
        <v>0.41363041134798167</v>
      </c>
      <c r="BA63">
        <f t="shared" si="28"/>
        <v>0.48340737266544903</v>
      </c>
      <c r="BB63">
        <f t="shared" si="29"/>
        <v>0.17062278046468887</v>
      </c>
      <c r="BC63">
        <f t="shared" si="30"/>
        <v>0.9992054621465819</v>
      </c>
      <c r="BD63">
        <f t="shared" si="31"/>
        <v>0.65912745583851318</v>
      </c>
      <c r="BE63">
        <f t="shared" si="32"/>
        <v>0.79979406147812115</v>
      </c>
      <c r="BF63">
        <f t="shared" si="33"/>
        <v>8.1496837752571438E-2</v>
      </c>
      <c r="BG63" t="str">
        <f t="shared" si="34"/>
        <v/>
      </c>
      <c r="BH63" t="str">
        <f t="shared" si="35"/>
        <v/>
      </c>
      <c r="BI63" t="str">
        <f t="shared" si="36"/>
        <v/>
      </c>
    </row>
    <row r="64" spans="1:61">
      <c r="J64" t="s">
        <v>410</v>
      </c>
      <c r="M64">
        <f t="shared" si="37"/>
        <v>54</v>
      </c>
      <c r="N64">
        <f t="shared" si="2"/>
        <v>9.5492820817863408E-3</v>
      </c>
      <c r="O64">
        <f t="shared" si="3"/>
        <v>7.3654028061717249E-3</v>
      </c>
      <c r="Q64">
        <f t="shared" si="40"/>
        <v>0.46651583437300309</v>
      </c>
      <c r="R64">
        <f t="shared" si="40"/>
        <v>0.10706432743506386</v>
      </c>
      <c r="S64" t="str">
        <f t="shared" si="5"/>
        <v/>
      </c>
      <c r="T64">
        <f t="shared" si="41"/>
        <v>0.19123122103133255</v>
      </c>
      <c r="U64">
        <f t="shared" si="41"/>
        <v>0.1918889202059588</v>
      </c>
      <c r="V64" t="str">
        <f t="shared" si="7"/>
        <v/>
      </c>
      <c r="W64" s="49">
        <f t="shared" si="38"/>
        <v>3.7007480896834241E-3</v>
      </c>
      <c r="X64" s="50">
        <f t="shared" si="39"/>
        <v>60</v>
      </c>
      <c r="AA64">
        <f t="shared" si="0"/>
        <v>0.77130434969765937</v>
      </c>
      <c r="AB64">
        <f t="shared" si="8"/>
        <v>0.35969000125886452</v>
      </c>
      <c r="AC64">
        <f t="shared" si="9"/>
        <v>1.7322264760426445</v>
      </c>
      <c r="AE64">
        <f t="shared" si="10"/>
        <v>0.65840475457896186</v>
      </c>
      <c r="AF64" t="str">
        <f t="shared" si="11"/>
        <v/>
      </c>
      <c r="AG64" s="48" t="str">
        <f t="shared" si="12"/>
        <v/>
      </c>
      <c r="AH64" s="48" t="str">
        <f t="shared" si="13"/>
        <v/>
      </c>
      <c r="AI64" s="48"/>
      <c r="AJ64" s="48">
        <f t="shared" si="14"/>
        <v>1.351132608810075</v>
      </c>
      <c r="AK64" s="48" t="str">
        <f t="shared" si="15"/>
        <v/>
      </c>
      <c r="AL64" s="48">
        <f t="shared" si="16"/>
        <v>1.2926289763030643</v>
      </c>
      <c r="AM64" s="48" t="str">
        <f t="shared" si="17"/>
        <v/>
      </c>
      <c r="AO64">
        <f t="shared" si="18"/>
        <v>0.20764605912305059</v>
      </c>
      <c r="AP64" t="str">
        <f t="shared" si="19"/>
        <v/>
      </c>
      <c r="AQ64">
        <f t="shared" si="20"/>
        <v>0.35969000125886452</v>
      </c>
      <c r="AR64" t="str">
        <f t="shared" si="1"/>
        <v/>
      </c>
      <c r="AT64">
        <f t="shared" si="21"/>
        <v>0.3</v>
      </c>
      <c r="AU64">
        <f t="shared" si="22"/>
        <v>0.88129089923069259</v>
      </c>
      <c r="AV64">
        <f t="shared" si="23"/>
        <v>0.61407658073856064</v>
      </c>
      <c r="AW64">
        <f t="shared" si="24"/>
        <v>0.67855239556450364</v>
      </c>
      <c r="AX64">
        <f t="shared" si="25"/>
        <v>0.64186932813111752</v>
      </c>
      <c r="AY64">
        <f t="shared" si="26"/>
        <v>0.7092632806789575</v>
      </c>
      <c r="AZ64">
        <f t="shared" si="27"/>
        <v>0.39607650196406496</v>
      </c>
      <c r="BA64">
        <f t="shared" si="28"/>
        <v>0.48617072076849893</v>
      </c>
      <c r="BB64">
        <f t="shared" si="29"/>
        <v>0.17790200565150363</v>
      </c>
      <c r="BC64">
        <f t="shared" si="30"/>
        <v>0.99944810175673315</v>
      </c>
      <c r="BD64">
        <f t="shared" si="31"/>
        <v>0.67546583969540275</v>
      </c>
      <c r="BE64">
        <f t="shared" si="32"/>
        <v>0.80378760075105948</v>
      </c>
      <c r="BF64">
        <f t="shared" si="33"/>
        <v>7.7503298479633109E-2</v>
      </c>
      <c r="BG64" t="str">
        <f t="shared" si="34"/>
        <v/>
      </c>
      <c r="BH64" t="str">
        <f t="shared" si="35"/>
        <v/>
      </c>
      <c r="BI64" t="str">
        <f t="shared" si="36"/>
        <v/>
      </c>
    </row>
    <row r="65" spans="10:61">
      <c r="J65" t="s">
        <v>411</v>
      </c>
      <c r="M65">
        <f t="shared" si="37"/>
        <v>55</v>
      </c>
      <c r="N65">
        <f t="shared" si="2"/>
        <v>9.330288881103729E-3</v>
      </c>
      <c r="O65">
        <f t="shared" si="3"/>
        <v>7.5476645539677267E-3</v>
      </c>
      <c r="Q65">
        <f t="shared" si="40"/>
        <v>0.4758461232541068</v>
      </c>
      <c r="R65">
        <f t="shared" si="40"/>
        <v>0.11461199198903159</v>
      </c>
      <c r="S65" t="str">
        <f t="shared" si="5"/>
        <v/>
      </c>
      <c r="T65">
        <f t="shared" si="41"/>
        <v>0.18190093215022884</v>
      </c>
      <c r="U65">
        <f t="shared" si="41"/>
        <v>0.18434125565199105</v>
      </c>
      <c r="V65" t="str">
        <f t="shared" si="7"/>
        <v/>
      </c>
      <c r="W65" s="49">
        <f t="shared" si="38"/>
        <v>3.6202970442555235E-3</v>
      </c>
      <c r="X65" s="50">
        <f t="shared" si="39"/>
        <v>60</v>
      </c>
      <c r="AA65">
        <f t="shared" si="0"/>
        <v>0.80894221498904695</v>
      </c>
      <c r="AB65">
        <f t="shared" si="8"/>
        <v>0.35169301197663111</v>
      </c>
      <c r="AC65">
        <f t="shared" si="9"/>
        <v>1.7141229159755889</v>
      </c>
      <c r="AE65">
        <f t="shared" si="10"/>
        <v>0.66018737890609791</v>
      </c>
      <c r="AF65" t="str">
        <f t="shared" si="11"/>
        <v/>
      </c>
      <c r="AG65" s="48" t="str">
        <f t="shared" si="12"/>
        <v/>
      </c>
      <c r="AH65" s="48" t="str">
        <f t="shared" si="13"/>
        <v/>
      </c>
      <c r="AI65" s="48"/>
      <c r="AJ65" s="48">
        <f t="shared" si="14"/>
        <v>1.3400708592069983</v>
      </c>
      <c r="AK65" s="48" t="str">
        <f t="shared" si="15"/>
        <v/>
      </c>
      <c r="AL65" s="48">
        <f t="shared" si="16"/>
        <v>1.282046197105589</v>
      </c>
      <c r="AM65" s="48" t="str">
        <f t="shared" si="17"/>
        <v/>
      </c>
      <c r="AO65">
        <f t="shared" si="18"/>
        <v>0.20517374145042913</v>
      </c>
      <c r="AP65" t="str">
        <f t="shared" si="19"/>
        <v/>
      </c>
      <c r="AQ65">
        <f t="shared" si="20"/>
        <v>0.35169301197663111</v>
      </c>
      <c r="AR65" t="str">
        <f t="shared" si="1"/>
        <v/>
      </c>
      <c r="AT65">
        <f t="shared" si="21"/>
        <v>0.3</v>
      </c>
      <c r="AU65">
        <f t="shared" si="22"/>
        <v>0.88129089923069259</v>
      </c>
      <c r="AV65">
        <f t="shared" si="23"/>
        <v>0.58992279407444548</v>
      </c>
      <c r="AW65">
        <f t="shared" si="24"/>
        <v>0.6921234030311435</v>
      </c>
      <c r="AX65">
        <f t="shared" si="25"/>
        <v>0.61662235518961317</v>
      </c>
      <c r="AY65">
        <f t="shared" si="26"/>
        <v>0.72344850401738525</v>
      </c>
      <c r="AZ65">
        <f t="shared" si="27"/>
        <v>0.37857275374471427</v>
      </c>
      <c r="BA65">
        <f t="shared" si="28"/>
        <v>0.48864242005547864</v>
      </c>
      <c r="BB65">
        <f t="shared" si="29"/>
        <v>0.1850792576865353</v>
      </c>
      <c r="BC65">
        <f t="shared" si="30"/>
        <v>0.99962776818205579</v>
      </c>
      <c r="BD65">
        <f t="shared" si="31"/>
        <v>0.69106339535526273</v>
      </c>
      <c r="BE65">
        <f t="shared" si="32"/>
        <v>0.80787745968381253</v>
      </c>
      <c r="BF65">
        <f t="shared" si="33"/>
        <v>7.3413439546880066E-2</v>
      </c>
      <c r="BG65" t="str">
        <f t="shared" si="34"/>
        <v/>
      </c>
      <c r="BH65" t="str">
        <f t="shared" si="35"/>
        <v/>
      </c>
      <c r="BI65" t="str">
        <f t="shared" si="36"/>
        <v/>
      </c>
    </row>
    <row r="66" spans="10:61">
      <c r="J66" t="s">
        <v>412</v>
      </c>
      <c r="M66">
        <f t="shared" si="37"/>
        <v>56</v>
      </c>
      <c r="N66">
        <f t="shared" si="2"/>
        <v>9.1017433944843729E-3</v>
      </c>
      <c r="O66">
        <f t="shared" si="3"/>
        <v>7.7001374920303211E-3</v>
      </c>
      <c r="Q66">
        <f t="shared" si="40"/>
        <v>0.48494786664859119</v>
      </c>
      <c r="R66">
        <f t="shared" si="40"/>
        <v>0.1223121294810619</v>
      </c>
      <c r="S66" t="str">
        <f t="shared" si="5"/>
        <v/>
      </c>
      <c r="T66">
        <f t="shared" si="41"/>
        <v>0.17279918875574446</v>
      </c>
      <c r="U66">
        <f t="shared" si="41"/>
        <v>0.17664111815996075</v>
      </c>
      <c r="V66" t="str">
        <f t="shared" si="7"/>
        <v/>
      </c>
      <c r="W66" s="49">
        <f t="shared" si="38"/>
        <v>3.5398459988276228E-3</v>
      </c>
      <c r="X66" s="50">
        <f t="shared" si="39"/>
        <v>60</v>
      </c>
      <c r="AA66">
        <f t="shared" si="0"/>
        <v>0.8460068756384167</v>
      </c>
      <c r="AB66">
        <f t="shared" si="8"/>
        <v>0.34295774489966507</v>
      </c>
      <c r="AC66">
        <f t="shared" si="9"/>
        <v>1.6978296812194693</v>
      </c>
      <c r="AE66">
        <f t="shared" si="10"/>
        <v>0.66158898480855188</v>
      </c>
      <c r="AF66" t="str">
        <f t="shared" si="11"/>
        <v/>
      </c>
      <c r="AG66" s="48" t="str">
        <f t="shared" si="12"/>
        <v/>
      </c>
      <c r="AH66" s="48" t="str">
        <f t="shared" si="13"/>
        <v/>
      </c>
      <c r="AI66" s="48"/>
      <c r="AJ66" s="48">
        <f t="shared" si="14"/>
        <v>1.3281516197812642</v>
      </c>
      <c r="AK66" s="48" t="str">
        <f t="shared" si="15"/>
        <v/>
      </c>
      <c r="AL66" s="48">
        <f t="shared" si="16"/>
        <v>1.270643057134919</v>
      </c>
      <c r="AM66" s="48" t="str">
        <f t="shared" si="17"/>
        <v/>
      </c>
      <c r="AO66">
        <f t="shared" si="18"/>
        <v>0.2019977319829484</v>
      </c>
      <c r="AP66" t="str">
        <f t="shared" si="19"/>
        <v/>
      </c>
      <c r="AQ66">
        <f t="shared" si="20"/>
        <v>0.34295774489966507</v>
      </c>
      <c r="AR66" t="str">
        <f t="shared" si="1"/>
        <v/>
      </c>
      <c r="AT66">
        <f t="shared" si="21"/>
        <v>0.3</v>
      </c>
      <c r="AU66">
        <f t="shared" si="22"/>
        <v>0.88129089923069259</v>
      </c>
      <c r="AV66">
        <f t="shared" si="23"/>
        <v>0.56528106855299487</v>
      </c>
      <c r="AW66">
        <f t="shared" si="24"/>
        <v>0.70536198858192412</v>
      </c>
      <c r="AX66">
        <f t="shared" si="25"/>
        <v>0.59086535956307129</v>
      </c>
      <c r="AY66">
        <f t="shared" si="26"/>
        <v>0.73728626021819299</v>
      </c>
      <c r="AZ66">
        <f t="shared" si="27"/>
        <v>0.36115922571618631</v>
      </c>
      <c r="BA66">
        <f t="shared" si="28"/>
        <v>0.49080736486078097</v>
      </c>
      <c r="BB66">
        <f t="shared" si="29"/>
        <v>0.1921298656440322</v>
      </c>
      <c r="BC66">
        <f t="shared" si="30"/>
        <v>0.99975615769783099</v>
      </c>
      <c r="BD66">
        <f t="shared" si="31"/>
        <v>0.70590577186908399</v>
      </c>
      <c r="BE66">
        <f t="shared" si="32"/>
        <v>0.81203254969139693</v>
      </c>
      <c r="BF66">
        <f t="shared" si="33"/>
        <v>6.9258349539295661E-2</v>
      </c>
      <c r="BG66" t="str">
        <f t="shared" si="34"/>
        <v/>
      </c>
      <c r="BH66" t="str">
        <f t="shared" si="35"/>
        <v/>
      </c>
      <c r="BI66" t="str">
        <f t="shared" si="36"/>
        <v/>
      </c>
    </row>
    <row r="67" spans="10:61">
      <c r="M67">
        <f t="shared" si="37"/>
        <v>57</v>
      </c>
      <c r="N67">
        <f t="shared" si="2"/>
        <v>8.8646014160316828E-3</v>
      </c>
      <c r="O67">
        <f t="shared" si="3"/>
        <v>7.8208538796208857E-3</v>
      </c>
      <c r="Q67">
        <f t="shared" si="40"/>
        <v>0.49381246806462287</v>
      </c>
      <c r="R67">
        <f t="shared" si="40"/>
        <v>0.1301329833606828</v>
      </c>
      <c r="S67" t="str">
        <f t="shared" si="5"/>
        <v/>
      </c>
      <c r="T67">
        <f t="shared" si="41"/>
        <v>0.16393458733971278</v>
      </c>
      <c r="U67">
        <f t="shared" si="41"/>
        <v>0.16882026428033986</v>
      </c>
      <c r="V67" t="str">
        <f t="shared" si="7"/>
        <v/>
      </c>
      <c r="W67" s="49">
        <f t="shared" si="38"/>
        <v>3.4593949533997222E-3</v>
      </c>
      <c r="X67" s="50">
        <f t="shared" si="39"/>
        <v>60</v>
      </c>
      <c r="AA67">
        <f t="shared" si="0"/>
        <v>0.88225668730878593</v>
      </c>
      <c r="AB67">
        <f t="shared" si="8"/>
        <v>0.33351328041381401</v>
      </c>
      <c r="AC67">
        <f t="shared" si="9"/>
        <v>1.6831890433574224</v>
      </c>
      <c r="AE67">
        <f t="shared" si="10"/>
        <v>0.66263273234496278</v>
      </c>
      <c r="AF67" t="str">
        <f t="shared" si="11"/>
        <v/>
      </c>
      <c r="AG67" s="48" t="str">
        <f t="shared" si="12"/>
        <v/>
      </c>
      <c r="AH67" s="48" t="str">
        <f t="shared" si="13"/>
        <v/>
      </c>
      <c r="AI67" s="48"/>
      <c r="AJ67" s="48">
        <f t="shared" si="14"/>
        <v>1.3154680467401028</v>
      </c>
      <c r="AK67" s="48" t="str">
        <f t="shared" si="15"/>
        <v/>
      </c>
      <c r="AL67" s="48">
        <f t="shared" si="16"/>
        <v>1.2585086789627418</v>
      </c>
      <c r="AM67" s="48" t="str">
        <f t="shared" si="17"/>
        <v/>
      </c>
      <c r="AO67">
        <f t="shared" si="18"/>
        <v>0.19814368548203115</v>
      </c>
      <c r="AP67" t="str">
        <f t="shared" si="19"/>
        <v/>
      </c>
      <c r="AQ67">
        <f t="shared" si="20"/>
        <v>0.33351328041381401</v>
      </c>
      <c r="AR67" t="str">
        <f t="shared" si="1"/>
        <v/>
      </c>
      <c r="AT67">
        <f t="shared" si="21"/>
        <v>0.3</v>
      </c>
      <c r="AU67">
        <f t="shared" si="22"/>
        <v>0.88129089923069259</v>
      </c>
      <c r="AV67">
        <f t="shared" si="23"/>
        <v>0.54025303043751249</v>
      </c>
      <c r="AW67">
        <f t="shared" si="24"/>
        <v>0.71825564852522927</v>
      </c>
      <c r="AX67">
        <f t="shared" si="25"/>
        <v>0.56470456706011773</v>
      </c>
      <c r="AY67">
        <f t="shared" si="26"/>
        <v>0.75076347967998502</v>
      </c>
      <c r="AZ67">
        <f t="shared" si="27"/>
        <v>0.3438769343420458</v>
      </c>
      <c r="BA67">
        <f t="shared" si="28"/>
        <v>0.49265115859595876</v>
      </c>
      <c r="BB67">
        <f t="shared" si="29"/>
        <v>0.19903069518065425</v>
      </c>
      <c r="BC67">
        <f t="shared" si="30"/>
        <v>0.99984416754173333</v>
      </c>
      <c r="BD67">
        <f t="shared" si="31"/>
        <v>0.71998524420665988</v>
      </c>
      <c r="BE67">
        <f t="shared" si="32"/>
        <v>0.81622227281139059</v>
      </c>
      <c r="BF67">
        <f t="shared" si="33"/>
        <v>6.5068626419302E-2</v>
      </c>
      <c r="BG67" t="str">
        <f t="shared" si="34"/>
        <v/>
      </c>
      <c r="BH67" t="str">
        <f t="shared" si="35"/>
        <v/>
      </c>
      <c r="BI67" t="str">
        <f t="shared" si="36"/>
        <v/>
      </c>
    </row>
    <row r="68" spans="10:61">
      <c r="M68">
        <f t="shared" si="37"/>
        <v>58</v>
      </c>
      <c r="N68">
        <f t="shared" si="2"/>
        <v>8.6198352932790687E-3</v>
      </c>
      <c r="O68">
        <f t="shared" si="3"/>
        <v>7.908236817829371E-3</v>
      </c>
      <c r="Q68">
        <f t="shared" si="40"/>
        <v>0.5024323033579019</v>
      </c>
      <c r="R68">
        <f t="shared" si="40"/>
        <v>0.13804122017851217</v>
      </c>
      <c r="S68" t="str">
        <f t="shared" si="5"/>
        <v/>
      </c>
      <c r="T68">
        <f t="shared" si="41"/>
        <v>0.15531475204643375</v>
      </c>
      <c r="U68">
        <f t="shared" si="41"/>
        <v>0.16091202746251049</v>
      </c>
      <c r="V68" t="str">
        <f t="shared" si="7"/>
        <v/>
      </c>
      <c r="W68" s="49">
        <f t="shared" si="38"/>
        <v>3.3789439079718216E-3</v>
      </c>
      <c r="X68" s="50">
        <f t="shared" si="39"/>
        <v>60</v>
      </c>
      <c r="AA68">
        <f t="shared" si="0"/>
        <v>0.9174463952919687</v>
      </c>
      <c r="AB68">
        <f t="shared" si="8"/>
        <v>0.32339725538544151</v>
      </c>
      <c r="AC68">
        <f t="shared" si="9"/>
        <v>1.670051799873574</v>
      </c>
      <c r="AE68">
        <f t="shared" si="10"/>
        <v>0.66334433082041233</v>
      </c>
      <c r="AF68" t="str">
        <f t="shared" si="11"/>
        <v/>
      </c>
      <c r="AG68" s="48" t="str">
        <f t="shared" si="12"/>
        <v/>
      </c>
      <c r="AH68" s="48" t="str">
        <f t="shared" si="13"/>
        <v/>
      </c>
      <c r="AI68" s="48"/>
      <c r="AJ68" s="48">
        <f t="shared" si="14"/>
        <v>1.3021200493250056</v>
      </c>
      <c r="AK68" s="48" t="str">
        <f t="shared" si="15"/>
        <v/>
      </c>
      <c r="AL68" s="48">
        <f t="shared" si="16"/>
        <v>1.2457386457906696</v>
      </c>
      <c r="AM68" s="48" t="str">
        <f t="shared" si="17"/>
        <v/>
      </c>
      <c r="AO68">
        <f t="shared" si="18"/>
        <v>0.19364504466862839</v>
      </c>
      <c r="AP68" t="str">
        <f t="shared" si="19"/>
        <v/>
      </c>
      <c r="AQ68">
        <f t="shared" si="20"/>
        <v>0.32339725538544151</v>
      </c>
      <c r="AR68" t="str">
        <f t="shared" si="1"/>
        <v/>
      </c>
      <c r="AT68">
        <f t="shared" si="21"/>
        <v>0.3</v>
      </c>
      <c r="AU68">
        <f t="shared" si="22"/>
        <v>0.88129089923069259</v>
      </c>
      <c r="AV68">
        <f t="shared" si="23"/>
        <v>0.5149453523310793</v>
      </c>
      <c r="AW68">
        <f t="shared" si="24"/>
        <v>0.73079329345959043</v>
      </c>
      <c r="AX68">
        <f t="shared" si="25"/>
        <v>0.5382514782235468</v>
      </c>
      <c r="AY68">
        <f t="shared" si="26"/>
        <v>0.76386857110145878</v>
      </c>
      <c r="AZ68">
        <f t="shared" si="27"/>
        <v>0.32676744369604283</v>
      </c>
      <c r="BA68">
        <f t="shared" si="28"/>
        <v>0.49416013309229034</v>
      </c>
      <c r="BB68">
        <f t="shared" si="29"/>
        <v>0.2057603353192469</v>
      </c>
      <c r="BC68">
        <f t="shared" si="30"/>
        <v>0.99990159428794012</v>
      </c>
      <c r="BD68">
        <f t="shared" si="31"/>
        <v>0.73330023011704948</v>
      </c>
      <c r="BE68">
        <f t="shared" si="32"/>
        <v>0.82041687637304928</v>
      </c>
      <c r="BF68">
        <f t="shared" si="33"/>
        <v>6.0874022857643317E-2</v>
      </c>
      <c r="BG68" t="str">
        <f t="shared" si="34"/>
        <v/>
      </c>
      <c r="BH68" t="str">
        <f t="shared" si="35"/>
        <v/>
      </c>
      <c r="BI68" t="str">
        <f t="shared" si="36"/>
        <v/>
      </c>
    </row>
    <row r="69" spans="10:61">
      <c r="M69">
        <f t="shared" si="37"/>
        <v>59</v>
      </c>
      <c r="N69">
        <f t="shared" si="2"/>
        <v>8.3684273618462694E-3</v>
      </c>
      <c r="O69">
        <f t="shared" si="3"/>
        <v>7.9611345263928164E-3</v>
      </c>
      <c r="Q69">
        <f t="shared" si="40"/>
        <v>0.51080073071974819</v>
      </c>
      <c r="R69">
        <f t="shared" si="40"/>
        <v>0.146002354704905</v>
      </c>
      <c r="S69" t="str">
        <f t="shared" si="5"/>
        <v/>
      </c>
      <c r="T69">
        <f t="shared" si="41"/>
        <v>0.14694632468458746</v>
      </c>
      <c r="U69">
        <f t="shared" si="41"/>
        <v>0.15295089293611766</v>
      </c>
      <c r="V69" t="str">
        <f t="shared" si="7"/>
        <v/>
      </c>
      <c r="W69" s="49">
        <f t="shared" si="38"/>
        <v>3.2984928625439209E-3</v>
      </c>
      <c r="X69" s="50">
        <f t="shared" si="39"/>
        <v>60</v>
      </c>
      <c r="AA69">
        <f t="shared" si="0"/>
        <v>0.95132982365236252</v>
      </c>
      <c r="AB69">
        <f t="shared" si="8"/>
        <v>0.31265560384248114</v>
      </c>
      <c r="AC69">
        <f t="shared" si="9"/>
        <v>1.6582770072986006</v>
      </c>
      <c r="AE69">
        <f t="shared" si="10"/>
        <v>0.66375162365586582</v>
      </c>
      <c r="AF69" t="str">
        <f t="shared" si="11"/>
        <v/>
      </c>
      <c r="AG69" s="48" t="str">
        <f t="shared" si="12"/>
        <v/>
      </c>
      <c r="AH69" s="48" t="str">
        <f t="shared" si="13"/>
        <v/>
      </c>
      <c r="AI69" s="48"/>
      <c r="AJ69" s="48">
        <f t="shared" si="14"/>
        <v>1.28821288297318</v>
      </c>
      <c r="AK69" s="48" t="str">
        <f t="shared" si="15"/>
        <v/>
      </c>
      <c r="AL69" s="48">
        <f t="shared" si="16"/>
        <v>1.232433655527376</v>
      </c>
      <c r="AM69" s="48" t="str">
        <f t="shared" si="17"/>
        <v/>
      </c>
      <c r="AO69">
        <f t="shared" si="18"/>
        <v>0.18854244644675472</v>
      </c>
      <c r="AP69" t="str">
        <f t="shared" si="19"/>
        <v/>
      </c>
      <c r="AQ69">
        <f t="shared" si="20"/>
        <v>0.31265560384248114</v>
      </c>
      <c r="AR69" t="str">
        <f t="shared" si="1"/>
        <v/>
      </c>
      <c r="AT69">
        <f t="shared" si="21"/>
        <v>0.3</v>
      </c>
      <c r="AU69">
        <f t="shared" si="22"/>
        <v>0.88129089923069259</v>
      </c>
      <c r="AV69">
        <f t="shared" si="23"/>
        <v>0.4894683927259087</v>
      </c>
      <c r="AW69">
        <f t="shared" si="24"/>
        <v>0.74296526280146735</v>
      </c>
      <c r="AX69">
        <f t="shared" si="25"/>
        <v>0.51162144630647455</v>
      </c>
      <c r="AY69">
        <f t="shared" si="26"/>
        <v>0.7765914366667056</v>
      </c>
      <c r="AZ69">
        <f t="shared" si="27"/>
        <v>0.30987242822524841</v>
      </c>
      <c r="BA69">
        <f t="shared" si="28"/>
        <v>0.49532136424984546</v>
      </c>
      <c r="BB69">
        <f t="shared" si="29"/>
        <v>0.21229925031292288</v>
      </c>
      <c r="BC69">
        <f t="shared" si="30"/>
        <v>0.99993683894980734</v>
      </c>
      <c r="BD69">
        <f t="shared" si="31"/>
        <v>0.74585474741963109</v>
      </c>
      <c r="BE69">
        <f t="shared" si="32"/>
        <v>0.82458778209063666</v>
      </c>
      <c r="BF69">
        <f t="shared" si="33"/>
        <v>5.6703117140055936E-2</v>
      </c>
      <c r="BG69" t="str">
        <f t="shared" si="34"/>
        <v/>
      </c>
      <c r="BH69" t="str">
        <f t="shared" si="35"/>
        <v/>
      </c>
      <c r="BI69" t="str">
        <f t="shared" si="36"/>
        <v/>
      </c>
    </row>
    <row r="70" spans="10:61">
      <c r="M70">
        <f t="shared" si="37"/>
        <v>60</v>
      </c>
      <c r="N70">
        <f t="shared" si="2"/>
        <v>8.1113634774374367E-3</v>
      </c>
      <c r="O70">
        <f t="shared" si="3"/>
        <v>7.9788456081426786E-3</v>
      </c>
      <c r="Q70">
        <f t="shared" si="40"/>
        <v>0.51891209419718565</v>
      </c>
      <c r="R70">
        <f t="shared" si="40"/>
        <v>0.15398120031304768</v>
      </c>
      <c r="S70">
        <f t="shared" si="5"/>
        <v>0.51891209419718565</v>
      </c>
      <c r="T70">
        <f t="shared" si="41"/>
        <v>0.13883496120715</v>
      </c>
      <c r="U70">
        <f t="shared" si="41"/>
        <v>0.14497204732797497</v>
      </c>
      <c r="V70">
        <f t="shared" si="7"/>
        <v>0.14497204732797497</v>
      </c>
      <c r="W70" s="49">
        <f t="shared" si="38"/>
        <v>3.2180418171160203E-3</v>
      </c>
      <c r="X70" s="50">
        <f t="shared" si="39"/>
        <v>60</v>
      </c>
      <c r="AA70">
        <f t="shared" si="0"/>
        <v>0.98366268881139773</v>
      </c>
      <c r="AB70">
        <f t="shared" si="8"/>
        <v>0.30134211560786006</v>
      </c>
      <c r="AC70">
        <f t="shared" si="9"/>
        <v>1.6477317877796773</v>
      </c>
      <c r="AE70">
        <f t="shared" si="10"/>
        <v>0.66388414152516062</v>
      </c>
      <c r="AF70">
        <f t="shared" si="11"/>
        <v>60</v>
      </c>
      <c r="AG70" s="48">
        <f t="shared" si="12"/>
        <v>8.1113634774374367E-3</v>
      </c>
      <c r="AH70" s="48">
        <f t="shared" si="13"/>
        <v>7.9788456081426786E-3</v>
      </c>
      <c r="AI70" s="48"/>
      <c r="AJ70" s="48">
        <f t="shared" si="14"/>
        <v>1.2738556481357386</v>
      </c>
      <c r="AK70" s="48" t="str">
        <f t="shared" si="15"/>
        <v/>
      </c>
      <c r="AL70" s="48">
        <f t="shared" si="16"/>
        <v>1.2186980846075024</v>
      </c>
      <c r="AM70" s="48" t="str">
        <f t="shared" si="17"/>
        <v/>
      </c>
      <c r="AO70">
        <f t="shared" si="18"/>
        <v>0.18288298972123326</v>
      </c>
      <c r="AP70" t="str">
        <f t="shared" si="19"/>
        <v/>
      </c>
      <c r="AQ70">
        <f t="shared" si="20"/>
        <v>0.30134211560786006</v>
      </c>
      <c r="AR70" t="str">
        <f t="shared" si="1"/>
        <v/>
      </c>
      <c r="AT70">
        <f t="shared" si="21"/>
        <v>0.3</v>
      </c>
      <c r="AU70">
        <f t="shared" si="22"/>
        <v>0.88129089923069259</v>
      </c>
      <c r="AV70">
        <f t="shared" si="23"/>
        <v>0.46393475470225282</v>
      </c>
      <c r="AW70">
        <f t="shared" si="24"/>
        <v>0.75476332990524952</v>
      </c>
      <c r="AX70">
        <f t="shared" si="25"/>
        <v>0.48493217073879941</v>
      </c>
      <c r="AY70">
        <f t="shared" si="26"/>
        <v>0.78892347739693913</v>
      </c>
      <c r="AZ70">
        <f t="shared" si="27"/>
        <v>0.29323321704378241</v>
      </c>
      <c r="BA70">
        <f t="shared" si="28"/>
        <v>0.4961226858549192</v>
      </c>
      <c r="BB70">
        <f t="shared" si="29"/>
        <v>0.21862989674195302</v>
      </c>
      <c r="BC70">
        <f t="shared" si="30"/>
        <v>0.99995662186595591</v>
      </c>
      <c r="BD70">
        <f t="shared" si="31"/>
        <v>0.757657831858908</v>
      </c>
      <c r="BE70">
        <f t="shared" si="32"/>
        <v>0.82870788553849062</v>
      </c>
      <c r="BF70">
        <f t="shared" si="33"/>
        <v>5.2583013692201974E-2</v>
      </c>
      <c r="BG70" t="str">
        <f t="shared" si="34"/>
        <v/>
      </c>
      <c r="BH70" t="str">
        <f t="shared" si="35"/>
        <v/>
      </c>
      <c r="BI70" t="str">
        <f t="shared" si="36"/>
        <v/>
      </c>
    </row>
    <row r="71" spans="10:61">
      <c r="M71">
        <f t="shared" si="37"/>
        <v>61</v>
      </c>
      <c r="N71">
        <f t="shared" si="2"/>
        <v>7.8496267036215553E-3</v>
      </c>
      <c r="O71">
        <f t="shared" si="3"/>
        <v>7.9611345263928164E-3</v>
      </c>
      <c r="Q71">
        <f t="shared" si="40"/>
        <v>0.5267617209008072</v>
      </c>
      <c r="R71">
        <f t="shared" si="40"/>
        <v>0.16194233483944051</v>
      </c>
      <c r="S71" t="str">
        <f t="shared" si="5"/>
        <v/>
      </c>
      <c r="T71">
        <f t="shared" si="41"/>
        <v>0.13098533450352845</v>
      </c>
      <c r="U71">
        <f t="shared" si="41"/>
        <v>0.13701091280158215</v>
      </c>
      <c r="V71" t="str">
        <f t="shared" si="7"/>
        <v/>
      </c>
      <c r="W71" s="49">
        <f t="shared" si="38"/>
        <v>3.1375907716881197E-3</v>
      </c>
      <c r="X71" s="50">
        <f t="shared" si="39"/>
        <v>60</v>
      </c>
      <c r="AA71">
        <f t="shared" si="0"/>
        <v>1.0142054937109066</v>
      </c>
      <c r="AB71">
        <f t="shared" si="8"/>
        <v>0.2895178155545276</v>
      </c>
      <c r="AC71">
        <f t="shared" si="9"/>
        <v>1.6382911911720415</v>
      </c>
      <c r="AE71">
        <f t="shared" si="10"/>
        <v>0.66377263370238937</v>
      </c>
      <c r="AF71" t="str">
        <f t="shared" si="11"/>
        <v/>
      </c>
      <c r="AG71" s="48" t="str">
        <f t="shared" si="12"/>
        <v/>
      </c>
      <c r="AH71" s="48" t="str">
        <f t="shared" si="13"/>
        <v/>
      </c>
      <c r="AI71" s="48"/>
      <c r="AJ71" s="48">
        <f t="shared" si="14"/>
        <v>1.2591597277272251</v>
      </c>
      <c r="AK71" s="48" t="str">
        <f t="shared" si="15"/>
        <v/>
      </c>
      <c r="AL71" s="48">
        <f t="shared" si="16"/>
        <v>1.2046384930991469</v>
      </c>
      <c r="AM71" s="48" t="str">
        <f t="shared" si="17"/>
        <v/>
      </c>
      <c r="AO71">
        <f t="shared" si="18"/>
        <v>0.17671938731929893</v>
      </c>
      <c r="AP71" t="str">
        <f t="shared" si="19"/>
        <v/>
      </c>
      <c r="AQ71">
        <f t="shared" si="20"/>
        <v>0.2895178155545276</v>
      </c>
      <c r="AR71" t="str">
        <f t="shared" si="1"/>
        <v/>
      </c>
      <c r="AT71">
        <f t="shared" si="21"/>
        <v>0.3</v>
      </c>
      <c r="AU71">
        <f t="shared" si="22"/>
        <v>0.88129089923069259</v>
      </c>
      <c r="AV71">
        <f t="shared" si="23"/>
        <v>0.43845779509708227</v>
      </c>
      <c r="AW71">
        <f t="shared" si="24"/>
        <v>0.76618069800206479</v>
      </c>
      <c r="AX71">
        <f t="shared" si="25"/>
        <v>0.45830213882172716</v>
      </c>
      <c r="AY71">
        <f t="shared" si="26"/>
        <v>0.80085758890549796</v>
      </c>
      <c r="AZ71">
        <f t="shared" si="27"/>
        <v>0.27689032941266956</v>
      </c>
      <c r="BA71">
        <f t="shared" si="28"/>
        <v>0.49655270351318753</v>
      </c>
      <c r="BB71">
        <f t="shared" si="29"/>
        <v>0.22473680682694655</v>
      </c>
      <c r="BC71">
        <f t="shared" si="30"/>
        <v>0.99996571017655778</v>
      </c>
      <c r="BD71">
        <f t="shared" si="31"/>
        <v>0.7687229343502413</v>
      </c>
      <c r="BE71">
        <f t="shared" si="32"/>
        <v>0.83275182272309012</v>
      </c>
      <c r="BF71">
        <f t="shared" si="33"/>
        <v>4.8539076507602474E-2</v>
      </c>
      <c r="BG71" t="str">
        <f t="shared" si="34"/>
        <v/>
      </c>
      <c r="BH71" t="str">
        <f t="shared" si="35"/>
        <v/>
      </c>
      <c r="BI71" t="str">
        <f t="shared" si="36"/>
        <v/>
      </c>
    </row>
    <row r="72" spans="10:61">
      <c r="M72">
        <f t="shared" si="37"/>
        <v>62</v>
      </c>
      <c r="N72">
        <f t="shared" si="2"/>
        <v>7.5841912104618499E-3</v>
      </c>
      <c r="O72">
        <f t="shared" si="3"/>
        <v>7.908236817829371E-3</v>
      </c>
      <c r="Q72">
        <f t="shared" si="40"/>
        <v>0.53434591211126903</v>
      </c>
      <c r="R72">
        <f t="shared" si="40"/>
        <v>0.16985057165726988</v>
      </c>
      <c r="S72" t="str">
        <f t="shared" si="5"/>
        <v/>
      </c>
      <c r="T72">
        <f t="shared" si="41"/>
        <v>0.12340114329306662</v>
      </c>
      <c r="U72">
        <f t="shared" si="41"/>
        <v>0.12910267598375277</v>
      </c>
      <c r="V72" t="str">
        <f t="shared" si="7"/>
        <v/>
      </c>
      <c r="W72" s="49">
        <f t="shared" si="38"/>
        <v>3.057139726260219E-3</v>
      </c>
      <c r="X72" s="50">
        <f t="shared" si="39"/>
        <v>60</v>
      </c>
      <c r="AA72">
        <f t="shared" si="0"/>
        <v>1.0427264553826812</v>
      </c>
      <c r="AB72">
        <f t="shared" si="8"/>
        <v>0.27725017205175301</v>
      </c>
      <c r="AC72">
        <f t="shared" si="9"/>
        <v>1.6298380960288823</v>
      </c>
      <c r="AE72">
        <f t="shared" si="10"/>
        <v>0.66344858809502183</v>
      </c>
      <c r="AF72" t="str">
        <f t="shared" si="11"/>
        <v/>
      </c>
      <c r="AG72" s="48" t="str">
        <f t="shared" si="12"/>
        <v/>
      </c>
      <c r="AH72" s="48" t="str">
        <f t="shared" si="13"/>
        <v/>
      </c>
      <c r="AI72" s="48"/>
      <c r="AJ72" s="48">
        <f t="shared" si="14"/>
        <v>1.2442371978618374</v>
      </c>
      <c r="AK72" s="48" t="str">
        <f t="shared" si="15"/>
        <v/>
      </c>
      <c r="AL72" s="48">
        <f t="shared" si="16"/>
        <v>1.1903621042547272</v>
      </c>
      <c r="AM72" s="48" t="str">
        <f t="shared" si="17"/>
        <v/>
      </c>
      <c r="AO72">
        <f t="shared" si="18"/>
        <v>0.1701090266126899</v>
      </c>
      <c r="AP72" t="str">
        <f t="shared" si="19"/>
        <v/>
      </c>
      <c r="AQ72">
        <f t="shared" si="20"/>
        <v>0.27725017205175301</v>
      </c>
      <c r="AR72" t="str">
        <f t="shared" si="1"/>
        <v/>
      </c>
      <c r="AT72">
        <f t="shared" si="21"/>
        <v>0.3</v>
      </c>
      <c r="AU72">
        <f t="shared" si="22"/>
        <v>0.88129089923069259</v>
      </c>
      <c r="AV72">
        <f t="shared" si="23"/>
        <v>0.41315011699064902</v>
      </c>
      <c r="AW72">
        <f t="shared" si="24"/>
        <v>0.77721198726407825</v>
      </c>
      <c r="AX72">
        <f t="shared" si="25"/>
        <v>0.43184904998515622</v>
      </c>
      <c r="AY72">
        <f t="shared" si="26"/>
        <v>0.81238814787668123</v>
      </c>
      <c r="AZ72">
        <f t="shared" si="27"/>
        <v>0.26088301148186999</v>
      </c>
      <c r="BA72">
        <f t="shared" si="28"/>
        <v>0.49660081068387329</v>
      </c>
      <c r="BB72">
        <f t="shared" si="29"/>
        <v>0.23060663961490349</v>
      </c>
      <c r="BC72">
        <f t="shared" si="30"/>
        <v>0.99996666053808858</v>
      </c>
      <c r="BD72">
        <f t="shared" si="31"/>
        <v>0.77906731460881651</v>
      </c>
      <c r="BE72">
        <f t="shared" si="32"/>
        <v>0.83669620120922039</v>
      </c>
      <c r="BF72">
        <f t="shared" si="33"/>
        <v>4.4594698021472201E-2</v>
      </c>
      <c r="BG72" t="str">
        <f t="shared" si="34"/>
        <v/>
      </c>
      <c r="BH72" t="str">
        <f t="shared" si="35"/>
        <v/>
      </c>
      <c r="BI72" t="str">
        <f t="shared" si="36"/>
        <v/>
      </c>
    </row>
    <row r="73" spans="10:61">
      <c r="M73">
        <f t="shared" si="37"/>
        <v>63</v>
      </c>
      <c r="N73">
        <f t="shared" si="2"/>
        <v>7.3160164350920421E-3</v>
      </c>
      <c r="O73">
        <f t="shared" si="3"/>
        <v>7.8208538796208857E-3</v>
      </c>
      <c r="Q73">
        <f t="shared" si="40"/>
        <v>0.54166192854636108</v>
      </c>
      <c r="R73">
        <f t="shared" si="40"/>
        <v>0.17767142553689078</v>
      </c>
      <c r="S73" t="str">
        <f t="shared" si="5"/>
        <v/>
      </c>
      <c r="T73">
        <f t="shared" si="41"/>
        <v>0.11608512685797456</v>
      </c>
      <c r="U73">
        <f t="shared" si="41"/>
        <v>0.12128182210413188</v>
      </c>
      <c r="V73" t="str">
        <f t="shared" si="7"/>
        <v/>
      </c>
      <c r="W73" s="49">
        <f t="shared" si="38"/>
        <v>2.9766886808323184E-3</v>
      </c>
      <c r="X73" s="50">
        <f t="shared" si="39"/>
        <v>60</v>
      </c>
      <c r="AA73">
        <f t="shared" si="0"/>
        <v>1.0690044164071772</v>
      </c>
      <c r="AB73">
        <f t="shared" si="8"/>
        <v>0.26461214910531294</v>
      </c>
      <c r="AC73">
        <f t="shared" si="9"/>
        <v>1.6222631342284901</v>
      </c>
      <c r="AE73">
        <f t="shared" si="10"/>
        <v>0.66294375065049294</v>
      </c>
      <c r="AF73" t="str">
        <f t="shared" si="11"/>
        <v/>
      </c>
      <c r="AG73" s="48" t="str">
        <f t="shared" si="12"/>
        <v/>
      </c>
      <c r="AH73" s="48" t="str">
        <f t="shared" si="13"/>
        <v/>
      </c>
      <c r="AI73" s="48"/>
      <c r="AJ73" s="48">
        <f t="shared" si="14"/>
        <v>1.2291992471488706</v>
      </c>
      <c r="AK73" s="48" t="str">
        <f t="shared" si="15"/>
        <v/>
      </c>
      <c r="AL73" s="48">
        <f t="shared" si="16"/>
        <v>1.1759752922504507</v>
      </c>
      <c r="AM73" s="48" t="str">
        <f t="shared" si="17"/>
        <v/>
      </c>
      <c r="AO73">
        <f t="shared" si="18"/>
        <v>0.16311296455069618</v>
      </c>
      <c r="AP73" t="str">
        <f t="shared" si="19"/>
        <v/>
      </c>
      <c r="AQ73">
        <f t="shared" si="20"/>
        <v>0.26461214910531294</v>
      </c>
      <c r="AR73" t="str">
        <f t="shared" si="1"/>
        <v/>
      </c>
      <c r="AT73">
        <f t="shared" si="21"/>
        <v>0.3</v>
      </c>
      <c r="AU73">
        <f t="shared" si="22"/>
        <v>0.88129089923069259</v>
      </c>
      <c r="AV73">
        <f t="shared" si="23"/>
        <v>0.38812207887516659</v>
      </c>
      <c r="AW73">
        <f t="shared" si="24"/>
        <v>0.78785321337528413</v>
      </c>
      <c r="AX73">
        <f t="shared" si="25"/>
        <v>0.40568825748220261</v>
      </c>
      <c r="AY73">
        <f t="shared" si="26"/>
        <v>0.82351098966666791</v>
      </c>
      <c r="AZ73">
        <f t="shared" si="27"/>
        <v>0.24524878447799323</v>
      </c>
      <c r="BA73">
        <f t="shared" si="28"/>
        <v>0.49625720879192287</v>
      </c>
      <c r="BB73">
        <f t="shared" si="29"/>
        <v>0.23622820220571161</v>
      </c>
      <c r="BC73">
        <f t="shared" si="30"/>
        <v>0.99995957967586624</v>
      </c>
      <c r="BD73">
        <f t="shared" si="31"/>
        <v>0.78871144594969333</v>
      </c>
      <c r="BE73">
        <f t="shared" si="32"/>
        <v>0.84051979396928178</v>
      </c>
      <c r="BF73">
        <f t="shared" si="33"/>
        <v>4.0771105261410812E-2</v>
      </c>
      <c r="BG73" t="str">
        <f t="shared" si="34"/>
        <v/>
      </c>
      <c r="BH73" t="str">
        <f t="shared" si="35"/>
        <v/>
      </c>
      <c r="BI73" t="str">
        <f t="shared" si="36"/>
        <v/>
      </c>
    </row>
    <row r="74" spans="10:61">
      <c r="M74">
        <f t="shared" si="37"/>
        <v>64</v>
      </c>
      <c r="N74">
        <f t="shared" si="2"/>
        <v>7.0460415508479752E-3</v>
      </c>
      <c r="O74">
        <f t="shared" si="3"/>
        <v>7.7001374920303211E-3</v>
      </c>
      <c r="Q74">
        <f t="shared" si="40"/>
        <v>0.54870797009720906</v>
      </c>
      <c r="R74">
        <f t="shared" si="40"/>
        <v>0.1853715630289211</v>
      </c>
      <c r="S74" t="str">
        <f t="shared" si="5"/>
        <v/>
      </c>
      <c r="T74">
        <f t="shared" si="41"/>
        <v>0.10903908530712658</v>
      </c>
      <c r="U74">
        <f t="shared" si="41"/>
        <v>0.11358168461210155</v>
      </c>
      <c r="V74" t="str">
        <f t="shared" si="7"/>
        <v/>
      </c>
      <c r="W74" s="49">
        <f t="shared" si="38"/>
        <v>2.8962376354044177E-3</v>
      </c>
      <c r="X74" s="50">
        <f t="shared" si="39"/>
        <v>60</v>
      </c>
      <c r="AA74">
        <f t="shared" ref="AA74:AA110" si="42">O74/N74</f>
        <v>1.0928316894616705</v>
      </c>
      <c r="AB74">
        <f t="shared" si="8"/>
        <v>0.2516811223911205</v>
      </c>
      <c r="AC74">
        <f t="shared" si="9"/>
        <v>1.6154646254379366</v>
      </c>
      <c r="AE74">
        <f t="shared" ref="AE74:AE110" si="43">U74+Q74</f>
        <v>0.66228965470931067</v>
      </c>
      <c r="AF74" t="str">
        <f t="shared" si="11"/>
        <v/>
      </c>
      <c r="AG74" s="48" t="str">
        <f t="shared" si="12"/>
        <v/>
      </c>
      <c r="AH74" s="48" t="str">
        <f t="shared" si="13"/>
        <v/>
      </c>
      <c r="AI74" s="48"/>
      <c r="AJ74" s="48">
        <f t="shared" si="14"/>
        <v>1.214154639351289</v>
      </c>
      <c r="AK74" s="48" t="str">
        <f t="shared" si="15"/>
        <v/>
      </c>
      <c r="AL74" s="48">
        <f t="shared" si="16"/>
        <v>1.1615821114113059</v>
      </c>
      <c r="AM74" s="48" t="str">
        <f t="shared" si="17"/>
        <v/>
      </c>
      <c r="AO74">
        <f t="shared" si="18"/>
        <v>0.15579488304975556</v>
      </c>
      <c r="AP74" t="str">
        <f t="shared" si="19"/>
        <v/>
      </c>
      <c r="AQ74">
        <f t="shared" si="20"/>
        <v>0.2516811223911205</v>
      </c>
      <c r="AR74" t="str">
        <f t="shared" ref="AR74:AR109" si="44">IF(ROUND(AQ74,4)=ROUND(AQ$112,4),M74,"")</f>
        <v/>
      </c>
      <c r="AT74">
        <f t="shared" si="21"/>
        <v>0.3</v>
      </c>
      <c r="AU74">
        <f t="shared" si="22"/>
        <v>0.88129089923069259</v>
      </c>
      <c r="AV74">
        <f t="shared" si="23"/>
        <v>0.36348035335371592</v>
      </c>
      <c r="AW74">
        <f t="shared" si="24"/>
        <v>0.79810175805758998</v>
      </c>
      <c r="AX74">
        <f t="shared" si="25"/>
        <v>0.37993126185566067</v>
      </c>
      <c r="AY74">
        <f t="shared" si="26"/>
        <v>0.83422337749562836</v>
      </c>
      <c r="AZ74">
        <f t="shared" si="27"/>
        <v>0.23002301430975833</v>
      </c>
      <c r="BA74">
        <f t="shared" si="28"/>
        <v>0.49551293334156959</v>
      </c>
      <c r="BB74">
        <f t="shared" si="29"/>
        <v>0.24159244354108145</v>
      </c>
      <c r="BC74">
        <f t="shared" si="30"/>
        <v>0.99994190544803097</v>
      </c>
      <c r="BD74">
        <f t="shared" si="31"/>
        <v>0.7976784436241251</v>
      </c>
      <c r="BE74">
        <f t="shared" si="32"/>
        <v>0.84420369479758661</v>
      </c>
      <c r="BF74">
        <f t="shared" si="33"/>
        <v>3.708720443310598E-2</v>
      </c>
      <c r="BG74" t="str">
        <f t="shared" si="34"/>
        <v/>
      </c>
      <c r="BH74" t="str">
        <f t="shared" si="35"/>
        <v/>
      </c>
      <c r="BI74" t="str">
        <f t="shared" si="36"/>
        <v/>
      </c>
    </row>
    <row r="75" spans="10:61">
      <c r="M75">
        <f t="shared" si="37"/>
        <v>65</v>
      </c>
      <c r="N75">
        <f t="shared" ref="N75:N110" si="45">(1/(N$5*SQRT(2*3.1415926535)))*EXP(-(($M75-N$4)^2)/(2*N$5^2))*(1-$N$2)</f>
        <v>6.7751802866328394E-3</v>
      </c>
      <c r="O75">
        <f t="shared" ref="O75:O110" si="46">(1/(O$5*SQRT(2*3.1415926535)))*EXP(-(($M75-O$4)^2)/(2*O$5^2))*$N$2</f>
        <v>7.5476645539677267E-3</v>
      </c>
      <c r="Q75">
        <f t="shared" ref="Q75:R110" si="47">Q74+N75</f>
        <v>0.55548315038384188</v>
      </c>
      <c r="R75">
        <f t="shared" si="47"/>
        <v>0.19291922758288882</v>
      </c>
      <c r="S75" t="str">
        <f t="shared" ref="S75:S110" si="48">IF(AF75&lt;&gt;"",Q75,"")</f>
        <v/>
      </c>
      <c r="T75">
        <f t="shared" ref="T75:U109" si="49">Q$112-Q75</f>
        <v>0.10226390502049376</v>
      </c>
      <c r="U75">
        <f t="shared" si="49"/>
        <v>0.10603402005813384</v>
      </c>
      <c r="V75" t="str">
        <f t="shared" ref="V75:V110" si="50">IF(AF75&lt;&gt;"",U75,"")</f>
        <v/>
      </c>
      <c r="W75" s="49">
        <f t="shared" si="38"/>
        <v>2.8157865899765171E-3</v>
      </c>
      <c r="X75" s="50">
        <f t="shared" si="39"/>
        <v>60</v>
      </c>
      <c r="AA75">
        <f t="shared" si="42"/>
        <v>1.1140167840048432</v>
      </c>
      <c r="AB75">
        <f t="shared" ref="AB75:AB110" si="51">U75/(1-Q75)</f>
        <v>0.23853768456627591</v>
      </c>
      <c r="AC75">
        <f t="shared" ref="AC75:AC110" si="52">(1-U75)/Q75</f>
        <v>1.6093485091746362</v>
      </c>
      <c r="AE75">
        <f t="shared" si="43"/>
        <v>0.66151717044197578</v>
      </c>
      <c r="AF75" t="str">
        <f t="shared" ref="AF75:AF110" si="53">IF(ROUND(AE75,4)=ROUND(AE$112,4),M75,"")</f>
        <v/>
      </c>
      <c r="AG75" s="48" t="str">
        <f t="shared" ref="AG75:AG110" si="54">IF(AF75&lt;&gt;"",N75,"")</f>
        <v/>
      </c>
      <c r="AH75" s="48" t="str">
        <f t="shared" ref="AH75:AH110" si="55">IF(AF75&lt;&gt;"",O75,"")</f>
        <v/>
      </c>
      <c r="AI75" s="48"/>
      <c r="AJ75" s="48">
        <f t="shared" ref="AJ75:AJ110" si="56">U75*(1/O$112)+Q75*(1/N$112)</f>
        <v>1.1992082526776593</v>
      </c>
      <c r="AK75" s="48" t="str">
        <f t="shared" ref="AK75:AK110" si="57">IF(ROUND(AJ75,3)=ROUND(AJ$112,3),$M75,"")</f>
        <v/>
      </c>
      <c r="AL75" s="48">
        <f t="shared" ref="AL75:AL110" si="58">U75*(N$114/O$112)+Q75*(N$114/N$112)</f>
        <v>1.1472828987512114</v>
      </c>
      <c r="AM75" s="48" t="str">
        <f t="shared" ref="AM75:AM110" si="59">IF(ROUND(AL75,3)=ROUND(AL$112,3),$M75,"")</f>
        <v/>
      </c>
      <c r="AO75">
        <f t="shared" ref="AO75:AO110" si="60">(U75/(1-U75)) * (Q75/(1-Q75))</f>
        <v>0.14822003015904328</v>
      </c>
      <c r="AP75" t="str">
        <f t="shared" ref="AP75:AP110" si="61">IF(ROUND(AO75,4)=ROUND(AO$112,4),M75,"")</f>
        <v/>
      </c>
      <c r="AQ75">
        <f t="shared" ref="AQ75:AQ110" si="62">U75/(1-Q75)</f>
        <v>0.23853768456627591</v>
      </c>
      <c r="AR75" t="str">
        <f t="shared" si="44"/>
        <v/>
      </c>
      <c r="AT75">
        <f t="shared" ref="AT75:AT110" si="63">N$2</f>
        <v>0.3</v>
      </c>
      <c r="AU75">
        <f t="shared" ref="AU75:AU110" si="64">AT75*LOG(1/AT75,2)+(1-AT75)*LOG(1/(1-AT75),2)</f>
        <v>0.88129089923069259</v>
      </c>
      <c r="AV75">
        <f t="shared" ref="AV75:AV110" si="65">U75*(N$114/O$112)</f>
        <v>0.33932656668960087</v>
      </c>
      <c r="AW75">
        <f t="shared" ref="AW75:AW110" si="66">Q75*(N$114/N$112)</f>
        <v>0.80795633206161044</v>
      </c>
      <c r="AX75">
        <f t="shared" ref="AX75:AX110" si="67">U75*(1/O$112)</f>
        <v>0.35468428891415643</v>
      </c>
      <c r="AY75">
        <f>Q75*(1/N$112)</f>
        <v>0.84452396376350292</v>
      </c>
      <c r="AZ75">
        <f t="shared" ref="AZ75:AZ110" si="68">AT75*AX75+(1-AT75)*(1-AY75)</f>
        <v>0.21523851203979488</v>
      </c>
      <c r="BA75">
        <f t="shared" ref="BA75:BA109" si="69">AT75*AX75/(AT75*AX75+(1-AT75)*(1-AY75))</f>
        <v>0.49435988785582169</v>
      </c>
      <c r="BB75">
        <f t="shared" ref="BB75:BB110" si="70">AT75*(1-AX75)/(AT75*(1-AX75)+(1-AT75)*AY75)</f>
        <v>0.2466924234890209</v>
      </c>
      <c r="BC75">
        <f t="shared" ref="BC75:BC110" si="71">BA75*LOG(1/BA75,2)+(1-BA75)*LOG(1/(1-BA75),2)</f>
        <v>0.99990821129899643</v>
      </c>
      <c r="BD75">
        <f t="shared" ref="BD75:BD110" si="72">BB75*LOG(1/BB75,2)+(1-BB75)*LOG(1/(1-BB75),2)</f>
        <v>0.80599352655242851</v>
      </c>
      <c r="BE75">
        <f t="shared" ref="BE75:BE110" si="73">AZ75*BC75+(1-AZ75)*BD75</f>
        <v>0.84773143475994572</v>
      </c>
      <c r="BF75">
        <f t="shared" ref="BF75:BF110" si="74">AU75-BE75</f>
        <v>3.3559464470746869E-2</v>
      </c>
      <c r="BG75" t="str">
        <f t="shared" ref="BG75:BG110" si="75">IF(ROUND(BF75,3)&lt;&gt;ROUND(BF$112,3),"",M75)</f>
        <v/>
      </c>
      <c r="BH75" t="str">
        <f t="shared" ref="BH75:BH110" si="76">IF(BG75="","",AX75)</f>
        <v/>
      </c>
      <c r="BI75" t="str">
        <f t="shared" ref="BI75:BI110" si="77">IF(BG75="","",AY75)</f>
        <v/>
      </c>
    </row>
    <row r="76" spans="10:61">
      <c r="M76">
        <f t="shared" ref="M76:M109" si="78">M75+1</f>
        <v>66</v>
      </c>
      <c r="N76">
        <f t="shared" si="45"/>
        <v>6.5043161329072074E-3</v>
      </c>
      <c r="O76">
        <f t="shared" si="46"/>
        <v>7.3654028061717249E-3</v>
      </c>
      <c r="Q76">
        <f t="shared" si="47"/>
        <v>0.56198746651674913</v>
      </c>
      <c r="R76">
        <f t="shared" si="47"/>
        <v>0.20028463038906055</v>
      </c>
      <c r="S76" t="str">
        <f t="shared" si="48"/>
        <v/>
      </c>
      <c r="T76">
        <f t="shared" si="49"/>
        <v>9.5759588887586511E-2</v>
      </c>
      <c r="U76">
        <f t="shared" si="49"/>
        <v>9.8668617251962104E-2</v>
      </c>
      <c r="V76" t="str">
        <f t="shared" si="50"/>
        <v/>
      </c>
      <c r="W76" s="49">
        <f t="shared" ref="W76:W110" si="79">W75-0.01*($W$6-$W$7)</f>
        <v>2.7353355445486165E-3</v>
      </c>
      <c r="X76" s="50">
        <f t="shared" ref="X76:X110" si="80">$W$5</f>
        <v>60</v>
      </c>
      <c r="AA76">
        <f t="shared" si="42"/>
        <v>1.1323869651581098</v>
      </c>
      <c r="AB76">
        <f t="shared" si="51"/>
        <v>0.22526436964556651</v>
      </c>
      <c r="AC76">
        <f t="shared" si="52"/>
        <v>1.6038282638838444</v>
      </c>
      <c r="AE76">
        <f t="shared" si="43"/>
        <v>0.66065608376871121</v>
      </c>
      <c r="AF76" t="str">
        <f t="shared" si="53"/>
        <v/>
      </c>
      <c r="AG76" s="48" t="str">
        <f t="shared" si="54"/>
        <v/>
      </c>
      <c r="AH76" s="48" t="str">
        <f t="shared" si="55"/>
        <v/>
      </c>
      <c r="AI76" s="48"/>
      <c r="AJ76" s="48">
        <f t="shared" si="56"/>
        <v>1.1844597264416676</v>
      </c>
      <c r="AK76" s="48" t="str">
        <f t="shared" si="57"/>
        <v/>
      </c>
      <c r="AL76" s="48">
        <f t="shared" si="58"/>
        <v>1.1331729792317655</v>
      </c>
      <c r="AM76" s="48" t="str">
        <f t="shared" si="59"/>
        <v/>
      </c>
      <c r="AO76">
        <f t="shared" si="60"/>
        <v>0.14045417125900025</v>
      </c>
      <c r="AP76" t="str">
        <f t="shared" si="61"/>
        <v/>
      </c>
      <c r="AQ76">
        <f t="shared" si="62"/>
        <v>0.22526436964556651</v>
      </c>
      <c r="AR76" t="str">
        <f t="shared" si="44"/>
        <v/>
      </c>
      <c r="AT76">
        <f t="shared" si="63"/>
        <v>0.3</v>
      </c>
      <c r="AU76">
        <f t="shared" si="64"/>
        <v>0.88129089923069259</v>
      </c>
      <c r="AV76">
        <f t="shared" si="65"/>
        <v>0.31575604804724478</v>
      </c>
      <c r="AW76">
        <f t="shared" si="66"/>
        <v>0.81741693118452086</v>
      </c>
      <c r="AX76">
        <f t="shared" si="67"/>
        <v>0.33004698236441804</v>
      </c>
      <c r="AY76">
        <f>Q76*(1/N$112)</f>
        <v>0.85441274407724965</v>
      </c>
      <c r="AZ76">
        <f t="shared" si="68"/>
        <v>0.20092517385525066</v>
      </c>
      <c r="BA76">
        <f t="shared" si="69"/>
        <v>0.49279088732134962</v>
      </c>
      <c r="BB76">
        <f t="shared" si="70"/>
        <v>0.25152326004356784</v>
      </c>
      <c r="BC76">
        <f t="shared" si="71"/>
        <v>0.99985003731415611</v>
      </c>
      <c r="BD76">
        <f t="shared" si="72"/>
        <v>0.8136835198421839</v>
      </c>
      <c r="BE76">
        <f t="shared" si="73"/>
        <v>0.85108905973126647</v>
      </c>
      <c r="BF76">
        <f t="shared" si="74"/>
        <v>3.020183949942612E-2</v>
      </c>
      <c r="BG76" t="str">
        <f t="shared" si="75"/>
        <v/>
      </c>
      <c r="BH76" t="str">
        <f t="shared" si="76"/>
        <v/>
      </c>
      <c r="BI76" t="str">
        <f t="shared" si="77"/>
        <v/>
      </c>
    </row>
    <row r="77" spans="10:61">
      <c r="M77">
        <f t="shared" si="78"/>
        <v>67</v>
      </c>
      <c r="N77">
        <f t="shared" si="45"/>
        <v>6.2342979651384056E-3</v>
      </c>
      <c r="O77">
        <f t="shared" si="46"/>
        <v>7.1556685834616414E-3</v>
      </c>
      <c r="Q77">
        <f t="shared" si="47"/>
        <v>0.56822176448188755</v>
      </c>
      <c r="R77">
        <f t="shared" si="47"/>
        <v>0.2074402989725222</v>
      </c>
      <c r="S77" t="str">
        <f t="shared" si="48"/>
        <v/>
      </c>
      <c r="T77">
        <f t="shared" si="49"/>
        <v>8.9525290922448097E-2</v>
      </c>
      <c r="U77">
        <f t="shared" si="49"/>
        <v>9.151294866850046E-2</v>
      </c>
      <c r="V77" t="str">
        <f t="shared" si="50"/>
        <v/>
      </c>
      <c r="W77" s="49">
        <f t="shared" si="79"/>
        <v>2.6548844991207158E-3</v>
      </c>
      <c r="X77" s="50">
        <f t="shared" si="80"/>
        <v>60</v>
      </c>
      <c r="AA77">
        <f t="shared" si="42"/>
        <v>1.1477905970287996</v>
      </c>
      <c r="AB77">
        <f t="shared" si="51"/>
        <v>0.21194432961330129</v>
      </c>
      <c r="AC77">
        <f t="shared" si="52"/>
        <v>1.5988248041851592</v>
      </c>
      <c r="AE77">
        <f t="shared" si="43"/>
        <v>0.65973471315038801</v>
      </c>
      <c r="AF77" t="str">
        <f t="shared" si="53"/>
        <v/>
      </c>
      <c r="AG77" s="48" t="str">
        <f t="shared" si="54"/>
        <v/>
      </c>
      <c r="AH77" s="48" t="str">
        <f t="shared" si="55"/>
        <v/>
      </c>
      <c r="AI77" s="48"/>
      <c r="AJ77" s="48">
        <f t="shared" si="56"/>
        <v>1.1700022423866998</v>
      </c>
      <c r="AK77" s="48" t="str">
        <f t="shared" si="57"/>
        <v/>
      </c>
      <c r="AL77" s="48">
        <f t="shared" si="58"/>
        <v>1.1193414998551046</v>
      </c>
      <c r="AM77" s="48" t="str">
        <f t="shared" si="59"/>
        <v/>
      </c>
      <c r="AO77">
        <f t="shared" si="60"/>
        <v>0.13256257287134013</v>
      </c>
      <c r="AP77" t="str">
        <f t="shared" si="61"/>
        <v/>
      </c>
      <c r="AQ77">
        <f t="shared" si="62"/>
        <v>0.21194432961330129</v>
      </c>
      <c r="AR77" t="str">
        <f t="shared" si="44"/>
        <v/>
      </c>
      <c r="AT77">
        <f t="shared" si="63"/>
        <v>0.3</v>
      </c>
      <c r="AU77">
        <f t="shared" si="64"/>
        <v>0.88129089923069259</v>
      </c>
      <c r="AV77">
        <f t="shared" si="65"/>
        <v>0.29285671393293455</v>
      </c>
      <c r="AW77">
        <f t="shared" si="66"/>
        <v>0.82648478592217001</v>
      </c>
      <c r="AX77">
        <f t="shared" si="67"/>
        <v>0.3061112377624593</v>
      </c>
      <c r="AY77">
        <f>Q77*(1/N$112)</f>
        <v>0.86389100462424062</v>
      </c>
      <c r="AZ77">
        <f t="shared" si="68"/>
        <v>0.18710966809176935</v>
      </c>
      <c r="BA77">
        <f t="shared" si="69"/>
        <v>0.49079971262466998</v>
      </c>
      <c r="BB77">
        <f t="shared" si="70"/>
        <v>0.25608205744383572</v>
      </c>
      <c r="BC77">
        <f t="shared" si="71"/>
        <v>0.99975575154206897</v>
      </c>
      <c r="BD77">
        <f t="shared" si="72"/>
        <v>0.82077640313558464</v>
      </c>
      <c r="BE77">
        <f t="shared" si="73"/>
        <v>0.85426516961120313</v>
      </c>
      <c r="BF77">
        <f t="shared" si="74"/>
        <v>2.7025729619489458E-2</v>
      </c>
      <c r="BG77" t="str">
        <f t="shared" si="75"/>
        <v/>
      </c>
      <c r="BH77" t="str">
        <f t="shared" si="76"/>
        <v/>
      </c>
      <c r="BI77" t="str">
        <f t="shared" si="77"/>
        <v/>
      </c>
    </row>
    <row r="78" spans="10:61">
      <c r="M78">
        <f t="shared" si="78"/>
        <v>68</v>
      </c>
      <c r="N78">
        <f t="shared" si="45"/>
        <v>5.9659361098053599E-3</v>
      </c>
      <c r="O78">
        <f t="shared" si="46"/>
        <v>6.9210778636373668E-3</v>
      </c>
      <c r="Q78">
        <f t="shared" si="47"/>
        <v>0.57418770059169288</v>
      </c>
      <c r="R78">
        <f t="shared" si="47"/>
        <v>0.21436137683615955</v>
      </c>
      <c r="S78" t="str">
        <f t="shared" si="48"/>
        <v/>
      </c>
      <c r="T78">
        <f t="shared" si="49"/>
        <v>8.3559354812642761E-2</v>
      </c>
      <c r="U78">
        <f t="shared" si="49"/>
        <v>8.4591870804863106E-2</v>
      </c>
      <c r="V78" t="str">
        <f t="shared" si="50"/>
        <v/>
      </c>
      <c r="W78" s="49">
        <f t="shared" si="79"/>
        <v>2.5744334536928152E-3</v>
      </c>
      <c r="X78" s="50">
        <f t="shared" si="80"/>
        <v>60</v>
      </c>
      <c r="AA78">
        <f t="shared" si="42"/>
        <v>1.1600992260480592</v>
      </c>
      <c r="AB78">
        <f t="shared" si="51"/>
        <v>0.19865999860128233</v>
      </c>
      <c r="AC78">
        <f t="shared" si="52"/>
        <v>1.5942663492300877</v>
      </c>
      <c r="AE78">
        <f t="shared" si="43"/>
        <v>0.65877957139655596</v>
      </c>
      <c r="AF78" t="str">
        <f t="shared" si="53"/>
        <v/>
      </c>
      <c r="AG78" s="48" t="str">
        <f t="shared" si="54"/>
        <v/>
      </c>
      <c r="AH78" s="48" t="str">
        <f t="shared" si="55"/>
        <v/>
      </c>
      <c r="AI78" s="48"/>
      <c r="AJ78" s="48">
        <f t="shared" si="56"/>
        <v>1.1559214637710638</v>
      </c>
      <c r="AK78" s="48" t="str">
        <f t="shared" si="57"/>
        <v/>
      </c>
      <c r="AL78" s="48">
        <f t="shared" si="58"/>
        <v>1.1058704146864109</v>
      </c>
      <c r="AM78" s="48" t="str">
        <f t="shared" si="59"/>
        <v/>
      </c>
      <c r="AO78">
        <f t="shared" si="60"/>
        <v>0.12460903957310544</v>
      </c>
      <c r="AP78" t="str">
        <f t="shared" si="61"/>
        <v/>
      </c>
      <c r="AQ78">
        <f t="shared" si="62"/>
        <v>0.19865999860128233</v>
      </c>
      <c r="AR78" t="str">
        <f t="shared" si="44"/>
        <v/>
      </c>
      <c r="AT78">
        <f t="shared" si="63"/>
        <v>0.3</v>
      </c>
      <c r="AU78">
        <f t="shared" si="64"/>
        <v>0.88129089923069259</v>
      </c>
      <c r="AV78">
        <f t="shared" si="65"/>
        <v>0.27070810928725686</v>
      </c>
      <c r="AW78">
        <f t="shared" si="66"/>
        <v>0.83516230539915404</v>
      </c>
      <c r="AX78">
        <f t="shared" si="67"/>
        <v>0.2829602002064196</v>
      </c>
      <c r="AY78">
        <f>Q78*(1/N$112)</f>
        <v>0.87296126356464421</v>
      </c>
      <c r="AZ78">
        <f t="shared" si="68"/>
        <v>0.17381517556667492</v>
      </c>
      <c r="BA78">
        <f t="shared" si="69"/>
        <v>0.48838117721984009</v>
      </c>
      <c r="BB78">
        <f t="shared" si="70"/>
        <v>0.26036781792211938</v>
      </c>
      <c r="BC78">
        <f t="shared" si="71"/>
        <v>0.99961044580811709</v>
      </c>
      <c r="BD78">
        <f t="shared" si="72"/>
        <v>0.8273009076815363</v>
      </c>
      <c r="BE78">
        <f t="shared" si="73"/>
        <v>0.85725092030282057</v>
      </c>
      <c r="BF78">
        <f t="shared" si="74"/>
        <v>2.4039978927872019E-2</v>
      </c>
      <c r="BG78" t="str">
        <f t="shared" si="75"/>
        <v/>
      </c>
      <c r="BH78" t="str">
        <f t="shared" si="76"/>
        <v/>
      </c>
      <c r="BI78" t="str">
        <f t="shared" si="77"/>
        <v/>
      </c>
    </row>
    <row r="79" spans="10:61">
      <c r="M79">
        <f t="shared" si="78"/>
        <v>69</v>
      </c>
      <c r="N79">
        <f t="shared" si="45"/>
        <v>5.6999988722227233E-3</v>
      </c>
      <c r="O79">
        <f t="shared" si="46"/>
        <v>6.6644920579312355E-3</v>
      </c>
      <c r="Q79">
        <f t="shared" si="47"/>
        <v>0.57988769946391561</v>
      </c>
      <c r="R79">
        <f t="shared" si="47"/>
        <v>0.22102586889409079</v>
      </c>
      <c r="S79" t="str">
        <f t="shared" si="48"/>
        <v/>
      </c>
      <c r="T79">
        <f t="shared" si="49"/>
        <v>7.7859355940420039E-2</v>
      </c>
      <c r="U79">
        <f t="shared" si="49"/>
        <v>7.7927378746931869E-2</v>
      </c>
      <c r="V79" t="str">
        <f t="shared" si="50"/>
        <v/>
      </c>
      <c r="W79" s="49">
        <f t="shared" si="79"/>
        <v>2.4939824082649146E-3</v>
      </c>
      <c r="X79" s="50">
        <f t="shared" si="80"/>
        <v>60</v>
      </c>
      <c r="AA79">
        <f t="shared" si="42"/>
        <v>1.1692093643050856</v>
      </c>
      <c r="AB79">
        <f t="shared" si="51"/>
        <v>0.185491780763126</v>
      </c>
      <c r="AC79">
        <f t="shared" si="52"/>
        <v>1.5900882569254178</v>
      </c>
      <c r="AE79">
        <f t="shared" si="43"/>
        <v>0.6578150782108475</v>
      </c>
      <c r="AF79" t="str">
        <f t="shared" si="53"/>
        <v/>
      </c>
      <c r="AG79" s="48" t="str">
        <f t="shared" si="54"/>
        <v/>
      </c>
      <c r="AH79" s="48" t="str">
        <f t="shared" si="55"/>
        <v/>
      </c>
      <c r="AI79" s="48"/>
      <c r="AJ79" s="48">
        <f t="shared" si="56"/>
        <v>1.1422946505055083</v>
      </c>
      <c r="AK79" s="48" t="str">
        <f t="shared" si="57"/>
        <v/>
      </c>
      <c r="AL79" s="48">
        <f t="shared" si="58"/>
        <v>1.0928336383057113</v>
      </c>
      <c r="AM79" s="48" t="str">
        <f t="shared" si="59"/>
        <v/>
      </c>
      <c r="AO79">
        <f t="shared" si="60"/>
        <v>0.11665502210662915</v>
      </c>
      <c r="AP79" t="str">
        <f t="shared" si="61"/>
        <v/>
      </c>
      <c r="AQ79">
        <f t="shared" si="62"/>
        <v>0.185491780763126</v>
      </c>
      <c r="AR79" t="str">
        <f t="shared" si="44"/>
        <v/>
      </c>
      <c r="AT79">
        <f t="shared" si="63"/>
        <v>0.3</v>
      </c>
      <c r="AU79">
        <f t="shared" si="64"/>
        <v>0.88129089923069259</v>
      </c>
      <c r="AV79">
        <f t="shared" si="65"/>
        <v>0.24938062205713893</v>
      </c>
      <c r="AW79">
        <f t="shared" si="66"/>
        <v>0.84345301624857238</v>
      </c>
      <c r="AX79">
        <f t="shared" si="67"/>
        <v>0.26066744336059389</v>
      </c>
      <c r="AY79">
        <f>Q79*(1/N$112)</f>
        <v>0.88162720714491427</v>
      </c>
      <c r="AZ79">
        <f t="shared" si="68"/>
        <v>0.16106118800673816</v>
      </c>
      <c r="BA79">
        <f t="shared" si="69"/>
        <v>0.48553120696530921</v>
      </c>
      <c r="BB79">
        <f t="shared" si="70"/>
        <v>0.26438133964125538</v>
      </c>
      <c r="BC79">
        <f t="shared" si="71"/>
        <v>0.99939587087792914</v>
      </c>
      <c r="BD79">
        <f t="shared" si="72"/>
        <v>0.83328616312534287</v>
      </c>
      <c r="BE79">
        <f t="shared" si="73"/>
        <v>0.86003998999542641</v>
      </c>
      <c r="BF79">
        <f t="shared" si="74"/>
        <v>2.125090923526618E-2</v>
      </c>
      <c r="BG79" t="str">
        <f t="shared" si="75"/>
        <v/>
      </c>
      <c r="BH79" t="str">
        <f t="shared" si="76"/>
        <v/>
      </c>
      <c r="BI79" t="str">
        <f t="shared" si="77"/>
        <v/>
      </c>
    </row>
    <row r="80" spans="10:61">
      <c r="M80">
        <f t="shared" si="78"/>
        <v>70</v>
      </c>
      <c r="N80">
        <f t="shared" si="45"/>
        <v>5.437209539607666E-3</v>
      </c>
      <c r="O80">
        <f t="shared" si="46"/>
        <v>6.3889601105383493E-3</v>
      </c>
      <c r="Q80">
        <f t="shared" si="47"/>
        <v>0.5853249090035233</v>
      </c>
      <c r="R80">
        <f t="shared" si="47"/>
        <v>0.22741482900462914</v>
      </c>
      <c r="S80" t="str">
        <f t="shared" si="48"/>
        <v/>
      </c>
      <c r="T80">
        <f t="shared" si="49"/>
        <v>7.2422146400812348E-2</v>
      </c>
      <c r="U80">
        <f t="shared" si="49"/>
        <v>7.1538418636393514E-2</v>
      </c>
      <c r="V80" t="str">
        <f t="shared" si="50"/>
        <v/>
      </c>
      <c r="W80" s="49">
        <f t="shared" si="79"/>
        <v>2.4135313628370139E-3</v>
      </c>
      <c r="X80" s="50">
        <f t="shared" si="80"/>
        <v>60</v>
      </c>
      <c r="AA80">
        <f t="shared" si="42"/>
        <v>1.1750439382550188</v>
      </c>
      <c r="AB80">
        <f t="shared" si="51"/>
        <v>0.1725167973424315</v>
      </c>
      <c r="AC80">
        <f t="shared" si="52"/>
        <v>1.5862328205786604</v>
      </c>
      <c r="AE80">
        <f t="shared" si="43"/>
        <v>0.65686332763991684</v>
      </c>
      <c r="AF80" t="str">
        <f t="shared" si="53"/>
        <v/>
      </c>
      <c r="AG80" s="48" t="str">
        <f t="shared" si="54"/>
        <v/>
      </c>
      <c r="AH80" s="48" t="str">
        <f t="shared" si="55"/>
        <v/>
      </c>
      <c r="AI80" s="48"/>
      <c r="AJ80" s="48">
        <f t="shared" si="56"/>
        <v>1.1291899634117206</v>
      </c>
      <c r="AK80" s="48" t="str">
        <f t="shared" si="57"/>
        <v/>
      </c>
      <c r="AL80" s="48">
        <f t="shared" si="58"/>
        <v>1.08029638019177</v>
      </c>
      <c r="AM80" s="48" t="str">
        <f t="shared" si="59"/>
        <v/>
      </c>
      <c r="AO80">
        <f t="shared" si="60"/>
        <v>0.10875881213925273</v>
      </c>
      <c r="AP80" t="str">
        <f t="shared" si="61"/>
        <v/>
      </c>
      <c r="AQ80">
        <f t="shared" si="62"/>
        <v>0.1725167973424315</v>
      </c>
      <c r="AR80" t="str">
        <f t="shared" si="44"/>
        <v/>
      </c>
      <c r="AT80">
        <f t="shared" si="63"/>
        <v>0.3</v>
      </c>
      <c r="AU80">
        <f t="shared" si="64"/>
        <v>0.88129089923069259</v>
      </c>
      <c r="AV80">
        <f t="shared" si="65"/>
        <v>0.22893488305905885</v>
      </c>
      <c r="AW80">
        <f t="shared" si="66"/>
        <v>0.85136149713271114</v>
      </c>
      <c r="AX80">
        <f t="shared" si="67"/>
        <v>0.23929634215680265</v>
      </c>
      <c r="AY80">
        <f>Q80*(1/N$112)</f>
        <v>0.88989362125491789</v>
      </c>
      <c r="AZ80">
        <f t="shared" si="68"/>
        <v>0.14886336776859826</v>
      </c>
      <c r="BA80">
        <f t="shared" si="69"/>
        <v>0.48224693370254512</v>
      </c>
      <c r="BB80">
        <f t="shared" si="70"/>
        <v>0.26812510319837179</v>
      </c>
      <c r="BC80">
        <f t="shared" si="71"/>
        <v>0.99909041650255048</v>
      </c>
      <c r="BD80">
        <f t="shared" si="72"/>
        <v>0.8387613933808995</v>
      </c>
      <c r="BE80">
        <f t="shared" si="73"/>
        <v>0.86262851171383792</v>
      </c>
      <c r="BF80">
        <f t="shared" si="74"/>
        <v>1.8662387516854673E-2</v>
      </c>
      <c r="BG80" t="str">
        <f t="shared" si="75"/>
        <v/>
      </c>
      <c r="BH80" t="str">
        <f t="shared" si="76"/>
        <v/>
      </c>
      <c r="BI80" t="str">
        <f t="shared" si="77"/>
        <v/>
      </c>
    </row>
    <row r="81" spans="13:61">
      <c r="M81">
        <f t="shared" si="78"/>
        <v>71</v>
      </c>
      <c r="N81">
        <f t="shared" si="45"/>
        <v>5.1782438670465508E-3</v>
      </c>
      <c r="O81">
        <f t="shared" si="46"/>
        <v>6.0976585392974849E-3</v>
      </c>
      <c r="Q81">
        <f t="shared" si="47"/>
        <v>0.59050315287056987</v>
      </c>
      <c r="R81">
        <f t="shared" si="47"/>
        <v>0.23351248754392662</v>
      </c>
      <c r="S81" t="str">
        <f t="shared" si="48"/>
        <v/>
      </c>
      <c r="T81">
        <f t="shared" si="49"/>
        <v>6.7243902533765776E-2</v>
      </c>
      <c r="U81">
        <f t="shared" si="49"/>
        <v>6.544076009709604E-2</v>
      </c>
      <c r="V81" t="str">
        <f t="shared" si="50"/>
        <v/>
      </c>
      <c r="W81" s="49">
        <f t="shared" si="79"/>
        <v>2.3330803174091133E-3</v>
      </c>
      <c r="X81" s="50">
        <f t="shared" si="80"/>
        <v>60</v>
      </c>
      <c r="AA81">
        <f t="shared" si="42"/>
        <v>1.1775533744368298</v>
      </c>
      <c r="AB81">
        <f t="shared" si="51"/>
        <v>0.15980772637404972</v>
      </c>
      <c r="AC81">
        <f t="shared" si="52"/>
        <v>1.5826490262749644</v>
      </c>
      <c r="AE81">
        <f t="shared" si="43"/>
        <v>0.65594391296766585</v>
      </c>
      <c r="AF81" t="str">
        <f t="shared" si="53"/>
        <v/>
      </c>
      <c r="AG81" s="48" t="str">
        <f t="shared" si="54"/>
        <v/>
      </c>
      <c r="AH81" s="48" t="str">
        <f t="shared" si="55"/>
        <v/>
      </c>
      <c r="AI81" s="48"/>
      <c r="AJ81" s="48">
        <f t="shared" si="56"/>
        <v>1.116665965222837</v>
      </c>
      <c r="AK81" s="48" t="str">
        <f t="shared" si="57"/>
        <v/>
      </c>
      <c r="AL81" s="48">
        <f t="shared" si="58"/>
        <v>1.0683146673291255</v>
      </c>
      <c r="AM81" s="48" t="str">
        <f t="shared" si="59"/>
        <v/>
      </c>
      <c r="AO81">
        <f t="shared" si="60"/>
        <v>0.10097483631616327</v>
      </c>
      <c r="AP81" t="str">
        <f t="shared" si="61"/>
        <v/>
      </c>
      <c r="AQ81">
        <f t="shared" si="62"/>
        <v>0.15980772637404972</v>
      </c>
      <c r="AR81" t="str">
        <f t="shared" si="44"/>
        <v/>
      </c>
      <c r="AT81">
        <f t="shared" si="63"/>
        <v>0.3</v>
      </c>
      <c r="AU81">
        <f t="shared" si="64"/>
        <v>0.88129089923069259</v>
      </c>
      <c r="AV81">
        <f t="shared" si="65"/>
        <v>0.20942135772208736</v>
      </c>
      <c r="AW81">
        <f t="shared" si="66"/>
        <v>0.85889330960703814</v>
      </c>
      <c r="AX81">
        <f t="shared" si="67"/>
        <v>0.21889964605996204</v>
      </c>
      <c r="AY81">
        <f>Q81*(1/N$112)</f>
        <v>0.89776631916287486</v>
      </c>
      <c r="AZ81">
        <f t="shared" si="68"/>
        <v>0.13723347040397621</v>
      </c>
      <c r="BA81">
        <f t="shared" si="69"/>
        <v>0.47852680271565801</v>
      </c>
      <c r="BB81">
        <f t="shared" si="70"/>
        <v>0.27160314887473969</v>
      </c>
      <c r="BC81">
        <f t="shared" si="71"/>
        <v>0.99866914254214256</v>
      </c>
      <c r="BD81">
        <f t="shared" si="72"/>
        <v>0.8437556596104181</v>
      </c>
      <c r="BE81">
        <f t="shared" si="73"/>
        <v>0.86501497448550591</v>
      </c>
      <c r="BF81">
        <f t="shared" si="74"/>
        <v>1.6275924745186687E-2</v>
      </c>
      <c r="BG81" t="str">
        <f t="shared" si="75"/>
        <v/>
      </c>
      <c r="BH81" t="str">
        <f t="shared" si="76"/>
        <v/>
      </c>
      <c r="BI81" t="str">
        <f t="shared" si="77"/>
        <v/>
      </c>
    </row>
    <row r="82" spans="13:61">
      <c r="M82">
        <f t="shared" si="78"/>
        <v>72</v>
      </c>
      <c r="N82">
        <f t="shared" si="45"/>
        <v>4.9237280484049116E-3</v>
      </c>
      <c r="O82">
        <f t="shared" si="46"/>
        <v>5.7938310553124544E-3</v>
      </c>
      <c r="Q82">
        <f t="shared" si="47"/>
        <v>0.59542688091897478</v>
      </c>
      <c r="R82">
        <f t="shared" si="47"/>
        <v>0.23930631859923907</v>
      </c>
      <c r="S82" t="str">
        <f t="shared" si="48"/>
        <v/>
      </c>
      <c r="T82">
        <f t="shared" si="49"/>
        <v>6.2320174485360869E-2</v>
      </c>
      <c r="U82">
        <f t="shared" si="49"/>
        <v>5.9646929041783592E-2</v>
      </c>
      <c r="V82" t="str">
        <f t="shared" si="50"/>
        <v/>
      </c>
      <c r="W82" s="49">
        <f t="shared" si="79"/>
        <v>2.2526292719812126E-3</v>
      </c>
      <c r="X82" s="50">
        <f t="shared" si="80"/>
        <v>60</v>
      </c>
      <c r="AA82">
        <f t="shared" si="42"/>
        <v>1.1767163008097941</v>
      </c>
      <c r="AB82">
        <f t="shared" si="51"/>
        <v>0.14743176505960076</v>
      </c>
      <c r="AC82">
        <f t="shared" si="52"/>
        <v>1.5792922709617789</v>
      </c>
      <c r="AE82">
        <f t="shared" si="43"/>
        <v>0.65507380996075837</v>
      </c>
      <c r="AF82" t="str">
        <f t="shared" si="53"/>
        <v/>
      </c>
      <c r="AG82" s="48" t="str">
        <f t="shared" si="54"/>
        <v/>
      </c>
      <c r="AH82" s="48" t="str">
        <f t="shared" si="55"/>
        <v/>
      </c>
      <c r="AI82" s="48"/>
      <c r="AJ82" s="48">
        <f t="shared" si="56"/>
        <v>1.1047713204716885</v>
      </c>
      <c r="AK82" s="48" t="str">
        <f t="shared" si="57"/>
        <v/>
      </c>
      <c r="AL82" s="48">
        <f t="shared" si="58"/>
        <v>1.0569350570910849</v>
      </c>
      <c r="AM82" s="48" t="str">
        <f t="shared" si="59"/>
        <v/>
      </c>
      <c r="AO82">
        <f t="shared" si="60"/>
        <v>9.3353059323095233E-2</v>
      </c>
      <c r="AP82" t="str">
        <f t="shared" si="61"/>
        <v/>
      </c>
      <c r="AQ82">
        <f t="shared" si="62"/>
        <v>0.14743176505960076</v>
      </c>
      <c r="AR82" t="str">
        <f t="shared" si="44"/>
        <v/>
      </c>
      <c r="AT82">
        <f t="shared" si="63"/>
        <v>0.3</v>
      </c>
      <c r="AU82">
        <f t="shared" si="64"/>
        <v>0.88129089923069259</v>
      </c>
      <c r="AV82">
        <f t="shared" si="65"/>
        <v>0.19088013105822146</v>
      </c>
      <c r="AW82">
        <f t="shared" si="66"/>
        <v>0.86605492603286349</v>
      </c>
      <c r="AX82">
        <f t="shared" si="67"/>
        <v>0.19951925430630038</v>
      </c>
      <c r="AY82">
        <f>Q82*(1/N$112)</f>
        <v>0.905252066165388</v>
      </c>
      <c r="AZ82">
        <f t="shared" si="68"/>
        <v>0.1261793299761185</v>
      </c>
      <c r="BA82">
        <f t="shared" si="69"/>
        <v>0.4743706937041019</v>
      </c>
      <c r="BB82">
        <f t="shared" si="70"/>
        <v>0.27482094661544998</v>
      </c>
      <c r="BC82">
        <f t="shared" si="71"/>
        <v>0.99810386796074058</v>
      </c>
      <c r="BD82">
        <f t="shared" si="72"/>
        <v>0.84829764728475832</v>
      </c>
      <c r="BE82">
        <f t="shared" si="73"/>
        <v>0.86720009583590829</v>
      </c>
      <c r="BF82">
        <f t="shared" si="74"/>
        <v>1.4090803394784301E-2</v>
      </c>
      <c r="BG82" t="str">
        <f t="shared" si="75"/>
        <v/>
      </c>
      <c r="BH82" t="str">
        <f t="shared" si="76"/>
        <v/>
      </c>
      <c r="BI82" t="str">
        <f t="shared" si="77"/>
        <v/>
      </c>
    </row>
    <row r="83" spans="13:61">
      <c r="M83">
        <f t="shared" si="78"/>
        <v>73</v>
      </c>
      <c r="N83">
        <f t="shared" si="45"/>
        <v>4.6742371688347868E-3</v>
      </c>
      <c r="O83">
        <f t="shared" si="46"/>
        <v>5.4807293480188942E-3</v>
      </c>
      <c r="Q83">
        <f t="shared" si="47"/>
        <v>0.60010111808780953</v>
      </c>
      <c r="R83">
        <f t="shared" si="47"/>
        <v>0.24478704794725795</v>
      </c>
      <c r="S83" t="str">
        <f t="shared" si="48"/>
        <v/>
      </c>
      <c r="T83">
        <f t="shared" si="49"/>
        <v>5.7645937316526119E-2</v>
      </c>
      <c r="U83">
        <f t="shared" si="49"/>
        <v>5.4166199693764711E-2</v>
      </c>
      <c r="V83" t="str">
        <f t="shared" si="50"/>
        <v/>
      </c>
      <c r="W83" s="49">
        <f t="shared" si="79"/>
        <v>2.172178226553312E-3</v>
      </c>
      <c r="X83" s="50">
        <f t="shared" si="80"/>
        <v>60</v>
      </c>
      <c r="AA83">
        <f t="shared" si="42"/>
        <v>1.1725398498307593</v>
      </c>
      <c r="AB83">
        <f t="shared" si="51"/>
        <v>0.13544974028124063</v>
      </c>
      <c r="AC83">
        <f t="shared" si="52"/>
        <v>1.5761240427614678</v>
      </c>
      <c r="AE83">
        <f t="shared" si="43"/>
        <v>0.65426731778157421</v>
      </c>
      <c r="AF83" t="str">
        <f t="shared" si="53"/>
        <v/>
      </c>
      <c r="AG83" s="48" t="str">
        <f t="shared" si="54"/>
        <v/>
      </c>
      <c r="AH83" s="48" t="str">
        <f t="shared" si="55"/>
        <v/>
      </c>
      <c r="AI83" s="48"/>
      <c r="AJ83" s="48">
        <f t="shared" si="56"/>
        <v>1.093544691100558</v>
      </c>
      <c r="AK83" s="48" t="str">
        <f t="shared" si="57"/>
        <v/>
      </c>
      <c r="AL83" s="48">
        <f t="shared" si="58"/>
        <v>1.0461945373695465</v>
      </c>
      <c r="AM83" s="48" t="str">
        <f t="shared" si="59"/>
        <v/>
      </c>
      <c r="AO83">
        <f t="shared" si="60"/>
        <v>8.5938502685311627E-2</v>
      </c>
      <c r="AP83" t="str">
        <f t="shared" si="61"/>
        <v/>
      </c>
      <c r="AQ83">
        <f t="shared" si="62"/>
        <v>0.13544974028124063</v>
      </c>
      <c r="AR83" t="str">
        <f t="shared" si="44"/>
        <v/>
      </c>
      <c r="AT83">
        <f t="shared" si="63"/>
        <v>0.3</v>
      </c>
      <c r="AU83">
        <f t="shared" si="64"/>
        <v>0.88129089923069259</v>
      </c>
      <c r="AV83">
        <f t="shared" si="65"/>
        <v>0.17334088213039098</v>
      </c>
      <c r="AW83">
        <f t="shared" si="66"/>
        <v>0.87285365523915559</v>
      </c>
      <c r="AX83">
        <f t="shared" si="67"/>
        <v>0.18118618921580157</v>
      </c>
      <c r="AY83">
        <f>Q83*(1/N$112)</f>
        <v>0.91235850188475642</v>
      </c>
      <c r="AZ83">
        <f t="shared" si="68"/>
        <v>0.11570490544541097</v>
      </c>
      <c r="BA83">
        <f t="shared" si="69"/>
        <v>0.46978005431572045</v>
      </c>
      <c r="BB83">
        <f t="shared" si="70"/>
        <v>0.2777852605401912</v>
      </c>
      <c r="BC83">
        <f t="shared" si="71"/>
        <v>0.99736332493900881</v>
      </c>
      <c r="BD83">
        <f t="shared" si="72"/>
        <v>0.8524154935231143</v>
      </c>
      <c r="BE83">
        <f t="shared" si="73"/>
        <v>0.86918666865160765</v>
      </c>
      <c r="BF83">
        <f t="shared" si="74"/>
        <v>1.210423057908494E-2</v>
      </c>
      <c r="BG83" t="str">
        <f t="shared" si="75"/>
        <v/>
      </c>
      <c r="BH83" t="str">
        <f t="shared" si="76"/>
        <v/>
      </c>
      <c r="BI83" t="str">
        <f t="shared" si="77"/>
        <v/>
      </c>
    </row>
    <row r="84" spans="13:61">
      <c r="M84">
        <f t="shared" si="78"/>
        <v>74</v>
      </c>
      <c r="N84">
        <f t="shared" si="45"/>
        <v>4.430294130434039E-3</v>
      </c>
      <c r="O84">
        <f t="shared" si="46"/>
        <v>5.1615565181385176E-3</v>
      </c>
      <c r="Q84">
        <f t="shared" si="47"/>
        <v>0.60453141221824358</v>
      </c>
      <c r="R84">
        <f t="shared" si="47"/>
        <v>0.24994860446539646</v>
      </c>
      <c r="S84" t="str">
        <f t="shared" si="48"/>
        <v/>
      </c>
      <c r="T84">
        <f t="shared" si="49"/>
        <v>5.3215643186092065E-2</v>
      </c>
      <c r="U84">
        <f t="shared" si="49"/>
        <v>4.9004643175626195E-2</v>
      </c>
      <c r="V84" t="str">
        <f t="shared" si="50"/>
        <v/>
      </c>
      <c r="W84" s="49">
        <f t="shared" si="79"/>
        <v>2.0917271811254114E-3</v>
      </c>
      <c r="X84" s="50">
        <f t="shared" si="80"/>
        <v>60</v>
      </c>
      <c r="AA84">
        <f t="shared" si="42"/>
        <v>1.1650595572607809</v>
      </c>
      <c r="AB84">
        <f t="shared" si="51"/>
        <v>0.12391538718789451</v>
      </c>
      <c r="AC84">
        <f t="shared" si="52"/>
        <v>1.5731115664194011</v>
      </c>
      <c r="AE84">
        <f t="shared" si="43"/>
        <v>0.65353605539386983</v>
      </c>
      <c r="AF84" t="str">
        <f t="shared" si="53"/>
        <v/>
      </c>
      <c r="AG84" s="48" t="str">
        <f t="shared" si="54"/>
        <v/>
      </c>
      <c r="AH84" s="48" t="str">
        <f t="shared" si="55"/>
        <v/>
      </c>
      <c r="AI84" s="48"/>
      <c r="AJ84" s="48">
        <f t="shared" si="56"/>
        <v>1.0830148196546019</v>
      </c>
      <c r="AK84" s="48" t="str">
        <f t="shared" si="57"/>
        <v/>
      </c>
      <c r="AL84" s="48">
        <f t="shared" si="58"/>
        <v>1.0361206061661716</v>
      </c>
      <c r="AM84" s="48" t="str">
        <f t="shared" si="59"/>
        <v/>
      </c>
      <c r="AO84">
        <f t="shared" si="60"/>
        <v>7.8770883027668173E-2</v>
      </c>
      <c r="AP84" t="str">
        <f t="shared" si="61"/>
        <v/>
      </c>
      <c r="AQ84">
        <f t="shared" si="62"/>
        <v>0.12391538718789451</v>
      </c>
      <c r="AR84" t="str">
        <f t="shared" si="44"/>
        <v/>
      </c>
      <c r="AT84">
        <f t="shared" si="63"/>
        <v>0.3</v>
      </c>
      <c r="AU84">
        <f t="shared" si="64"/>
        <v>0.88129089923069259</v>
      </c>
      <c r="AV84">
        <f t="shared" si="65"/>
        <v>0.15682303954445462</v>
      </c>
      <c r="AW84">
        <f t="shared" si="66"/>
        <v>0.8792975666217171</v>
      </c>
      <c r="AX84">
        <f t="shared" si="67"/>
        <v>0.16392075872167822</v>
      </c>
      <c r="AY84">
        <f>Q84*(1/N$112)</f>
        <v>0.91909406093292367</v>
      </c>
      <c r="AZ84">
        <f t="shared" si="68"/>
        <v>0.10581038496345688</v>
      </c>
      <c r="BA84">
        <f t="shared" si="69"/>
        <v>0.46475804462375953</v>
      </c>
      <c r="BB84">
        <f t="shared" si="70"/>
        <v>0.28050400962579514</v>
      </c>
      <c r="BC84">
        <f t="shared" si="71"/>
        <v>0.99641338558090342</v>
      </c>
      <c r="BD84">
        <f t="shared" si="72"/>
        <v>0.85613665039627496</v>
      </c>
      <c r="BE84">
        <f t="shared" si="73"/>
        <v>0.87097938574757749</v>
      </c>
      <c r="BF84">
        <f t="shared" si="74"/>
        <v>1.0311513483115098E-2</v>
      </c>
      <c r="BG84" t="str">
        <f t="shared" si="75"/>
        <v/>
      </c>
      <c r="BH84" t="str">
        <f t="shared" si="76"/>
        <v/>
      </c>
      <c r="BI84" t="str">
        <f t="shared" si="77"/>
        <v/>
      </c>
    </row>
    <row r="85" spans="13:61">
      <c r="M85">
        <f t="shared" si="78"/>
        <v>75</v>
      </c>
      <c r="N85">
        <f t="shared" si="45"/>
        <v>4.1923690378607697E-3</v>
      </c>
      <c r="O85">
        <f t="shared" si="46"/>
        <v>4.8394144904520273E-3</v>
      </c>
      <c r="Q85">
        <f t="shared" si="47"/>
        <v>0.60872378125610438</v>
      </c>
      <c r="R85">
        <f t="shared" si="47"/>
        <v>0.25478801895584852</v>
      </c>
      <c r="S85" t="str">
        <f t="shared" si="48"/>
        <v/>
      </c>
      <c r="T85">
        <f t="shared" si="49"/>
        <v>4.9023274148231266E-2</v>
      </c>
      <c r="U85">
        <f t="shared" si="49"/>
        <v>4.416522868517414E-2</v>
      </c>
      <c r="V85" t="str">
        <f t="shared" si="50"/>
        <v/>
      </c>
      <c r="W85" s="49">
        <f t="shared" si="79"/>
        <v>2.0112761356975107E-3</v>
      </c>
      <c r="X85" s="50">
        <f t="shared" si="80"/>
        <v>60</v>
      </c>
      <c r="AA85">
        <f t="shared" si="42"/>
        <v>1.1543388587092094</v>
      </c>
      <c r="AB85">
        <f t="shared" si="51"/>
        <v>0.11287480958325728</v>
      </c>
      <c r="AC85">
        <f t="shared" si="52"/>
        <v>1.5702274179964784</v>
      </c>
      <c r="AE85">
        <f t="shared" si="43"/>
        <v>0.65288900994127852</v>
      </c>
      <c r="AF85" t="str">
        <f t="shared" si="53"/>
        <v/>
      </c>
      <c r="AG85" s="48" t="str">
        <f t="shared" si="54"/>
        <v/>
      </c>
      <c r="AH85" s="48" t="str">
        <f t="shared" si="55"/>
        <v/>
      </c>
      <c r="AI85" s="48"/>
      <c r="AJ85" s="48">
        <f t="shared" si="56"/>
        <v>1.0732007874457148</v>
      </c>
      <c r="AK85" s="48" t="str">
        <f t="shared" si="57"/>
        <v/>
      </c>
      <c r="AL85" s="48">
        <f t="shared" si="58"/>
        <v>1.0267315185778325</v>
      </c>
      <c r="AM85" s="48" t="str">
        <f t="shared" si="59"/>
        <v/>
      </c>
      <c r="AO85">
        <f t="shared" si="60"/>
        <v>7.1884370562882646E-2</v>
      </c>
      <c r="AP85" t="str">
        <f t="shared" si="61"/>
        <v/>
      </c>
      <c r="AQ85">
        <f t="shared" si="62"/>
        <v>0.11287480958325728</v>
      </c>
      <c r="AR85" t="str">
        <f t="shared" si="44"/>
        <v/>
      </c>
      <c r="AT85">
        <f t="shared" si="63"/>
        <v>0.3</v>
      </c>
      <c r="AU85">
        <f t="shared" si="64"/>
        <v>0.88129089923069259</v>
      </c>
      <c r="AV85">
        <f t="shared" si="65"/>
        <v>0.14133610522910295</v>
      </c>
      <c r="AW85">
        <f t="shared" si="66"/>
        <v>0.88539541334872951</v>
      </c>
      <c r="AX85">
        <f t="shared" si="67"/>
        <v>0.14773289480436386</v>
      </c>
      <c r="AY85">
        <f>Q85*(1/N$112)</f>
        <v>0.92546789264135099</v>
      </c>
      <c r="AZ85">
        <f t="shared" si="68"/>
        <v>9.6492343592363458E-2</v>
      </c>
      <c r="BA85">
        <f t="shared" si="69"/>
        <v>0.45930969019200701</v>
      </c>
      <c r="BB85">
        <f t="shared" si="70"/>
        <v>0.28298612606702173</v>
      </c>
      <c r="BC85">
        <f t="shared" si="71"/>
        <v>0.99521736859932619</v>
      </c>
      <c r="BD85">
        <f t="shared" si="72"/>
        <v>0.85948777959962475</v>
      </c>
      <c r="BE85">
        <f t="shared" si="73"/>
        <v>0.8725846457370342</v>
      </c>
      <c r="BF85">
        <f t="shared" si="74"/>
        <v>8.7062534936583891E-3</v>
      </c>
      <c r="BG85" t="str">
        <f t="shared" si="75"/>
        <v/>
      </c>
      <c r="BH85" t="str">
        <f t="shared" si="76"/>
        <v/>
      </c>
      <c r="BI85" t="str">
        <f t="shared" si="77"/>
        <v/>
      </c>
    </row>
    <row r="86" spans="13:61">
      <c r="M86">
        <f t="shared" si="78"/>
        <v>76</v>
      </c>
      <c r="N86">
        <f t="shared" si="45"/>
        <v>3.9608790263520911E-3</v>
      </c>
      <c r="O86">
        <f t="shared" si="46"/>
        <v>4.5172565494070458E-3</v>
      </c>
      <c r="Q86">
        <f t="shared" si="47"/>
        <v>0.61268466028245649</v>
      </c>
      <c r="R86">
        <f t="shared" si="47"/>
        <v>0.25930527550525556</v>
      </c>
      <c r="S86" t="str">
        <f t="shared" si="48"/>
        <v/>
      </c>
      <c r="T86">
        <f t="shared" si="49"/>
        <v>4.5062395121879151E-2</v>
      </c>
      <c r="U86">
        <f t="shared" si="49"/>
        <v>3.9647972135767096E-2</v>
      </c>
      <c r="V86" t="str">
        <f t="shared" si="50"/>
        <v/>
      </c>
      <c r="W86" s="49">
        <f t="shared" si="79"/>
        <v>1.9308250902696101E-3</v>
      </c>
      <c r="X86" s="50">
        <f t="shared" si="80"/>
        <v>60</v>
      </c>
      <c r="AA86">
        <f t="shared" si="42"/>
        <v>1.1404681938916397</v>
      </c>
      <c r="AB86">
        <f t="shared" si="51"/>
        <v>0.10236612927513038</v>
      </c>
      <c r="AC86">
        <f t="shared" si="52"/>
        <v>1.5674491139071389</v>
      </c>
      <c r="AE86">
        <f t="shared" si="43"/>
        <v>0.65233263241822359</v>
      </c>
      <c r="AF86" t="str">
        <f t="shared" si="53"/>
        <v/>
      </c>
      <c r="AG86" s="48" t="str">
        <f t="shared" si="54"/>
        <v/>
      </c>
      <c r="AH86" s="48" t="str">
        <f t="shared" si="55"/>
        <v/>
      </c>
      <c r="AI86" s="48"/>
      <c r="AJ86" s="48">
        <f t="shared" si="56"/>
        <v>1.0641124312235362</v>
      </c>
      <c r="AK86" s="48" t="str">
        <f t="shared" si="57"/>
        <v/>
      </c>
      <c r="AL86" s="48">
        <f t="shared" si="58"/>
        <v>1.01803668542589</v>
      </c>
      <c r="AM86" s="48" t="str">
        <f t="shared" si="59"/>
        <v/>
      </c>
      <c r="AO86">
        <f t="shared" si="60"/>
        <v>6.5307465720507538E-2</v>
      </c>
      <c r="AP86" t="str">
        <f t="shared" si="61"/>
        <v/>
      </c>
      <c r="AQ86">
        <f t="shared" si="62"/>
        <v>0.10236612927513038</v>
      </c>
      <c r="AR86" t="str">
        <f t="shared" si="44"/>
        <v/>
      </c>
      <c r="AT86">
        <f t="shared" si="63"/>
        <v>0.3</v>
      </c>
      <c r="AU86">
        <f t="shared" si="64"/>
        <v>0.88129089923069259</v>
      </c>
      <c r="AV86">
        <f t="shared" si="65"/>
        <v>0.12688013010974009</v>
      </c>
      <c r="AW86">
        <f t="shared" si="66"/>
        <v>0.8911565553161499</v>
      </c>
      <c r="AX86">
        <f t="shared" si="67"/>
        <v>0.13262265069411663</v>
      </c>
      <c r="AY86">
        <f>Q86*(1/N$112)</f>
        <v>0.93148978052941944</v>
      </c>
      <c r="AZ86">
        <f t="shared" si="68"/>
        <v>8.7743948837641389E-2</v>
      </c>
      <c r="BA86">
        <f t="shared" si="69"/>
        <v>0.45344204056572851</v>
      </c>
      <c r="BB86">
        <f t="shared" si="70"/>
        <v>0.28524141271544562</v>
      </c>
      <c r="BC86">
        <f t="shared" si="71"/>
        <v>0.99373643285337854</v>
      </c>
      <c r="BD86">
        <f t="shared" si="72"/>
        <v>0.8624946738336956</v>
      </c>
      <c r="BE86">
        <f t="shared" si="73"/>
        <v>0.87401034402248079</v>
      </c>
      <c r="BF86">
        <f t="shared" si="74"/>
        <v>7.280555208211803E-3</v>
      </c>
      <c r="BG86" t="str">
        <f t="shared" si="75"/>
        <v/>
      </c>
      <c r="BH86" t="str">
        <f t="shared" si="76"/>
        <v/>
      </c>
      <c r="BI86" t="str">
        <f t="shared" si="77"/>
        <v/>
      </c>
    </row>
    <row r="87" spans="13:61">
      <c r="M87">
        <f t="shared" si="78"/>
        <v>77</v>
      </c>
      <c r="N87">
        <f t="shared" si="45"/>
        <v>3.736188510681459E-3</v>
      </c>
      <c r="O87">
        <f t="shared" si="46"/>
        <v>4.1978459225544759E-3</v>
      </c>
      <c r="Q87">
        <f t="shared" si="47"/>
        <v>0.61642084879313797</v>
      </c>
      <c r="R87">
        <f t="shared" si="47"/>
        <v>0.26350312142781002</v>
      </c>
      <c r="S87" t="str">
        <f t="shared" si="48"/>
        <v/>
      </c>
      <c r="T87">
        <f t="shared" si="49"/>
        <v>4.132620661119768E-2</v>
      </c>
      <c r="U87">
        <f t="shared" si="49"/>
        <v>3.545012621321264E-2</v>
      </c>
      <c r="V87" t="str">
        <f t="shared" si="50"/>
        <v/>
      </c>
      <c r="W87" s="49">
        <f t="shared" si="79"/>
        <v>1.8503740448417095E-3</v>
      </c>
      <c r="X87" s="50">
        <f t="shared" si="80"/>
        <v>60</v>
      </c>
      <c r="AA87">
        <f t="shared" si="42"/>
        <v>1.1235637362925281</v>
      </c>
      <c r="AB87">
        <f t="shared" si="51"/>
        <v>9.2419324933785546E-2</v>
      </c>
      <c r="AC87">
        <f t="shared" si="52"/>
        <v>1.5647586801699442</v>
      </c>
      <c r="AE87">
        <f t="shared" si="43"/>
        <v>0.65187097500635061</v>
      </c>
      <c r="AF87" t="str">
        <f t="shared" si="53"/>
        <v/>
      </c>
      <c r="AG87" s="48" t="str">
        <f t="shared" si="54"/>
        <v/>
      </c>
      <c r="AH87" s="48" t="str">
        <f t="shared" si="55"/>
        <v/>
      </c>
      <c r="AI87" s="48"/>
      <c r="AJ87" s="48">
        <f t="shared" si="56"/>
        <v>1.0557508987635538</v>
      </c>
      <c r="AK87" s="48" t="str">
        <f t="shared" si="57"/>
        <v/>
      </c>
      <c r="AL87" s="48">
        <f t="shared" si="58"/>
        <v>1.0100372047875013</v>
      </c>
      <c r="AM87" s="48" t="str">
        <f t="shared" si="59"/>
        <v/>
      </c>
      <c r="AO87">
        <f t="shared" si="60"/>
        <v>5.9062989140119752E-2</v>
      </c>
      <c r="AP87" t="str">
        <f t="shared" si="61"/>
        <v/>
      </c>
      <c r="AQ87">
        <f t="shared" si="62"/>
        <v>9.2419324933785546E-2</v>
      </c>
      <c r="AR87" t="str">
        <f t="shared" si="44"/>
        <v/>
      </c>
      <c r="AT87">
        <f t="shared" si="63"/>
        <v>0.3</v>
      </c>
      <c r="AU87">
        <f t="shared" si="64"/>
        <v>0.88129089923069259</v>
      </c>
      <c r="AV87">
        <f t="shared" si="65"/>
        <v>0.11344632232228295</v>
      </c>
      <c r="AW87">
        <f t="shared" si="66"/>
        <v>0.89659088246521823</v>
      </c>
      <c r="AX87">
        <f t="shared" si="67"/>
        <v>0.11858083661221996</v>
      </c>
      <c r="AY87">
        <f>Q87*(1/N$112)</f>
        <v>0.9371700621513338</v>
      </c>
      <c r="AZ87">
        <f t="shared" si="68"/>
        <v>7.9555207477732315E-2</v>
      </c>
      <c r="BA87">
        <f t="shared" si="69"/>
        <v>0.44716432916881405</v>
      </c>
      <c r="BB87">
        <f t="shared" si="70"/>
        <v>0.28728040091544865</v>
      </c>
      <c r="BC87">
        <f t="shared" si="71"/>
        <v>0.99193006357128155</v>
      </c>
      <c r="BD87">
        <f t="shared" si="72"/>
        <v>0.86518220034218252</v>
      </c>
      <c r="BE87">
        <f t="shared" si="73"/>
        <v>0.8752656528987327</v>
      </c>
      <c r="BF87">
        <f t="shared" si="74"/>
        <v>6.0252463319598881E-3</v>
      </c>
      <c r="BG87" t="str">
        <f t="shared" si="75"/>
        <v/>
      </c>
      <c r="BH87" t="str">
        <f t="shared" si="76"/>
        <v/>
      </c>
      <c r="BI87" t="str">
        <f t="shared" si="77"/>
        <v/>
      </c>
    </row>
    <row r="88" spans="13:61">
      <c r="M88">
        <f t="shared" si="78"/>
        <v>78</v>
      </c>
      <c r="N88">
        <f t="shared" si="45"/>
        <v>3.5186098301447527E-3</v>
      </c>
      <c r="O88">
        <f t="shared" si="46"/>
        <v>3.8837210997197612E-3</v>
      </c>
      <c r="Q88">
        <f t="shared" si="47"/>
        <v>0.6199394586232827</v>
      </c>
      <c r="R88">
        <f t="shared" si="47"/>
        <v>0.26738684252752976</v>
      </c>
      <c r="S88" t="str">
        <f t="shared" si="48"/>
        <v/>
      </c>
      <c r="T88">
        <f t="shared" si="49"/>
        <v>3.7807596781052943E-2</v>
      </c>
      <c r="U88">
        <f t="shared" si="49"/>
        <v>3.1566405113492901E-2</v>
      </c>
      <c r="V88" t="str">
        <f t="shared" si="50"/>
        <v/>
      </c>
      <c r="W88" s="49">
        <f t="shared" si="79"/>
        <v>1.7699229994138088E-3</v>
      </c>
      <c r="X88" s="50">
        <f t="shared" si="80"/>
        <v>60</v>
      </c>
      <c r="AA88">
        <f t="shared" si="42"/>
        <v>1.1037657731888926</v>
      </c>
      <c r="AB88">
        <f t="shared" si="51"/>
        <v>8.3056254667079929E-2</v>
      </c>
      <c r="AC88">
        <f t="shared" si="52"/>
        <v>1.5621422082684255</v>
      </c>
      <c r="AE88">
        <f t="shared" si="43"/>
        <v>0.65150586373677566</v>
      </c>
      <c r="AF88" t="str">
        <f t="shared" si="53"/>
        <v/>
      </c>
      <c r="AG88" s="48" t="str">
        <f t="shared" si="54"/>
        <v/>
      </c>
      <c r="AH88" s="48" t="str">
        <f t="shared" si="55"/>
        <v/>
      </c>
      <c r="AI88" s="48"/>
      <c r="AJ88" s="48">
        <f t="shared" si="56"/>
        <v>1.0481093214433397</v>
      </c>
      <c r="AK88" s="48" t="str">
        <f t="shared" si="57"/>
        <v/>
      </c>
      <c r="AL88" s="48">
        <f t="shared" si="58"/>
        <v>1.002726505449508</v>
      </c>
      <c r="AM88" s="48" t="str">
        <f t="shared" si="59"/>
        <v/>
      </c>
      <c r="AO88">
        <f t="shared" si="60"/>
        <v>5.3168177792945359E-2</v>
      </c>
      <c r="AP88" t="str">
        <f t="shared" si="61"/>
        <v/>
      </c>
      <c r="AQ88">
        <f t="shared" si="62"/>
        <v>8.3056254667079929E-2</v>
      </c>
      <c r="AR88" t="str">
        <f t="shared" si="44"/>
        <v/>
      </c>
      <c r="AT88">
        <f t="shared" si="63"/>
        <v>0.3</v>
      </c>
      <c r="AU88">
        <f t="shared" si="64"/>
        <v>0.88129089923069259</v>
      </c>
      <c r="AV88">
        <f t="shared" si="65"/>
        <v>0.10101776641140321</v>
      </c>
      <c r="AW88">
        <f t="shared" si="66"/>
        <v>0.90170873903810478</v>
      </c>
      <c r="AX88">
        <f t="shared" si="67"/>
        <v>0.10558977151971681</v>
      </c>
      <c r="AY88">
        <f>Q88*(1/N$112)</f>
        <v>0.94251954992362297</v>
      </c>
      <c r="AZ88">
        <f t="shared" si="68"/>
        <v>7.191324650937897E-2</v>
      </c>
      <c r="BA88">
        <f t="shared" si="69"/>
        <v>0.44048812970477857</v>
      </c>
      <c r="BB88">
        <f t="shared" si="70"/>
        <v>0.28911420999696075</v>
      </c>
      <c r="BC88">
        <f t="shared" si="71"/>
        <v>0.98975665542824842</v>
      </c>
      <c r="BD88">
        <f t="shared" si="72"/>
        <v>0.86757426231953483</v>
      </c>
      <c r="BE88">
        <f t="shared" si="73"/>
        <v>0.87636079487426755</v>
      </c>
      <c r="BF88">
        <f t="shared" si="74"/>
        <v>4.9301043564250469E-3</v>
      </c>
      <c r="BG88" t="str">
        <f t="shared" si="75"/>
        <v/>
      </c>
      <c r="BH88" t="str">
        <f t="shared" si="76"/>
        <v/>
      </c>
      <c r="BI88" t="str">
        <f t="shared" si="77"/>
        <v/>
      </c>
    </row>
    <row r="89" spans="13:61">
      <c r="M89">
        <f t="shared" si="78"/>
        <v>79</v>
      </c>
      <c r="N89">
        <f t="shared" si="45"/>
        <v>3.3084042617155841E-3</v>
      </c>
      <c r="O89">
        <f t="shared" si="46"/>
        <v>3.5771683299419322E-3</v>
      </c>
      <c r="Q89">
        <f t="shared" si="47"/>
        <v>0.62324786288499834</v>
      </c>
      <c r="R89">
        <f t="shared" si="47"/>
        <v>0.27096401085747168</v>
      </c>
      <c r="S89" t="str">
        <f t="shared" si="48"/>
        <v/>
      </c>
      <c r="T89">
        <f t="shared" si="49"/>
        <v>3.4499192519337307E-2</v>
      </c>
      <c r="U89">
        <f t="shared" si="49"/>
        <v>2.7989236783550975E-2</v>
      </c>
      <c r="V89" t="str">
        <f t="shared" si="50"/>
        <v/>
      </c>
      <c r="W89" s="49">
        <f t="shared" si="79"/>
        <v>1.6894719539859082E-3</v>
      </c>
      <c r="X89" s="50">
        <f t="shared" si="80"/>
        <v>60</v>
      </c>
      <c r="AA89">
        <f t="shared" si="42"/>
        <v>1.0812367676273575</v>
      </c>
      <c r="AB89">
        <f t="shared" si="51"/>
        <v>7.4290850737782022E-2</v>
      </c>
      <c r="AC89">
        <f t="shared" si="52"/>
        <v>1.5595894043134559</v>
      </c>
      <c r="AE89">
        <f t="shared" si="43"/>
        <v>0.65123709966854926</v>
      </c>
      <c r="AF89" t="str">
        <f t="shared" si="53"/>
        <v/>
      </c>
      <c r="AG89" s="48" t="str">
        <f t="shared" si="54"/>
        <v/>
      </c>
      <c r="AH89" s="48" t="str">
        <f t="shared" si="55"/>
        <v/>
      </c>
      <c r="AI89" s="48"/>
      <c r="AJ89" s="48">
        <f t="shared" si="56"/>
        <v>1.0411735803569953</v>
      </c>
      <c r="AK89" s="48" t="str">
        <f t="shared" si="57"/>
        <v/>
      </c>
      <c r="AL89" s="48">
        <f t="shared" si="58"/>
        <v>0.99609107985035794</v>
      </c>
      <c r="AM89" s="48" t="str">
        <f t="shared" si="59"/>
        <v/>
      </c>
      <c r="AO89">
        <f t="shared" si="60"/>
        <v>4.7634877828940797E-2</v>
      </c>
      <c r="AP89" t="str">
        <f t="shared" si="61"/>
        <v/>
      </c>
      <c r="AQ89">
        <f t="shared" si="62"/>
        <v>7.4290850737782022E-2</v>
      </c>
      <c r="AR89" t="str">
        <f t="shared" si="44"/>
        <v/>
      </c>
      <c r="AT89">
        <f t="shared" si="63"/>
        <v>0.3</v>
      </c>
      <c r="AU89">
        <f t="shared" si="64"/>
        <v>0.88129089923069259</v>
      </c>
      <c r="AV89">
        <f t="shared" si="65"/>
        <v>8.957023054315566E-2</v>
      </c>
      <c r="AW89">
        <f t="shared" si="66"/>
        <v>0.90652084930720234</v>
      </c>
      <c r="AX89">
        <f t="shared" si="67"/>
        <v>9.362412686401024E-2</v>
      </c>
      <c r="AY89">
        <f>Q89*(1/N$112)</f>
        <v>0.94754945349298503</v>
      </c>
      <c r="AZ89">
        <f t="shared" si="68"/>
        <v>6.4802620614113543E-2</v>
      </c>
      <c r="BA89">
        <f t="shared" si="69"/>
        <v>0.4334275032865858</v>
      </c>
      <c r="BB89">
        <f t="shared" si="70"/>
        <v>0.29075440964061849</v>
      </c>
      <c r="BC89">
        <f t="shared" si="71"/>
        <v>0.98717419427133546</v>
      </c>
      <c r="BD89">
        <f t="shared" si="72"/>
        <v>0.86969377428142836</v>
      </c>
      <c r="BE89">
        <f t="shared" si="73"/>
        <v>0.87730681336762095</v>
      </c>
      <c r="BF89">
        <f t="shared" si="74"/>
        <v>3.9840858630716403E-3</v>
      </c>
      <c r="BG89" t="str">
        <f t="shared" si="75"/>
        <v/>
      </c>
      <c r="BH89" t="str">
        <f t="shared" si="76"/>
        <v/>
      </c>
      <c r="BI89" t="str">
        <f t="shared" si="77"/>
        <v/>
      </c>
    </row>
    <row r="90" spans="13:61">
      <c r="M90">
        <f t="shared" si="78"/>
        <v>80</v>
      </c>
      <c r="N90">
        <f t="shared" si="45"/>
        <v>3.1057833710691407E-3</v>
      </c>
      <c r="O90">
        <f t="shared" si="46"/>
        <v>3.2802014935667504E-3</v>
      </c>
      <c r="Q90">
        <f t="shared" si="47"/>
        <v>0.62635364625606749</v>
      </c>
      <c r="R90">
        <f t="shared" si="47"/>
        <v>0.27424421235103841</v>
      </c>
      <c r="S90" t="str">
        <f t="shared" si="48"/>
        <v/>
      </c>
      <c r="T90">
        <f t="shared" si="49"/>
        <v>3.1393409148268159E-2</v>
      </c>
      <c r="U90">
        <f t="shared" si="49"/>
        <v>2.4709035289984249E-2</v>
      </c>
      <c r="V90" t="str">
        <f t="shared" si="50"/>
        <v/>
      </c>
      <c r="W90" s="49">
        <f t="shared" si="79"/>
        <v>1.6090209085580075E-3</v>
      </c>
      <c r="X90" s="50">
        <f t="shared" si="80"/>
        <v>60</v>
      </c>
      <c r="AA90">
        <f t="shared" si="42"/>
        <v>1.0561591397913781</v>
      </c>
      <c r="AB90">
        <f t="shared" si="51"/>
        <v>6.6129469864753071E-2</v>
      </c>
      <c r="AC90">
        <f t="shared" si="52"/>
        <v>1.5570931382608968</v>
      </c>
      <c r="AE90">
        <f t="shared" si="43"/>
        <v>0.65106268154605174</v>
      </c>
      <c r="AF90" t="str">
        <f t="shared" si="53"/>
        <v/>
      </c>
      <c r="AG90" s="48" t="str">
        <f t="shared" si="54"/>
        <v/>
      </c>
      <c r="AH90" s="48" t="str">
        <f t="shared" si="55"/>
        <v/>
      </c>
      <c r="AI90" s="48"/>
      <c r="AJ90" s="48">
        <f t="shared" si="56"/>
        <v>1.0349231418115525</v>
      </c>
      <c r="AK90" s="48" t="str">
        <f t="shared" si="57"/>
        <v/>
      </c>
      <c r="AL90" s="48">
        <f t="shared" si="58"/>
        <v>0.99011128339976673</v>
      </c>
      <c r="AM90" s="48" t="str">
        <f t="shared" si="59"/>
        <v/>
      </c>
      <c r="AO90">
        <f t="shared" si="60"/>
        <v>4.2469822928262645E-2</v>
      </c>
      <c r="AP90" t="str">
        <f t="shared" si="61"/>
        <v/>
      </c>
      <c r="AQ90">
        <f t="shared" si="62"/>
        <v>6.6129469864753071E-2</v>
      </c>
      <c r="AR90" t="str">
        <f t="shared" si="44"/>
        <v/>
      </c>
      <c r="AT90">
        <f t="shared" si="63"/>
        <v>0.3</v>
      </c>
      <c r="AU90">
        <f t="shared" si="64"/>
        <v>0.88129089923069259</v>
      </c>
      <c r="AV90">
        <f t="shared" si="65"/>
        <v>7.9073038130269169E-2</v>
      </c>
      <c r="AW90">
        <f t="shared" si="66"/>
        <v>0.9110382452694975</v>
      </c>
      <c r="AX90">
        <f t="shared" si="67"/>
        <v>8.2651837653405877E-2</v>
      </c>
      <c r="AY90">
        <f>Q90*(1/N$112)</f>
        <v>0.95227130415814676</v>
      </c>
      <c r="AZ90">
        <f t="shared" si="68"/>
        <v>5.8205638385319031E-2</v>
      </c>
      <c r="BA90">
        <f t="shared" si="69"/>
        <v>0.42599912970417386</v>
      </c>
      <c r="BB90">
        <f t="shared" si="70"/>
        <v>0.29221288629520742</v>
      </c>
      <c r="BC90">
        <f t="shared" si="71"/>
        <v>0.98414103613288062</v>
      </c>
      <c r="BD90">
        <f t="shared" si="72"/>
        <v>0.87156264796074789</v>
      </c>
      <c r="BE90">
        <f t="shared" si="73"/>
        <v>0.87811534491269716</v>
      </c>
      <c r="BF90">
        <f t="shared" si="74"/>
        <v>3.1755543179954326E-3</v>
      </c>
      <c r="BG90" t="str">
        <f t="shared" si="75"/>
        <v/>
      </c>
      <c r="BH90" t="str">
        <f t="shared" si="76"/>
        <v/>
      </c>
      <c r="BI90" t="str">
        <f t="shared" si="77"/>
        <v/>
      </c>
    </row>
    <row r="91" spans="13:61">
      <c r="M91">
        <f t="shared" si="78"/>
        <v>81</v>
      </c>
      <c r="N91">
        <f t="shared" si="45"/>
        <v>2.9109106692469977E-3</v>
      </c>
      <c r="O91">
        <f t="shared" si="46"/>
        <v>2.9945493127576926E-3</v>
      </c>
      <c r="Q91">
        <f t="shared" si="47"/>
        <v>0.62926455692531447</v>
      </c>
      <c r="R91">
        <f t="shared" si="47"/>
        <v>0.27723876166379607</v>
      </c>
      <c r="S91" t="str">
        <f t="shared" si="48"/>
        <v/>
      </c>
      <c r="T91">
        <f t="shared" si="49"/>
        <v>2.8482498479021179E-2</v>
      </c>
      <c r="U91">
        <f t="shared" si="49"/>
        <v>2.1714485977226583E-2</v>
      </c>
      <c r="V91" t="str">
        <f t="shared" si="50"/>
        <v/>
      </c>
      <c r="W91" s="49">
        <f t="shared" si="79"/>
        <v>1.5285698631301069E-3</v>
      </c>
      <c r="X91" s="50">
        <f t="shared" si="80"/>
        <v>60</v>
      </c>
      <c r="AA91">
        <f t="shared" si="42"/>
        <v>1.0287328101113906</v>
      </c>
      <c r="AB91">
        <f t="shared" si="51"/>
        <v>5.8571378547295105E-2</v>
      </c>
      <c r="AC91">
        <f t="shared" si="52"/>
        <v>1.5546489997829056</v>
      </c>
      <c r="AE91">
        <f t="shared" si="43"/>
        <v>0.65097904290254105</v>
      </c>
      <c r="AF91" t="str">
        <f t="shared" si="53"/>
        <v/>
      </c>
      <c r="AG91" s="48" t="str">
        <f t="shared" si="54"/>
        <v/>
      </c>
      <c r="AH91" s="48" t="str">
        <f t="shared" si="55"/>
        <v/>
      </c>
      <c r="AI91" s="48"/>
      <c r="AJ91" s="48">
        <f t="shared" si="56"/>
        <v>1.0293319381229755</v>
      </c>
      <c r="AK91" s="48" t="str">
        <f t="shared" si="57"/>
        <v/>
      </c>
      <c r="AL91" s="48">
        <f t="shared" si="58"/>
        <v>0.9847621771365167</v>
      </c>
      <c r="AM91" s="48" t="str">
        <f t="shared" si="59"/>
        <v/>
      </c>
      <c r="AO91">
        <f t="shared" si="60"/>
        <v>3.7674985514720129E-2</v>
      </c>
      <c r="AP91" t="str">
        <f t="shared" si="61"/>
        <v/>
      </c>
      <c r="AQ91">
        <f t="shared" si="62"/>
        <v>5.8571378547295105E-2</v>
      </c>
      <c r="AR91" t="str">
        <f t="shared" si="44"/>
        <v/>
      </c>
      <c r="AT91">
        <f t="shared" si="63"/>
        <v>0.3</v>
      </c>
      <c r="AU91">
        <f t="shared" si="64"/>
        <v>0.88129089923069259</v>
      </c>
      <c r="AV91">
        <f t="shared" si="65"/>
        <v>6.9489980385937081E-2</v>
      </c>
      <c r="AW91">
        <f t="shared" si="66"/>
        <v>0.91527219675057958</v>
      </c>
      <c r="AX91">
        <f t="shared" si="67"/>
        <v>7.2635056312554E-2</v>
      </c>
      <c r="AY91">
        <f>Q91*(1/N$112)</f>
        <v>0.95669688181042156</v>
      </c>
      <c r="AZ91">
        <f t="shared" si="68"/>
        <v>5.21026996264711E-2</v>
      </c>
      <c r="BA91">
        <f t="shared" si="69"/>
        <v>0.41822241553670653</v>
      </c>
      <c r="BB91">
        <f t="shared" si="70"/>
        <v>0.2935017147918898</v>
      </c>
      <c r="BC91">
        <f t="shared" si="71"/>
        <v>0.98061677822973992</v>
      </c>
      <c r="BD91">
        <f t="shared" si="72"/>
        <v>0.87320178581871843</v>
      </c>
      <c r="BE91">
        <f t="shared" si="73"/>
        <v>0.87879839690368966</v>
      </c>
      <c r="BF91">
        <f t="shared" si="74"/>
        <v>2.4925023270029323E-3</v>
      </c>
      <c r="BG91" t="str">
        <f t="shared" si="75"/>
        <v/>
      </c>
      <c r="BH91" t="str">
        <f t="shared" si="76"/>
        <v/>
      </c>
      <c r="BI91" t="str">
        <f t="shared" si="77"/>
        <v/>
      </c>
    </row>
    <row r="92" spans="13:61">
      <c r="M92">
        <f t="shared" si="78"/>
        <v>82</v>
      </c>
      <c r="N92">
        <f t="shared" si="45"/>
        <v>2.7239035413200172E-3</v>
      </c>
      <c r="O92">
        <f t="shared" si="46"/>
        <v>2.7216496482844561E-3</v>
      </c>
      <c r="Q92">
        <f t="shared" si="47"/>
        <v>0.63198846046663448</v>
      </c>
      <c r="R92">
        <f t="shared" si="47"/>
        <v>0.27996041131208055</v>
      </c>
      <c r="S92" t="str">
        <f t="shared" si="48"/>
        <v/>
      </c>
      <c r="T92">
        <f t="shared" si="49"/>
        <v>2.5758594937701162E-2</v>
      </c>
      <c r="U92">
        <f t="shared" si="49"/>
        <v>1.8992836328942109E-2</v>
      </c>
      <c r="V92" t="str">
        <f t="shared" si="50"/>
        <v/>
      </c>
      <c r="W92" s="49">
        <f t="shared" si="79"/>
        <v>1.4481188177022063E-3</v>
      </c>
      <c r="X92" s="50">
        <f t="shared" si="80"/>
        <v>60</v>
      </c>
      <c r="AA92">
        <f t="shared" si="42"/>
        <v>0.9991725503486556</v>
      </c>
      <c r="AB92">
        <f t="shared" si="51"/>
        <v>5.1609349948713051E-2</v>
      </c>
      <c r="AC92">
        <f t="shared" si="52"/>
        <v>1.5522548670377971</v>
      </c>
      <c r="AE92">
        <f t="shared" si="43"/>
        <v>0.65098129679557659</v>
      </c>
      <c r="AF92" t="str">
        <f t="shared" si="53"/>
        <v/>
      </c>
      <c r="AG92" s="48" t="str">
        <f t="shared" si="54"/>
        <v/>
      </c>
      <c r="AH92" s="48" t="str">
        <f t="shared" si="55"/>
        <v/>
      </c>
      <c r="AI92" s="48"/>
      <c r="AJ92" s="48">
        <f t="shared" si="56"/>
        <v>1.0243692704216525</v>
      </c>
      <c r="AK92" s="48" t="str">
        <f t="shared" si="57"/>
        <v/>
      </c>
      <c r="AL92" s="48">
        <f t="shared" si="58"/>
        <v>0.98001439144274749</v>
      </c>
      <c r="AM92" s="48" t="str">
        <f t="shared" si="59"/>
        <v/>
      </c>
      <c r="AO92">
        <f t="shared" si="60"/>
        <v>3.3247987198906537E-2</v>
      </c>
      <c r="AP92" t="str">
        <f t="shared" si="61"/>
        <v/>
      </c>
      <c r="AQ92">
        <f t="shared" si="62"/>
        <v>5.1609349948713051E-2</v>
      </c>
      <c r="AR92" t="str">
        <f t="shared" si="44"/>
        <v/>
      </c>
      <c r="AT92">
        <f t="shared" si="63"/>
        <v>0.3</v>
      </c>
      <c r="AU92">
        <f t="shared" si="64"/>
        <v>0.88129089923069259</v>
      </c>
      <c r="AV92">
        <f t="shared" si="65"/>
        <v>6.0780247128837138E-2</v>
      </c>
      <c r="AW92">
        <f t="shared" si="66"/>
        <v>0.91923414431391037</v>
      </c>
      <c r="AX92">
        <f t="shared" si="67"/>
        <v>6.3531125615160888E-2</v>
      </c>
      <c r="AY92">
        <f>Q92*(1/N$112)</f>
        <v>0.96083814480649166</v>
      </c>
      <c r="AZ92">
        <f t="shared" si="68"/>
        <v>4.6472636320004104E-2</v>
      </c>
      <c r="BA92">
        <f t="shared" si="69"/>
        <v>0.41011957129585502</v>
      </c>
      <c r="BB92">
        <f t="shared" si="70"/>
        <v>0.29463303625729559</v>
      </c>
      <c r="BC92">
        <f t="shared" si="71"/>
        <v>0.97656321194111517</v>
      </c>
      <c r="BD92">
        <f t="shared" si="72"/>
        <v>0.87463107981641175</v>
      </c>
      <c r="BE92">
        <f t="shared" si="73"/>
        <v>0.87936813472196573</v>
      </c>
      <c r="BF92">
        <f t="shared" si="74"/>
        <v>1.9227645087268597E-3</v>
      </c>
      <c r="BG92" t="str">
        <f t="shared" si="75"/>
        <v/>
      </c>
      <c r="BH92" t="str">
        <f t="shared" si="76"/>
        <v/>
      </c>
      <c r="BI92" t="str">
        <f t="shared" si="77"/>
        <v/>
      </c>
    </row>
    <row r="93" spans="13:61">
      <c r="M93">
        <f t="shared" si="78"/>
        <v>83</v>
      </c>
      <c r="N93">
        <f t="shared" si="45"/>
        <v>2.5448354124922882E-3</v>
      </c>
      <c r="O93">
        <f t="shared" si="46"/>
        <v>2.4626504405521848E-3</v>
      </c>
      <c r="Q93">
        <f t="shared" si="47"/>
        <v>0.63453329587912677</v>
      </c>
      <c r="R93">
        <f t="shared" si="47"/>
        <v>0.28242306175263271</v>
      </c>
      <c r="S93" t="str">
        <f t="shared" si="48"/>
        <v/>
      </c>
      <c r="T93">
        <f t="shared" si="49"/>
        <v>2.3213759525208877E-2</v>
      </c>
      <c r="U93">
        <f t="shared" si="49"/>
        <v>1.6530185888389948E-2</v>
      </c>
      <c r="V93" t="str">
        <f t="shared" si="50"/>
        <v/>
      </c>
      <c r="W93" s="49">
        <f t="shared" si="79"/>
        <v>1.3676677722743056E-3</v>
      </c>
      <c r="X93" s="50">
        <f t="shared" si="80"/>
        <v>60</v>
      </c>
      <c r="AA93">
        <f t="shared" si="42"/>
        <v>0.96770519164553148</v>
      </c>
      <c r="AB93">
        <f t="shared" si="51"/>
        <v>4.5230347120548658E-2</v>
      </c>
      <c r="AC93">
        <f t="shared" si="52"/>
        <v>1.5499104940569624</v>
      </c>
      <c r="AE93">
        <f t="shared" si="43"/>
        <v>0.65106348176751672</v>
      </c>
      <c r="AF93" t="str">
        <f t="shared" si="53"/>
        <v/>
      </c>
      <c r="AG93" s="48" t="str">
        <f t="shared" si="54"/>
        <v/>
      </c>
      <c r="AH93" s="48" t="str">
        <f t="shared" si="55"/>
        <v/>
      </c>
      <c r="AI93" s="48"/>
      <c r="AJ93" s="48">
        <f t="shared" si="56"/>
        <v>1.0200007116033614</v>
      </c>
      <c r="AK93" s="48" t="str">
        <f t="shared" si="57"/>
        <v/>
      </c>
      <c r="AL93" s="48">
        <f t="shared" si="58"/>
        <v>0.97583498989741679</v>
      </c>
      <c r="AM93" s="48" t="str">
        <f t="shared" si="59"/>
        <v/>
      </c>
      <c r="AO93">
        <f t="shared" si="60"/>
        <v>2.9182554279090105E-2</v>
      </c>
      <c r="AP93" t="str">
        <f t="shared" si="61"/>
        <v/>
      </c>
      <c r="AQ93">
        <f t="shared" si="62"/>
        <v>4.5230347120548658E-2</v>
      </c>
      <c r="AR93" t="str">
        <f t="shared" si="44"/>
        <v/>
      </c>
      <c r="AT93">
        <f t="shared" si="63"/>
        <v>0.3</v>
      </c>
      <c r="AU93">
        <f t="shared" si="64"/>
        <v>0.88129089923069259</v>
      </c>
      <c r="AV93">
        <f t="shared" si="65"/>
        <v>5.289935457670103E-2</v>
      </c>
      <c r="AW93">
        <f t="shared" si="66"/>
        <v>0.92293563532071576</v>
      </c>
      <c r="AX93">
        <f t="shared" si="67"/>
        <v>5.5293548468953513E-2</v>
      </c>
      <c r="AY93">
        <f>Q93*(1/N$112)</f>
        <v>0.96470716313440785</v>
      </c>
      <c r="AZ93">
        <f t="shared" si="68"/>
        <v>4.1293050346600552E-2</v>
      </c>
      <c r="BA93">
        <f t="shared" si="69"/>
        <v>0.40171564952095301</v>
      </c>
      <c r="BB93">
        <f t="shared" si="70"/>
        <v>0.29561894337135625</v>
      </c>
      <c r="BC93">
        <f t="shared" si="71"/>
        <v>0.97194534239754626</v>
      </c>
      <c r="BD93">
        <f t="shared" si="72"/>
        <v>0.87586941364867332</v>
      </c>
      <c r="BE93">
        <f t="shared" si="73"/>
        <v>0.87983668181159691</v>
      </c>
      <c r="BF93">
        <f t="shared" si="74"/>
        <v>1.4542174190956825E-3</v>
      </c>
      <c r="BG93" t="str">
        <f t="shared" si="75"/>
        <v/>
      </c>
      <c r="BH93" t="str">
        <f t="shared" si="76"/>
        <v/>
      </c>
      <c r="BI93" t="str">
        <f t="shared" si="77"/>
        <v/>
      </c>
    </row>
    <row r="94" spans="13:61">
      <c r="M94">
        <f t="shared" si="78"/>
        <v>84</v>
      </c>
      <c r="N94">
        <f t="shared" si="45"/>
        <v>2.3737381166585459E-3</v>
      </c>
      <c r="O94">
        <f t="shared" si="46"/>
        <v>2.2184166936208148E-3</v>
      </c>
      <c r="Q94">
        <f t="shared" si="47"/>
        <v>0.6369070339957853</v>
      </c>
      <c r="R94">
        <f t="shared" si="47"/>
        <v>0.28464147844625354</v>
      </c>
      <c r="S94" t="str">
        <f t="shared" si="48"/>
        <v/>
      </c>
      <c r="T94">
        <f t="shared" si="49"/>
        <v>2.0840021408550347E-2</v>
      </c>
      <c r="U94">
        <f t="shared" si="49"/>
        <v>1.4311769194769119E-2</v>
      </c>
      <c r="V94" t="str">
        <f t="shared" si="50"/>
        <v/>
      </c>
      <c r="W94" s="49">
        <f t="shared" si="79"/>
        <v>1.287216726846405E-3</v>
      </c>
      <c r="X94" s="50">
        <f t="shared" si="80"/>
        <v>60</v>
      </c>
      <c r="AA94">
        <f t="shared" si="42"/>
        <v>0.9345667401354395</v>
      </c>
      <c r="AB94">
        <f t="shared" si="51"/>
        <v>3.941626672713619E-2</v>
      </c>
      <c r="AC94">
        <f t="shared" si="52"/>
        <v>1.5476171217976431</v>
      </c>
      <c r="AE94">
        <f t="shared" si="43"/>
        <v>0.65121880319055436</v>
      </c>
      <c r="AF94" t="str">
        <f t="shared" si="53"/>
        <v/>
      </c>
      <c r="AG94" s="48" t="str">
        <f t="shared" si="54"/>
        <v/>
      </c>
      <c r="AH94" s="48" t="str">
        <f t="shared" si="55"/>
        <v/>
      </c>
      <c r="AI94" s="48"/>
      <c r="AJ94" s="48">
        <f t="shared" si="56"/>
        <v>1.016188989519671</v>
      </c>
      <c r="AK94" s="48" t="str">
        <f t="shared" si="57"/>
        <v/>
      </c>
      <c r="AL94" s="48">
        <f t="shared" si="58"/>
        <v>0.97218831422482566</v>
      </c>
      <c r="AM94" s="48" t="str">
        <f t="shared" si="59"/>
        <v/>
      </c>
      <c r="AO94">
        <f t="shared" si="60"/>
        <v>2.5469004039805409E-2</v>
      </c>
      <c r="AP94" t="str">
        <f t="shared" si="61"/>
        <v/>
      </c>
      <c r="AQ94">
        <f t="shared" si="62"/>
        <v>3.941626672713619E-2</v>
      </c>
      <c r="AR94" t="str">
        <f t="shared" si="44"/>
        <v/>
      </c>
      <c r="AT94">
        <f t="shared" si="63"/>
        <v>0.3</v>
      </c>
      <c r="AU94">
        <f t="shared" si="64"/>
        <v>0.88129089923069259</v>
      </c>
      <c r="AV94">
        <f t="shared" si="65"/>
        <v>4.5800050789854677E-2</v>
      </c>
      <c r="AW94">
        <f t="shared" si="66"/>
        <v>0.92638826343497094</v>
      </c>
      <c r="AX94">
        <f t="shared" si="67"/>
        <v>4.7872934339065677E-2</v>
      </c>
      <c r="AY94">
        <f>Q94*(1/N$112)</f>
        <v>0.96831605518060526</v>
      </c>
      <c r="AZ94">
        <f t="shared" si="68"/>
        <v>3.6540641675296012E-2</v>
      </c>
      <c r="BA94">
        <f t="shared" si="69"/>
        <v>0.39303853581283221</v>
      </c>
      <c r="BB94">
        <f t="shared" si="70"/>
        <v>0.29647137394041989</v>
      </c>
      <c r="BC94">
        <f t="shared" si="71"/>
        <v>0.9667324534848194</v>
      </c>
      <c r="BD94">
        <f t="shared" si="72"/>
        <v>0.87693466717572166</v>
      </c>
      <c r="BE94">
        <f t="shared" si="73"/>
        <v>0.88021593590847724</v>
      </c>
      <c r="BF94">
        <f t="shared" si="74"/>
        <v>1.0749633222153498E-3</v>
      </c>
      <c r="BG94" t="str">
        <f t="shared" si="75"/>
        <v/>
      </c>
      <c r="BH94" t="str">
        <f t="shared" si="76"/>
        <v/>
      </c>
      <c r="BI94" t="str">
        <f t="shared" si="77"/>
        <v/>
      </c>
    </row>
    <row r="95" spans="13:61">
      <c r="M95">
        <f t="shared" si="78"/>
        <v>85</v>
      </c>
      <c r="N95">
        <f t="shared" si="45"/>
        <v>2.2106044324566279E-3</v>
      </c>
      <c r="O95">
        <f t="shared" si="46"/>
        <v>1.9895427758834065E-3</v>
      </c>
      <c r="Q95">
        <f t="shared" si="47"/>
        <v>0.63911763842824187</v>
      </c>
      <c r="R95">
        <f t="shared" si="47"/>
        <v>0.28663102122213696</v>
      </c>
      <c r="S95" t="str">
        <f t="shared" si="48"/>
        <v/>
      </c>
      <c r="T95">
        <f t="shared" si="49"/>
        <v>1.8629416976093771E-2</v>
      </c>
      <c r="U95">
        <f t="shared" si="49"/>
        <v>1.2322226418885696E-2</v>
      </c>
      <c r="V95" t="str">
        <f t="shared" si="50"/>
        <v/>
      </c>
      <c r="W95" s="49">
        <f t="shared" si="79"/>
        <v>1.2067656814185044E-3</v>
      </c>
      <c r="X95" s="50">
        <f t="shared" si="80"/>
        <v>60</v>
      </c>
      <c r="AA95">
        <f t="shared" si="42"/>
        <v>0.89999945113311963</v>
      </c>
      <c r="AB95">
        <f t="shared" si="51"/>
        <v>3.4144717866560335E-2</v>
      </c>
      <c r="AC95">
        <f t="shared" si="52"/>
        <v>1.5453771171299127</v>
      </c>
      <c r="AE95">
        <f t="shared" si="43"/>
        <v>0.65143986484712757</v>
      </c>
      <c r="AF95" t="str">
        <f t="shared" si="53"/>
        <v/>
      </c>
      <c r="AG95" s="48" t="str">
        <f t="shared" si="54"/>
        <v/>
      </c>
      <c r="AH95" s="48" t="str">
        <f t="shared" si="55"/>
        <v/>
      </c>
      <c r="AI95" s="48"/>
      <c r="AJ95" s="48">
        <f t="shared" si="56"/>
        <v>1.0128948328781842</v>
      </c>
      <c r="AK95" s="48" t="str">
        <f t="shared" si="57"/>
        <v/>
      </c>
      <c r="AL95" s="48">
        <f t="shared" si="58"/>
        <v>0.96903679356763628</v>
      </c>
      <c r="AM95" s="48" t="str">
        <f t="shared" si="59"/>
        <v/>
      </c>
      <c r="AO95">
        <f t="shared" si="60"/>
        <v>2.2094747934390403E-2</v>
      </c>
      <c r="AP95" t="str">
        <f t="shared" si="61"/>
        <v/>
      </c>
      <c r="AQ95">
        <f t="shared" si="62"/>
        <v>3.4144717866560335E-2</v>
      </c>
      <c r="AR95" t="str">
        <f t="shared" si="44"/>
        <v/>
      </c>
      <c r="AT95">
        <f t="shared" si="63"/>
        <v>0.3</v>
      </c>
      <c r="AU95">
        <f t="shared" si="64"/>
        <v>0.88129089923069259</v>
      </c>
      <c r="AV95">
        <f t="shared" si="65"/>
        <v>3.9433181750536068E-2</v>
      </c>
      <c r="AW95">
        <f t="shared" si="66"/>
        <v>0.92960361181710016</v>
      </c>
      <c r="AX95">
        <f t="shared" si="67"/>
        <v>4.1217904525599904E-2</v>
      </c>
      <c r="AY95">
        <f>Q95*(1/N$112)</f>
        <v>0.97167692835258423</v>
      </c>
      <c r="AZ95">
        <f t="shared" si="68"/>
        <v>3.2191521510871006E-2</v>
      </c>
      <c r="BA95">
        <f t="shared" si="69"/>
        <v>0.38411888526313404</v>
      </c>
      <c r="BB95">
        <f t="shared" si="70"/>
        <v>0.29720201365806792</v>
      </c>
      <c r="BC95">
        <f t="shared" si="71"/>
        <v>0.96089919104805221</v>
      </c>
      <c r="BD95">
        <f t="shared" si="72"/>
        <v>0.87784372227579033</v>
      </c>
      <c r="BE95">
        <f t="shared" si="73"/>
        <v>0.88051740418536806</v>
      </c>
      <c r="BF95">
        <f t="shared" si="74"/>
        <v>7.7349504532453484E-4</v>
      </c>
      <c r="BG95" t="str">
        <f t="shared" si="75"/>
        <v/>
      </c>
      <c r="BH95" t="str">
        <f t="shared" si="76"/>
        <v/>
      </c>
      <c r="BI95" t="str">
        <f t="shared" si="77"/>
        <v/>
      </c>
    </row>
    <row r="96" spans="13:61">
      <c r="M96">
        <f t="shared" si="78"/>
        <v>86</v>
      </c>
      <c r="N96">
        <f t="shared" si="45"/>
        <v>2.0553907523157664E-3</v>
      </c>
      <c r="O96">
        <f t="shared" si="46"/>
        <v>1.7763692218372234E-3</v>
      </c>
      <c r="Q96">
        <f t="shared" si="47"/>
        <v>0.64117302918055763</v>
      </c>
      <c r="R96">
        <f t="shared" si="47"/>
        <v>0.28840739044397418</v>
      </c>
      <c r="S96" t="str">
        <f t="shared" si="48"/>
        <v/>
      </c>
      <c r="T96">
        <f t="shared" si="49"/>
        <v>1.6574026223778016E-2</v>
      </c>
      <c r="U96">
        <f t="shared" si="49"/>
        <v>1.054585719704848E-2</v>
      </c>
      <c r="V96" t="str">
        <f t="shared" si="50"/>
        <v/>
      </c>
      <c r="W96" s="49">
        <f t="shared" si="79"/>
        <v>1.1263146359906037E-3</v>
      </c>
      <c r="X96" s="50">
        <f t="shared" si="80"/>
        <v>60</v>
      </c>
      <c r="AA96">
        <f t="shared" si="42"/>
        <v>0.86424891220115918</v>
      </c>
      <c r="AB96">
        <f t="shared" si="51"/>
        <v>2.9389811955788114E-2</v>
      </c>
      <c r="AC96">
        <f t="shared" si="52"/>
        <v>1.5431936431691611</v>
      </c>
      <c r="AE96">
        <f t="shared" si="43"/>
        <v>0.65171888637760611</v>
      </c>
      <c r="AF96" t="str">
        <f t="shared" si="53"/>
        <v/>
      </c>
      <c r="AG96" s="48" t="str">
        <f t="shared" si="54"/>
        <v/>
      </c>
      <c r="AH96" s="48" t="str">
        <f t="shared" si="55"/>
        <v/>
      </c>
      <c r="AI96" s="48"/>
      <c r="AJ96" s="48">
        <f t="shared" si="56"/>
        <v>1.0100777649986408</v>
      </c>
      <c r="AK96" s="48" t="str">
        <f t="shared" si="57"/>
        <v/>
      </c>
      <c r="AL96" s="48">
        <f t="shared" si="58"/>
        <v>0.96634170387357776</v>
      </c>
      <c r="AM96" s="48" t="str">
        <f t="shared" si="59"/>
        <v/>
      </c>
      <c r="AO96">
        <f t="shared" si="60"/>
        <v>1.9044798483897379E-2</v>
      </c>
      <c r="AP96" t="str">
        <f t="shared" si="61"/>
        <v/>
      </c>
      <c r="AQ96">
        <f t="shared" si="62"/>
        <v>2.9389811955788114E-2</v>
      </c>
      <c r="AR96" t="str">
        <f t="shared" si="44"/>
        <v/>
      </c>
      <c r="AT96">
        <f t="shared" si="63"/>
        <v>0.3</v>
      </c>
      <c r="AU96">
        <f t="shared" si="64"/>
        <v>0.88129089923069259</v>
      </c>
      <c r="AV96">
        <f t="shared" si="65"/>
        <v>3.374850367373932E-2</v>
      </c>
      <c r="AW96">
        <f t="shared" si="66"/>
        <v>0.93259320019983849</v>
      </c>
      <c r="AX96">
        <f t="shared" si="67"/>
        <v>3.5275941239185815E-2</v>
      </c>
      <c r="AY96">
        <f>Q96*(1/N$112)</f>
        <v>0.97480182375945501</v>
      </c>
      <c r="AZ96">
        <f t="shared" si="68"/>
        <v>2.8221505740137237E-2</v>
      </c>
      <c r="BA96">
        <f t="shared" si="69"/>
        <v>0.3749899976706304</v>
      </c>
      <c r="BB96">
        <f t="shared" si="70"/>
        <v>0.29782220880353349</v>
      </c>
      <c r="BC96">
        <f t="shared" si="71"/>
        <v>0.95442663124443872</v>
      </c>
      <c r="BD96">
        <f t="shared" si="72"/>
        <v>0.87861246976753515</v>
      </c>
      <c r="BE96">
        <f t="shared" si="73"/>
        <v>0.88075205956083924</v>
      </c>
      <c r="BF96">
        <f t="shared" si="74"/>
        <v>5.3883966985335263E-4</v>
      </c>
      <c r="BG96" t="str">
        <f t="shared" si="75"/>
        <v/>
      </c>
      <c r="BH96" t="str">
        <f t="shared" si="76"/>
        <v/>
      </c>
      <c r="BI96" t="str">
        <f t="shared" si="77"/>
        <v/>
      </c>
    </row>
    <row r="97" spans="13:61">
      <c r="M97">
        <f t="shared" si="78"/>
        <v>87</v>
      </c>
      <c r="N97">
        <f t="shared" si="45"/>
        <v>1.9080198508565154E-3</v>
      </c>
      <c r="O97">
        <f t="shared" si="46"/>
        <v>1.5790031660404486E-3</v>
      </c>
      <c r="Q97">
        <f t="shared" si="47"/>
        <v>0.64308104903141416</v>
      </c>
      <c r="R97">
        <f t="shared" si="47"/>
        <v>0.2899863936100146</v>
      </c>
      <c r="S97" t="str">
        <f t="shared" si="48"/>
        <v/>
      </c>
      <c r="T97">
        <f t="shared" si="49"/>
        <v>1.4666006372921481E-2</v>
      </c>
      <c r="U97">
        <f t="shared" si="49"/>
        <v>8.9668540310080536E-3</v>
      </c>
      <c r="V97" t="str">
        <f t="shared" si="50"/>
        <v/>
      </c>
      <c r="W97" s="49">
        <f t="shared" si="79"/>
        <v>1.0458635905627031E-3</v>
      </c>
      <c r="X97" s="50">
        <f t="shared" si="80"/>
        <v>60</v>
      </c>
      <c r="AA97">
        <f t="shared" si="42"/>
        <v>0.8275611835650607</v>
      </c>
      <c r="AB97">
        <f t="shared" si="51"/>
        <v>2.5122941795817588E-2</v>
      </c>
      <c r="AC97">
        <f t="shared" si="52"/>
        <v>1.5410703634660838</v>
      </c>
      <c r="AE97">
        <f t="shared" si="43"/>
        <v>0.65204790306242222</v>
      </c>
      <c r="AF97" t="str">
        <f t="shared" si="53"/>
        <v/>
      </c>
      <c r="AG97" s="48" t="str">
        <f t="shared" si="54"/>
        <v/>
      </c>
      <c r="AH97" s="48" t="str">
        <f t="shared" si="55"/>
        <v/>
      </c>
      <c r="AI97" s="48"/>
      <c r="AJ97" s="48">
        <f t="shared" si="56"/>
        <v>1.0076968334262544</v>
      </c>
      <c r="AK97" s="48" t="str">
        <f t="shared" si="57"/>
        <v/>
      </c>
      <c r="AL97" s="48">
        <f t="shared" si="58"/>
        <v>0.96406386591674542</v>
      </c>
      <c r="AM97" s="48" t="str">
        <f t="shared" si="59"/>
        <v/>
      </c>
      <c r="AO97">
        <f t="shared" si="60"/>
        <v>1.6302267820732443E-2</v>
      </c>
      <c r="AP97" t="str">
        <f t="shared" si="61"/>
        <v/>
      </c>
      <c r="AQ97">
        <f t="shared" si="62"/>
        <v>2.5122941795817588E-2</v>
      </c>
      <c r="AR97" t="str">
        <f t="shared" si="44"/>
        <v/>
      </c>
      <c r="AT97">
        <f t="shared" si="63"/>
        <v>0.3</v>
      </c>
      <c r="AU97">
        <f t="shared" si="64"/>
        <v>0.88129089923069259</v>
      </c>
      <c r="AV97">
        <f t="shared" si="65"/>
        <v>2.8695429925985973E-2</v>
      </c>
      <c r="AW97">
        <f t="shared" si="66"/>
        <v>0.93536843599075947</v>
      </c>
      <c r="AX97">
        <f t="shared" si="67"/>
        <v>2.9994168324858878E-2</v>
      </c>
      <c r="AY97">
        <f>Q97*(1/N$112)</f>
        <v>0.97770266510139547</v>
      </c>
      <c r="AZ97">
        <f t="shared" si="68"/>
        <v>2.4606384926480832E-2</v>
      </c>
      <c r="BA97">
        <f t="shared" si="69"/>
        <v>0.36568762637594726</v>
      </c>
      <c r="BB97">
        <f t="shared" si="70"/>
        <v>0.29834288948119514</v>
      </c>
      <c r="BC97">
        <f t="shared" si="71"/>
        <v>0.94730329579303918</v>
      </c>
      <c r="BD97">
        <f t="shared" si="72"/>
        <v>0.87925581740054448</v>
      </c>
      <c r="BE97">
        <f t="shared" si="73"/>
        <v>0.8809302198471467</v>
      </c>
      <c r="BF97">
        <f t="shared" si="74"/>
        <v>3.6067938354589213E-4</v>
      </c>
      <c r="BG97" t="str">
        <f t="shared" si="75"/>
        <v/>
      </c>
      <c r="BH97" t="str">
        <f t="shared" si="76"/>
        <v/>
      </c>
      <c r="BI97" t="str">
        <f t="shared" si="77"/>
        <v/>
      </c>
    </row>
    <row r="98" spans="13:61">
      <c r="M98">
        <f t="shared" si="78"/>
        <v>88</v>
      </c>
      <c r="N98">
        <f t="shared" si="45"/>
        <v>1.7683837202108344E-3</v>
      </c>
      <c r="O98">
        <f t="shared" si="46"/>
        <v>1.3973415214382731E-3</v>
      </c>
      <c r="Q98">
        <f t="shared" si="47"/>
        <v>0.64484943275162498</v>
      </c>
      <c r="R98">
        <f t="shared" si="47"/>
        <v>0.29138373513145288</v>
      </c>
      <c r="S98" t="str">
        <f t="shared" si="48"/>
        <v/>
      </c>
      <c r="T98">
        <f t="shared" si="49"/>
        <v>1.2897622652710661E-2</v>
      </c>
      <c r="U98">
        <f t="shared" si="49"/>
        <v>7.5695125095697757E-3</v>
      </c>
      <c r="V98" t="str">
        <f t="shared" si="50"/>
        <v/>
      </c>
      <c r="W98" s="49">
        <f t="shared" si="79"/>
        <v>9.6541254513480255E-4</v>
      </c>
      <c r="X98" s="50">
        <f t="shared" si="80"/>
        <v>60</v>
      </c>
      <c r="AA98">
        <f t="shared" si="42"/>
        <v>0.79018004150800247</v>
      </c>
      <c r="AB98">
        <f t="shared" si="51"/>
        <v>2.1313530675782441E-2</v>
      </c>
      <c r="AC98">
        <f t="shared" si="52"/>
        <v>1.5390111816577841</v>
      </c>
      <c r="AE98">
        <f t="shared" si="43"/>
        <v>0.65241894526119482</v>
      </c>
      <c r="AF98" t="str">
        <f t="shared" si="53"/>
        <v/>
      </c>
      <c r="AG98" s="48" t="str">
        <f t="shared" si="54"/>
        <v/>
      </c>
      <c r="AH98" s="48" t="str">
        <f t="shared" si="55"/>
        <v/>
      </c>
      <c r="AI98" s="48"/>
      <c r="AJ98" s="48">
        <f t="shared" si="56"/>
        <v>1.0057112663240944</v>
      </c>
      <c r="AK98" s="48" t="str">
        <f t="shared" si="57"/>
        <v/>
      </c>
      <c r="AL98" s="48">
        <f t="shared" si="58"/>
        <v>0.96216427326839205</v>
      </c>
      <c r="AM98" s="48" t="str">
        <f t="shared" si="59"/>
        <v/>
      </c>
      <c r="AO98">
        <f t="shared" si="60"/>
        <v>1.3848847188247224E-2</v>
      </c>
      <c r="AP98" t="str">
        <f t="shared" si="61"/>
        <v/>
      </c>
      <c r="AQ98">
        <f t="shared" si="62"/>
        <v>2.1313530675782441E-2</v>
      </c>
      <c r="AR98" t="str">
        <f t="shared" si="44"/>
        <v/>
      </c>
      <c r="AT98">
        <f t="shared" si="63"/>
        <v>0.3</v>
      </c>
      <c r="AU98">
        <f t="shared" si="64"/>
        <v>0.88129089923069259</v>
      </c>
      <c r="AV98">
        <f t="shared" si="65"/>
        <v>2.4223703769583382E-2</v>
      </c>
      <c r="AW98">
        <f t="shared" si="66"/>
        <v>0.93794056949880866</v>
      </c>
      <c r="AX98">
        <f t="shared" si="67"/>
        <v>2.5320054454330939E-2</v>
      </c>
      <c r="AY98">
        <f>Q98*(1/N$112)</f>
        <v>0.98039121186976341</v>
      </c>
      <c r="AZ98">
        <f t="shared" si="68"/>
        <v>2.132216802746489E-2</v>
      </c>
      <c r="BA98">
        <f t="shared" si="69"/>
        <v>0.3562497175012842</v>
      </c>
      <c r="BB98">
        <f t="shared" si="70"/>
        <v>0.29877450383683213</v>
      </c>
      <c r="BC98">
        <f t="shared" si="71"/>
        <v>0.93952607182285153</v>
      </c>
      <c r="BD98">
        <f t="shared" si="72"/>
        <v>0.87978769917799926</v>
      </c>
      <c r="BE98">
        <f t="shared" si="73"/>
        <v>0.88106145079722009</v>
      </c>
      <c r="BF98">
        <f t="shared" si="74"/>
        <v>2.294484334725011E-4</v>
      </c>
      <c r="BG98" t="str">
        <f t="shared" si="75"/>
        <v/>
      </c>
      <c r="BH98" t="str">
        <f t="shared" si="76"/>
        <v/>
      </c>
      <c r="BI98" t="str">
        <f t="shared" si="77"/>
        <v/>
      </c>
    </row>
    <row r="99" spans="13:61">
      <c r="M99">
        <f t="shared" si="78"/>
        <v>89</v>
      </c>
      <c r="N99">
        <f t="shared" si="45"/>
        <v>1.6363464413600261E-3</v>
      </c>
      <c r="O99">
        <f t="shared" si="46"/>
        <v>1.2310960270045391E-3</v>
      </c>
      <c r="Q99">
        <f t="shared" si="47"/>
        <v>0.646485779192985</v>
      </c>
      <c r="R99">
        <f t="shared" si="47"/>
        <v>0.29261483115845743</v>
      </c>
      <c r="S99" t="str">
        <f t="shared" si="48"/>
        <v/>
      </c>
      <c r="T99">
        <f t="shared" si="49"/>
        <v>1.1261276211350646E-2</v>
      </c>
      <c r="U99">
        <f t="shared" si="49"/>
        <v>6.3384164825652234E-3</v>
      </c>
      <c r="V99" t="str">
        <f t="shared" si="50"/>
        <v/>
      </c>
      <c r="W99" s="49">
        <f t="shared" si="79"/>
        <v>8.8496149970690202E-4</v>
      </c>
      <c r="X99" s="50">
        <f t="shared" si="80"/>
        <v>60</v>
      </c>
      <c r="AA99">
        <f t="shared" si="42"/>
        <v>0.75234436662527959</v>
      </c>
      <c r="AB99">
        <f t="shared" si="51"/>
        <v>1.7929735522649294E-2</v>
      </c>
      <c r="AC99">
        <f t="shared" si="52"/>
        <v>1.537020017296951</v>
      </c>
      <c r="AE99">
        <f t="shared" si="43"/>
        <v>0.65282419567555028</v>
      </c>
      <c r="AF99" t="str">
        <f t="shared" si="53"/>
        <v/>
      </c>
      <c r="AG99" s="48" t="str">
        <f t="shared" si="54"/>
        <v/>
      </c>
      <c r="AH99" s="48" t="str">
        <f t="shared" si="55"/>
        <v/>
      </c>
      <c r="AI99" s="48"/>
      <c r="AJ99" s="48">
        <f t="shared" si="56"/>
        <v>1.0040810494464052</v>
      </c>
      <c r="AK99" s="48" t="str">
        <f t="shared" si="57"/>
        <v/>
      </c>
      <c r="AL99" s="48">
        <f t="shared" si="58"/>
        <v>0.96060464428747716</v>
      </c>
      <c r="AM99" s="48" t="str">
        <f t="shared" si="59"/>
        <v/>
      </c>
      <c r="AO99">
        <f t="shared" si="60"/>
        <v>1.1665258305601677E-2</v>
      </c>
      <c r="AP99" t="str">
        <f t="shared" si="61"/>
        <v/>
      </c>
      <c r="AQ99">
        <f t="shared" si="62"/>
        <v>1.7929735522649294E-2</v>
      </c>
      <c r="AR99" t="str">
        <f t="shared" si="44"/>
        <v/>
      </c>
      <c r="AT99">
        <f t="shared" si="63"/>
        <v>0.3</v>
      </c>
      <c r="AU99">
        <f t="shared" si="64"/>
        <v>0.88129089923069259</v>
      </c>
      <c r="AV99">
        <f t="shared" si="65"/>
        <v>2.0283990950248302E-2</v>
      </c>
      <c r="AW99">
        <f t="shared" si="66"/>
        <v>0.94032065333722881</v>
      </c>
      <c r="AX99">
        <f t="shared" si="67"/>
        <v>2.1202032533783586E-2</v>
      </c>
      <c r="AY99">
        <f>Q99*(1/N$112)</f>
        <v>0.98287901691262158</v>
      </c>
      <c r="AZ99">
        <f t="shared" si="68"/>
        <v>1.8345297921299967E-2</v>
      </c>
      <c r="BA99">
        <f t="shared" si="69"/>
        <v>0.34671607882421107</v>
      </c>
      <c r="BB99">
        <f t="shared" si="70"/>
        <v>0.29912696350159557</v>
      </c>
      <c r="BC99">
        <f t="shared" si="71"/>
        <v>0.93110099166854743</v>
      </c>
      <c r="BD99">
        <f t="shared" si="72"/>
        <v>0.88022108645442965</v>
      </c>
      <c r="BE99">
        <f t="shared" si="73"/>
        <v>0.88115449347379016</v>
      </c>
      <c r="BF99">
        <f t="shared" si="74"/>
        <v>1.3640575690243573E-4</v>
      </c>
      <c r="BG99" t="str">
        <f t="shared" si="75"/>
        <v/>
      </c>
      <c r="BH99" t="str">
        <f t="shared" si="76"/>
        <v/>
      </c>
      <c r="BI99" t="str">
        <f t="shared" si="77"/>
        <v/>
      </c>
    </row>
    <row r="100" spans="13:61">
      <c r="M100">
        <f t="shared" si="78"/>
        <v>90</v>
      </c>
      <c r="N100">
        <f t="shared" si="45"/>
        <v>1.5117470623908702E-3</v>
      </c>
      <c r="O100">
        <f t="shared" si="46"/>
        <v>1.079819330279193E-3</v>
      </c>
      <c r="Q100">
        <f t="shared" si="47"/>
        <v>0.64799752625537588</v>
      </c>
      <c r="R100">
        <f t="shared" si="47"/>
        <v>0.29369465048873661</v>
      </c>
      <c r="S100" t="str">
        <f t="shared" si="48"/>
        <v/>
      </c>
      <c r="T100">
        <f t="shared" si="49"/>
        <v>9.749529148959768E-3</v>
      </c>
      <c r="U100">
        <f t="shared" si="49"/>
        <v>5.2585971522860486E-3</v>
      </c>
      <c r="V100" t="str">
        <f t="shared" si="50"/>
        <v/>
      </c>
      <c r="W100" s="49">
        <f t="shared" si="79"/>
        <v>8.0451045427900149E-4</v>
      </c>
      <c r="X100" s="50">
        <f t="shared" si="80"/>
        <v>60</v>
      </c>
      <c r="AA100">
        <f t="shared" si="42"/>
        <v>0.7142857142857143</v>
      </c>
      <c r="AB100">
        <f t="shared" si="51"/>
        <v>1.4939091468150114E-2</v>
      </c>
      <c r="AC100">
        <f t="shared" si="52"/>
        <v>1.5351006177386026</v>
      </c>
      <c r="AE100">
        <f t="shared" si="43"/>
        <v>0.65325612340766193</v>
      </c>
      <c r="AF100" t="str">
        <f t="shared" si="53"/>
        <v/>
      </c>
      <c r="AG100" s="48" t="str">
        <f t="shared" si="54"/>
        <v/>
      </c>
      <c r="AH100" s="48" t="str">
        <f t="shared" si="55"/>
        <v/>
      </c>
      <c r="AI100" s="48"/>
      <c r="AJ100" s="48">
        <f t="shared" si="56"/>
        <v>1.0027674202416474</v>
      </c>
      <c r="AK100" s="48" t="str">
        <f t="shared" si="57"/>
        <v/>
      </c>
      <c r="AL100" s="48">
        <f t="shared" si="58"/>
        <v>0.95934789482919614</v>
      </c>
      <c r="AM100" s="48" t="str">
        <f t="shared" si="59"/>
        <v/>
      </c>
      <c r="AO100">
        <f t="shared" si="60"/>
        <v>9.7316692440377519E-3</v>
      </c>
      <c r="AP100" t="str">
        <f t="shared" si="61"/>
        <v/>
      </c>
      <c r="AQ100">
        <f t="shared" si="62"/>
        <v>1.4939091468150114E-2</v>
      </c>
      <c r="AR100" t="str">
        <f t="shared" si="44"/>
        <v/>
      </c>
      <c r="AT100">
        <f t="shared" si="63"/>
        <v>0.3</v>
      </c>
      <c r="AU100">
        <f t="shared" si="64"/>
        <v>0.88129089923069259</v>
      </c>
      <c r="AV100">
        <f t="shared" si="65"/>
        <v>1.682838881625575E-2</v>
      </c>
      <c r="AW100">
        <f t="shared" si="66"/>
        <v>0.94251950601294043</v>
      </c>
      <c r="AX100">
        <f t="shared" si="67"/>
        <v>1.7590031865452323E-2</v>
      </c>
      <c r="AY100">
        <f>Q100*(1/N$112)</f>
        <v>0.98517738837619517</v>
      </c>
      <c r="AZ100">
        <f t="shared" si="68"/>
        <v>1.5652837696299077E-2</v>
      </c>
      <c r="BA100">
        <f t="shared" si="69"/>
        <v>0.33712798037146852</v>
      </c>
      <c r="BB100">
        <f t="shared" si="70"/>
        <v>0.29940960031886937</v>
      </c>
      <c r="BC100">
        <f t="shared" si="71"/>
        <v>0.92204382782603145</v>
      </c>
      <c r="BD100">
        <f t="shared" si="72"/>
        <v>0.88056800134554303</v>
      </c>
      <c r="BE100">
        <f t="shared" si="73"/>
        <v>0.88121721572576195</v>
      </c>
      <c r="BF100">
        <f t="shared" si="74"/>
        <v>7.3683504930643906E-5</v>
      </c>
      <c r="BG100" t="str">
        <f t="shared" si="75"/>
        <v/>
      </c>
      <c r="BH100" t="str">
        <f t="shared" si="76"/>
        <v/>
      </c>
      <c r="BI100" t="str">
        <f t="shared" si="77"/>
        <v/>
      </c>
    </row>
    <row r="101" spans="13:61">
      <c r="M101">
        <f t="shared" si="78"/>
        <v>91</v>
      </c>
      <c r="N101">
        <f t="shared" si="45"/>
        <v>1.3944024566019092E-3</v>
      </c>
      <c r="O101">
        <f t="shared" si="46"/>
        <v>9.4293133433090729E-4</v>
      </c>
      <c r="Q101">
        <f t="shared" si="47"/>
        <v>0.64939192871197782</v>
      </c>
      <c r="R101">
        <f t="shared" si="47"/>
        <v>0.29463758182306754</v>
      </c>
      <c r="S101" t="str">
        <f t="shared" si="48"/>
        <v/>
      </c>
      <c r="T101">
        <f t="shared" si="49"/>
        <v>8.3551266923578282E-3</v>
      </c>
      <c r="U101">
        <f t="shared" si="49"/>
        <v>4.3156658179551166E-3</v>
      </c>
      <c r="V101" t="str">
        <f t="shared" si="50"/>
        <v/>
      </c>
      <c r="W101" s="49">
        <f t="shared" si="79"/>
        <v>7.2405940885110097E-4</v>
      </c>
      <c r="X101" s="50">
        <f t="shared" si="80"/>
        <v>60</v>
      </c>
      <c r="AA101">
        <f t="shared" si="42"/>
        <v>0.67622609947832779</v>
      </c>
      <c r="AB101">
        <f t="shared" si="51"/>
        <v>1.2309088613107901E-2</v>
      </c>
      <c r="AC101">
        <f t="shared" si="52"/>
        <v>1.5332564051988038</v>
      </c>
      <c r="AE101">
        <f t="shared" si="43"/>
        <v>0.65370759452993288</v>
      </c>
      <c r="AF101" t="str">
        <f t="shared" si="53"/>
        <v/>
      </c>
      <c r="AG101" s="48" t="str">
        <f t="shared" si="54"/>
        <v/>
      </c>
      <c r="AH101" s="48" t="str">
        <f t="shared" si="55"/>
        <v/>
      </c>
      <c r="AI101" s="48"/>
      <c r="AJ101" s="48">
        <f t="shared" si="56"/>
        <v>1.0017332781701238</v>
      </c>
      <c r="AK101" s="48" t="str">
        <f t="shared" si="57"/>
        <v/>
      </c>
      <c r="AL101" s="48">
        <f t="shared" si="58"/>
        <v>0.95835853079597766</v>
      </c>
      <c r="AM101" s="48" t="str">
        <f t="shared" si="59"/>
        <v/>
      </c>
      <c r="AO101">
        <f t="shared" si="60"/>
        <v>8.0280692592390578E-3</v>
      </c>
      <c r="AP101" t="str">
        <f t="shared" si="61"/>
        <v/>
      </c>
      <c r="AQ101">
        <f t="shared" si="62"/>
        <v>1.2309088613107901E-2</v>
      </c>
      <c r="AR101" t="str">
        <f t="shared" si="44"/>
        <v/>
      </c>
      <c r="AT101">
        <f t="shared" si="63"/>
        <v>0.3</v>
      </c>
      <c r="AU101">
        <f t="shared" si="64"/>
        <v>0.88129089923069259</v>
      </c>
      <c r="AV101">
        <f t="shared" si="65"/>
        <v>1.3810851122908478E-2</v>
      </c>
      <c r="AW101">
        <f t="shared" si="66"/>
        <v>0.94454767967306918</v>
      </c>
      <c r="AX101">
        <f t="shared" si="67"/>
        <v>1.4435922178498244E-2</v>
      </c>
      <c r="AY101">
        <f>Q101*(1/N$112)</f>
        <v>0.9872973559916256</v>
      </c>
      <c r="AZ101">
        <f t="shared" si="68"/>
        <v>1.3222627459411551E-2</v>
      </c>
      <c r="BA101">
        <f t="shared" si="69"/>
        <v>0.32752769196918796</v>
      </c>
      <c r="BB101">
        <f t="shared" si="70"/>
        <v>0.29963113420934162</v>
      </c>
      <c r="BC101">
        <f t="shared" si="71"/>
        <v>0.91238046079432822</v>
      </c>
      <c r="BD101">
        <f t="shared" si="72"/>
        <v>0.88083953300288831</v>
      </c>
      <c r="BE101">
        <f t="shared" si="73"/>
        <v>0.88125658694079867</v>
      </c>
      <c r="BF101">
        <f t="shared" si="74"/>
        <v>3.4312289893922987E-5</v>
      </c>
      <c r="BG101" t="str">
        <f t="shared" si="75"/>
        <v/>
      </c>
      <c r="BH101" t="str">
        <f t="shared" si="76"/>
        <v/>
      </c>
      <c r="BI101" t="str">
        <f t="shared" si="77"/>
        <v/>
      </c>
    </row>
    <row r="102" spans="13:61">
      <c r="M102">
        <f t="shared" si="78"/>
        <v>92</v>
      </c>
      <c r="N102">
        <f t="shared" si="45"/>
        <v>1.2841101356078886E-3</v>
      </c>
      <c r="O102">
        <f t="shared" si="46"/>
        <v>8.1974512091615879E-4</v>
      </c>
      <c r="Q102">
        <f t="shared" si="47"/>
        <v>0.65067603884758574</v>
      </c>
      <c r="R102">
        <f t="shared" si="47"/>
        <v>0.29545732694398369</v>
      </c>
      <c r="S102" t="str">
        <f t="shared" si="48"/>
        <v/>
      </c>
      <c r="T102">
        <f t="shared" si="49"/>
        <v>7.0710165567499095E-3</v>
      </c>
      <c r="U102">
        <f t="shared" si="49"/>
        <v>3.4959206970389678E-3</v>
      </c>
      <c r="V102" t="str">
        <f t="shared" si="50"/>
        <v/>
      </c>
      <c r="W102" s="49">
        <f t="shared" si="79"/>
        <v>6.4360836342320044E-4</v>
      </c>
      <c r="X102" s="50">
        <f t="shared" si="80"/>
        <v>60</v>
      </c>
      <c r="AA102">
        <f t="shared" si="42"/>
        <v>0.6383760225738716</v>
      </c>
      <c r="AB102">
        <f t="shared" si="51"/>
        <v>1.0007675069027559E-2</v>
      </c>
      <c r="AC102">
        <f t="shared" si="52"/>
        <v>1.5314903574255976</v>
      </c>
      <c r="AE102">
        <f t="shared" si="43"/>
        <v>0.6541719595446247</v>
      </c>
      <c r="AF102" t="str">
        <f t="shared" si="53"/>
        <v/>
      </c>
      <c r="AG102" s="48" t="str">
        <f t="shared" si="54"/>
        <v/>
      </c>
      <c r="AH102" s="48" t="str">
        <f t="shared" si="55"/>
        <v/>
      </c>
      <c r="AI102" s="48"/>
      <c r="AJ102" s="48">
        <f t="shared" si="56"/>
        <v>1.0009435125853974</v>
      </c>
      <c r="AK102" s="48" t="str">
        <f t="shared" si="57"/>
        <v/>
      </c>
      <c r="AL102" s="48">
        <f t="shared" si="58"/>
        <v>0.95760296182173499</v>
      </c>
      <c r="AM102" s="48" t="str">
        <f t="shared" si="59"/>
        <v/>
      </c>
      <c r="AO102">
        <f t="shared" si="60"/>
        <v>6.5345988112195802E-3</v>
      </c>
      <c r="AP102" t="str">
        <f t="shared" si="61"/>
        <v/>
      </c>
      <c r="AQ102">
        <f t="shared" si="62"/>
        <v>1.0007675069027559E-2</v>
      </c>
      <c r="AR102" t="str">
        <f t="shared" si="44"/>
        <v/>
      </c>
      <c r="AT102">
        <f t="shared" si="63"/>
        <v>0.3</v>
      </c>
      <c r="AU102">
        <f t="shared" si="64"/>
        <v>0.88129089923069259</v>
      </c>
      <c r="AV102">
        <f t="shared" si="65"/>
        <v>1.1187529878570815E-2</v>
      </c>
      <c r="AW102">
        <f t="shared" si="66"/>
        <v>0.94641543194316413</v>
      </c>
      <c r="AX102">
        <f t="shared" si="67"/>
        <v>1.169387094679367E-2</v>
      </c>
      <c r="AY102">
        <f>Q102*(1/N$112)</f>
        <v>0.98924964163860363</v>
      </c>
      <c r="AZ102">
        <f t="shared" si="68"/>
        <v>1.1033412137015561E-2</v>
      </c>
      <c r="BA102">
        <f t="shared" si="69"/>
        <v>0.31795796626400896</v>
      </c>
      <c r="BB102">
        <f t="shared" si="70"/>
        <v>0.29979965183317109</v>
      </c>
      <c r="BC102">
        <f t="shared" si="71"/>
        <v>0.9021469829867792</v>
      </c>
      <c r="BD102">
        <f t="shared" si="72"/>
        <v>0.88104585725406226</v>
      </c>
      <c r="BE102">
        <f t="shared" si="73"/>
        <v>0.88127867467082621</v>
      </c>
      <c r="BF102">
        <f t="shared" si="74"/>
        <v>1.2224559866380602E-5</v>
      </c>
      <c r="BG102" t="str">
        <f t="shared" si="75"/>
        <v/>
      </c>
      <c r="BH102" t="str">
        <f t="shared" si="76"/>
        <v/>
      </c>
      <c r="BI102" t="str">
        <f t="shared" si="77"/>
        <v/>
      </c>
    </row>
    <row r="103" spans="13:61">
      <c r="M103">
        <f t="shared" si="78"/>
        <v>93</v>
      </c>
      <c r="N103">
        <f t="shared" si="45"/>
        <v>1.180650994946442E-3</v>
      </c>
      <c r="O103">
        <f t="shared" si="46"/>
        <v>7.0949185693476807E-4</v>
      </c>
      <c r="Q103">
        <f t="shared" si="47"/>
        <v>0.6518566898425322</v>
      </c>
      <c r="R103">
        <f t="shared" si="47"/>
        <v>0.29616681880091844</v>
      </c>
      <c r="S103" t="str">
        <f t="shared" si="48"/>
        <v/>
      </c>
      <c r="T103">
        <f t="shared" si="49"/>
        <v>5.8903655618034456E-3</v>
      </c>
      <c r="U103">
        <f t="shared" si="49"/>
        <v>2.7864288401042159E-3</v>
      </c>
      <c r="V103" t="str">
        <f t="shared" si="50"/>
        <v/>
      </c>
      <c r="W103" s="49">
        <f t="shared" si="79"/>
        <v>5.6315731799529991E-4</v>
      </c>
      <c r="X103" s="50">
        <f t="shared" si="80"/>
        <v>60</v>
      </c>
      <c r="AA103">
        <f t="shared" si="42"/>
        <v>0.60093275656533274</v>
      </c>
      <c r="AB103">
        <f t="shared" si="51"/>
        <v>8.0036834223351679E-3</v>
      </c>
      <c r="AC103">
        <f t="shared" si="52"/>
        <v>1.5298049198525381</v>
      </c>
      <c r="AE103">
        <f t="shared" si="43"/>
        <v>0.65464311868263647</v>
      </c>
      <c r="AF103" t="str">
        <f t="shared" si="53"/>
        <v/>
      </c>
      <c r="AG103" s="48" t="str">
        <f t="shared" si="54"/>
        <v/>
      </c>
      <c r="AH103" s="48" t="str">
        <f t="shared" si="55"/>
        <v/>
      </c>
      <c r="AI103" s="48"/>
      <c r="AJ103" s="48">
        <f t="shared" si="56"/>
        <v>1.0003652514777579</v>
      </c>
      <c r="AK103" s="48" t="str">
        <f t="shared" si="57"/>
        <v/>
      </c>
      <c r="AL103" s="48">
        <f t="shared" si="58"/>
        <v>0.95704973924481695</v>
      </c>
      <c r="AM103" s="48" t="str">
        <f t="shared" si="59"/>
        <v/>
      </c>
      <c r="AO103">
        <f t="shared" si="60"/>
        <v>5.2318327117856734E-3</v>
      </c>
      <c r="AP103" t="str">
        <f t="shared" si="61"/>
        <v/>
      </c>
      <c r="AQ103">
        <f t="shared" si="62"/>
        <v>8.0036834223351679E-3</v>
      </c>
      <c r="AR103" t="str">
        <f t="shared" si="44"/>
        <v/>
      </c>
      <c r="AT103">
        <f t="shared" si="63"/>
        <v>0.3</v>
      </c>
      <c r="AU103">
        <f t="shared" si="64"/>
        <v>0.88129089923069259</v>
      </c>
      <c r="AV103">
        <f t="shared" si="65"/>
        <v>8.9170374858848957E-3</v>
      </c>
      <c r="AW103">
        <f t="shared" si="66"/>
        <v>0.94813270175893205</v>
      </c>
      <c r="AX103">
        <f t="shared" si="67"/>
        <v>9.3206173944967684E-3</v>
      </c>
      <c r="AY103">
        <f>Q103*(1/N$112)</f>
        <v>0.99104463408326104</v>
      </c>
      <c r="AZ103">
        <f t="shared" si="68"/>
        <v>9.0649413600662997E-3</v>
      </c>
      <c r="BA103">
        <f t="shared" si="69"/>
        <v>0.30846147893102083</v>
      </c>
      <c r="BB103">
        <f t="shared" si="70"/>
        <v>0.29992259552262246</v>
      </c>
      <c r="BC103">
        <f t="shared" si="71"/>
        <v>0.89138951037494008</v>
      </c>
      <c r="BD103">
        <f t="shared" si="72"/>
        <v>0.88119626000258655</v>
      </c>
      <c r="BE103">
        <f t="shared" si="73"/>
        <v>0.88128866121948035</v>
      </c>
      <c r="BF103">
        <f t="shared" si="74"/>
        <v>2.2380112122410978E-6</v>
      </c>
      <c r="BG103" t="str">
        <f t="shared" si="75"/>
        <v/>
      </c>
      <c r="BH103" t="str">
        <f t="shared" si="76"/>
        <v/>
      </c>
      <c r="BI103" t="str">
        <f t="shared" si="77"/>
        <v/>
      </c>
    </row>
    <row r="104" spans="13:61">
      <c r="M104">
        <f t="shared" si="78"/>
        <v>94</v>
      </c>
      <c r="N104">
        <f t="shared" si="45"/>
        <v>1.0837919721442455E-3</v>
      </c>
      <c r="O104">
        <f t="shared" si="46"/>
        <v>6.1134419456644617E-4</v>
      </c>
      <c r="Q104">
        <f t="shared" si="47"/>
        <v>0.65294048181467645</v>
      </c>
      <c r="R104">
        <f t="shared" si="47"/>
        <v>0.29677816299548487</v>
      </c>
      <c r="S104" t="str">
        <f t="shared" si="48"/>
        <v/>
      </c>
      <c r="T104">
        <f t="shared" si="49"/>
        <v>4.806573589659191E-3</v>
      </c>
      <c r="U104">
        <f t="shared" si="49"/>
        <v>2.1750846455377837E-3</v>
      </c>
      <c r="V104" t="str">
        <f t="shared" si="50"/>
        <v/>
      </c>
      <c r="W104" s="49">
        <f t="shared" si="79"/>
        <v>4.8270627256739932E-4</v>
      </c>
      <c r="X104" s="50">
        <f t="shared" si="80"/>
        <v>60</v>
      </c>
      <c r="AA104">
        <f t="shared" si="42"/>
        <v>0.56407891023304269</v>
      </c>
      <c r="AB104">
        <f t="shared" si="51"/>
        <v>6.2671805023838236E-3</v>
      </c>
      <c r="AC104">
        <f t="shared" si="52"/>
        <v>1.5282019466479857</v>
      </c>
      <c r="AE104">
        <f t="shared" si="43"/>
        <v>0.65511556646021418</v>
      </c>
      <c r="AF104" t="str">
        <f t="shared" si="53"/>
        <v/>
      </c>
      <c r="AG104" s="48" t="str">
        <f t="shared" si="54"/>
        <v/>
      </c>
      <c r="AH104" s="48" t="str">
        <f t="shared" si="55"/>
        <v/>
      </c>
      <c r="AI104" s="48"/>
      <c r="AJ104" s="48">
        <f t="shared" si="56"/>
        <v>0.99996803598529305</v>
      </c>
      <c r="AK104" s="48" t="str">
        <f t="shared" si="57"/>
        <v/>
      </c>
      <c r="AL104" s="48">
        <f t="shared" si="58"/>
        <v>0.95666972306280162</v>
      </c>
      <c r="AM104" s="48" t="str">
        <f t="shared" si="59"/>
        <v/>
      </c>
      <c r="AO104">
        <f t="shared" si="60"/>
        <v>4.1010159135907963E-3</v>
      </c>
      <c r="AP104" t="str">
        <f t="shared" si="61"/>
        <v/>
      </c>
      <c r="AQ104">
        <f t="shared" si="62"/>
        <v>6.2671805023838236E-3</v>
      </c>
      <c r="AR104" t="str">
        <f t="shared" si="44"/>
        <v/>
      </c>
      <c r="AT104">
        <f t="shared" si="63"/>
        <v>0.3</v>
      </c>
      <c r="AU104">
        <f t="shared" si="64"/>
        <v>0.88129089923069259</v>
      </c>
      <c r="AV104">
        <f t="shared" si="65"/>
        <v>6.960633998644542E-3</v>
      </c>
      <c r="AW104">
        <f t="shared" si="66"/>
        <v>0.94970908906415707</v>
      </c>
      <c r="AX104">
        <f t="shared" si="67"/>
        <v>7.2756682280621472E-3</v>
      </c>
      <c r="AY104">
        <f>Q104*(1/N$112)</f>
        <v>0.99269236775723091</v>
      </c>
      <c r="AZ104">
        <f t="shared" si="68"/>
        <v>7.2980430383570074E-3</v>
      </c>
      <c r="BA104">
        <f t="shared" si="69"/>
        <v>0.29908024068189532</v>
      </c>
      <c r="BB104">
        <f t="shared" si="70"/>
        <v>0.30000676179092972</v>
      </c>
      <c r="BC104">
        <f t="shared" si="71"/>
        <v>0.88016368485739704</v>
      </c>
      <c r="BD104">
        <f t="shared" si="72"/>
        <v>0.88129916463562663</v>
      </c>
      <c r="BE104">
        <f t="shared" si="73"/>
        <v>0.881290877855336</v>
      </c>
      <c r="BF104">
        <f t="shared" si="74"/>
        <v>2.13753565958541E-8</v>
      </c>
      <c r="BG104" t="str">
        <f t="shared" si="75"/>
        <v/>
      </c>
      <c r="BH104" t="str">
        <f t="shared" si="76"/>
        <v/>
      </c>
      <c r="BI104" t="str">
        <f t="shared" si="77"/>
        <v/>
      </c>
    </row>
    <row r="105" spans="13:61">
      <c r="M105">
        <f t="shared" si="78"/>
        <v>95</v>
      </c>
      <c r="N105">
        <f t="shared" si="45"/>
        <v>9.9328859970867545E-4</v>
      </c>
      <c r="O105">
        <f t="shared" si="46"/>
        <v>5.2443778188168461E-4</v>
      </c>
      <c r="Q105">
        <f t="shared" si="47"/>
        <v>0.65393377041438516</v>
      </c>
      <c r="R105">
        <f t="shared" si="47"/>
        <v>0.29730260077736653</v>
      </c>
      <c r="S105" t="str">
        <f t="shared" si="48"/>
        <v/>
      </c>
      <c r="T105">
        <f t="shared" si="49"/>
        <v>3.8132849899504828E-3</v>
      </c>
      <c r="U105">
        <f t="shared" si="49"/>
        <v>1.6506468636561245E-3</v>
      </c>
      <c r="V105" t="str">
        <f t="shared" si="50"/>
        <v/>
      </c>
      <c r="W105" s="49">
        <f t="shared" si="79"/>
        <v>4.0225522713949874E-4</v>
      </c>
      <c r="X105" s="50">
        <f t="shared" si="80"/>
        <v>60</v>
      </c>
      <c r="AA105">
        <f t="shared" si="42"/>
        <v>0.52798127556834795</v>
      </c>
      <c r="AB105">
        <f t="shared" si="51"/>
        <v>4.7697426750730205E-3</v>
      </c>
      <c r="AC105">
        <f t="shared" si="52"/>
        <v>1.5266826677320995</v>
      </c>
      <c r="AE105">
        <f t="shared" si="43"/>
        <v>0.65558441727804129</v>
      </c>
      <c r="AF105" t="str">
        <f t="shared" si="53"/>
        <v/>
      </c>
      <c r="AG105" s="48" t="str">
        <f t="shared" si="54"/>
        <v/>
      </c>
      <c r="AH105" s="48" t="str">
        <f t="shared" si="55"/>
        <v/>
      </c>
      <c r="AI105" s="48"/>
      <c r="AJ105" s="48">
        <f t="shared" si="56"/>
        <v>0.99972392683328348</v>
      </c>
      <c r="AK105" s="48" t="str">
        <f t="shared" si="57"/>
        <v/>
      </c>
      <c r="AL105" s="48">
        <f t="shared" si="58"/>
        <v>0.9564361837630978</v>
      </c>
      <c r="AM105" s="48" t="str">
        <f t="shared" si="59"/>
        <v/>
      </c>
      <c r="AO105">
        <f t="shared" si="60"/>
        <v>3.1242528495843309E-3</v>
      </c>
      <c r="AP105" t="str">
        <f t="shared" si="61"/>
        <v/>
      </c>
      <c r="AQ105">
        <f t="shared" si="62"/>
        <v>4.7697426750730205E-3</v>
      </c>
      <c r="AR105" t="str">
        <f t="shared" si="44"/>
        <v/>
      </c>
      <c r="AT105">
        <f t="shared" si="63"/>
        <v>0.3</v>
      </c>
      <c r="AU105">
        <f t="shared" si="64"/>
        <v>0.88129089923069259</v>
      </c>
      <c r="AV105">
        <f t="shared" si="65"/>
        <v>5.2823455411226267E-3</v>
      </c>
      <c r="AW105">
        <f t="shared" si="66"/>
        <v>0.95115383822197519</v>
      </c>
      <c r="AX105">
        <f t="shared" si="67"/>
        <v>5.5214214151578294E-3</v>
      </c>
      <c r="AY105">
        <f>Q105*(1/N$112)</f>
        <v>0.9942025054181256</v>
      </c>
      <c r="AZ105">
        <f t="shared" si="68"/>
        <v>5.7146726318594255E-3</v>
      </c>
      <c r="BA105">
        <f t="shared" si="69"/>
        <v>0.28985499804708587</v>
      </c>
      <c r="BB105">
        <f t="shared" si="70"/>
        <v>0.30005830857945365</v>
      </c>
      <c r="BC105">
        <f t="shared" si="71"/>
        <v>0.868533864060687</v>
      </c>
      <c r="BD105">
        <f t="shared" si="72"/>
        <v>0.88136216351816454</v>
      </c>
      <c r="BE105">
        <f t="shared" si="73"/>
        <v>0.8812888539863416</v>
      </c>
      <c r="BF105">
        <f t="shared" si="74"/>
        <v>2.0452443509899609E-6</v>
      </c>
      <c r="BG105" t="str">
        <f t="shared" si="75"/>
        <v/>
      </c>
      <c r="BH105" t="str">
        <f t="shared" si="76"/>
        <v/>
      </c>
      <c r="BI105" t="str">
        <f t="shared" si="77"/>
        <v/>
      </c>
    </row>
    <row r="106" spans="13:61">
      <c r="M106">
        <f t="shared" si="78"/>
        <v>96</v>
      </c>
      <c r="N106">
        <f t="shared" si="45"/>
        <v>9.088874380365178E-4</v>
      </c>
      <c r="O106">
        <f t="shared" si="46"/>
        <v>4.4789060590325877E-4</v>
      </c>
      <c r="Q106">
        <f t="shared" si="47"/>
        <v>0.65484265785242168</v>
      </c>
      <c r="R106">
        <f t="shared" si="47"/>
        <v>0.29775049138326981</v>
      </c>
      <c r="S106" t="str">
        <f t="shared" si="48"/>
        <v/>
      </c>
      <c r="T106">
        <f t="shared" si="49"/>
        <v>2.904397551913962E-3</v>
      </c>
      <c r="U106">
        <f t="shared" si="49"/>
        <v>1.2027562577528461E-3</v>
      </c>
      <c r="V106" t="str">
        <f t="shared" si="50"/>
        <v/>
      </c>
      <c r="W106" s="49">
        <f t="shared" si="79"/>
        <v>3.2180418171159816E-4</v>
      </c>
      <c r="X106" s="50">
        <f t="shared" si="80"/>
        <v>60</v>
      </c>
      <c r="AA106">
        <f t="shared" si="42"/>
        <v>0.49278996183602569</v>
      </c>
      <c r="AB106">
        <f t="shared" si="51"/>
        <v>3.4846607934493415E-3</v>
      </c>
      <c r="AC106">
        <f t="shared" si="52"/>
        <v>1.5252476786070046</v>
      </c>
      <c r="AE106">
        <f t="shared" si="43"/>
        <v>0.65604541411017459</v>
      </c>
      <c r="AF106" t="str">
        <f t="shared" si="53"/>
        <v/>
      </c>
      <c r="AG106" s="48" t="str">
        <f t="shared" si="54"/>
        <v/>
      </c>
      <c r="AH106" s="48" t="str">
        <f t="shared" si="55"/>
        <v/>
      </c>
      <c r="AI106" s="48"/>
      <c r="AJ106" s="48">
        <f t="shared" si="56"/>
        <v>0.99960754976981825</v>
      </c>
      <c r="AK106" s="48" t="str">
        <f t="shared" si="57"/>
        <v/>
      </c>
      <c r="AL106" s="48">
        <f t="shared" si="58"/>
        <v>0.95632484579121324</v>
      </c>
      <c r="AM106" s="48" t="str">
        <f t="shared" si="59"/>
        <v/>
      </c>
      <c r="AO106">
        <f t="shared" si="60"/>
        <v>2.2846524156862518E-3</v>
      </c>
      <c r="AP106" t="str">
        <f t="shared" si="61"/>
        <v/>
      </c>
      <c r="AQ106">
        <f t="shared" si="62"/>
        <v>3.4846607934493415E-3</v>
      </c>
      <c r="AR106" t="str">
        <f t="shared" si="44"/>
        <v/>
      </c>
      <c r="AT106">
        <f t="shared" si="63"/>
        <v>0.3</v>
      </c>
      <c r="AU106">
        <f t="shared" si="64"/>
        <v>0.88129089923069259</v>
      </c>
      <c r="AV106">
        <f t="shared" si="65"/>
        <v>3.8490208263720228E-3</v>
      </c>
      <c r="AW106">
        <f t="shared" si="66"/>
        <v>0.95247582496484118</v>
      </c>
      <c r="AX106">
        <f t="shared" si="67"/>
        <v>4.023225260951481E-3</v>
      </c>
      <c r="AY106">
        <f>Q106*(1/N$112)</f>
        <v>0.9955843245088668</v>
      </c>
      <c r="AZ106">
        <f t="shared" si="68"/>
        <v>4.297940422078682E-3</v>
      </c>
      <c r="BA106">
        <f t="shared" si="69"/>
        <v>0.28082464151555159</v>
      </c>
      <c r="BB106">
        <f t="shared" si="70"/>
        <v>0.30008277029011377</v>
      </c>
      <c r="BC106">
        <f t="shared" si="71"/>
        <v>0.8565720106355873</v>
      </c>
      <c r="BD106">
        <f t="shared" si="72"/>
        <v>0.88139205347444338</v>
      </c>
      <c r="BE106">
        <f t="shared" si="73"/>
        <v>0.88128537840904864</v>
      </c>
      <c r="BF106">
        <f t="shared" si="74"/>
        <v>5.5208216439561753E-6</v>
      </c>
      <c r="BG106" t="str">
        <f t="shared" si="75"/>
        <v/>
      </c>
      <c r="BH106" t="str">
        <f t="shared" si="76"/>
        <v/>
      </c>
      <c r="BI106" t="str">
        <f t="shared" si="77"/>
        <v/>
      </c>
    </row>
    <row r="107" spans="13:61">
      <c r="M107">
        <f t="shared" si="78"/>
        <v>97</v>
      </c>
      <c r="N107">
        <f t="shared" si="45"/>
        <v>8.3032837573742161E-4</v>
      </c>
      <c r="O107">
        <f t="shared" si="46"/>
        <v>3.8081999031844765E-4</v>
      </c>
      <c r="Q107">
        <f t="shared" si="47"/>
        <v>0.65567298622815906</v>
      </c>
      <c r="R107">
        <f t="shared" si="47"/>
        <v>0.29813131137358828</v>
      </c>
      <c r="S107" t="str">
        <f t="shared" si="48"/>
        <v/>
      </c>
      <c r="T107">
        <f t="shared" si="49"/>
        <v>2.074069176176585E-3</v>
      </c>
      <c r="U107">
        <f t="shared" si="49"/>
        <v>8.2193626743437553E-4</v>
      </c>
      <c r="V107" t="str">
        <f t="shared" si="50"/>
        <v/>
      </c>
      <c r="W107" s="49">
        <f t="shared" si="79"/>
        <v>2.4135313628369758E-4</v>
      </c>
      <c r="X107" s="50">
        <f t="shared" si="80"/>
        <v>60</v>
      </c>
      <c r="AA107">
        <f t="shared" si="42"/>
        <v>0.45863781299806622</v>
      </c>
      <c r="AB107">
        <f t="shared" si="51"/>
        <v>2.3870804048473802E-3</v>
      </c>
      <c r="AC107">
        <f t="shared" si="52"/>
        <v>1.5238969497286483</v>
      </c>
      <c r="AE107">
        <f t="shared" si="43"/>
        <v>0.65649492249559338</v>
      </c>
      <c r="AF107" t="str">
        <f t="shared" si="53"/>
        <v/>
      </c>
      <c r="AG107" s="48" t="str">
        <f t="shared" si="54"/>
        <v/>
      </c>
      <c r="AH107" s="48" t="str">
        <f t="shared" si="55"/>
        <v/>
      </c>
      <c r="AI107" s="48"/>
      <c r="AJ107" s="48">
        <f t="shared" si="56"/>
        <v>0.99959608764126329</v>
      </c>
      <c r="AK107" s="48" t="str">
        <f t="shared" si="57"/>
        <v/>
      </c>
      <c r="AL107" s="48">
        <f t="shared" si="58"/>
        <v>0.95631387996935102</v>
      </c>
      <c r="AM107" s="48" t="str">
        <f t="shared" si="59"/>
        <v/>
      </c>
      <c r="AO107">
        <f t="shared" si="60"/>
        <v>1.5664316443919873E-3</v>
      </c>
      <c r="AP107" t="str">
        <f t="shared" si="61"/>
        <v/>
      </c>
      <c r="AQ107">
        <f t="shared" si="62"/>
        <v>2.3870804048473802E-3</v>
      </c>
      <c r="AR107" t="str">
        <f t="shared" si="44"/>
        <v/>
      </c>
      <c r="AT107">
        <f t="shared" si="63"/>
        <v>0.3</v>
      </c>
      <c r="AU107">
        <f t="shared" si="64"/>
        <v>0.88129089923069259</v>
      </c>
      <c r="AV107">
        <f t="shared" si="65"/>
        <v>2.6303332790104618E-3</v>
      </c>
      <c r="AW107">
        <f t="shared" si="66"/>
        <v>0.95368354669034061</v>
      </c>
      <c r="AX107">
        <f t="shared" si="67"/>
        <v>2.7493806269712809E-3</v>
      </c>
      <c r="AY107">
        <f>Q107*(1/N$112)</f>
        <v>0.99684670701429201</v>
      </c>
      <c r="AZ107">
        <f t="shared" si="68"/>
        <v>3.0321192780869764E-3</v>
      </c>
      <c r="BA107">
        <f t="shared" si="69"/>
        <v>0.27202564030125348</v>
      </c>
      <c r="BB107">
        <f t="shared" si="70"/>
        <v>0.30008507956672914</v>
      </c>
      <c r="BC107">
        <f t="shared" si="71"/>
        <v>0.84435630911767889</v>
      </c>
      <c r="BD107">
        <f t="shared" si="72"/>
        <v>0.88139487498534153</v>
      </c>
      <c r="BE107">
        <f t="shared" si="73"/>
        <v>0.88128256963574148</v>
      </c>
      <c r="BF107">
        <f t="shared" si="74"/>
        <v>8.3295949511175138E-6</v>
      </c>
      <c r="BG107" t="str">
        <f t="shared" si="75"/>
        <v/>
      </c>
      <c r="BH107" t="str">
        <f t="shared" si="76"/>
        <v/>
      </c>
      <c r="BI107" t="str">
        <f t="shared" si="77"/>
        <v/>
      </c>
    </row>
    <row r="108" spans="13:61">
      <c r="M108">
        <f t="shared" si="78"/>
        <v>98</v>
      </c>
      <c r="N108">
        <f t="shared" si="45"/>
        <v>7.5734678732351324E-4</v>
      </c>
      <c r="O108">
        <f t="shared" si="46"/>
        <v>3.2235716227758661E-4</v>
      </c>
      <c r="Q108">
        <f t="shared" si="47"/>
        <v>0.65643033301548259</v>
      </c>
      <c r="R108">
        <f t="shared" si="47"/>
        <v>0.29845366853586586</v>
      </c>
      <c r="S108" t="str">
        <f t="shared" si="48"/>
        <v/>
      </c>
      <c r="T108">
        <f t="shared" si="49"/>
        <v>1.3167223888530533E-3</v>
      </c>
      <c r="U108">
        <f t="shared" si="49"/>
        <v>4.9957910515679993E-4</v>
      </c>
      <c r="V108" t="str">
        <f t="shared" si="50"/>
        <v/>
      </c>
      <c r="W108" s="49">
        <f t="shared" si="79"/>
        <v>1.6090209085579699E-4</v>
      </c>
      <c r="X108" s="50">
        <f t="shared" si="80"/>
        <v>60</v>
      </c>
      <c r="AA108">
        <f t="shared" si="42"/>
        <v>0.4256400999822112</v>
      </c>
      <c r="AB108">
        <f t="shared" si="51"/>
        <v>1.4540838530408243E-3</v>
      </c>
      <c r="AC108">
        <f t="shared" si="52"/>
        <v>1.5226298521327915</v>
      </c>
      <c r="AE108">
        <f t="shared" si="43"/>
        <v>0.65692991212063934</v>
      </c>
      <c r="AF108" t="str">
        <f t="shared" si="53"/>
        <v/>
      </c>
      <c r="AG108" s="48" t="str">
        <f t="shared" si="54"/>
        <v/>
      </c>
      <c r="AH108" s="48" t="str">
        <f t="shared" si="55"/>
        <v/>
      </c>
      <c r="AI108" s="48"/>
      <c r="AJ108" s="48">
        <f t="shared" si="56"/>
        <v>0.99966922702214334</v>
      </c>
      <c r="AK108" s="48" t="str">
        <f t="shared" si="57"/>
        <v/>
      </c>
      <c r="AL108" s="48">
        <f t="shared" si="58"/>
        <v>0.95638385243720347</v>
      </c>
      <c r="AM108" s="48" t="str">
        <f t="shared" si="59"/>
        <v/>
      </c>
      <c r="AO108">
        <f t="shared" si="60"/>
        <v>9.5498183685552155E-4</v>
      </c>
      <c r="AP108" t="str">
        <f t="shared" si="61"/>
        <v/>
      </c>
      <c r="AQ108">
        <f t="shared" si="62"/>
        <v>1.4540838530408243E-3</v>
      </c>
      <c r="AR108" t="str">
        <f t="shared" si="44"/>
        <v/>
      </c>
      <c r="AT108">
        <f t="shared" si="63"/>
        <v>0.3</v>
      </c>
      <c r="AU108">
        <f t="shared" si="64"/>
        <v>0.88129089923069259</v>
      </c>
      <c r="AV108">
        <f t="shared" si="65"/>
        <v>1.5987365418172329E-3</v>
      </c>
      <c r="AW108">
        <f t="shared" si="66"/>
        <v>0.95478511589538628</v>
      </c>
      <c r="AX108">
        <f t="shared" si="67"/>
        <v>1.6710944239571699E-3</v>
      </c>
      <c r="AY108">
        <f>Q108*(1/N$112)</f>
        <v>0.99799813259818615</v>
      </c>
      <c r="AZ108">
        <f t="shared" si="68"/>
        <v>1.9026355084568462E-3</v>
      </c>
      <c r="BA108">
        <f t="shared" si="69"/>
        <v>0.26349152265835663</v>
      </c>
      <c r="BB108">
        <f t="shared" si="70"/>
        <v>0.30006959473877109</v>
      </c>
      <c r="BC108">
        <f t="shared" si="71"/>
        <v>0.83196955391254668</v>
      </c>
      <c r="BD108">
        <f t="shared" si="72"/>
        <v>0.88137595467554941</v>
      </c>
      <c r="BE108">
        <f t="shared" si="73"/>
        <v>0.88128195230311268</v>
      </c>
      <c r="BF108">
        <f t="shared" si="74"/>
        <v>8.9469275799114456E-6</v>
      </c>
      <c r="BG108" t="str">
        <f t="shared" si="75"/>
        <v/>
      </c>
      <c r="BH108" t="str">
        <f t="shared" si="76"/>
        <v/>
      </c>
      <c r="BI108" t="str">
        <f t="shared" si="77"/>
        <v/>
      </c>
    </row>
    <row r="109" spans="13:61">
      <c r="M109">
        <f t="shared" si="78"/>
        <v>99</v>
      </c>
      <c r="N109">
        <f t="shared" si="45"/>
        <v>6.8967554058856604E-4</v>
      </c>
      <c r="O109">
        <f t="shared" si="46"/>
        <v>2.7165938467759462E-4</v>
      </c>
      <c r="Q109">
        <f t="shared" si="47"/>
        <v>0.65712000855607111</v>
      </c>
      <c r="R109">
        <f t="shared" si="47"/>
        <v>0.29872532792054346</v>
      </c>
      <c r="S109" t="str">
        <f t="shared" si="48"/>
        <v/>
      </c>
      <c r="T109">
        <f t="shared" si="49"/>
        <v>6.2704684826453416E-4</v>
      </c>
      <c r="U109">
        <f t="shared" si="49"/>
        <v>2.2791972047919717E-4</v>
      </c>
      <c r="V109" t="str">
        <f t="shared" si="50"/>
        <v/>
      </c>
      <c r="W109" s="49">
        <f t="shared" si="79"/>
        <v>8.0451045427896423E-5</v>
      </c>
      <c r="X109" s="50">
        <f t="shared" si="80"/>
        <v>60</v>
      </c>
      <c r="AA109">
        <f t="shared" si="42"/>
        <v>0.39389447456083726</v>
      </c>
      <c r="AB109">
        <f t="shared" si="51"/>
        <v>6.6472155321570822E-4</v>
      </c>
      <c r="AC109">
        <f t="shared" si="52"/>
        <v>1.5214451961010584</v>
      </c>
      <c r="AE109">
        <f t="shared" si="43"/>
        <v>0.65734792827655031</v>
      </c>
      <c r="AF109" t="str">
        <f t="shared" si="53"/>
        <v/>
      </c>
      <c r="AG109" s="48" t="str">
        <f t="shared" si="54"/>
        <v/>
      </c>
      <c r="AH109" s="48" t="str">
        <f t="shared" si="55"/>
        <v/>
      </c>
      <c r="AI109" s="48"/>
      <c r="AJ109" s="48">
        <f t="shared" si="56"/>
        <v>0.99980906731438068</v>
      </c>
      <c r="AK109" s="48" t="str">
        <f t="shared" si="57"/>
        <v/>
      </c>
      <c r="AL109" s="48">
        <f t="shared" si="58"/>
        <v>0.95651763768716502</v>
      </c>
      <c r="AM109" s="48" t="str">
        <f t="shared" si="59"/>
        <v/>
      </c>
      <c r="AO109">
        <f t="shared" si="60"/>
        <v>4.369014111840251E-4</v>
      </c>
      <c r="AP109" t="str">
        <f t="shared" si="61"/>
        <v/>
      </c>
      <c r="AQ109">
        <f t="shared" si="62"/>
        <v>6.6472155321570822E-4</v>
      </c>
      <c r="AR109" t="str">
        <f t="shared" si="44"/>
        <v/>
      </c>
      <c r="AT109">
        <f t="shared" si="63"/>
        <v>0.3</v>
      </c>
      <c r="AU109">
        <f t="shared" si="64"/>
        <v>0.88129089923069259</v>
      </c>
      <c r="AV109">
        <f t="shared" si="65"/>
        <v>7.293811569971389E-4</v>
      </c>
      <c r="AW109">
        <f t="shared" si="66"/>
        <v>0.95578825653016786</v>
      </c>
      <c r="AX109">
        <f t="shared" si="67"/>
        <v>7.6239252216747557E-4</v>
      </c>
      <c r="AY109">
        <f>Q109*(1/N$112)</f>
        <v>0.99904667479221321</v>
      </c>
      <c r="AZ109">
        <f t="shared" si="68"/>
        <v>8.9604540210099751E-4</v>
      </c>
      <c r="BA109">
        <f t="shared" si="69"/>
        <v>0.25525241925683451</v>
      </c>
      <c r="BB109">
        <f t="shared" si="70"/>
        <v>0.30004013182391637</v>
      </c>
      <c r="BC109">
        <f t="shared" si="71"/>
        <v>0.81949736571192888</v>
      </c>
      <c r="BD109">
        <f t="shared" si="72"/>
        <v>0.88133995053597747</v>
      </c>
      <c r="BE109">
        <f t="shared" si="73"/>
        <v>0.88128453677219187</v>
      </c>
      <c r="BF109">
        <f t="shared" si="74"/>
        <v>6.3624585007193701E-6</v>
      </c>
      <c r="BG109" t="str">
        <f t="shared" si="75"/>
        <v/>
      </c>
      <c r="BH109" t="str">
        <f t="shared" si="76"/>
        <v/>
      </c>
      <c r="BI109" t="str">
        <f t="shared" si="77"/>
        <v/>
      </c>
    </row>
    <row r="110" spans="13:61">
      <c r="M110">
        <f>M109+1</f>
        <v>100</v>
      </c>
      <c r="N110">
        <f t="shared" si="45"/>
        <v>6.2704684826456235E-4</v>
      </c>
      <c r="O110">
        <f t="shared" si="46"/>
        <v>2.2791972047920604E-4</v>
      </c>
      <c r="Q110">
        <f t="shared" si="47"/>
        <v>0.65774705540433565</v>
      </c>
      <c r="R110">
        <f t="shared" si="47"/>
        <v>0.29895324764102266</v>
      </c>
      <c r="S110" t="str">
        <f t="shared" si="48"/>
        <v/>
      </c>
      <c r="T110">
        <f>Q$112-Q110+0.00001</f>
        <v>1.0000000000000001E-5</v>
      </c>
      <c r="U110">
        <f>R$112-R110+0.00001</f>
        <v>1.0000000000000001E-5</v>
      </c>
      <c r="V110" t="str">
        <f t="shared" si="50"/>
        <v/>
      </c>
      <c r="W110" s="49">
        <f t="shared" si="79"/>
        <v>-4.1470733097570545E-18</v>
      </c>
      <c r="X110" s="50">
        <f t="shared" si="80"/>
        <v>60</v>
      </c>
      <c r="AA110">
        <f t="shared" si="42"/>
        <v>0.36348116749171921</v>
      </c>
      <c r="AB110">
        <f t="shared" si="51"/>
        <v>2.9218156214299174E-5</v>
      </c>
      <c r="AC110">
        <f t="shared" si="52"/>
        <v>1.5203260763900768</v>
      </c>
      <c r="AE110">
        <f t="shared" si="43"/>
        <v>0.6577570554043356</v>
      </c>
      <c r="AF110" t="str">
        <f t="shared" si="53"/>
        <v/>
      </c>
      <c r="AG110" s="48" t="str">
        <f t="shared" si="54"/>
        <v/>
      </c>
      <c r="AH110" s="48" t="str">
        <f t="shared" si="55"/>
        <v/>
      </c>
      <c r="AI110" s="48"/>
      <c r="AJ110" s="48">
        <f t="shared" si="56"/>
        <v>1.0000334500463832</v>
      </c>
      <c r="AK110" s="48" t="str">
        <f t="shared" si="57"/>
        <v/>
      </c>
      <c r="AL110" s="48">
        <f t="shared" si="58"/>
        <v>0.95673230471486992</v>
      </c>
      <c r="AM110" s="48" t="str">
        <f t="shared" si="59"/>
        <v/>
      </c>
      <c r="AO110">
        <f t="shared" si="60"/>
        <v>1.9218348397783145E-5</v>
      </c>
      <c r="AP110" t="str">
        <f t="shared" si="61"/>
        <v/>
      </c>
      <c r="AQ110">
        <f t="shared" si="62"/>
        <v>2.9218156214299174E-5</v>
      </c>
      <c r="AR110" t="str">
        <f>IF(ROUND(AQ110,4)=ROUND(AQ$112,4),M110,"")</f>
        <v/>
      </c>
      <c r="AT110">
        <f t="shared" si="63"/>
        <v>0.3</v>
      </c>
      <c r="AU110">
        <f t="shared" si="64"/>
        <v>0.88129089923069259</v>
      </c>
      <c r="AV110">
        <f t="shared" si="65"/>
        <v>3.2001669511687187E-5</v>
      </c>
      <c r="AW110">
        <f t="shared" si="66"/>
        <v>0.95670030304535825</v>
      </c>
      <c r="AX110">
        <f t="shared" si="67"/>
        <v>3.3450046383198382E-5</v>
      </c>
      <c r="AY110" s="59">
        <f>Q110*(1/N$112)-0.000001</f>
        <v>0.99999899999999997</v>
      </c>
      <c r="AZ110">
        <f t="shared" si="68"/>
        <v>1.0735013914979644E-5</v>
      </c>
      <c r="BA110" s="59">
        <f>AT110*AX110/(AT110*AX110+(1-AT110)*(1-AY110))-0.000001</f>
        <v>0.93479181856883775</v>
      </c>
      <c r="BB110">
        <f t="shared" si="70"/>
        <v>0.2999931854171049</v>
      </c>
      <c r="BC110">
        <f t="shared" si="71"/>
        <v>0.34778153466075312</v>
      </c>
      <c r="BD110">
        <f t="shared" si="72"/>
        <v>0.88128256897669055</v>
      </c>
      <c r="BE110">
        <f t="shared" si="73"/>
        <v>0.88127684183566346</v>
      </c>
      <c r="BF110">
        <f t="shared" si="74"/>
        <v>1.405739502913228E-5</v>
      </c>
      <c r="BG110" t="str">
        <f t="shared" si="75"/>
        <v/>
      </c>
      <c r="BH110" t="str">
        <f t="shared" si="76"/>
        <v/>
      </c>
      <c r="BI110" t="str">
        <f t="shared" si="77"/>
        <v/>
      </c>
    </row>
    <row r="111" spans="13:61" ht="13.8" thickBot="1"/>
    <row r="112" spans="13:61" ht="13.8" thickBot="1">
      <c r="M112" t="s">
        <v>388</v>
      </c>
      <c r="N112">
        <f>SUM(N10:N110)</f>
        <v>0.65774705540433565</v>
      </c>
      <c r="O112">
        <f>SUM(O10:O110)</f>
        <v>0.29895324764102266</v>
      </c>
      <c r="P112" s="52" t="s">
        <v>389</v>
      </c>
      <c r="Q112">
        <f>Q110</f>
        <v>0.65774705540433565</v>
      </c>
      <c r="R112">
        <f>R110</f>
        <v>0.29895324764102266</v>
      </c>
      <c r="S112" s="53">
        <f>AVERAGE(S10:S110)</f>
        <v>0.51891209419718565</v>
      </c>
      <c r="T112" s="56" t="s">
        <v>370</v>
      </c>
      <c r="U112" s="57" t="s">
        <v>371</v>
      </c>
      <c r="V112" s="58">
        <f>AVERAGE(V10:V110)</f>
        <v>0.14497204732797497</v>
      </c>
      <c r="AA112">
        <f>MAX(AA10:AA110)</f>
        <v>1.1775533744368298</v>
      </c>
      <c r="AD112" t="s">
        <v>337</v>
      </c>
      <c r="AE112">
        <f>MAX(AE10:AE110)</f>
        <v>0.66388414152516062</v>
      </c>
      <c r="AF112">
        <f>AVERAGE(AF10:AF110)</f>
        <v>60</v>
      </c>
      <c r="AG112">
        <f t="shared" ref="AG112:AH112" si="81">AVERAGE(AG10:AG110)</f>
        <v>8.1113634774374367E-3</v>
      </c>
      <c r="AH112">
        <f t="shared" si="81"/>
        <v>7.9788456081426786E-3</v>
      </c>
      <c r="AJ112" s="48">
        <f>MAX(AJ10:AJ110)</f>
        <v>1.4014319344092308</v>
      </c>
      <c r="AK112" s="48">
        <f>AVERAGE(AK10:AK110)</f>
        <v>45</v>
      </c>
      <c r="AL112" s="48">
        <f>MAX(AL10:AL110)</f>
        <v>1.3407503563467538</v>
      </c>
      <c r="AM112" s="48">
        <f>AVERAGE(AM10:AM110)</f>
        <v>45</v>
      </c>
      <c r="AO112">
        <f>MAX(AO10:AO110)</f>
        <v>0.21070906701314324</v>
      </c>
      <c r="AP112">
        <f>AVERAGE(AP10:AP110)</f>
        <v>51</v>
      </c>
      <c r="AQ112">
        <f>MAX(AQ10:AQ110)</f>
        <v>0.39866378544163888</v>
      </c>
      <c r="AR112">
        <f>AVERAGE(AR10:AR110)</f>
        <v>43</v>
      </c>
      <c r="AY112" s="59" t="s">
        <v>433</v>
      </c>
      <c r="BF112">
        <f>MAX(BF10:BF110)</f>
        <v>0.11199930618960863</v>
      </c>
      <c r="BG112">
        <f>AVERAGE(BG10:BG110)</f>
        <v>39.5</v>
      </c>
      <c r="BH112">
        <f t="shared" ref="BH112:BI112" si="82">AVERAGE(BH10:BH110)</f>
        <v>0.90792841895785237</v>
      </c>
      <c r="BI112">
        <f t="shared" si="82"/>
        <v>0.47613565207907332</v>
      </c>
    </row>
    <row r="113" spans="13:61" ht="27" thickBot="1">
      <c r="R113" s="54" t="s">
        <v>399</v>
      </c>
      <c r="S113" s="55">
        <f>S112*(1/$N112)</f>
        <v>0.78892347739693913</v>
      </c>
      <c r="U113" s="57" t="s">
        <v>399</v>
      </c>
      <c r="V113" s="58">
        <f>V112*(1/$O112)</f>
        <v>0.48493217073879941</v>
      </c>
      <c r="AJ113" t="s">
        <v>397</v>
      </c>
      <c r="AK113" t="s">
        <v>338</v>
      </c>
      <c r="AL113" t="s">
        <v>397</v>
      </c>
      <c r="AM113" t="s">
        <v>338</v>
      </c>
      <c r="BF113" s="45" t="s">
        <v>437</v>
      </c>
      <c r="BG113" s="45" t="s">
        <v>434</v>
      </c>
      <c r="BH113" s="45" t="s">
        <v>435</v>
      </c>
      <c r="BI113" s="45" t="s">
        <v>436</v>
      </c>
    </row>
    <row r="114" spans="13:61" ht="13.8" thickBot="1">
      <c r="M114" t="s">
        <v>388</v>
      </c>
      <c r="N114">
        <f>N112+O112</f>
        <v>0.95670030304535825</v>
      </c>
      <c r="R114" s="54" t="s">
        <v>398</v>
      </c>
      <c r="S114" s="55">
        <f>S112*($N114/$N112)</f>
        <v>0.75476332990524952</v>
      </c>
      <c r="U114" s="57" t="s">
        <v>398</v>
      </c>
      <c r="V114" s="58">
        <f>V112*($N114/$O112)</f>
        <v>0.46393475470225282</v>
      </c>
      <c r="AF114" t="s">
        <v>438</v>
      </c>
      <c r="AP114" t="s">
        <v>438</v>
      </c>
      <c r="AR114" t="s">
        <v>439</v>
      </c>
    </row>
    <row r="115" spans="13:61">
      <c r="AF115" t="s">
        <v>357</v>
      </c>
      <c r="AP115" t="s">
        <v>357</v>
      </c>
      <c r="AR115" t="s">
        <v>440</v>
      </c>
      <c r="BG115" t="s">
        <v>441</v>
      </c>
    </row>
    <row r="116" spans="13:61">
      <c r="R116" t="s">
        <v>400</v>
      </c>
    </row>
    <row r="117" spans="13:61">
      <c r="R117" t="s">
        <v>401</v>
      </c>
    </row>
    <row r="118" spans="13:61">
      <c r="R118" t="s">
        <v>402</v>
      </c>
    </row>
    <row r="119" spans="13:61">
      <c r="R119" t="s">
        <v>403</v>
      </c>
    </row>
    <row r="120" spans="13:61">
      <c r="R120" t="s">
        <v>406</v>
      </c>
    </row>
    <row r="121" spans="13:61">
      <c r="R121" t="s">
        <v>404</v>
      </c>
    </row>
    <row r="122" spans="13:61">
      <c r="R122" t="s">
        <v>405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Data Entry</vt:lpstr>
      <vt:lpstr>Strength of Evidence graph</vt:lpstr>
      <vt:lpstr>Threshold graph</vt:lpstr>
      <vt:lpstr>Bayes' graph (bgphthut)</vt:lpstr>
      <vt:lpstr>General Strength of Evid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Hamm, Robert M. (HSC)</dc:creator>
  <cp:lastModifiedBy>Hamm, Robert M. (HSC)</cp:lastModifiedBy>
  <cp:lastPrinted>2014-07-10T18:02:39Z</cp:lastPrinted>
  <dcterms:created xsi:type="dcterms:W3CDTF">2014-06-13T10:54:25Z</dcterms:created>
  <dcterms:modified xsi:type="dcterms:W3CDTF">2014-07-14T00:47:07Z</dcterms:modified>
</cp:coreProperties>
</file>