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" windowWidth="15480" windowHeight="10995" firstSheet="2" activeTab="5"/>
  </bookViews>
  <sheets>
    <sheet name="G50_P1" sheetId="4" r:id="rId1"/>
    <sheet name="G50_P2" sheetId="5" r:id="rId2"/>
    <sheet name="G50_P3" sheetId="6" r:id="rId3"/>
    <sheet name="TAP par commune (3)" sheetId="12" r:id="rId4"/>
    <sheet name="Recettes-B" sheetId="13" r:id="rId5"/>
    <sheet name="Taxes sur CCP" sheetId="14" r:id="rId6"/>
    <sheet name="TAP PAR BUREAU" sheetId="10" r:id="rId7"/>
    <sheet name="Feuil1" sheetId="15" r:id="rId8"/>
  </sheets>
  <externalReferences>
    <externalReference r:id="rId9"/>
    <externalReference r:id="rId10"/>
  </externalReferences>
  <definedNames>
    <definedName name="_xlnm.Print_Area" localSheetId="0">G50_P1!$B$2:$M$40</definedName>
    <definedName name="_xlnm.Print_Area" localSheetId="1">G50_P2!$A$3:$J$34</definedName>
    <definedName name="_xlnm.Print_Area" localSheetId="2">G50_P3!$A$1:$L$41</definedName>
    <definedName name="_xlnm.Print_Area" localSheetId="4">'Recettes-B'!$A$1:$L$64</definedName>
    <definedName name="_xlnm.Print_Area" localSheetId="6">'TAP PAR BUREAU'!$A$1:$G$65</definedName>
  </definedNames>
  <calcPr calcId="124519"/>
</workbook>
</file>

<file path=xl/calcChain.xml><?xml version="1.0" encoding="utf-8"?>
<calcChain xmlns="http://schemas.openxmlformats.org/spreadsheetml/2006/main">
  <c r="D10" i="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9"/>
  <c r="E9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0"/>
  <c r="E41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19"/>
  <c r="E18"/>
  <c r="E17"/>
  <c r="E16"/>
  <c r="E15"/>
  <c r="E14"/>
  <c r="E13"/>
  <c r="E12"/>
  <c r="E11"/>
  <c r="E10"/>
  <c r="K60" i="13"/>
  <c r="J60"/>
  <c r="I60"/>
  <c r="H60"/>
  <c r="G60"/>
  <c r="F60"/>
  <c r="E60"/>
  <c r="D60"/>
  <c r="C60"/>
  <c r="B60"/>
  <c r="L60" s="1"/>
  <c r="K59"/>
  <c r="J59"/>
  <c r="I59"/>
  <c r="H59"/>
  <c r="G59"/>
  <c r="F59"/>
  <c r="E59"/>
  <c r="D59"/>
  <c r="C59"/>
  <c r="B59"/>
  <c r="L59" s="1"/>
  <c r="K58"/>
  <c r="J58"/>
  <c r="I58"/>
  <c r="H58"/>
  <c r="G58"/>
  <c r="F58"/>
  <c r="E58"/>
  <c r="D58"/>
  <c r="C58"/>
  <c r="B58"/>
  <c r="L58" s="1"/>
  <c r="K57"/>
  <c r="J57"/>
  <c r="I57"/>
  <c r="H57"/>
  <c r="G57"/>
  <c r="F57"/>
  <c r="E57"/>
  <c r="D57"/>
  <c r="C57"/>
  <c r="B57"/>
  <c r="L57" s="1"/>
  <c r="K56"/>
  <c r="J56"/>
  <c r="I56"/>
  <c r="H56"/>
  <c r="G56"/>
  <c r="F56"/>
  <c r="E56"/>
  <c r="D56"/>
  <c r="C56"/>
  <c r="B56"/>
  <c r="L56" s="1"/>
  <c r="K55"/>
  <c r="J55"/>
  <c r="I55"/>
  <c r="H55"/>
  <c r="G55"/>
  <c r="F55"/>
  <c r="E55"/>
  <c r="D55"/>
  <c r="C55"/>
  <c r="B55"/>
  <c r="L55" s="1"/>
  <c r="K54"/>
  <c r="J54"/>
  <c r="I54"/>
  <c r="H54"/>
  <c r="G54"/>
  <c r="F54"/>
  <c r="E54"/>
  <c r="D54"/>
  <c r="C54"/>
  <c r="B54"/>
  <c r="L54" s="1"/>
  <c r="K53"/>
  <c r="J53"/>
  <c r="I53"/>
  <c r="H53"/>
  <c r="G53"/>
  <c r="F53"/>
  <c r="E53"/>
  <c r="D53"/>
  <c r="C53"/>
  <c r="B53"/>
  <c r="L53" s="1"/>
  <c r="K52"/>
  <c r="J52"/>
  <c r="I52"/>
  <c r="H52"/>
  <c r="G52"/>
  <c r="F52"/>
  <c r="E52"/>
  <c r="D52"/>
  <c r="C52"/>
  <c r="B52"/>
  <c r="L52" s="1"/>
  <c r="K51"/>
  <c r="J51"/>
  <c r="I51"/>
  <c r="H51"/>
  <c r="G51"/>
  <c r="F51"/>
  <c r="E51"/>
  <c r="D51"/>
  <c r="C51"/>
  <c r="B51"/>
  <c r="L51" s="1"/>
  <c r="K50"/>
  <c r="J50"/>
  <c r="I50"/>
  <c r="H50"/>
  <c r="G50"/>
  <c r="F50"/>
  <c r="E50"/>
  <c r="D50"/>
  <c r="C50"/>
  <c r="B50"/>
  <c r="L50" s="1"/>
  <c r="K49"/>
  <c r="J49"/>
  <c r="I49"/>
  <c r="H49"/>
  <c r="G49"/>
  <c r="F49"/>
  <c r="E49"/>
  <c r="D49"/>
  <c r="C49"/>
  <c r="B49"/>
  <c r="L49" s="1"/>
  <c r="K48"/>
  <c r="J48"/>
  <c r="I48"/>
  <c r="H48"/>
  <c r="G48"/>
  <c r="F48"/>
  <c r="E48"/>
  <c r="D48"/>
  <c r="C48"/>
  <c r="B48"/>
  <c r="L48" s="1"/>
  <c r="K47"/>
  <c r="J47"/>
  <c r="I47"/>
  <c r="H47"/>
  <c r="G47"/>
  <c r="F47"/>
  <c r="E47"/>
  <c r="D47"/>
  <c r="C47"/>
  <c r="B47"/>
  <c r="L47" s="1"/>
  <c r="K46"/>
  <c r="J46"/>
  <c r="I46"/>
  <c r="H46"/>
  <c r="G46"/>
  <c r="F46"/>
  <c r="E46"/>
  <c r="D46"/>
  <c r="C46"/>
  <c r="B46"/>
  <c r="L46" s="1"/>
  <c r="K45"/>
  <c r="J45"/>
  <c r="I45"/>
  <c r="H45"/>
  <c r="G45"/>
  <c r="F45"/>
  <c r="E45"/>
  <c r="D45"/>
  <c r="C45"/>
  <c r="B45"/>
  <c r="L45" s="1"/>
  <c r="K44"/>
  <c r="J44"/>
  <c r="I44"/>
  <c r="H44"/>
  <c r="G44"/>
  <c r="F44"/>
  <c r="E44"/>
  <c r="D44"/>
  <c r="C44"/>
  <c r="B44"/>
  <c r="L44" s="1"/>
  <c r="K43"/>
  <c r="J43"/>
  <c r="I43"/>
  <c r="H43"/>
  <c r="G43"/>
  <c r="F43"/>
  <c r="E43"/>
  <c r="D43"/>
  <c r="C43"/>
  <c r="B43"/>
  <c r="L43" s="1"/>
  <c r="K42"/>
  <c r="J42"/>
  <c r="I42"/>
  <c r="H42"/>
  <c r="G42"/>
  <c r="F42"/>
  <c r="E42"/>
  <c r="D42"/>
  <c r="C42"/>
  <c r="B42"/>
  <c r="L42" s="1"/>
  <c r="K41"/>
  <c r="J41"/>
  <c r="I41"/>
  <c r="H41"/>
  <c r="G41"/>
  <c r="F41"/>
  <c r="E41"/>
  <c r="D41"/>
  <c r="C41"/>
  <c r="B41"/>
  <c r="L41" s="1"/>
  <c r="K40"/>
  <c r="J40"/>
  <c r="I40"/>
  <c r="H40"/>
  <c r="G40"/>
  <c r="F40"/>
  <c r="E40"/>
  <c r="D40"/>
  <c r="C40"/>
  <c r="B40"/>
  <c r="L40" s="1"/>
  <c r="K39"/>
  <c r="J39"/>
  <c r="I39"/>
  <c r="H39"/>
  <c r="G39"/>
  <c r="F39"/>
  <c r="E39"/>
  <c r="D39"/>
  <c r="C39"/>
  <c r="B39"/>
  <c r="L39" s="1"/>
  <c r="K38"/>
  <c r="J38"/>
  <c r="I38"/>
  <c r="H38"/>
  <c r="G38"/>
  <c r="F38"/>
  <c r="E38"/>
  <c r="D38"/>
  <c r="C38"/>
  <c r="B38"/>
  <c r="L38" s="1"/>
  <c r="K37"/>
  <c r="J37"/>
  <c r="I37"/>
  <c r="H37"/>
  <c r="G37"/>
  <c r="F37"/>
  <c r="E37"/>
  <c r="D37"/>
  <c r="C37"/>
  <c r="B37"/>
  <c r="L37" s="1"/>
  <c r="K36"/>
  <c r="J36"/>
  <c r="I36"/>
  <c r="H36"/>
  <c r="G36"/>
  <c r="F36"/>
  <c r="E36"/>
  <c r="D36"/>
  <c r="C36"/>
  <c r="B36"/>
  <c r="L36" s="1"/>
  <c r="K35"/>
  <c r="J35"/>
  <c r="I35"/>
  <c r="H35"/>
  <c r="G35"/>
  <c r="F35"/>
  <c r="E35"/>
  <c r="D35"/>
  <c r="C35"/>
  <c r="B35"/>
  <c r="L35" s="1"/>
  <c r="K34"/>
  <c r="J34"/>
  <c r="I34"/>
  <c r="H34"/>
  <c r="G34"/>
  <c r="F34"/>
  <c r="E34"/>
  <c r="D34"/>
  <c r="C34"/>
  <c r="B34"/>
  <c r="L34" s="1"/>
  <c r="K33"/>
  <c r="J33"/>
  <c r="I33"/>
  <c r="H33"/>
  <c r="G33"/>
  <c r="F33"/>
  <c r="E33"/>
  <c r="D33"/>
  <c r="B33"/>
  <c r="L33" s="1"/>
  <c r="K32"/>
  <c r="J32"/>
  <c r="I32"/>
  <c r="H32"/>
  <c r="G32"/>
  <c r="F32"/>
  <c r="E32"/>
  <c r="D32"/>
  <c r="C32"/>
  <c r="B32"/>
  <c r="L32" s="1"/>
  <c r="K31"/>
  <c r="J31"/>
  <c r="I31"/>
  <c r="H31"/>
  <c r="G31"/>
  <c r="F31"/>
  <c r="E31"/>
  <c r="D31"/>
  <c r="C31"/>
  <c r="B31"/>
  <c r="L31" s="1"/>
  <c r="K30"/>
  <c r="J30"/>
  <c r="I30"/>
  <c r="H30"/>
  <c r="G30"/>
  <c r="F30"/>
  <c r="E30"/>
  <c r="D30"/>
  <c r="C30"/>
  <c r="B30"/>
  <c r="L30" s="1"/>
  <c r="K29"/>
  <c r="J29"/>
  <c r="I29"/>
  <c r="H29"/>
  <c r="G29"/>
  <c r="F29"/>
  <c r="E29"/>
  <c r="D29"/>
  <c r="C29"/>
  <c r="B29"/>
  <c r="L29" s="1"/>
  <c r="K28"/>
  <c r="J28"/>
  <c r="I28"/>
  <c r="H28"/>
  <c r="G28"/>
  <c r="F28"/>
  <c r="E28"/>
  <c r="D28"/>
  <c r="C28"/>
  <c r="B28"/>
  <c r="L28" s="1"/>
  <c r="K27"/>
  <c r="J27"/>
  <c r="I27"/>
  <c r="H27"/>
  <c r="G27"/>
  <c r="F27"/>
  <c r="E27"/>
  <c r="D27"/>
  <c r="C27"/>
  <c r="B27"/>
  <c r="L27" s="1"/>
  <c r="K26"/>
  <c r="J26"/>
  <c r="I26"/>
  <c r="H26"/>
  <c r="G26"/>
  <c r="F26"/>
  <c r="E26"/>
  <c r="D26"/>
  <c r="C26"/>
  <c r="B26"/>
  <c r="L26" s="1"/>
  <c r="K25"/>
  <c r="J25"/>
  <c r="I25"/>
  <c r="H25"/>
  <c r="G25"/>
  <c r="F25"/>
  <c r="E25"/>
  <c r="D25"/>
  <c r="C25"/>
  <c r="B25"/>
  <c r="L25" s="1"/>
  <c r="K24"/>
  <c r="J24"/>
  <c r="I24"/>
  <c r="H24"/>
  <c r="G24"/>
  <c r="F24"/>
  <c r="E24"/>
  <c r="D24"/>
  <c r="C24"/>
  <c r="B24"/>
  <c r="L24" s="1"/>
  <c r="K23"/>
  <c r="J23"/>
  <c r="I23"/>
  <c r="H23"/>
  <c r="G23"/>
  <c r="F23"/>
  <c r="E23"/>
  <c r="D23"/>
  <c r="C23"/>
  <c r="B23"/>
  <c r="L23" s="1"/>
  <c r="K22"/>
  <c r="J22"/>
  <c r="I22"/>
  <c r="H22"/>
  <c r="G22"/>
  <c r="F22"/>
  <c r="E22"/>
  <c r="D22"/>
  <c r="C22"/>
  <c r="L22" s="1"/>
  <c r="K21"/>
  <c r="J21"/>
  <c r="I21"/>
  <c r="H21"/>
  <c r="G21"/>
  <c r="F21"/>
  <c r="E21"/>
  <c r="D21"/>
  <c r="C21"/>
  <c r="B21"/>
  <c r="L21" s="1"/>
  <c r="K20"/>
  <c r="J20"/>
  <c r="I20"/>
  <c r="H20"/>
  <c r="G20"/>
  <c r="F20"/>
  <c r="E20"/>
  <c r="D20"/>
  <c r="C20"/>
  <c r="B20"/>
  <c r="L20" s="1"/>
  <c r="K19"/>
  <c r="J19"/>
  <c r="I19"/>
  <c r="H19"/>
  <c r="G19"/>
  <c r="F19"/>
  <c r="E19"/>
  <c r="D19"/>
  <c r="B19"/>
  <c r="L19" s="1"/>
  <c r="K18"/>
  <c r="J18"/>
  <c r="I18"/>
  <c r="H18"/>
  <c r="G18"/>
  <c r="F18"/>
  <c r="E18"/>
  <c r="D18"/>
  <c r="C18"/>
  <c r="B18"/>
  <c r="L18" s="1"/>
  <c r="K17"/>
  <c r="J17"/>
  <c r="I17"/>
  <c r="H17"/>
  <c r="G17"/>
  <c r="F17"/>
  <c r="E17"/>
  <c r="D17"/>
  <c r="C17"/>
  <c r="B17"/>
  <c r="L17" s="1"/>
  <c r="K16"/>
  <c r="J16"/>
  <c r="I16"/>
  <c r="H16"/>
  <c r="G16"/>
  <c r="F16"/>
  <c r="E16"/>
  <c r="D16"/>
  <c r="C16"/>
  <c r="B16"/>
  <c r="L16" s="1"/>
  <c r="K15"/>
  <c r="J15"/>
  <c r="I15"/>
  <c r="H15"/>
  <c r="G15"/>
  <c r="F15"/>
  <c r="E15"/>
  <c r="D15"/>
  <c r="C15"/>
  <c r="B15"/>
  <c r="L15" s="1"/>
  <c r="K14"/>
  <c r="J14"/>
  <c r="I14"/>
  <c r="H14"/>
  <c r="G14"/>
  <c r="F14"/>
  <c r="E14"/>
  <c r="D14"/>
  <c r="C14"/>
  <c r="B14"/>
  <c r="L14" s="1"/>
  <c r="K13"/>
  <c r="J13"/>
  <c r="I13"/>
  <c r="H13"/>
  <c r="G13"/>
  <c r="F13"/>
  <c r="E13"/>
  <c r="D13"/>
  <c r="C13"/>
  <c r="B13"/>
  <c r="L13" s="1"/>
  <c r="K12"/>
  <c r="J12"/>
  <c r="I12"/>
  <c r="H12"/>
  <c r="G12"/>
  <c r="F12"/>
  <c r="E12"/>
  <c r="D12"/>
  <c r="C12"/>
  <c r="B12"/>
  <c r="L12" s="1"/>
  <c r="K11"/>
  <c r="J11"/>
  <c r="I11"/>
  <c r="H11"/>
  <c r="G11"/>
  <c r="F11"/>
  <c r="E11"/>
  <c r="D11"/>
  <c r="C11"/>
  <c r="B11"/>
  <c r="L11" s="1"/>
  <c r="K10"/>
  <c r="J10"/>
  <c r="I10"/>
  <c r="H10"/>
  <c r="G10"/>
  <c r="F10"/>
  <c r="E10"/>
  <c r="D10"/>
  <c r="C10"/>
  <c r="B10"/>
  <c r="L10" s="1"/>
  <c r="K9"/>
  <c r="J9"/>
  <c r="I9"/>
  <c r="H9"/>
  <c r="G9"/>
  <c r="F9"/>
  <c r="E9"/>
  <c r="D9"/>
  <c r="C9"/>
  <c r="B9"/>
  <c r="L9" s="1"/>
  <c r="K8"/>
  <c r="K62" s="1"/>
  <c r="J8"/>
  <c r="J62" s="1"/>
  <c r="I8"/>
  <c r="I62" s="1"/>
  <c r="H8"/>
  <c r="H62" s="1"/>
  <c r="G8"/>
  <c r="G62" s="1"/>
  <c r="F8"/>
  <c r="F62" s="1"/>
  <c r="E8"/>
  <c r="E62" s="1"/>
  <c r="D8"/>
  <c r="D62" s="1"/>
  <c r="C8"/>
  <c r="C62" s="1"/>
  <c r="B8"/>
  <c r="B62" s="1"/>
  <c r="D30" i="12"/>
  <c r="C30"/>
  <c r="F29"/>
  <c r="E29"/>
  <c r="G29" s="1"/>
  <c r="F28"/>
  <c r="E28"/>
  <c r="G28" s="1"/>
  <c r="F27"/>
  <c r="E27"/>
  <c r="G27" s="1"/>
  <c r="F26"/>
  <c r="E26"/>
  <c r="G26" s="1"/>
  <c r="F25"/>
  <c r="E25"/>
  <c r="G25" s="1"/>
  <c r="F24"/>
  <c r="E24"/>
  <c r="G24" s="1"/>
  <c r="F23"/>
  <c r="E23"/>
  <c r="G23" s="1"/>
  <c r="F22"/>
  <c r="E22"/>
  <c r="G22" s="1"/>
  <c r="F21"/>
  <c r="E21"/>
  <c r="G21" s="1"/>
  <c r="F20"/>
  <c r="E20"/>
  <c r="G20" s="1"/>
  <c r="F19"/>
  <c r="E19"/>
  <c r="G19" s="1"/>
  <c r="F18"/>
  <c r="E18"/>
  <c r="G18" s="1"/>
  <c r="F17"/>
  <c r="E17"/>
  <c r="G17" s="1"/>
  <c r="F16"/>
  <c r="E16"/>
  <c r="G16" s="1"/>
  <c r="F15"/>
  <c r="E15"/>
  <c r="G15" s="1"/>
  <c r="F14"/>
  <c r="E14"/>
  <c r="G14" s="1"/>
  <c r="F13"/>
  <c r="E13"/>
  <c r="G13" s="1"/>
  <c r="F12"/>
  <c r="E12"/>
  <c r="G12" s="1"/>
  <c r="E11"/>
  <c r="F10"/>
  <c r="E10"/>
  <c r="G10" s="1"/>
  <c r="F9"/>
  <c r="E9"/>
  <c r="E30" s="1"/>
  <c r="G62" i="14"/>
  <c r="F62"/>
  <c r="E62"/>
  <c r="D62"/>
  <c r="C62"/>
  <c r="B62"/>
  <c r="H61"/>
  <c r="H60"/>
  <c r="H59"/>
  <c r="H58"/>
  <c r="E20" i="10" s="1"/>
  <c r="H57" i="14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62" l="1"/>
  <c r="L8" i="13"/>
  <c r="L62" s="1"/>
  <c r="G9" i="12"/>
  <c r="L18" i="4"/>
  <c r="K19" l="1"/>
  <c r="F50" i="10" l="1"/>
  <c r="G50" s="1"/>
  <c r="F23"/>
  <c r="G23" s="1"/>
  <c r="F28"/>
  <c r="G28" s="1"/>
  <c r="F47"/>
  <c r="G47" s="1"/>
  <c r="F44"/>
  <c r="G44" s="1"/>
  <c r="F12"/>
  <c r="G12" s="1"/>
  <c r="F10"/>
  <c r="G10" s="1"/>
  <c r="F15"/>
  <c r="G15" s="1"/>
  <c r="F41"/>
  <c r="G41" s="1"/>
  <c r="F14"/>
  <c r="G14" s="1"/>
  <c r="F16"/>
  <c r="G16" s="1"/>
  <c r="F13"/>
  <c r="G13" s="1"/>
  <c r="F31"/>
  <c r="G31" s="1"/>
  <c r="F26"/>
  <c r="G26" s="1"/>
  <c r="F52"/>
  <c r="G52" s="1"/>
  <c r="F22"/>
  <c r="G22" s="1"/>
  <c r="F56"/>
  <c r="G56" s="1"/>
  <c r="F17"/>
  <c r="G17" s="1"/>
  <c r="F30"/>
  <c r="G30" s="1"/>
  <c r="F54"/>
  <c r="G54" s="1"/>
  <c r="F42"/>
  <c r="G42" s="1"/>
  <c r="F18"/>
  <c r="G18" s="1"/>
  <c r="F19"/>
  <c r="G19" s="1"/>
  <c r="F32"/>
  <c r="G32" s="1"/>
  <c r="F55"/>
  <c r="G55" s="1"/>
  <c r="F48"/>
  <c r="G48" s="1"/>
  <c r="F43"/>
  <c r="G43" s="1"/>
  <c r="F33"/>
  <c r="G33" s="1"/>
  <c r="F20"/>
  <c r="G20" s="1"/>
  <c r="F59"/>
  <c r="G59" s="1"/>
  <c r="F61"/>
  <c r="G61" s="1"/>
  <c r="F49"/>
  <c r="G49" s="1"/>
  <c r="F53"/>
  <c r="G53" s="1"/>
  <c r="F60" l="1"/>
  <c r="G60" s="1"/>
  <c r="F58"/>
  <c r="G58" s="1"/>
  <c r="F9"/>
  <c r="G9" s="1"/>
  <c r="F51"/>
  <c r="G51" s="1"/>
  <c r="F11"/>
  <c r="G11" s="1"/>
  <c r="F29"/>
  <c r="G29" s="1"/>
  <c r="F38"/>
  <c r="G38" s="1"/>
  <c r="F24"/>
  <c r="G24" s="1"/>
  <c r="F45"/>
  <c r="G45" s="1"/>
  <c r="F21"/>
  <c r="G21" s="1"/>
  <c r="F34"/>
  <c r="G34" s="1"/>
  <c r="F40"/>
  <c r="G40" s="1"/>
  <c r="F25"/>
  <c r="G25" s="1"/>
  <c r="F57"/>
  <c r="G57" s="1"/>
  <c r="F39"/>
  <c r="G39" s="1"/>
  <c r="F37"/>
  <c r="G37" s="1"/>
  <c r="F46"/>
  <c r="G46" s="1"/>
  <c r="F35"/>
  <c r="G35" s="1"/>
  <c r="F36"/>
  <c r="G36" s="1"/>
  <c r="F27"/>
  <c r="G27" s="1"/>
  <c r="E62"/>
  <c r="D62" l="1"/>
  <c r="F62" l="1"/>
  <c r="G62" s="1"/>
  <c r="H23" i="4"/>
  <c r="D22" i="6" s="1"/>
  <c r="I22" s="1"/>
  <c r="K22" s="1"/>
  <c r="D8"/>
  <c r="K8"/>
  <c r="D9"/>
  <c r="K9"/>
  <c r="D10"/>
  <c r="K10"/>
  <c r="D11"/>
  <c r="K11"/>
  <c r="D12"/>
  <c r="K12"/>
  <c r="D13"/>
  <c r="K13"/>
  <c r="K16"/>
  <c r="D17"/>
  <c r="K17"/>
  <c r="D18"/>
  <c r="K18"/>
  <c r="I19"/>
  <c r="K19" s="1"/>
  <c r="D20"/>
  <c r="K20"/>
  <c r="D21"/>
  <c r="K21"/>
  <c r="D23"/>
  <c r="K23"/>
  <c r="D24"/>
  <c r="K24"/>
  <c r="D25"/>
  <c r="K25"/>
  <c r="D26"/>
  <c r="K26"/>
  <c r="D27"/>
  <c r="K27"/>
  <c r="D28"/>
  <c r="K28"/>
  <c r="D29"/>
  <c r="K29"/>
  <c r="F30"/>
  <c r="E39"/>
  <c r="L37" s="1"/>
  <c r="J5" i="5"/>
  <c r="H9"/>
  <c r="J9"/>
  <c r="H17"/>
  <c r="J17"/>
  <c r="F24"/>
  <c r="F29"/>
  <c r="F30"/>
  <c r="L16" i="4"/>
  <c r="K17"/>
  <c r="L17" s="1"/>
  <c r="K20"/>
  <c r="L20" s="1"/>
  <c r="M28"/>
  <c r="F22" i="5" s="1"/>
  <c r="M37" i="4"/>
  <c r="F25" i="5" s="1"/>
  <c r="M38" i="4"/>
  <c r="F26" i="5" s="1"/>
  <c r="K40" i="4"/>
  <c r="M40" l="1"/>
  <c r="K23"/>
  <c r="L23"/>
  <c r="F21" i="5" s="1"/>
  <c r="F33" s="1"/>
  <c r="K30" i="6"/>
  <c r="L32" s="1"/>
  <c r="L36" s="1"/>
  <c r="D30"/>
  <c r="I30"/>
  <c r="L40" l="1"/>
  <c r="L38"/>
  <c r="F11" i="12" l="1"/>
  <c r="F30" l="1"/>
  <c r="G11"/>
  <c r="G30" s="1"/>
</calcChain>
</file>

<file path=xl/comments1.xml><?xml version="1.0" encoding="utf-8"?>
<comments xmlns="http://schemas.openxmlformats.org/spreadsheetml/2006/main">
  <authors>
    <author>SLIMANI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DOS_ANNEE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DOS_WILAYA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DOS_PERIODE_LIBELLE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DOS_INSPECTION</t>
        </r>
      </text>
    </comment>
    <comment ref="J6" authorId="0">
      <text>
        <r>
          <rPr>
            <b/>
            <sz val="8"/>
            <color indexed="81"/>
            <rFont val="Tahoma"/>
            <family val="2"/>
          </rPr>
          <t>DOS_NOM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DOS_INSPECTION</t>
        </r>
      </text>
    </comment>
    <comment ref="J8" authorId="0">
      <text>
        <r>
          <rPr>
            <b/>
            <sz val="8"/>
            <color indexed="81"/>
            <rFont val="Tahoma"/>
            <family val="2"/>
          </rPr>
          <t>DOS_ACTIVITE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DOS_INSPECTION</t>
        </r>
      </text>
    </comment>
    <comment ref="J9" authorId="0">
      <text>
        <r>
          <rPr>
            <b/>
            <sz val="8"/>
            <color indexed="81"/>
            <rFont val="Tahoma"/>
            <family val="2"/>
          </rPr>
          <t>DOS_ADRESSE</t>
        </r>
      </text>
    </comment>
    <comment ref="B10" authorId="0">
      <text>
        <r>
          <rPr>
            <sz val="8"/>
            <color indexed="81"/>
            <rFont val="Tahoma"/>
            <family val="2"/>
          </rPr>
          <t xml:space="preserve">DOS_MFISCALE
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DOS_ARTICLE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C1A11_BRUT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6" authorId="0">
      <text>
        <r>
          <rPr>
            <b/>
            <sz val="8"/>
            <color indexed="81"/>
            <rFont val="Tahoma"/>
            <family val="2"/>
          </rPr>
          <t>C1A11_IMP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7" authorId="0">
      <text>
        <r>
          <rPr>
            <b/>
            <sz val="8"/>
            <color indexed="81"/>
            <rFont val="Tahoma"/>
            <family val="2"/>
          </rPr>
          <t>C1A13_BRUT</t>
        </r>
      </text>
    </comment>
    <comment ref="K17" authorId="0">
      <text>
        <r>
          <rPr>
            <b/>
            <sz val="8"/>
            <color indexed="81"/>
            <rFont val="Tahoma"/>
            <family val="2"/>
          </rPr>
          <t>C1A12_IMP</t>
        </r>
      </text>
    </comment>
    <comment ref="K18" authorId="0">
      <text>
        <r>
          <rPr>
            <b/>
            <sz val="8"/>
            <color indexed="81"/>
            <rFont val="Tahoma"/>
            <family val="2"/>
          </rPr>
          <t>C1A13_IMP</t>
        </r>
      </text>
    </comment>
    <comment ref="J19" authorId="0">
      <text>
        <r>
          <rPr>
            <b/>
            <sz val="8"/>
            <color indexed="81"/>
            <rFont val="Tahoma"/>
            <family val="2"/>
          </rPr>
          <t>C1A14_BRUT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9" authorId="0">
      <text>
        <r>
          <rPr>
            <b/>
            <sz val="8"/>
            <color indexed="81"/>
            <rFont val="Tahoma"/>
            <family val="2"/>
          </rPr>
          <t>C1A13_IMP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C1A20_BRUT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0" authorId="0">
      <text>
        <r>
          <rPr>
            <b/>
            <sz val="8"/>
            <color indexed="81"/>
            <rFont val="Tahoma"/>
            <family val="2"/>
          </rPr>
          <t>C1A13_IMP</t>
        </r>
      </text>
    </comment>
    <comment ref="K33" authorId="0">
      <text>
        <r>
          <rPr>
            <b/>
            <sz val="8"/>
            <color indexed="81"/>
            <rFont val="Tahoma"/>
            <family val="2"/>
          </rPr>
          <t>E1L20_IMP</t>
        </r>
      </text>
    </comment>
    <comment ref="M33" authorId="0">
      <text>
        <r>
          <rPr>
            <b/>
            <sz val="8"/>
            <color indexed="81"/>
            <rFont val="Tahoma"/>
            <family val="2"/>
          </rPr>
          <t>E1L20_RETENUE</t>
        </r>
      </text>
    </comment>
    <comment ref="K34" authorId="0">
      <text>
        <r>
          <rPr>
            <b/>
            <sz val="8"/>
            <color indexed="81"/>
            <rFont val="Tahoma"/>
            <family val="2"/>
          </rPr>
          <t>E1L30_IMP</t>
        </r>
      </text>
    </comment>
    <comment ref="K35" authorId="0">
      <text>
        <r>
          <rPr>
            <b/>
            <sz val="8"/>
            <color indexed="81"/>
            <rFont val="Tahoma"/>
            <family val="2"/>
          </rPr>
          <t>E1L40_IMP</t>
        </r>
      </text>
    </comment>
    <comment ref="K36" authorId="0">
      <text>
        <r>
          <rPr>
            <b/>
            <sz val="8"/>
            <color indexed="81"/>
            <rFont val="Tahoma"/>
            <family val="2"/>
          </rPr>
          <t>E1L60_IMP</t>
        </r>
      </text>
    </comment>
    <comment ref="K37" authorId="0">
      <text>
        <r>
          <rPr>
            <b/>
            <sz val="8"/>
            <color indexed="81"/>
            <rFont val="Tahoma"/>
            <family val="2"/>
          </rPr>
          <t>E1L80_IMP</t>
        </r>
      </text>
    </comment>
    <comment ref="M37" authorId="0">
      <text>
        <r>
          <rPr>
            <b/>
            <sz val="8"/>
            <color indexed="81"/>
            <rFont val="Tahoma"/>
            <family val="2"/>
          </rPr>
          <t>E1L80_RETENUE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>E1M30_IMP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>E1L80_RETENUE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9" authorId="0">
      <text>
        <r>
          <rPr>
            <b/>
            <sz val="8"/>
            <color indexed="81"/>
            <rFont val="Tahoma"/>
            <family val="2"/>
          </rPr>
          <t>E1M40_IMP</t>
        </r>
      </text>
    </comment>
    <comment ref="M39" authorId="0">
      <text>
        <r>
          <rPr>
            <b/>
            <sz val="8"/>
            <color indexed="81"/>
            <rFont val="Tahoma"/>
            <family val="2"/>
          </rPr>
          <t>E1M40_RETENUE</t>
        </r>
      </text>
    </comment>
  </commentList>
</comments>
</file>

<file path=xl/comments2.xml><?xml version="1.0" encoding="utf-8"?>
<comments xmlns="http://schemas.openxmlformats.org/spreadsheetml/2006/main">
  <authors>
    <author>SLIMANI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E2E00_LIBELLE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E2E00_IMP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E2E00_A_PAYER</t>
        </r>
      </text>
    </comment>
  </commentList>
</comments>
</file>

<file path=xl/comments3.xml><?xml version="1.0" encoding="utf-8"?>
<comments xmlns="http://schemas.openxmlformats.org/spreadsheetml/2006/main">
  <authors>
    <author>SLIMANI</author>
  </authors>
  <commentList>
    <comment ref="F8" authorId="0">
      <text>
        <r>
          <rPr>
            <sz val="8"/>
            <color indexed="81"/>
            <rFont val="Tahoma"/>
            <family val="2"/>
          </rPr>
          <t xml:space="preserve">E3B11_EXO
</t>
        </r>
      </text>
    </comment>
    <comment ref="I8" authorId="0">
      <text>
        <r>
          <rPr>
            <b/>
            <sz val="8"/>
            <color indexed="81"/>
            <rFont val="Tahoma"/>
            <family val="2"/>
          </rPr>
          <t>E3B11_IMP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E3B12_EXO</t>
        </r>
      </text>
    </comment>
    <comment ref="I9" authorId="0">
      <text>
        <r>
          <rPr>
            <b/>
            <sz val="8"/>
            <color indexed="81"/>
            <rFont val="Tahoma"/>
            <family val="2"/>
          </rPr>
          <t>E3B12_IMP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E3B13_EXO</t>
        </r>
      </text>
    </comment>
    <comment ref="I10" authorId="0">
      <text>
        <r>
          <rPr>
            <b/>
            <sz val="8"/>
            <color indexed="81"/>
            <rFont val="Tahoma"/>
            <family val="2"/>
          </rPr>
          <t>E3B13_IMP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E3B14_EXO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E3B14_IMP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E3B15_EXO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E3B15_IMP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E3B16_EXO</t>
        </r>
      </text>
    </comment>
    <comment ref="I13" authorId="0">
      <text>
        <r>
          <rPr>
            <b/>
            <sz val="8"/>
            <color indexed="81"/>
            <rFont val="Tahoma"/>
            <family val="2"/>
          </rPr>
          <t>E3B16_IMP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E3B21_EXO</t>
        </r>
      </text>
    </comment>
    <comment ref="I16" authorId="0">
      <text>
        <r>
          <rPr>
            <b/>
            <sz val="8"/>
            <color indexed="81"/>
            <rFont val="Tahoma"/>
            <family val="2"/>
          </rPr>
          <t>E3B21_IMP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E3B22_EXO</t>
        </r>
      </text>
    </comment>
    <comment ref="I17" authorId="0">
      <text>
        <r>
          <rPr>
            <b/>
            <sz val="8"/>
            <color indexed="81"/>
            <rFont val="Tahoma"/>
            <family val="2"/>
          </rPr>
          <t>E3B22_IMP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E3B23_EXO</t>
        </r>
      </text>
    </comment>
    <comment ref="I18" authorId="0">
      <text>
        <r>
          <rPr>
            <b/>
            <sz val="8"/>
            <color indexed="81"/>
            <rFont val="Tahoma"/>
            <family val="2"/>
          </rPr>
          <t>E3B23_IMP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E3B24_EXO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E3B24_IMP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E3B25_EXO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E3B25_IMP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E3B26_EXO</t>
        </r>
      </text>
    </comment>
    <comment ref="I21" authorId="0">
      <text>
        <r>
          <rPr>
            <b/>
            <sz val="8"/>
            <color indexed="81"/>
            <rFont val="Tahoma"/>
            <family val="2"/>
          </rPr>
          <t>E3B26_IMP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E3B28_EXO</t>
        </r>
      </text>
    </comment>
    <comment ref="I22" authorId="0">
      <text>
        <r>
          <rPr>
            <b/>
            <sz val="8"/>
            <color indexed="81"/>
            <rFont val="Tahoma"/>
            <family val="2"/>
          </rPr>
          <t>E3B24_IMP</t>
        </r>
      </text>
    </comment>
    <comment ref="K22" authorId="0">
      <text>
        <r>
          <rPr>
            <b/>
            <sz val="8"/>
            <color indexed="81"/>
            <rFont val="Tahoma"/>
            <family val="2"/>
          </rPr>
          <t>E3B28_A_PAYER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E3B31_EXO</t>
        </r>
      </text>
    </comment>
    <comment ref="I23" authorId="0">
      <text>
        <r>
          <rPr>
            <b/>
            <sz val="8"/>
            <color indexed="81"/>
            <rFont val="Tahoma"/>
            <family val="2"/>
          </rPr>
          <t>E3B31_IMP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E3B32_EXO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E3B32_IMP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E3B33_EXO</t>
        </r>
      </text>
    </comment>
    <comment ref="I25" authorId="0">
      <text>
        <r>
          <rPr>
            <b/>
            <sz val="8"/>
            <color indexed="81"/>
            <rFont val="Tahoma"/>
            <family val="2"/>
          </rPr>
          <t>E3B33_IMP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E3B34_EXO</t>
        </r>
      </text>
    </comment>
    <comment ref="I26" authorId="0">
      <text>
        <r>
          <rPr>
            <b/>
            <sz val="8"/>
            <color indexed="81"/>
            <rFont val="Tahoma"/>
            <family val="2"/>
          </rPr>
          <t>E3B34_IMP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E3B35_EXO</t>
        </r>
      </text>
    </comment>
    <comment ref="I27" authorId="0">
      <text>
        <r>
          <rPr>
            <b/>
            <sz val="8"/>
            <color indexed="81"/>
            <rFont val="Tahoma"/>
            <family val="2"/>
          </rPr>
          <t>E3B35_IMP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E3B36_EXO</t>
        </r>
      </text>
    </comment>
    <comment ref="I28" authorId="0">
      <text>
        <r>
          <rPr>
            <b/>
            <sz val="8"/>
            <color indexed="81"/>
            <rFont val="Tahoma"/>
            <family val="2"/>
          </rPr>
          <t>E3B36_IMP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E3B37_EXO</t>
        </r>
      </text>
    </comment>
    <comment ref="I29" authorId="0">
      <text>
        <r>
          <rPr>
            <b/>
            <sz val="8"/>
            <color indexed="81"/>
            <rFont val="Tahoma"/>
            <family val="2"/>
          </rPr>
          <t>E3B37_IMP</t>
        </r>
      </text>
    </comment>
    <comment ref="E33" authorId="0">
      <text>
        <r>
          <rPr>
            <b/>
            <sz val="8"/>
            <color indexed="81"/>
            <rFont val="Tahoma"/>
            <family val="2"/>
          </rPr>
          <t>E3B91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E3B92</t>
        </r>
      </text>
    </comment>
    <comment ref="E35" authorId="0">
      <text>
        <r>
          <rPr>
            <b/>
            <sz val="8"/>
            <color indexed="81"/>
            <rFont val="Tahoma"/>
            <family val="2"/>
          </rPr>
          <t>E3B93</t>
        </r>
      </text>
    </comment>
    <comment ref="E36" authorId="0">
      <text>
        <r>
          <rPr>
            <b/>
            <sz val="8"/>
            <color indexed="81"/>
            <rFont val="Tahoma"/>
            <family val="2"/>
          </rPr>
          <t>E3B94</t>
        </r>
      </text>
    </comment>
    <comment ref="E37" authorId="0">
      <text>
        <r>
          <rPr>
            <b/>
            <sz val="8"/>
            <color indexed="81"/>
            <rFont val="Tahoma"/>
            <family val="2"/>
          </rPr>
          <t>E3B95</t>
        </r>
      </text>
    </comment>
    <comment ref="E38" authorId="0">
      <text>
        <r>
          <rPr>
            <b/>
            <sz val="8"/>
            <color indexed="81"/>
            <rFont val="Tahoma"/>
            <family val="2"/>
          </rPr>
          <t>E3B96</t>
        </r>
      </text>
    </comment>
  </commentList>
</comments>
</file>

<file path=xl/sharedStrings.xml><?xml version="1.0" encoding="utf-8"?>
<sst xmlns="http://schemas.openxmlformats.org/spreadsheetml/2006/main" count="516" uniqueCount="347">
  <si>
    <t>DIRECTION GENERALE DES IMPOTS</t>
  </si>
  <si>
    <t>Année:</t>
  </si>
  <si>
    <t>IMPOTS ET TAXES PERCUS AU COMPTANT</t>
  </si>
  <si>
    <t xml:space="preserve">    Direction des Impôts</t>
  </si>
  <si>
    <t>OU PAR VOIE DE RETENUE A LA SOURCE</t>
  </si>
  <si>
    <t>Wilaya de :</t>
  </si>
  <si>
    <t>Mois :</t>
  </si>
  <si>
    <t>DECLARATION TENANT LIEU DE BORDEREAU-AVIS DE VERSEMENT</t>
  </si>
  <si>
    <t xml:space="preserve">            Inspection des impôts</t>
  </si>
  <si>
    <t>Trimestre</t>
  </si>
  <si>
    <t>de :</t>
  </si>
  <si>
    <t>M.</t>
  </si>
  <si>
    <t xml:space="preserve">        Recette des impôts </t>
  </si>
  <si>
    <t>A rappeler</t>
  </si>
  <si>
    <t>Activité:</t>
  </si>
  <si>
    <t>Commune:</t>
  </si>
  <si>
    <t>Adresse:</t>
  </si>
  <si>
    <t xml:space="preserve"> Identifiant fiscal / N.I.S</t>
  </si>
  <si>
    <t>CODE ACTIVITE</t>
  </si>
  <si>
    <t xml:space="preserve"> Article d'imposition</t>
  </si>
  <si>
    <t>Taxe sur l'activité professionnelle au taux de 2%</t>
  </si>
  <si>
    <t>Code</t>
  </si>
  <si>
    <t xml:space="preserve">               Opérations imposables</t>
  </si>
  <si>
    <t>Chiffre d'affaires</t>
  </si>
  <si>
    <t>Montant à</t>
  </si>
  <si>
    <t>Brut</t>
  </si>
  <si>
    <t>Imposable</t>
  </si>
  <si>
    <t>payer (D.A)</t>
  </si>
  <si>
    <t>C1A11</t>
  </si>
  <si>
    <t xml:space="preserve"> Affaires bénéficiant d'une réfaction de 50%</t>
  </si>
  <si>
    <t>C1A12</t>
  </si>
  <si>
    <t xml:space="preserve"> Affaires bénéficiant d'une réfaction de 30%</t>
  </si>
  <si>
    <t>C1A13</t>
  </si>
  <si>
    <t xml:space="preserve"> Affaires sans réfaction</t>
  </si>
  <si>
    <t>C1A14</t>
  </si>
  <si>
    <t xml:space="preserve"> Affaires exonérées</t>
  </si>
  <si>
    <t>C1A20</t>
  </si>
  <si>
    <t xml:space="preserve"> Recettes professionnelles (Professions libérales)</t>
  </si>
  <si>
    <t>TOTAL</t>
  </si>
  <si>
    <t>Acomptes IBS</t>
  </si>
  <si>
    <t xml:space="preserve">       Acomptes et solde I.B.S</t>
  </si>
  <si>
    <t xml:space="preserve">             Détermination des acomptes et du solde de liquidation</t>
  </si>
  <si>
    <t>A payer (D.A)</t>
  </si>
  <si>
    <t>E1M10</t>
  </si>
  <si>
    <t xml:space="preserve">           TOTAL</t>
  </si>
  <si>
    <t>IRG salaires et autres retenues à la source IRG/IBS</t>
  </si>
  <si>
    <t xml:space="preserve"> Catégories de revenus soumis à une retenue à la source</t>
  </si>
  <si>
    <t>Revenu imposable</t>
  </si>
  <si>
    <t>Taux</t>
  </si>
  <si>
    <t>E1L20</t>
  </si>
  <si>
    <t>Barème</t>
  </si>
  <si>
    <t>E1L30</t>
  </si>
  <si>
    <t>E1L40</t>
  </si>
  <si>
    <t>E1L60</t>
  </si>
  <si>
    <t>E1L80</t>
  </si>
  <si>
    <t>E1M30</t>
  </si>
  <si>
    <t>E1M40</t>
  </si>
  <si>
    <t xml:space="preserve">  (1) Joindre relevé détaillé des retenues</t>
  </si>
  <si>
    <t xml:space="preserve">                         TOTAL</t>
  </si>
  <si>
    <r>
      <t xml:space="preserve"> IRG </t>
    </r>
    <r>
      <rPr>
        <sz val="9"/>
        <rFont val="Geneva"/>
      </rPr>
      <t>/ Traitements,salaires, pensions et rentes viagères</t>
    </r>
  </si>
  <si>
    <r>
      <t xml:space="preserve"> IRG</t>
    </r>
    <r>
      <rPr>
        <sz val="9"/>
        <rFont val="Geneva"/>
      </rPr>
      <t xml:space="preserve"> / RCDC (titres nominatifs)</t>
    </r>
  </si>
  <si>
    <r>
      <t xml:space="preserve"> IRG</t>
    </r>
    <r>
      <rPr>
        <sz val="9"/>
        <rFont val="Geneva"/>
      </rPr>
      <t xml:space="preserve"> / Bénéfices distribués par les sociétés de capitaux</t>
    </r>
  </si>
  <si>
    <r>
      <t xml:space="preserve"> IRG</t>
    </r>
    <r>
      <rPr>
        <sz val="9"/>
        <rFont val="Geneva"/>
      </rPr>
      <t xml:space="preserve"> / Revenus des bons de caisse anonymes</t>
    </r>
  </si>
  <si>
    <r>
      <t xml:space="preserve"> IRG</t>
    </r>
    <r>
      <rPr>
        <sz val="9"/>
        <rFont val="Geneva"/>
      </rPr>
      <t xml:space="preserve"> / Autres retenues à la source</t>
    </r>
  </si>
  <si>
    <r>
      <t xml:space="preserve"> IBS</t>
    </r>
    <r>
      <rPr>
        <sz val="9"/>
        <rFont val="Geneva"/>
      </rPr>
      <t xml:space="preserve"> / Entreprises étrangères non installées (Prest. services) (1)</t>
    </r>
  </si>
  <si>
    <r>
      <t xml:space="preserve"> IBS</t>
    </r>
    <r>
      <rPr>
        <sz val="9"/>
        <rFont val="Geneva"/>
      </rPr>
      <t xml:space="preserve"> / Autres retenues à la source</t>
    </r>
  </si>
  <si>
    <t>CODE</t>
  </si>
  <si>
    <t>Droit de timbre sur état</t>
  </si>
  <si>
    <t xml:space="preserve"> Opérations imposables</t>
  </si>
  <si>
    <t>CA imposable</t>
  </si>
  <si>
    <t>Impôts et taxes non repris ci-dessus</t>
  </si>
  <si>
    <t>RECAPITULATION (EN D.A)</t>
  </si>
  <si>
    <t xml:space="preserve">     Cadre réservé au contribuable</t>
  </si>
  <si>
    <t xml:space="preserve">         Cadre réservé à la recette</t>
  </si>
  <si>
    <t xml:space="preserve">  Cadre resérvé à l'inspection</t>
  </si>
  <si>
    <t>Eenregistrée le :</t>
  </si>
  <si>
    <t xml:space="preserve"> 1 - TAP</t>
  </si>
  <si>
    <t>C/500026/A</t>
  </si>
  <si>
    <t xml:space="preserve"> Certifie sincère et véritable</t>
  </si>
  <si>
    <t xml:space="preserve"> déclaration enregistrée</t>
  </si>
  <si>
    <t>………………………………………</t>
  </si>
  <si>
    <t xml:space="preserve"> 2 - AP/IBS</t>
  </si>
  <si>
    <t>C/201001/M1</t>
  </si>
  <si>
    <t xml:space="preserve"> le contenu de la présente</t>
  </si>
  <si>
    <t xml:space="preserve"> sous le n° …………………..</t>
  </si>
  <si>
    <t xml:space="preserve"> déclaration conforme</t>
  </si>
  <si>
    <t xml:space="preserve"> Payée par</t>
  </si>
  <si>
    <t>C/201001/100</t>
  </si>
  <si>
    <t xml:space="preserve"> aux documents comptables</t>
  </si>
  <si>
    <t xml:space="preserve"> Chq banque N°…………………</t>
  </si>
  <si>
    <t>C/201001/A.B.C</t>
  </si>
  <si>
    <t xml:space="preserve"> du …….......Agence………</t>
  </si>
  <si>
    <t>C/201001/M2 et 3</t>
  </si>
  <si>
    <t xml:space="preserve"> Chq poste……… du………….</t>
  </si>
  <si>
    <t>C/201003/303/A/B</t>
  </si>
  <si>
    <t xml:space="preserve"> En numéraire……………….</t>
  </si>
  <si>
    <t>C/201002/201</t>
  </si>
  <si>
    <t xml:space="preserve"> par quit. N° …………………</t>
  </si>
  <si>
    <t>C/……………</t>
  </si>
  <si>
    <t xml:space="preserve"> A ………..…le………………</t>
  </si>
  <si>
    <t xml:space="preserve"> 7 - TVA</t>
  </si>
  <si>
    <t>C/201003/300/A/B/C</t>
  </si>
  <si>
    <t xml:space="preserve"> Le receveur des impôts</t>
  </si>
  <si>
    <t xml:space="preserve">  Cachet,         Signature</t>
  </si>
  <si>
    <r>
      <t xml:space="preserve"> Reçu</t>
    </r>
    <r>
      <rPr>
        <sz val="9"/>
        <rFont val="Arial"/>
        <family val="2"/>
      </rPr>
      <t xml:space="preserve"> ce jour la présente </t>
    </r>
  </si>
  <si>
    <r>
      <t xml:space="preserve"> Prise en recette</t>
    </r>
    <r>
      <rPr>
        <sz val="9"/>
        <rFont val="Arial"/>
        <family val="2"/>
      </rPr>
      <t xml:space="preserve"> </t>
    </r>
  </si>
  <si>
    <t>Les chiffres d'affaires et les revenus sont inscrits</t>
  </si>
  <si>
    <t>TAXE SUR LA VALEUR AJOUTEE</t>
  </si>
  <si>
    <t>en dinars, le dernier chiffre étant ramené au zéro</t>
  </si>
  <si>
    <t>Exemple 325.626 DA = 325.620</t>
  </si>
  <si>
    <t>A/ Chiffres d'affaires imposables</t>
  </si>
  <si>
    <t>Montant des</t>
  </si>
  <si>
    <t>Total</t>
  </si>
  <si>
    <t>Exonéré</t>
  </si>
  <si>
    <t>droits (en DA)</t>
  </si>
  <si>
    <t>E3B11</t>
  </si>
  <si>
    <t xml:space="preserve"> Biens produits et denrées (art. 23 du CTVA)</t>
  </si>
  <si>
    <t>E3B12</t>
  </si>
  <si>
    <t xml:space="preserve"> Prestations de services (art. 23 du CTVA)</t>
  </si>
  <si>
    <t>"</t>
  </si>
  <si>
    <t>E3B13</t>
  </si>
  <si>
    <t xml:space="preserve"> Opérations immobilières (art. 23 du CTVA)</t>
  </si>
  <si>
    <t>E3B14</t>
  </si>
  <si>
    <t>Actes Médicaux</t>
  </si>
  <si>
    <t>E3B15</t>
  </si>
  <si>
    <t>Commissionnaire et cortiers</t>
  </si>
  <si>
    <t>E3B16</t>
  </si>
  <si>
    <t>Fournitured'énergie</t>
  </si>
  <si>
    <t>E3B21</t>
  </si>
  <si>
    <t>Production : biens, produits, denrées</t>
  </si>
  <si>
    <t>E3B22</t>
  </si>
  <si>
    <t>Revente en l'état : biens, produits, denrées</t>
  </si>
  <si>
    <t>E3B23</t>
  </si>
  <si>
    <t>Travaux immobiliers autres que ceux de 7%</t>
  </si>
  <si>
    <t>E3B24</t>
  </si>
  <si>
    <t>Professions Libérales</t>
  </si>
  <si>
    <t>E3B25</t>
  </si>
  <si>
    <t xml:space="preserve"> Opérations de banques et assurances</t>
  </si>
  <si>
    <t>E3B26</t>
  </si>
  <si>
    <t xml:space="preserve"> Prestations de téléphone et télex</t>
  </si>
  <si>
    <t>E3B28</t>
  </si>
  <si>
    <t xml:space="preserve"> Autres prestations de services</t>
  </si>
  <si>
    <t>E3B31</t>
  </si>
  <si>
    <t xml:space="preserve"> Débits de boissons</t>
  </si>
  <si>
    <t>E3B32</t>
  </si>
  <si>
    <t xml:space="preserve"> Production biens et denrées  (art. 21 CTVA)</t>
  </si>
  <si>
    <t>E3B33</t>
  </si>
  <si>
    <t xml:space="preserve"> Reventes en l'état  (art. 21 CTVA)</t>
  </si>
  <si>
    <t>E3B34</t>
  </si>
  <si>
    <t xml:space="preserve"> Tabacs et allumettes</t>
  </si>
  <si>
    <t>E3B35</t>
  </si>
  <si>
    <t xml:space="preserve"> Spectacles, jeux divertis autres</t>
  </si>
  <si>
    <t>E3B36</t>
  </si>
  <si>
    <t xml:space="preserve"> Autres prestations (art. 21 CTVA)</t>
  </si>
  <si>
    <t>E3B37</t>
  </si>
  <si>
    <t>Consommations sur place</t>
  </si>
  <si>
    <t xml:space="preserve">       TOTAL GENERAL DES C.A</t>
  </si>
  <si>
    <t xml:space="preserve"> B/ Déductions à opérer</t>
  </si>
  <si>
    <t>C/ TVA à Payer</t>
  </si>
  <si>
    <t xml:space="preserve"> NATURE DES DEDUCTIONS</t>
  </si>
  <si>
    <t>MONTANT</t>
  </si>
  <si>
    <t>C</t>
  </si>
  <si>
    <t>- Total des droits dus</t>
  </si>
  <si>
    <t>E3B91</t>
  </si>
  <si>
    <t xml:space="preserve"> Précompte antérieur</t>
  </si>
  <si>
    <t>E3B97</t>
  </si>
  <si>
    <t xml:space="preserve">  Régularisation du prorata</t>
  </si>
  <si>
    <t>E3B92</t>
  </si>
  <si>
    <t xml:space="preserve">  (art.40 CTCA)</t>
  </si>
  <si>
    <t>E3B93</t>
  </si>
  <si>
    <t>E3B98</t>
  </si>
  <si>
    <t>- Reversement (art.40 CTCA)</t>
  </si>
  <si>
    <t>E3B94</t>
  </si>
  <si>
    <t>TOTAL A RAPPELER  (C)</t>
  </si>
  <si>
    <t>E3B95</t>
  </si>
  <si>
    <t>B</t>
  </si>
  <si>
    <t>- Total des déductions</t>
  </si>
  <si>
    <t>E3B96</t>
  </si>
  <si>
    <t>E3B00</t>
  </si>
  <si>
    <t>A PAYER au titre du mois (C-B)</t>
  </si>
  <si>
    <t xml:space="preserve">     Total des déductions a opérer(B)</t>
  </si>
  <si>
    <t>(A porter dans cadre récapitulation)</t>
  </si>
  <si>
    <t>E3B99</t>
  </si>
  <si>
    <t xml:space="preserve">  PRECOMPTE à reporter(B-C)</t>
  </si>
  <si>
    <r>
      <t>Opérations assujetties à la</t>
    </r>
    <r>
      <rPr>
        <b/>
        <sz val="10"/>
        <rFont val="Geneva"/>
      </rPr>
      <t xml:space="preserve"> </t>
    </r>
    <r>
      <rPr>
        <sz val="10"/>
        <rFont val="Geneva"/>
      </rPr>
      <t>TVA</t>
    </r>
  </si>
  <si>
    <r>
      <t xml:space="preserve"> TVA / </t>
    </r>
    <r>
      <rPr>
        <b/>
        <sz val="8"/>
        <rFont val="Geneva"/>
      </rPr>
      <t>achats</t>
    </r>
    <r>
      <rPr>
        <sz val="8"/>
        <rFont val="Geneva"/>
      </rPr>
      <t xml:space="preserve"> de matières et </t>
    </r>
    <r>
      <rPr>
        <b/>
        <sz val="8"/>
        <rFont val="Geneva"/>
      </rPr>
      <t>services</t>
    </r>
    <r>
      <rPr>
        <sz val="8"/>
        <rFont val="Geneva"/>
      </rPr>
      <t xml:space="preserve"> </t>
    </r>
    <r>
      <rPr>
        <sz val="6"/>
        <rFont val="Geneva"/>
      </rPr>
      <t>(art.29 CTCA)</t>
    </r>
  </si>
  <si>
    <r>
      <t xml:space="preserve"> TVA / achats </t>
    </r>
    <r>
      <rPr>
        <b/>
        <sz val="8"/>
        <rFont val="Geneva"/>
      </rPr>
      <t>biens amortissables</t>
    </r>
    <r>
      <rPr>
        <sz val="8"/>
        <rFont val="Geneva"/>
      </rPr>
      <t xml:space="preserve"> </t>
    </r>
    <r>
      <rPr>
        <sz val="6"/>
        <rFont val="Geneva"/>
      </rPr>
      <t>(art.38 CTCA)</t>
    </r>
  </si>
  <si>
    <r>
      <t xml:space="preserve"> Régularisation </t>
    </r>
    <r>
      <rPr>
        <b/>
        <sz val="8"/>
        <rFont val="Geneva"/>
      </rPr>
      <t>prorata</t>
    </r>
    <r>
      <rPr>
        <sz val="8"/>
        <rFont val="Geneva"/>
      </rPr>
      <t xml:space="preserve"> déduction (art.40 CTCA)</t>
    </r>
  </si>
  <si>
    <r>
      <t xml:space="preserve"> TVA / </t>
    </r>
    <r>
      <rPr>
        <b/>
        <sz val="8"/>
        <rFont val="Geneva"/>
      </rPr>
      <t>factures annulées</t>
    </r>
    <r>
      <rPr>
        <sz val="8"/>
        <rFont val="Geneva"/>
      </rPr>
      <t xml:space="preserve"> ou imp (art.18 CTCA)</t>
    </r>
  </si>
  <si>
    <r>
      <t xml:space="preserve"> Autres déductions</t>
    </r>
    <r>
      <rPr>
        <sz val="6"/>
        <rFont val="Geneva"/>
      </rPr>
      <t xml:space="preserve"> (Notification de précomptes, etc.)</t>
    </r>
  </si>
  <si>
    <t>Obligatoirement</t>
  </si>
  <si>
    <t>E2E00</t>
  </si>
  <si>
    <t xml:space="preserve">MONTANT TOTAL A PAYER </t>
  </si>
  <si>
    <t xml:space="preserve"> 3.1 - IRG/Salaires</t>
  </si>
  <si>
    <t xml:space="preserve"> 3.2 - IRG/Autres retenues</t>
  </si>
  <si>
    <t>5 - Autres</t>
  </si>
  <si>
    <t xml:space="preserve"> 3.3 - IBS/ Ret. à la source</t>
  </si>
  <si>
    <t>4 - Droit de timbre</t>
  </si>
  <si>
    <t xml:space="preserve">      -TIC</t>
  </si>
  <si>
    <t>Observations éventuelles</t>
  </si>
  <si>
    <t xml:space="preserve">    Cachet,                Signature</t>
  </si>
  <si>
    <t>Alger</t>
  </si>
  <si>
    <t xml:space="preserve">EPIC ALGERIE POSTE </t>
  </si>
  <si>
    <t>PRESTATIONS POSTALES</t>
  </si>
  <si>
    <t xml:space="preserve">QUARTIER DES AFFAIRES BAB EZZOUAR </t>
  </si>
  <si>
    <t>ALGER</t>
  </si>
  <si>
    <t>000216019020850</t>
  </si>
  <si>
    <t>16013948101</t>
  </si>
  <si>
    <t>DGE</t>
  </si>
  <si>
    <t>TIN 000383 77</t>
  </si>
  <si>
    <t xml:space="preserve">A : </t>
  </si>
  <si>
    <t xml:space="preserve">le : </t>
  </si>
  <si>
    <t>KHENCHELA</t>
  </si>
  <si>
    <t>BABAR</t>
  </si>
  <si>
    <t>BAGHAI</t>
  </si>
  <si>
    <t>BOUHMAMA</t>
  </si>
  <si>
    <t>CHELIA</t>
  </si>
  <si>
    <t>DJELLAL</t>
  </si>
  <si>
    <t>EL HAMMA</t>
  </si>
  <si>
    <t>KAIS</t>
  </si>
  <si>
    <t>KHIRANE</t>
  </si>
  <si>
    <t>YABOUS</t>
  </si>
  <si>
    <t>EPIC ALGERIE POSTE</t>
  </si>
  <si>
    <t>DCRC : CONSTANTINE</t>
  </si>
  <si>
    <r>
      <t>UPW</t>
    </r>
    <r>
      <rPr>
        <sz val="14"/>
        <rFont val="Arial"/>
        <family val="2"/>
      </rPr>
      <t>: KHENCHELA</t>
    </r>
  </si>
  <si>
    <t>TABLEAU DE REPARTITION DE LA TAP COMMUNE</t>
  </si>
  <si>
    <t>Code commune</t>
  </si>
  <si>
    <t>WILAYA</t>
  </si>
  <si>
    <t>COMMUNE</t>
  </si>
  <si>
    <t>Montant des Recettes budg</t>
  </si>
  <si>
    <t>Montant des Taxes sur CCP</t>
  </si>
  <si>
    <t>Montant de la TAP</t>
  </si>
  <si>
    <t>N° ordre</t>
  </si>
  <si>
    <t>M TOUSSA</t>
  </si>
  <si>
    <t>AIN-TOUILA</t>
  </si>
  <si>
    <t>EL-OULDJA</t>
  </si>
  <si>
    <t>CHECHAR</t>
  </si>
  <si>
    <t>TAMAYOURT</t>
  </si>
  <si>
    <t>ZOUI</t>
  </si>
  <si>
    <t>TAZOUGART</t>
  </si>
  <si>
    <t>M SARA</t>
  </si>
  <si>
    <t>ETAT  DES  RECETTES  BUDGETAIRES</t>
  </si>
  <si>
    <t>BUREAUX</t>
  </si>
  <si>
    <t>Vente figurines</t>
  </si>
  <si>
    <t xml:space="preserve">Taxes. pe </t>
  </si>
  <si>
    <t>Art 02</t>
  </si>
  <si>
    <t>Art 03</t>
  </si>
  <si>
    <t>Art 14</t>
  </si>
  <si>
    <t>Art 21</t>
  </si>
  <si>
    <t>Art 23</t>
  </si>
  <si>
    <t>Art 25</t>
  </si>
  <si>
    <t>Art 44</t>
  </si>
  <si>
    <t xml:space="preserve">AFS+IAIG </t>
  </si>
  <si>
    <t>700.11</t>
  </si>
  <si>
    <t>700.12</t>
  </si>
  <si>
    <t>700.2</t>
  </si>
  <si>
    <t>700.32</t>
  </si>
  <si>
    <t>702.6</t>
  </si>
  <si>
    <t>704.11</t>
  </si>
  <si>
    <t>704.3</t>
  </si>
  <si>
    <t>704.51</t>
  </si>
  <si>
    <t>Rém 705.2</t>
  </si>
  <si>
    <t>KHENCHELA RP</t>
  </si>
  <si>
    <t>KHENCHELA SL</t>
  </si>
  <si>
    <t>KHENCHELA BB</t>
  </si>
  <si>
    <t>KHENCHELA 1er NOV</t>
  </si>
  <si>
    <t>KHENCHE ANNASR</t>
  </si>
  <si>
    <t>KHENCHELA HR</t>
  </si>
  <si>
    <t>KHENCHE C/HAS</t>
  </si>
  <si>
    <t>KHENCHE KAHINA</t>
  </si>
  <si>
    <t>KHEN M,REDDAH</t>
  </si>
  <si>
    <t>KHEN A,MED</t>
  </si>
  <si>
    <t>KHEN CHELA GARE</t>
  </si>
  <si>
    <t>EL-HAMMA</t>
  </si>
  <si>
    <t>AIN-MIMOUNE</t>
  </si>
  <si>
    <t>BEKKAR</t>
  </si>
  <si>
    <t>BELKITANE</t>
  </si>
  <si>
    <t>M'TOUSSA</t>
  </si>
  <si>
    <t>AIN-AIZAR</t>
  </si>
  <si>
    <t>METIRCHOU</t>
  </si>
  <si>
    <t>SEKKALA</t>
  </si>
  <si>
    <t>EL KHARROUB</t>
  </si>
  <si>
    <t>KHENCHELA UNIVER</t>
  </si>
  <si>
    <t>TAOUIZIENT</t>
  </si>
  <si>
    <t>REMILA</t>
  </si>
  <si>
    <t xml:space="preserve">M'SARA </t>
  </si>
  <si>
    <t>KAIS EL AMEL</t>
  </si>
  <si>
    <t>KAIS 17 JUIN</t>
  </si>
  <si>
    <t>BOUHMAMA AURES</t>
  </si>
  <si>
    <t>AIN-DJERBOUA</t>
  </si>
  <si>
    <t>OULED AZEDINE</t>
  </si>
  <si>
    <t>BABAR 18 FEVRIER</t>
  </si>
  <si>
    <t>TABERDGA</t>
  </si>
  <si>
    <t>HELLA</t>
  </si>
  <si>
    <t>AIN-LAHMA</t>
  </si>
  <si>
    <t>FRIDJOU</t>
  </si>
  <si>
    <t>TIMDAKIT</t>
  </si>
  <si>
    <t>TAZOUGART 5 JUIL</t>
  </si>
  <si>
    <t>CHCHAR GARE</t>
  </si>
  <si>
    <t>ZOUI ESSALEM</t>
  </si>
  <si>
    <t xml:space="preserve">chiffre </t>
  </si>
  <si>
    <t xml:space="preserve"> d'affaire</t>
  </si>
  <si>
    <r>
      <t>UPW</t>
    </r>
    <r>
      <rPr>
        <b/>
        <sz val="20"/>
        <rFont val="Arial"/>
        <family val="2"/>
      </rPr>
      <t>: KHENCHELA</t>
    </r>
  </si>
  <si>
    <t>TABLEAU DE REPARTITION DE LA TAP PAR  BUREAUX</t>
  </si>
  <si>
    <t>code comptable</t>
  </si>
  <si>
    <t>BUREAUX DE POSTE</t>
  </si>
  <si>
    <t>FAIS</t>
  </si>
  <si>
    <r>
      <t>DCRC</t>
    </r>
    <r>
      <rPr>
        <sz val="12"/>
        <rFont val="Arial"/>
        <family val="2"/>
      </rPr>
      <t>: CNSTANTINE</t>
    </r>
  </si>
  <si>
    <r>
      <t>UPW</t>
    </r>
    <r>
      <rPr>
        <b/>
        <sz val="12"/>
        <rFont val="Arial"/>
        <family val="2"/>
      </rPr>
      <t>: KHENCHELA</t>
    </r>
  </si>
  <si>
    <t>itinérant 1</t>
  </si>
  <si>
    <t>BUREAU</t>
  </si>
  <si>
    <t>TAXE  PAV</t>
  </si>
  <si>
    <t>TAXE RAV</t>
  </si>
  <si>
    <t>Montant N avoir</t>
  </si>
  <si>
    <t>tax sur IDS</t>
  </si>
  <si>
    <t>TAX sur Autre operation</t>
  </si>
  <si>
    <t>MTOUSSA</t>
  </si>
  <si>
    <t>AIN TOUILA</t>
  </si>
  <si>
    <t xml:space="preserve">TAZOUGART </t>
  </si>
  <si>
    <t>AIN AIZAR</t>
  </si>
  <si>
    <t>OULED AZZED</t>
  </si>
  <si>
    <t>AIN DJERBOUA</t>
  </si>
  <si>
    <t>KHENCHELA ANNASR</t>
  </si>
  <si>
    <t>KHEN HASNAOUI</t>
  </si>
  <si>
    <t>KHEN 1ER NOV</t>
  </si>
  <si>
    <t>AIN MIMOUNE</t>
  </si>
  <si>
    <t>EL OUALDJA</t>
  </si>
  <si>
    <t>KHENCHELA KAHINA</t>
  </si>
  <si>
    <t>KHEN MOUSSA RED</t>
  </si>
  <si>
    <t>AIN LAHMA</t>
  </si>
  <si>
    <t>TAZOUGART 5 JUILL</t>
  </si>
  <si>
    <t xml:space="preserve">ITINERANT </t>
  </si>
  <si>
    <t>MOIS DE MARS2020</t>
  </si>
  <si>
    <t>mois d'avril 2020</t>
  </si>
  <si>
    <t>DAB</t>
  </si>
  <si>
    <t xml:space="preserve">KH ALLOUI </t>
  </si>
  <si>
    <t>bouhmama aoures</t>
  </si>
  <si>
    <t>khen universite</t>
  </si>
  <si>
    <t xml:space="preserve">KHEN GARE </t>
  </si>
  <si>
    <t>chechar gare</t>
  </si>
  <si>
    <t>ZOUI ESSALAM</t>
  </si>
  <si>
    <t xml:space="preserve">KHE ITINERANT </t>
  </si>
  <si>
    <t>mois d'avril</t>
  </si>
  <si>
    <t>mois d'avril2020</t>
  </si>
  <si>
    <t>AVRIL</t>
  </si>
  <si>
    <t xml:space="preserve"> </t>
  </si>
  <si>
    <t xml:space="preserve">  TAXE CCP  </t>
  </si>
</sst>
</file>

<file path=xl/styles.xml><?xml version="1.0" encoding="utf-8"?>
<styleSheet xmlns="http://schemas.openxmlformats.org/spreadsheetml/2006/main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F&quot;;[Red]\-#,##0.00\ &quot;F&quot;"/>
    <numFmt numFmtId="165" formatCode="_-* #,##0\ _F_-;\-* #,##0\ _F_-;_-* &quot;-&quot;\ _F_-;_-@_-"/>
    <numFmt numFmtId="166" formatCode="###,##0.00\ &quot;F&quot;;\-###,##0.00\ &quot;F&quot;"/>
    <numFmt numFmtId="167" formatCode="_-* #,##0\ _-;\-* #,##0\ _-;_-* &quot;-&quot;\ _F_-;_-@_-"/>
    <numFmt numFmtId="168" formatCode="#,##0.00\ _€"/>
    <numFmt numFmtId="169" formatCode="#,##0\ _€"/>
  </numFmts>
  <fonts count="5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</font>
    <font>
      <sz val="10"/>
      <name val="Arial"/>
      <family val="2"/>
    </font>
    <font>
      <sz val="8"/>
      <name val="Geneva"/>
    </font>
    <font>
      <sz val="11"/>
      <name val="Geneva"/>
    </font>
    <font>
      <b/>
      <sz val="10"/>
      <name val="Geneva"/>
    </font>
    <font>
      <b/>
      <sz val="8"/>
      <name val="Geneva"/>
    </font>
    <font>
      <sz val="9"/>
      <name val="Geneva"/>
    </font>
    <font>
      <b/>
      <sz val="9"/>
      <name val="Geneva"/>
    </font>
    <font>
      <b/>
      <sz val="11"/>
      <name val="Geneva"/>
    </font>
    <font>
      <b/>
      <sz val="6"/>
      <name val="Geneva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7"/>
      <name val="Geneva"/>
    </font>
    <font>
      <sz val="10"/>
      <name val="Webdings"/>
      <family val="1"/>
      <charset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Geneva"/>
    </font>
    <font>
      <b/>
      <u/>
      <sz val="12"/>
      <name val="Geneva"/>
    </font>
    <font>
      <sz val="6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Times New Roman"/>
      <family val="1"/>
    </font>
    <font>
      <sz val="12"/>
      <color indexed="43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8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2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" fontId="3" fillId="0" borderId="1" applyFill="0">
      <alignment horizontal="center" vertical="center"/>
    </xf>
    <xf numFmtId="14" fontId="4" fillId="2" borderId="1" applyFill="0">
      <alignment vertical="center"/>
    </xf>
    <xf numFmtId="43" fontId="3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6" fillId="0" borderId="1" applyFill="0">
      <alignment vertical="center"/>
    </xf>
    <xf numFmtId="0" fontId="5" fillId="0" borderId="0"/>
    <xf numFmtId="0" fontId="5" fillId="0" borderId="0"/>
    <xf numFmtId="166" fontId="6" fillId="0" borderId="0" applyFill="0" applyBorder="0">
      <alignment vertical="center"/>
    </xf>
    <xf numFmtId="0" fontId="6" fillId="0" borderId="1" applyFill="0">
      <alignment vertical="center"/>
    </xf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558">
    <xf numFmtId="0" fontId="0" fillId="0" borderId="0" xfId="0"/>
    <xf numFmtId="0" fontId="5" fillId="0" borderId="0" xfId="7" applyFill="1" applyBorder="1"/>
    <xf numFmtId="0" fontId="7" fillId="0" borderId="0" xfId="7" applyFont="1" applyFill="1" applyBorder="1" applyAlignment="1">
      <alignment horizontal="left"/>
    </xf>
    <xf numFmtId="0" fontId="5" fillId="0" borderId="0" xfId="7" applyFill="1" applyBorder="1" applyAlignment="1">
      <alignment horizontal="left"/>
    </xf>
    <xf numFmtId="0" fontId="8" fillId="0" borderId="2" xfId="7" applyFont="1" applyFill="1" applyBorder="1" applyAlignment="1">
      <alignment horizontal="center"/>
    </xf>
    <xf numFmtId="0" fontId="9" fillId="0" borderId="3" xfId="7" applyFont="1" applyFill="1" applyBorder="1" applyAlignment="1">
      <alignment horizontal="center"/>
    </xf>
    <xf numFmtId="0" fontId="5" fillId="0" borderId="4" xfId="7" applyFill="1" applyBorder="1" applyAlignment="1">
      <alignment horizontal="center"/>
    </xf>
    <xf numFmtId="0" fontId="5" fillId="0" borderId="5" xfId="7" applyFill="1" applyBorder="1" applyAlignment="1">
      <alignment horizontal="center"/>
    </xf>
    <xf numFmtId="0" fontId="10" fillId="0" borderId="6" xfId="7" applyFont="1" applyFill="1" applyBorder="1" applyAlignment="1">
      <alignment horizontal="centerContinuous"/>
    </xf>
    <xf numFmtId="0" fontId="7" fillId="0" borderId="7" xfId="7" applyFont="1" applyFill="1" applyBorder="1" applyAlignment="1">
      <alignment horizontal="centerContinuous"/>
    </xf>
    <xf numFmtId="0" fontId="7" fillId="0" borderId="8" xfId="7" applyFont="1" applyFill="1" applyBorder="1" applyAlignment="1">
      <alignment horizontal="centerContinuous"/>
    </xf>
    <xf numFmtId="0" fontId="5" fillId="0" borderId="0" xfId="7" applyFill="1"/>
    <xf numFmtId="0" fontId="11" fillId="0" borderId="0" xfId="7" applyFont="1" applyFill="1" applyAlignment="1">
      <alignment horizontal="center"/>
    </xf>
    <xf numFmtId="0" fontId="5" fillId="0" borderId="0" xfId="7" applyFill="1" applyAlignment="1"/>
    <xf numFmtId="0" fontId="5" fillId="0" borderId="9" xfId="7" applyFill="1" applyBorder="1"/>
    <xf numFmtId="0" fontId="5" fillId="0" borderId="10" xfId="7" applyFill="1" applyBorder="1" applyAlignment="1">
      <alignment horizontal="left"/>
    </xf>
    <xf numFmtId="0" fontId="5" fillId="0" borderId="11" xfId="7" applyFill="1" applyBorder="1"/>
    <xf numFmtId="0" fontId="10" fillId="0" borderId="5" xfId="7" applyFont="1" applyFill="1" applyBorder="1" applyAlignment="1">
      <alignment horizontal="centerContinuous"/>
    </xf>
    <xf numFmtId="0" fontId="7" fillId="0" borderId="0" xfId="7" applyFont="1" applyFill="1" applyBorder="1" applyAlignment="1">
      <alignment horizontal="centerContinuous"/>
    </xf>
    <xf numFmtId="0" fontId="7" fillId="0" borderId="12" xfId="7" applyFont="1" applyFill="1" applyBorder="1" applyAlignment="1">
      <alignment horizontal="centerContinuous"/>
    </xf>
    <xf numFmtId="0" fontId="7" fillId="0" borderId="0" xfId="7" applyFont="1" applyFill="1"/>
    <xf numFmtId="0" fontId="5" fillId="0" borderId="0" xfId="7" applyFill="1" applyAlignment="1">
      <alignment horizontal="centerContinuous"/>
    </xf>
    <xf numFmtId="0" fontId="8" fillId="0" borderId="5" xfId="7" applyFont="1" applyFill="1" applyBorder="1"/>
    <xf numFmtId="165" fontId="13" fillId="0" borderId="11" xfId="7" applyNumberFormat="1" applyFont="1" applyFill="1" applyBorder="1" applyAlignment="1">
      <alignment horizontal="center"/>
    </xf>
    <xf numFmtId="165" fontId="13" fillId="0" borderId="0" xfId="7" applyNumberFormat="1" applyFont="1" applyFill="1" applyBorder="1" applyAlignment="1">
      <alignment horizontal="center"/>
    </xf>
    <xf numFmtId="0" fontId="14" fillId="0" borderId="13" xfId="7" applyFont="1" applyFill="1" applyBorder="1" applyAlignment="1">
      <alignment horizontal="centerContinuous"/>
    </xf>
    <xf numFmtId="0" fontId="7" fillId="0" borderId="14" xfId="7" applyFont="1" applyFill="1" applyBorder="1" applyAlignment="1">
      <alignment horizontal="centerContinuous"/>
    </xf>
    <xf numFmtId="0" fontId="7" fillId="0" borderId="15" xfId="7" applyFont="1" applyFill="1" applyBorder="1" applyAlignment="1">
      <alignment horizontal="centerContinuous"/>
    </xf>
    <xf numFmtId="0" fontId="5" fillId="0" borderId="0" xfId="7" applyFill="1" applyAlignment="1">
      <alignment horizontal="center"/>
    </xf>
    <xf numFmtId="0" fontId="5" fillId="0" borderId="0" xfId="7" applyFill="1" applyAlignment="1">
      <alignment horizontal="left"/>
    </xf>
    <xf numFmtId="0" fontId="11" fillId="0" borderId="13" xfId="7" applyFont="1" applyFill="1" applyBorder="1"/>
    <xf numFmtId="165" fontId="13" fillId="0" borderId="14" xfId="7" applyNumberFormat="1" applyFont="1" applyFill="1" applyBorder="1" applyAlignment="1">
      <alignment horizontal="right"/>
    </xf>
    <xf numFmtId="165" fontId="13" fillId="0" borderId="15" xfId="7" applyNumberFormat="1" applyFont="1" applyFill="1" applyBorder="1" applyAlignment="1">
      <alignment horizontal="center"/>
    </xf>
    <xf numFmtId="0" fontId="5" fillId="0" borderId="12" xfId="7" applyFill="1" applyBorder="1"/>
    <xf numFmtId="0" fontId="7" fillId="0" borderId="0" xfId="7" applyFont="1" applyFill="1" applyAlignment="1">
      <alignment horizontal="left"/>
    </xf>
    <xf numFmtId="0" fontId="9" fillId="0" borderId="0" xfId="7" applyFont="1" applyFill="1"/>
    <xf numFmtId="0" fontId="5" fillId="0" borderId="13" xfId="7" applyFill="1" applyBorder="1"/>
    <xf numFmtId="167" fontId="5" fillId="0" borderId="14" xfId="7" applyNumberFormat="1" applyFill="1" applyBorder="1"/>
    <xf numFmtId="0" fontId="5" fillId="0" borderId="15" xfId="7" applyFill="1" applyBorder="1"/>
    <xf numFmtId="0" fontId="11" fillId="0" borderId="16" xfId="7" applyNumberFormat="1" applyFont="1" applyFill="1" applyBorder="1" applyAlignment="1">
      <alignment horizontal="center"/>
    </xf>
    <xf numFmtId="167" fontId="5" fillId="0" borderId="0" xfId="7" applyNumberFormat="1" applyFill="1"/>
    <xf numFmtId="0" fontId="5" fillId="0" borderId="16" xfId="7" applyNumberFormat="1" applyFill="1" applyBorder="1" applyAlignment="1">
      <alignment horizontal="center"/>
    </xf>
    <xf numFmtId="0" fontId="9" fillId="0" borderId="17" xfId="7" applyFont="1" applyFill="1" applyBorder="1" applyAlignment="1">
      <alignment horizontal="center"/>
    </xf>
    <xf numFmtId="0" fontId="9" fillId="0" borderId="17" xfId="7" applyFont="1" applyFill="1" applyBorder="1"/>
    <xf numFmtId="0" fontId="9" fillId="0" borderId="7" xfId="7" applyFont="1" applyFill="1" applyBorder="1" applyAlignment="1">
      <alignment horizontal="center"/>
    </xf>
    <xf numFmtId="0" fontId="9" fillId="0" borderId="7" xfId="7" applyFont="1" applyFill="1" applyBorder="1"/>
    <xf numFmtId="0" fontId="10" fillId="0" borderId="18" xfId="7" applyFont="1" applyFill="1" applyBorder="1"/>
    <xf numFmtId="0" fontId="9" fillId="0" borderId="19" xfId="7" applyFont="1" applyFill="1" applyBorder="1"/>
    <xf numFmtId="0" fontId="9" fillId="0" borderId="20" xfId="7" applyFont="1" applyFill="1" applyBorder="1"/>
    <xf numFmtId="0" fontId="10" fillId="0" borderId="21" xfId="7" applyFont="1" applyFill="1" applyBorder="1"/>
    <xf numFmtId="0" fontId="12" fillId="0" borderId="22" xfId="7" applyFont="1" applyFill="1" applyBorder="1" applyAlignment="1">
      <alignment horizontal="center"/>
    </xf>
    <xf numFmtId="0" fontId="5" fillId="0" borderId="1" xfId="6" applyFill="1" applyBorder="1" applyAlignment="1">
      <alignment horizontal="center"/>
    </xf>
    <xf numFmtId="0" fontId="11" fillId="0" borderId="10" xfId="6" applyFont="1" applyFill="1" applyBorder="1"/>
    <xf numFmtId="0" fontId="7" fillId="0" borderId="10" xfId="6" applyFont="1" applyFill="1" applyBorder="1"/>
    <xf numFmtId="9" fontId="5" fillId="0" borderId="23" xfId="6" applyNumberFormat="1" applyFill="1" applyBorder="1" applyAlignment="1">
      <alignment horizontal="center"/>
    </xf>
    <xf numFmtId="167" fontId="16" fillId="0" borderId="23" xfId="6" applyNumberFormat="1" applyFont="1" applyFill="1" applyBorder="1"/>
    <xf numFmtId="167" fontId="16" fillId="0" borderId="24" xfId="6" applyNumberFormat="1" applyFont="1" applyFill="1" applyBorder="1"/>
    <xf numFmtId="167" fontId="16" fillId="0" borderId="11" xfId="6" applyNumberFormat="1" applyFont="1" applyFill="1" applyBorder="1"/>
    <xf numFmtId="9" fontId="5" fillId="0" borderId="23" xfId="6" applyNumberFormat="1" applyFill="1" applyBorder="1"/>
    <xf numFmtId="9" fontId="5" fillId="0" borderId="25" xfId="6" applyNumberFormat="1" applyFill="1" applyBorder="1"/>
    <xf numFmtId="0" fontId="5" fillId="0" borderId="1" xfId="6" applyFill="1" applyBorder="1" applyAlignment="1">
      <alignment horizontal="left" indent="1"/>
    </xf>
    <xf numFmtId="9" fontId="11" fillId="0" borderId="10" xfId="6" applyNumberFormat="1" applyFont="1" applyFill="1" applyBorder="1"/>
    <xf numFmtId="10" fontId="5" fillId="0" borderId="25" xfId="6" applyNumberFormat="1" applyFill="1" applyBorder="1" applyAlignment="1">
      <alignment horizontal="center"/>
    </xf>
    <xf numFmtId="0" fontId="5" fillId="0" borderId="26" xfId="6" applyFill="1" applyBorder="1" applyAlignment="1">
      <alignment horizontal="left" indent="1"/>
    </xf>
    <xf numFmtId="0" fontId="7" fillId="0" borderId="27" xfId="6" applyFont="1" applyFill="1" applyBorder="1" applyAlignment="1">
      <alignment horizontal="right"/>
    </xf>
    <xf numFmtId="0" fontId="5" fillId="0" borderId="27" xfId="6" applyFill="1" applyBorder="1" applyAlignment="1">
      <alignment horizontal="right"/>
    </xf>
    <xf numFmtId="0" fontId="5" fillId="0" borderId="28" xfId="6" applyFill="1" applyBorder="1"/>
    <xf numFmtId="0" fontId="5" fillId="0" borderId="0" xfId="6" applyFill="1" applyBorder="1" applyAlignment="1">
      <alignment horizontal="left" indent="1"/>
    </xf>
    <xf numFmtId="0" fontId="7" fillId="0" borderId="0" xfId="6" applyFont="1" applyFill="1" applyBorder="1" applyAlignment="1">
      <alignment horizontal="right"/>
    </xf>
    <xf numFmtId="0" fontId="5" fillId="0" borderId="0" xfId="6" applyFill="1" applyBorder="1" applyAlignment="1">
      <alignment horizontal="right"/>
    </xf>
    <xf numFmtId="0" fontId="9" fillId="0" borderId="0" xfId="6" applyFont="1" applyFill="1" applyBorder="1"/>
    <xf numFmtId="167" fontId="16" fillId="0" borderId="0" xfId="6" applyNumberFormat="1" applyFont="1" applyFill="1" applyBorder="1"/>
    <xf numFmtId="0" fontId="5" fillId="0" borderId="0" xfId="6" applyFill="1" applyBorder="1"/>
    <xf numFmtId="167" fontId="16" fillId="0" borderId="29" xfId="6" applyNumberFormat="1" applyFont="1" applyFill="1" applyBorder="1"/>
    <xf numFmtId="0" fontId="5" fillId="0" borderId="30" xfId="7" applyFill="1" applyBorder="1" applyAlignment="1">
      <alignment horizontal="left" indent="1"/>
    </xf>
    <xf numFmtId="0" fontId="11" fillId="0" borderId="17" xfId="7" applyFont="1" applyFill="1" applyBorder="1"/>
    <xf numFmtId="0" fontId="11" fillId="0" borderId="31" xfId="7" applyFont="1" applyFill="1" applyBorder="1"/>
    <xf numFmtId="0" fontId="11" fillId="0" borderId="32" xfId="7" applyFont="1" applyFill="1" applyBorder="1"/>
    <xf numFmtId="0" fontId="11" fillId="0" borderId="31" xfId="7" applyFont="1" applyFill="1" applyBorder="1" applyAlignment="1">
      <alignment horizontal="left"/>
    </xf>
    <xf numFmtId="0" fontId="5" fillId="0" borderId="31" xfId="7" applyFill="1" applyBorder="1"/>
    <xf numFmtId="0" fontId="10" fillId="0" borderId="33" xfId="7" applyFont="1" applyFill="1" applyBorder="1" applyAlignment="1">
      <alignment horizontal="center"/>
    </xf>
    <xf numFmtId="0" fontId="5" fillId="0" borderId="1" xfId="7" applyFill="1" applyBorder="1" applyAlignment="1">
      <alignment horizontal="center"/>
    </xf>
    <xf numFmtId="167" fontId="16" fillId="0" borderId="34" xfId="7" applyNumberFormat="1" applyFont="1" applyFill="1" applyBorder="1"/>
    <xf numFmtId="0" fontId="5" fillId="0" borderId="26" xfId="7" applyFill="1" applyBorder="1" applyAlignment="1">
      <alignment horizontal="left" indent="1"/>
    </xf>
    <xf numFmtId="0" fontId="5" fillId="0" borderId="35" xfId="7" applyFill="1" applyBorder="1"/>
    <xf numFmtId="0" fontId="5" fillId="0" borderId="14" xfId="7" applyFill="1" applyBorder="1"/>
    <xf numFmtId="0" fontId="5" fillId="0" borderId="36" xfId="7" applyFill="1" applyBorder="1"/>
    <xf numFmtId="0" fontId="7" fillId="0" borderId="14" xfId="7" applyFont="1" applyFill="1" applyBorder="1"/>
    <xf numFmtId="0" fontId="10" fillId="0" borderId="37" xfId="7" applyFont="1" applyFill="1" applyBorder="1" applyAlignment="1">
      <alignment horizontal="center"/>
    </xf>
    <xf numFmtId="0" fontId="5" fillId="0" borderId="0" xfId="7" applyFill="1" applyBorder="1" applyAlignment="1">
      <alignment horizontal="left" indent="1"/>
    </xf>
    <xf numFmtId="0" fontId="7" fillId="0" borderId="0" xfId="7" applyFont="1" applyFill="1" applyBorder="1"/>
    <xf numFmtId="0" fontId="11" fillId="0" borderId="38" xfId="7" applyFont="1" applyFill="1" applyBorder="1" applyAlignment="1">
      <alignment horizontal="left"/>
    </xf>
    <xf numFmtId="0" fontId="11" fillId="0" borderId="39" xfId="7" applyFont="1" applyFill="1" applyBorder="1" applyAlignment="1">
      <alignment horizontal="center"/>
    </xf>
    <xf numFmtId="0" fontId="7" fillId="0" borderId="39" xfId="7" applyFont="1" applyFill="1" applyBorder="1" applyAlignment="1">
      <alignment horizontal="center"/>
    </xf>
    <xf numFmtId="0" fontId="12" fillId="0" borderId="40" xfId="7" applyFont="1" applyFill="1" applyBorder="1" applyAlignment="1">
      <alignment horizontal="left"/>
    </xf>
    <xf numFmtId="0" fontId="5" fillId="0" borderId="40" xfId="7" applyFill="1" applyBorder="1"/>
    <xf numFmtId="0" fontId="5" fillId="0" borderId="16" xfId="7" applyFill="1" applyBorder="1"/>
    <xf numFmtId="0" fontId="5" fillId="0" borderId="41" xfId="7" applyFill="1" applyBorder="1"/>
    <xf numFmtId="167" fontId="16" fillId="0" borderId="42" xfId="7" applyNumberFormat="1" applyFont="1" applyFill="1" applyBorder="1"/>
    <xf numFmtId="9" fontId="7" fillId="0" borderId="42" xfId="7" applyNumberFormat="1" applyFont="1" applyFill="1" applyBorder="1" applyAlignment="1">
      <alignment horizontal="center"/>
    </xf>
    <xf numFmtId="0" fontId="12" fillId="0" borderId="25" xfId="7" applyFont="1" applyFill="1" applyBorder="1" applyAlignment="1">
      <alignment horizontal="left"/>
    </xf>
    <xf numFmtId="0" fontId="5" fillId="0" borderId="25" xfId="7" applyFill="1" applyBorder="1"/>
    <xf numFmtId="0" fontId="5" fillId="0" borderId="10" xfId="7" applyFill="1" applyBorder="1"/>
    <xf numFmtId="0" fontId="5" fillId="0" borderId="23" xfId="7" applyFill="1" applyBorder="1"/>
    <xf numFmtId="9" fontId="5" fillId="0" borderId="24" xfId="7" applyNumberFormat="1" applyFill="1" applyBorder="1" applyAlignment="1">
      <alignment horizontal="center"/>
    </xf>
    <xf numFmtId="0" fontId="5" fillId="0" borderId="43" xfId="7" applyFill="1" applyBorder="1"/>
    <xf numFmtId="0" fontId="5" fillId="0" borderId="44" xfId="7" applyFill="1" applyBorder="1"/>
    <xf numFmtId="0" fontId="7" fillId="0" borderId="14" xfId="7" applyFont="1" applyFill="1" applyBorder="1" applyAlignment="1">
      <alignment horizontal="left"/>
    </xf>
    <xf numFmtId="0" fontId="5" fillId="0" borderId="14" xfId="7" quotePrefix="1" applyFill="1" applyBorder="1"/>
    <xf numFmtId="0" fontId="5" fillId="0" borderId="45" xfId="7" applyFill="1" applyBorder="1" applyAlignment="1">
      <alignment horizontal="center"/>
    </xf>
    <xf numFmtId="0" fontId="5" fillId="0" borderId="46" xfId="7" applyFill="1" applyBorder="1" applyAlignment="1">
      <alignment vertical="center"/>
    </xf>
    <xf numFmtId="0" fontId="5" fillId="0" borderId="47" xfId="7" applyFill="1" applyBorder="1" applyAlignment="1">
      <alignment vertical="center"/>
    </xf>
    <xf numFmtId="0" fontId="9" fillId="0" borderId="47" xfId="7" applyFont="1" applyFill="1" applyBorder="1" applyAlignment="1">
      <alignment vertical="center"/>
    </xf>
    <xf numFmtId="0" fontId="5" fillId="0" borderId="0" xfId="7" applyFill="1" applyBorder="1" applyAlignment="1">
      <alignment vertical="center"/>
    </xf>
    <xf numFmtId="0" fontId="5" fillId="0" borderId="48" xfId="7" applyFill="1" applyBorder="1"/>
    <xf numFmtId="167" fontId="5" fillId="0" borderId="42" xfId="7" applyNumberFormat="1" applyFill="1" applyBorder="1" applyAlignment="1">
      <alignment vertical="center"/>
    </xf>
    <xf numFmtId="165" fontId="11" fillId="0" borderId="24" xfId="7" applyNumberFormat="1" applyFont="1" applyFill="1" applyBorder="1" applyAlignment="1">
      <alignment vertical="center"/>
    </xf>
    <xf numFmtId="167" fontId="5" fillId="0" borderId="34" xfId="7" applyNumberFormat="1" applyFill="1" applyBorder="1" applyAlignment="1">
      <alignment vertical="center"/>
    </xf>
    <xf numFmtId="167" fontId="5" fillId="0" borderId="24" xfId="7" applyNumberFormat="1" applyFill="1" applyBorder="1" applyAlignment="1">
      <alignment vertical="center"/>
    </xf>
    <xf numFmtId="167" fontId="11" fillId="0" borderId="49" xfId="7" applyNumberFormat="1" applyFont="1" applyFill="1" applyBorder="1" applyAlignment="1">
      <alignment vertical="center"/>
    </xf>
    <xf numFmtId="0" fontId="7" fillId="0" borderId="0" xfId="7" applyFont="1" applyFill="1" applyBorder="1" applyAlignment="1">
      <alignment horizontal="left" vertical="center"/>
    </xf>
    <xf numFmtId="0" fontId="5" fillId="0" borderId="0" xfId="7" applyFill="1" applyBorder="1" applyAlignment="1">
      <alignment horizontal="left" vertical="center"/>
    </xf>
    <xf numFmtId="0" fontId="11" fillId="0" borderId="0" xfId="7" applyFont="1" applyFill="1" applyBorder="1" applyAlignment="1">
      <alignment horizontal="left" vertical="center"/>
    </xf>
    <xf numFmtId="167" fontId="5" fillId="0" borderId="0" xfId="7" applyNumberFormat="1" applyFill="1" applyBorder="1" applyAlignment="1">
      <alignment vertical="center"/>
    </xf>
    <xf numFmtId="0" fontId="5" fillId="0" borderId="46" xfId="7" applyFill="1" applyBorder="1"/>
    <xf numFmtId="0" fontId="5" fillId="0" borderId="50" xfId="7" applyFill="1" applyBorder="1" applyAlignment="1">
      <alignment vertical="center"/>
    </xf>
    <xf numFmtId="0" fontId="11" fillId="0" borderId="51" xfId="7" applyFont="1" applyFill="1" applyBorder="1" applyAlignment="1">
      <alignment horizontal="center" vertical="center"/>
    </xf>
    <xf numFmtId="0" fontId="7" fillId="0" borderId="51" xfId="7" applyFont="1" applyFill="1" applyBorder="1" applyAlignment="1">
      <alignment horizontal="center" vertical="center"/>
    </xf>
    <xf numFmtId="0" fontId="10" fillId="0" borderId="52" xfId="7" applyFont="1" applyFill="1" applyBorder="1" applyAlignment="1">
      <alignment horizontal="center" vertical="center"/>
    </xf>
    <xf numFmtId="0" fontId="5" fillId="0" borderId="53" xfId="7" applyFill="1" applyBorder="1"/>
    <xf numFmtId="165" fontId="11" fillId="0" borderId="40" xfId="7" applyNumberFormat="1" applyFont="1" applyFill="1" applyBorder="1" applyAlignment="1">
      <alignment horizontal="left" vertical="center"/>
    </xf>
    <xf numFmtId="0" fontId="11" fillId="0" borderId="16" xfId="7" applyFont="1" applyFill="1" applyBorder="1" applyAlignment="1">
      <alignment vertical="center"/>
    </xf>
    <xf numFmtId="0" fontId="11" fillId="0" borderId="16" xfId="7" applyFont="1" applyFill="1" applyBorder="1" applyAlignment="1">
      <alignment horizontal="center" vertical="center"/>
    </xf>
    <xf numFmtId="0" fontId="11" fillId="0" borderId="41" xfId="7" applyFont="1" applyFill="1" applyBorder="1" applyAlignment="1">
      <alignment horizontal="center" vertical="center"/>
    </xf>
    <xf numFmtId="167" fontId="11" fillId="0" borderId="24" xfId="7" applyNumberFormat="1" applyFont="1" applyFill="1" applyBorder="1" applyAlignment="1">
      <alignment vertical="center"/>
    </xf>
    <xf numFmtId="167" fontId="5" fillId="0" borderId="54" xfId="7" applyNumberFormat="1" applyFill="1" applyBorder="1" applyAlignment="1">
      <alignment vertical="center"/>
    </xf>
    <xf numFmtId="0" fontId="5" fillId="0" borderId="55" xfId="7" applyFill="1" applyBorder="1"/>
    <xf numFmtId="0" fontId="5" fillId="0" borderId="0" xfId="7" applyFill="1" applyAlignment="1">
      <alignment vertical="center"/>
    </xf>
    <xf numFmtId="0" fontId="7" fillId="0" borderId="46" xfId="7" applyFont="1" applyFill="1" applyBorder="1" applyAlignment="1">
      <alignment vertical="center"/>
    </xf>
    <xf numFmtId="0" fontId="7" fillId="0" borderId="6" xfId="7" applyFont="1" applyFill="1" applyBorder="1" applyAlignment="1">
      <alignment vertical="center"/>
    </xf>
    <xf numFmtId="0" fontId="5" fillId="0" borderId="8" xfId="7" applyFill="1" applyBorder="1"/>
    <xf numFmtId="0" fontId="7" fillId="0" borderId="7" xfId="7" applyFont="1" applyFill="1" applyBorder="1" applyAlignment="1">
      <alignment vertical="center"/>
    </xf>
    <xf numFmtId="0" fontId="7" fillId="0" borderId="8" xfId="7" applyFont="1" applyFill="1" applyBorder="1" applyAlignment="1">
      <alignment vertical="center"/>
    </xf>
    <xf numFmtId="167" fontId="5" fillId="0" borderId="7" xfId="7" applyNumberFormat="1" applyFont="1" applyFill="1" applyBorder="1" applyAlignment="1">
      <alignment vertical="center"/>
    </xf>
    <xf numFmtId="0" fontId="18" fillId="0" borderId="6" xfId="7" applyFont="1" applyFill="1" applyBorder="1" applyAlignment="1">
      <alignment vertical="center"/>
    </xf>
    <xf numFmtId="0" fontId="7" fillId="0" borderId="5" xfId="7" applyFont="1" applyFill="1" applyBorder="1" applyAlignment="1">
      <alignment horizontal="center" vertical="center"/>
    </xf>
    <xf numFmtId="0" fontId="19" fillId="0" borderId="5" xfId="7" applyFont="1" applyFill="1" applyBorder="1" applyAlignment="1">
      <alignment vertical="center"/>
    </xf>
    <xf numFmtId="0" fontId="11" fillId="0" borderId="0" xfId="7" applyFont="1" applyFill="1" applyBorder="1" applyAlignment="1">
      <alignment vertical="center"/>
    </xf>
    <xf numFmtId="0" fontId="11" fillId="0" borderId="5" xfId="7" applyFont="1" applyFill="1" applyBorder="1" applyAlignment="1">
      <alignment vertical="center"/>
    </xf>
    <xf numFmtId="0" fontId="17" fillId="0" borderId="5" xfId="7" applyFont="1" applyFill="1" applyBorder="1" applyAlignment="1">
      <alignment vertical="center"/>
    </xf>
    <xf numFmtId="0" fontId="20" fillId="0" borderId="11" xfId="7" applyFont="1" applyFill="1" applyBorder="1" applyAlignment="1">
      <alignment vertical="center"/>
    </xf>
    <xf numFmtId="0" fontId="18" fillId="0" borderId="5" xfId="7" applyFont="1" applyFill="1" applyBorder="1" applyAlignment="1">
      <alignment vertical="center"/>
    </xf>
    <xf numFmtId="0" fontId="7" fillId="0" borderId="56" xfId="7" applyFont="1" applyFill="1" applyBorder="1" applyAlignment="1">
      <alignment horizontal="center" vertical="center"/>
    </xf>
    <xf numFmtId="0" fontId="5" fillId="0" borderId="54" xfId="7" applyFill="1" applyBorder="1"/>
    <xf numFmtId="0" fontId="7" fillId="0" borderId="9" xfId="7" applyFont="1" applyFill="1" applyBorder="1" applyAlignment="1">
      <alignment horizontal="center" vertical="center"/>
    </xf>
    <xf numFmtId="0" fontId="23" fillId="0" borderId="0" xfId="7" applyFont="1" applyFill="1"/>
    <xf numFmtId="0" fontId="5" fillId="0" borderId="5" xfId="7" applyFill="1" applyBorder="1"/>
    <xf numFmtId="0" fontId="7" fillId="0" borderId="5" xfId="7" applyFont="1" applyFill="1" applyBorder="1" applyAlignment="1">
      <alignment vertical="center"/>
    </xf>
    <xf numFmtId="0" fontId="19" fillId="0" borderId="12" xfId="7" applyFont="1" applyFill="1" applyBorder="1" applyAlignment="1">
      <alignment vertical="center"/>
    </xf>
    <xf numFmtId="0" fontId="7" fillId="0" borderId="13" xfId="7" applyFont="1" applyFill="1" applyBorder="1"/>
    <xf numFmtId="0" fontId="7" fillId="0" borderId="15" xfId="7" applyFont="1" applyFill="1" applyBorder="1"/>
    <xf numFmtId="0" fontId="17" fillId="0" borderId="13" xfId="7" applyFont="1" applyFill="1" applyBorder="1"/>
    <xf numFmtId="0" fontId="7" fillId="0" borderId="57" xfId="7" applyFont="1" applyFill="1" applyBorder="1" applyAlignment="1">
      <alignment horizontal="center"/>
    </xf>
    <xf numFmtId="0" fontId="5" fillId="0" borderId="58" xfId="7" applyFill="1" applyBorder="1"/>
    <xf numFmtId="0" fontId="5" fillId="0" borderId="0" xfId="7"/>
    <xf numFmtId="0" fontId="11" fillId="0" borderId="0" xfId="7" applyFont="1"/>
    <xf numFmtId="1" fontId="9" fillId="0" borderId="0" xfId="7" applyNumberFormat="1" applyFont="1"/>
    <xf numFmtId="165" fontId="9" fillId="0" borderId="0" xfId="7" applyNumberFormat="1" applyFont="1" applyAlignment="1">
      <alignment horizontal="center"/>
    </xf>
    <xf numFmtId="0" fontId="9" fillId="0" borderId="0" xfId="7" applyFont="1" applyAlignment="1">
      <alignment horizontal="center"/>
    </xf>
    <xf numFmtId="0" fontId="11" fillId="0" borderId="59" xfId="7" applyFont="1" applyBorder="1" applyAlignment="1">
      <alignment horizontal="center"/>
    </xf>
    <xf numFmtId="0" fontId="11" fillId="0" borderId="30" xfId="7" applyFont="1" applyBorder="1"/>
    <xf numFmtId="0" fontId="5" fillId="0" borderId="30" xfId="7" applyFont="1" applyBorder="1" applyAlignment="1">
      <alignment horizontal="center"/>
    </xf>
    <xf numFmtId="0" fontId="5" fillId="0" borderId="30" xfId="7" applyBorder="1" applyAlignment="1">
      <alignment horizontal="center"/>
    </xf>
    <xf numFmtId="0" fontId="11" fillId="0" borderId="60" xfId="7" applyFont="1" applyBorder="1"/>
    <xf numFmtId="0" fontId="5" fillId="0" borderId="51" xfId="7" applyFont="1" applyBorder="1" applyAlignment="1">
      <alignment horizontal="center"/>
    </xf>
    <xf numFmtId="16" fontId="9" fillId="0" borderId="51" xfId="7" applyNumberFormat="1" applyFont="1" applyBorder="1"/>
    <xf numFmtId="0" fontId="8" fillId="0" borderId="55" xfId="7" applyFont="1" applyBorder="1" applyAlignment="1">
      <alignment horizontal="center"/>
    </xf>
    <xf numFmtId="0" fontId="7" fillId="0" borderId="1" xfId="7" applyFont="1" applyBorder="1"/>
    <xf numFmtId="9" fontId="21" fillId="0" borderId="40" xfId="7" applyNumberFormat="1" applyFont="1" applyBorder="1"/>
    <xf numFmtId="9" fontId="21" fillId="0" borderId="40" xfId="7" applyNumberFormat="1" applyFont="1" applyBorder="1" applyAlignment="1">
      <alignment horizontal="center"/>
    </xf>
    <xf numFmtId="0" fontId="21" fillId="0" borderId="25" xfId="7" applyFont="1" applyBorder="1" applyAlignment="1">
      <alignment horizontal="center"/>
    </xf>
    <xf numFmtId="0" fontId="8" fillId="0" borderId="61" xfId="7" applyFont="1" applyBorder="1" applyAlignment="1">
      <alignment horizontal="center"/>
    </xf>
    <xf numFmtId="0" fontId="7" fillId="0" borderId="26" xfId="7" applyFont="1" applyBorder="1"/>
    <xf numFmtId="0" fontId="21" fillId="0" borderId="62" xfId="7" applyFont="1" applyBorder="1" applyAlignment="1">
      <alignment horizontal="center"/>
    </xf>
    <xf numFmtId="0" fontId="21" fillId="0" borderId="63" xfId="7" applyFont="1" applyBorder="1" applyAlignment="1">
      <alignment horizontal="center"/>
    </xf>
    <xf numFmtId="0" fontId="21" fillId="0" borderId="43" xfId="7" applyFont="1" applyBorder="1" applyAlignment="1">
      <alignment horizontal="center"/>
    </xf>
    <xf numFmtId="0" fontId="7" fillId="0" borderId="0" xfId="7" applyFont="1" applyBorder="1"/>
    <xf numFmtId="0" fontId="11" fillId="0" borderId="61" xfId="7" applyFont="1" applyBorder="1"/>
    <xf numFmtId="0" fontId="9" fillId="0" borderId="64" xfId="7" applyFont="1" applyBorder="1"/>
    <xf numFmtId="0" fontId="11" fillId="0" borderId="48" xfId="7" applyFont="1" applyBorder="1"/>
    <xf numFmtId="0" fontId="27" fillId="0" borderId="0" xfId="7" applyFont="1" applyBorder="1"/>
    <xf numFmtId="0" fontId="5" fillId="0" borderId="0" xfId="7" applyFont="1" applyBorder="1"/>
    <xf numFmtId="0" fontId="5" fillId="0" borderId="31" xfId="7" applyBorder="1"/>
    <xf numFmtId="0" fontId="5" fillId="0" borderId="32" xfId="7" applyBorder="1"/>
    <xf numFmtId="0" fontId="5" fillId="0" borderId="33" xfId="7" applyBorder="1" applyAlignment="1">
      <alignment horizontal="center"/>
    </xf>
    <xf numFmtId="0" fontId="8" fillId="0" borderId="48" xfId="7" applyFont="1" applyBorder="1" applyAlignment="1">
      <alignment horizontal="center"/>
    </xf>
    <xf numFmtId="0" fontId="11" fillId="0" borderId="55" xfId="7" applyFont="1" applyBorder="1" applyAlignment="1">
      <alignment horizontal="center"/>
    </xf>
    <xf numFmtId="0" fontId="11" fillId="0" borderId="19" xfId="7" quotePrefix="1" applyFont="1" applyBorder="1" applyAlignment="1"/>
    <xf numFmtId="0" fontId="11" fillId="0" borderId="20" xfId="7" applyFont="1" applyBorder="1" applyAlignment="1"/>
    <xf numFmtId="0" fontId="11" fillId="0" borderId="21" xfId="7" applyFont="1" applyBorder="1" applyAlignment="1"/>
    <xf numFmtId="0" fontId="11" fillId="0" borderId="65" xfId="7" applyFont="1" applyBorder="1" applyAlignment="1"/>
    <xf numFmtId="0" fontId="11" fillId="0" borderId="66" xfId="7" applyFont="1" applyBorder="1" applyAlignment="1"/>
    <xf numFmtId="0" fontId="11" fillId="0" borderId="67" xfId="7" applyFont="1" applyBorder="1" applyAlignment="1"/>
    <xf numFmtId="0" fontId="11" fillId="0" borderId="48" xfId="7" applyFont="1" applyBorder="1" applyAlignment="1">
      <alignment horizontal="center"/>
    </xf>
    <xf numFmtId="0" fontId="8" fillId="0" borderId="29" xfId="7" applyFont="1" applyBorder="1" applyAlignment="1">
      <alignment horizontal="left"/>
    </xf>
    <xf numFmtId="0" fontId="7" fillId="0" borderId="68" xfId="7" applyFont="1" applyBorder="1" applyAlignment="1">
      <alignment horizontal="left"/>
    </xf>
    <xf numFmtId="0" fontId="11" fillId="0" borderId="5" xfId="7" applyFont="1" applyBorder="1" applyAlignment="1">
      <alignment horizontal="center"/>
    </xf>
    <xf numFmtId="0" fontId="7" fillId="0" borderId="69" xfId="7" applyFont="1" applyBorder="1" applyAlignment="1"/>
    <xf numFmtId="0" fontId="7" fillId="0" borderId="29" xfId="7" applyFont="1" applyBorder="1" applyAlignment="1"/>
    <xf numFmtId="0" fontId="7" fillId="0" borderId="68" xfId="7" applyFont="1" applyBorder="1" applyAlignment="1"/>
    <xf numFmtId="0" fontId="7" fillId="0" borderId="0" xfId="7" applyFont="1" applyBorder="1" applyAlignment="1">
      <alignment horizontal="left"/>
    </xf>
    <xf numFmtId="0" fontId="7" fillId="0" borderId="70" xfId="7" applyFont="1" applyBorder="1" applyAlignment="1">
      <alignment horizontal="left"/>
    </xf>
    <xf numFmtId="0" fontId="5" fillId="0" borderId="71" xfId="7" applyBorder="1"/>
    <xf numFmtId="0" fontId="7" fillId="0" borderId="14" xfId="7" applyFont="1" applyBorder="1" applyAlignment="1">
      <alignment horizontal="left"/>
    </xf>
    <xf numFmtId="0" fontId="7" fillId="0" borderId="37" xfId="7" applyFont="1" applyBorder="1" applyAlignment="1">
      <alignment horizontal="left"/>
    </xf>
    <xf numFmtId="0" fontId="5" fillId="0" borderId="0" xfId="7" applyBorder="1"/>
    <xf numFmtId="0" fontId="5" fillId="0" borderId="13" xfId="7" applyBorder="1"/>
    <xf numFmtId="0" fontId="7" fillId="0" borderId="35" xfId="7" applyFont="1" applyBorder="1" applyAlignment="1"/>
    <xf numFmtId="0" fontId="7" fillId="0" borderId="14" xfId="7" applyFont="1" applyBorder="1" applyAlignment="1"/>
    <xf numFmtId="0" fontId="7" fillId="0" borderId="37" xfId="7" applyFont="1" applyBorder="1" applyAlignment="1"/>
    <xf numFmtId="9" fontId="5" fillId="0" borderId="10" xfId="6" applyNumberFormat="1" applyFill="1" applyBorder="1"/>
    <xf numFmtId="0" fontId="5" fillId="0" borderId="12" xfId="7" applyFill="1" applyBorder="1" applyAlignment="1">
      <alignment horizontal="center"/>
    </xf>
    <xf numFmtId="0" fontId="5" fillId="0" borderId="5" xfId="7" applyFill="1" applyBorder="1" applyAlignment="1">
      <alignment horizontal="centerContinuous"/>
    </xf>
    <xf numFmtId="0" fontId="5" fillId="0" borderId="6" xfId="7" applyFont="1" applyFill="1" applyBorder="1"/>
    <xf numFmtId="0" fontId="5" fillId="0" borderId="5" xfId="7" applyFont="1" applyFill="1" applyBorder="1"/>
    <xf numFmtId="0" fontId="5" fillId="0" borderId="5" xfId="7" applyFont="1" applyFill="1" applyBorder="1" applyAlignment="1">
      <alignment horizontal="left"/>
    </xf>
    <xf numFmtId="9" fontId="5" fillId="0" borderId="72" xfId="6" applyNumberFormat="1" applyFill="1" applyBorder="1" applyAlignment="1">
      <alignment horizontal="center"/>
    </xf>
    <xf numFmtId="9" fontId="5" fillId="0" borderId="73" xfId="6" applyNumberFormat="1" applyFill="1" applyBorder="1" applyAlignment="1">
      <alignment horizontal="center"/>
    </xf>
    <xf numFmtId="167" fontId="16" fillId="0" borderId="74" xfId="6" applyNumberFormat="1" applyFont="1" applyFill="1" applyBorder="1"/>
    <xf numFmtId="0" fontId="5" fillId="0" borderId="48" xfId="7" applyFont="1" applyFill="1" applyBorder="1"/>
    <xf numFmtId="167" fontId="5" fillId="0" borderId="75" xfId="7" applyNumberFormat="1" applyFill="1" applyBorder="1" applyAlignment="1">
      <alignment vertical="center"/>
    </xf>
    <xf numFmtId="167" fontId="16" fillId="3" borderId="45" xfId="6" applyNumberFormat="1" applyFont="1" applyFill="1" applyBorder="1"/>
    <xf numFmtId="10" fontId="5" fillId="3" borderId="25" xfId="6" applyNumberFormat="1" applyFill="1" applyBorder="1" applyAlignment="1">
      <alignment horizontal="center"/>
    </xf>
    <xf numFmtId="167" fontId="16" fillId="3" borderId="11" xfId="6" applyNumberFormat="1" applyFont="1" applyFill="1" applyBorder="1"/>
    <xf numFmtId="167" fontId="16" fillId="3" borderId="45" xfId="7" applyNumberFormat="1" applyFont="1" applyFill="1" applyBorder="1"/>
    <xf numFmtId="167" fontId="24" fillId="3" borderId="14" xfId="7" applyNumberFormat="1" applyFont="1" applyFill="1" applyBorder="1" applyAlignment="1">
      <alignment vertical="center"/>
    </xf>
    <xf numFmtId="167" fontId="24" fillId="3" borderId="0" xfId="7" applyNumberFormat="1" applyFont="1" applyFill="1" applyBorder="1" applyAlignment="1"/>
    <xf numFmtId="167" fontId="25" fillId="3" borderId="14" xfId="7" applyNumberFormat="1" applyFont="1" applyFill="1" applyBorder="1"/>
    <xf numFmtId="0" fontId="21" fillId="3" borderId="27" xfId="7" applyFont="1" applyFill="1" applyBorder="1"/>
    <xf numFmtId="0" fontId="5" fillId="0" borderId="60" xfId="7" applyFill="1" applyBorder="1" applyAlignment="1">
      <alignment horizontal="center"/>
    </xf>
    <xf numFmtId="167" fontId="5" fillId="0" borderId="49" xfId="7" applyNumberFormat="1" applyFill="1" applyBorder="1" applyAlignment="1">
      <alignment vertical="center"/>
    </xf>
    <xf numFmtId="167" fontId="5" fillId="0" borderId="76" xfId="7" applyNumberFormat="1" applyFill="1" applyBorder="1" applyAlignment="1">
      <alignment vertical="center"/>
    </xf>
    <xf numFmtId="167" fontId="5" fillId="3" borderId="77" xfId="7" applyNumberFormat="1" applyFill="1" applyBorder="1" applyAlignment="1">
      <alignment vertical="center"/>
    </xf>
    <xf numFmtId="0" fontId="5" fillId="0" borderId="77" xfId="7" applyFill="1" applyBorder="1" applyAlignment="1">
      <alignment vertical="center"/>
    </xf>
    <xf numFmtId="0" fontId="7" fillId="0" borderId="46" xfId="7" applyFont="1" applyFill="1" applyBorder="1" applyAlignment="1">
      <alignment horizontal="left" vertical="center"/>
    </xf>
    <xf numFmtId="0" fontId="11" fillId="0" borderId="46" xfId="7" applyFont="1" applyFill="1" applyBorder="1" applyAlignment="1">
      <alignment horizontal="left" vertical="center"/>
    </xf>
    <xf numFmtId="0" fontId="7" fillId="0" borderId="50" xfId="7" applyFont="1" applyFill="1" applyBorder="1" applyAlignment="1">
      <alignment horizontal="left" vertical="center"/>
    </xf>
    <xf numFmtId="0" fontId="11" fillId="0" borderId="47" xfId="7" applyFont="1" applyFill="1" applyBorder="1" applyAlignment="1">
      <alignment horizontal="left" vertical="center"/>
    </xf>
    <xf numFmtId="0" fontId="5" fillId="0" borderId="47" xfId="7" applyFill="1" applyBorder="1" applyAlignment="1">
      <alignment horizontal="left" vertical="center"/>
    </xf>
    <xf numFmtId="165" fontId="11" fillId="0" borderId="63" xfId="7" applyNumberFormat="1" applyFont="1" applyFill="1" applyBorder="1" applyAlignment="1">
      <alignment horizontal="left" vertical="center"/>
    </xf>
    <xf numFmtId="0" fontId="11" fillId="0" borderId="0" xfId="7" applyFont="1" applyFill="1" applyBorder="1" applyAlignment="1">
      <alignment horizontal="center" vertical="center"/>
    </xf>
    <xf numFmtId="0" fontId="11" fillId="0" borderId="70" xfId="7" applyFont="1" applyFill="1" applyBorder="1" applyAlignment="1">
      <alignment horizontal="center" vertical="center"/>
    </xf>
    <xf numFmtId="0" fontId="11" fillId="0" borderId="47" xfId="7" applyFont="1" applyFill="1" applyBorder="1" applyAlignment="1">
      <alignment vertical="center"/>
    </xf>
    <xf numFmtId="0" fontId="11" fillId="0" borderId="50" xfId="7" applyFont="1" applyFill="1" applyBorder="1" applyAlignment="1">
      <alignment horizontal="left" vertical="center"/>
    </xf>
    <xf numFmtId="167" fontId="5" fillId="0" borderId="12" xfId="7" applyNumberFormat="1" applyFill="1" applyBorder="1" applyAlignment="1">
      <alignment vertical="center"/>
    </xf>
    <xf numFmtId="167" fontId="11" fillId="3" borderId="77" xfId="7" applyNumberFormat="1" applyFont="1" applyFill="1" applyBorder="1" applyAlignment="1">
      <alignment vertical="center"/>
    </xf>
    <xf numFmtId="0" fontId="9" fillId="0" borderId="0" xfId="7" applyFont="1" applyFill="1" applyBorder="1"/>
    <xf numFmtId="0" fontId="5" fillId="0" borderId="78" xfId="7" applyFont="1" applyFill="1" applyBorder="1" applyAlignment="1">
      <alignment horizontal="center"/>
    </xf>
    <xf numFmtId="0" fontId="11" fillId="0" borderId="66" xfId="7" applyFont="1" applyFill="1" applyBorder="1" applyAlignment="1">
      <alignment vertical="center"/>
    </xf>
    <xf numFmtId="0" fontId="11" fillId="0" borderId="67" xfId="7" applyFont="1" applyFill="1" applyBorder="1" applyAlignment="1">
      <alignment vertical="center"/>
    </xf>
    <xf numFmtId="0" fontId="11" fillId="0" borderId="22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9" fillId="0" borderId="77" xfId="7" applyFont="1" applyFill="1" applyBorder="1" applyAlignment="1">
      <alignment horizontal="center"/>
    </xf>
    <xf numFmtId="44" fontId="11" fillId="0" borderId="0" xfId="4" applyFont="1" applyFill="1" applyBorder="1" applyAlignment="1">
      <alignment horizontal="left" vertical="center"/>
    </xf>
    <xf numFmtId="44" fontId="5" fillId="0" borderId="0" xfId="4" applyFont="1" applyFill="1" applyBorder="1" applyAlignment="1">
      <alignment horizontal="left" vertical="center"/>
    </xf>
    <xf numFmtId="44" fontId="5" fillId="0" borderId="70" xfId="4" applyFont="1" applyFill="1" applyBorder="1" applyAlignment="1">
      <alignment horizontal="left" vertical="center"/>
    </xf>
    <xf numFmtId="167" fontId="21" fillId="3" borderId="79" xfId="7" applyNumberFormat="1" applyFont="1" applyFill="1" applyBorder="1" applyAlignment="1">
      <alignment vertical="center"/>
    </xf>
    <xf numFmtId="167" fontId="21" fillId="3" borderId="80" xfId="7" applyNumberFormat="1" applyFont="1" applyFill="1" applyBorder="1" applyAlignment="1">
      <alignment vertical="center"/>
    </xf>
    <xf numFmtId="167" fontId="21" fillId="3" borderId="81" xfId="7" applyNumberFormat="1" applyFont="1" applyFill="1" applyBorder="1" applyAlignment="1">
      <alignment vertical="center"/>
    </xf>
    <xf numFmtId="167" fontId="21" fillId="3" borderId="82" xfId="7" applyNumberFormat="1" applyFont="1" applyFill="1" applyBorder="1" applyAlignment="1">
      <alignment vertical="center"/>
    </xf>
    <xf numFmtId="167" fontId="21" fillId="3" borderId="83" xfId="7" applyNumberFormat="1" applyFont="1" applyFill="1" applyBorder="1" applyAlignment="1">
      <alignment vertical="center"/>
    </xf>
    <xf numFmtId="0" fontId="5" fillId="4" borderId="0" xfId="7" applyFill="1"/>
    <xf numFmtId="168" fontId="16" fillId="0" borderId="84" xfId="7" applyNumberFormat="1" applyFont="1" applyBorder="1"/>
    <xf numFmtId="168" fontId="8" fillId="0" borderId="85" xfId="7" applyNumberFormat="1" applyFont="1" applyBorder="1"/>
    <xf numFmtId="0" fontId="8" fillId="0" borderId="15" xfId="7" applyFont="1" applyBorder="1" applyAlignment="1">
      <alignment horizontal="right"/>
    </xf>
    <xf numFmtId="169" fontId="21" fillId="0" borderId="40" xfId="7" applyNumberFormat="1" applyFont="1" applyFill="1" applyBorder="1"/>
    <xf numFmtId="169" fontId="21" fillId="0" borderId="62" xfId="7" applyNumberFormat="1" applyFont="1" applyFill="1" applyBorder="1" applyAlignment="1"/>
    <xf numFmtId="169" fontId="21" fillId="0" borderId="86" xfId="7" applyNumberFormat="1" applyFont="1" applyFill="1" applyBorder="1" applyAlignment="1"/>
    <xf numFmtId="169" fontId="21" fillId="0" borderId="36" xfId="7" applyNumberFormat="1" applyFont="1" applyFill="1" applyBorder="1" applyAlignment="1"/>
    <xf numFmtId="169" fontId="21" fillId="0" borderId="35" xfId="7" applyNumberFormat="1" applyFont="1" applyFill="1" applyBorder="1"/>
    <xf numFmtId="169" fontId="21" fillId="0" borderId="63" xfId="7" applyNumberFormat="1" applyFont="1" applyFill="1" applyBorder="1" applyAlignment="1"/>
    <xf numFmtId="169" fontId="21" fillId="0" borderId="0" xfId="7" applyNumberFormat="1" applyFont="1" applyFill="1" applyBorder="1" applyAlignment="1"/>
    <xf numFmtId="169" fontId="21" fillId="0" borderId="70" xfId="7" applyNumberFormat="1" applyFont="1" applyFill="1" applyBorder="1" applyAlignment="1"/>
    <xf numFmtId="169" fontId="21" fillId="0" borderId="63" xfId="7" applyNumberFormat="1" applyFont="1" applyFill="1" applyBorder="1"/>
    <xf numFmtId="169" fontId="21" fillId="3" borderId="35" xfId="7" applyNumberFormat="1" applyFont="1" applyFill="1" applyBorder="1" applyAlignment="1"/>
    <xf numFmtId="169" fontId="21" fillId="3" borderId="14" xfId="7" applyNumberFormat="1" applyFont="1" applyFill="1" applyBorder="1" applyAlignment="1"/>
    <xf numFmtId="169" fontId="21" fillId="3" borderId="63" xfId="7" applyNumberFormat="1" applyFont="1" applyFill="1" applyBorder="1" applyAlignment="1"/>
    <xf numFmtId="169" fontId="21" fillId="3" borderId="0" xfId="7" applyNumberFormat="1" applyFont="1" applyFill="1" applyBorder="1" applyAlignment="1"/>
    <xf numFmtId="169" fontId="21" fillId="3" borderId="62" xfId="7" applyNumberFormat="1" applyFont="1" applyFill="1" applyBorder="1" applyAlignment="1"/>
    <xf numFmtId="169" fontId="21" fillId="3" borderId="58" xfId="7" applyNumberFormat="1" applyFont="1" applyFill="1" applyBorder="1" applyAlignment="1"/>
    <xf numFmtId="169" fontId="21" fillId="3" borderId="12" xfId="7" applyNumberFormat="1" applyFont="1" applyFill="1" applyBorder="1" applyAlignment="1"/>
    <xf numFmtId="169" fontId="15" fillId="3" borderId="87" xfId="7" applyNumberFormat="1" applyFont="1" applyFill="1" applyBorder="1" applyAlignment="1">
      <alignment horizontal="right"/>
    </xf>
    <xf numFmtId="169" fontId="16" fillId="0" borderId="34" xfId="7" applyNumberFormat="1" applyFont="1" applyFill="1" applyBorder="1" applyAlignment="1">
      <alignment horizontal="right"/>
    </xf>
    <xf numFmtId="169" fontId="16" fillId="0" borderId="76" xfId="7" applyNumberFormat="1" applyFont="1" applyBorder="1" applyAlignment="1">
      <alignment horizontal="right"/>
    </xf>
    <xf numFmtId="169" fontId="15" fillId="3" borderId="78" xfId="7" applyNumberFormat="1" applyFont="1" applyFill="1" applyBorder="1" applyAlignment="1">
      <alignment horizontal="right"/>
    </xf>
    <xf numFmtId="169" fontId="16" fillId="3" borderId="12" xfId="7" applyNumberFormat="1" applyFont="1" applyFill="1" applyBorder="1" applyAlignment="1">
      <alignment horizontal="right"/>
    </xf>
    <xf numFmtId="169" fontId="16" fillId="0" borderId="75" xfId="7" applyNumberFormat="1" applyFont="1" applyFill="1" applyBorder="1" applyAlignment="1">
      <alignment horizontal="right"/>
    </xf>
    <xf numFmtId="169" fontId="16" fillId="0" borderId="84" xfId="7" applyNumberFormat="1" applyFont="1" applyFill="1" applyBorder="1" applyAlignment="1">
      <alignment horizontal="right"/>
    </xf>
    <xf numFmtId="169" fontId="24" fillId="3" borderId="45" xfId="7" applyNumberFormat="1" applyFont="1" applyFill="1" applyBorder="1" applyAlignment="1">
      <alignment horizontal="right"/>
    </xf>
    <xf numFmtId="169" fontId="16" fillId="0" borderId="75" xfId="7" applyNumberFormat="1" applyFont="1" applyFill="1" applyBorder="1"/>
    <xf numFmtId="169" fontId="16" fillId="0" borderId="34" xfId="7" applyNumberFormat="1" applyFont="1" applyFill="1" applyBorder="1"/>
    <xf numFmtId="0" fontId="22" fillId="0" borderId="5" xfId="7" applyFont="1" applyFill="1" applyBorder="1" applyAlignment="1">
      <alignment horizontal="left" vertical="center"/>
    </xf>
    <xf numFmtId="165" fontId="13" fillId="0" borderId="10" xfId="7" applyNumberFormat="1" applyFont="1" applyFill="1" applyBorder="1" applyAlignment="1">
      <alignment horizontal="left"/>
    </xf>
    <xf numFmtId="14" fontId="11" fillId="0" borderId="5" xfId="7" applyNumberFormat="1" applyFont="1" applyFill="1" applyBorder="1" applyAlignment="1">
      <alignment vertical="center"/>
    </xf>
    <xf numFmtId="9" fontId="11" fillId="0" borderId="42" xfId="7" applyNumberFormat="1" applyFont="1" applyFill="1" applyBorder="1" applyAlignment="1">
      <alignment horizontal="center" vertical="center"/>
    </xf>
    <xf numFmtId="169" fontId="25" fillId="0" borderId="75" xfId="7" applyNumberFormat="1" applyFont="1" applyFill="1" applyBorder="1" applyAlignment="1">
      <alignment horizontal="right"/>
    </xf>
    <xf numFmtId="169" fontId="34" fillId="3" borderId="88" xfId="7" applyNumberFormat="1" applyFont="1" applyFill="1" applyBorder="1" applyAlignment="1">
      <alignment horizontal="right"/>
    </xf>
    <xf numFmtId="169" fontId="34" fillId="3" borderId="52" xfId="7" applyNumberFormat="1" applyFont="1" applyFill="1" applyBorder="1" applyAlignment="1">
      <alignment horizontal="right"/>
    </xf>
    <xf numFmtId="169" fontId="34" fillId="3" borderId="12" xfId="7" applyNumberFormat="1" applyFont="1" applyFill="1" applyBorder="1" applyAlignment="1">
      <alignment horizontal="right"/>
    </xf>
    <xf numFmtId="9" fontId="5" fillId="0" borderId="63" xfId="6" applyNumberFormat="1" applyFill="1" applyBorder="1" applyAlignment="1">
      <alignment horizontal="center"/>
    </xf>
    <xf numFmtId="9" fontId="5" fillId="0" borderId="0" xfId="6" applyNumberFormat="1" applyFill="1" applyBorder="1" applyAlignment="1">
      <alignment horizontal="center"/>
    </xf>
    <xf numFmtId="167" fontId="16" fillId="0" borderId="89" xfId="6" applyNumberFormat="1" applyFont="1" applyFill="1" applyBorder="1"/>
    <xf numFmtId="9" fontId="5" fillId="0" borderId="40" xfId="6" applyNumberFormat="1" applyFill="1" applyBorder="1"/>
    <xf numFmtId="9" fontId="5" fillId="0" borderId="16" xfId="6" applyNumberFormat="1" applyFill="1" applyBorder="1"/>
    <xf numFmtId="167" fontId="16" fillId="0" borderId="41" xfId="6" applyNumberFormat="1" applyFont="1" applyFill="1" applyBorder="1"/>
    <xf numFmtId="167" fontId="16" fillId="0" borderId="49" xfId="6" applyNumberFormat="1" applyFont="1" applyFill="1" applyBorder="1"/>
    <xf numFmtId="167" fontId="16" fillId="0" borderId="42" xfId="6" applyNumberFormat="1" applyFont="1" applyFill="1" applyBorder="1"/>
    <xf numFmtId="167" fontId="16" fillId="0" borderId="77" xfId="6" applyNumberFormat="1" applyFont="1" applyFill="1" applyBorder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4" fontId="42" fillId="0" borderId="0" xfId="0" applyNumberFormat="1" applyFont="1"/>
    <xf numFmtId="0" fontId="38" fillId="3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left" vertical="center"/>
    </xf>
    <xf numFmtId="0" fontId="45" fillId="3" borderId="22" xfId="0" applyFont="1" applyFill="1" applyBorder="1" applyAlignment="1">
      <alignment horizontal="center" vertical="center"/>
    </xf>
    <xf numFmtId="4" fontId="43" fillId="0" borderId="22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/>
    </xf>
    <xf numFmtId="43" fontId="0" fillId="0" borderId="0" xfId="3" applyFont="1"/>
    <xf numFmtId="43" fontId="0" fillId="0" borderId="0" xfId="0" applyNumberFormat="1"/>
    <xf numFmtId="0" fontId="0" fillId="0" borderId="0" xfId="0" applyFill="1"/>
    <xf numFmtId="0" fontId="40" fillId="0" borderId="0" xfId="0" applyFont="1" applyFill="1" applyAlignment="1">
      <alignment shrinkToFit="1"/>
    </xf>
    <xf numFmtId="0" fontId="0" fillId="0" borderId="0" xfId="0" applyFill="1" applyAlignment="1">
      <alignment shrinkToFit="1"/>
    </xf>
    <xf numFmtId="0" fontId="46" fillId="0" borderId="0" xfId="0" applyFont="1" applyFill="1" applyBorder="1" applyAlignment="1">
      <alignment shrinkToFit="1"/>
    </xf>
    <xf numFmtId="4" fontId="0" fillId="0" borderId="0" xfId="0" applyNumberFormat="1" applyFill="1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/>
    <xf numFmtId="0" fontId="47" fillId="0" borderId="0" xfId="0" applyFont="1" applyFill="1" applyAlignment="1">
      <alignment horizontal="center" shrinkToFit="1"/>
    </xf>
    <xf numFmtId="0" fontId="48" fillId="0" borderId="0" xfId="0" applyFont="1" applyFill="1" applyBorder="1" applyAlignment="1">
      <alignment horizontal="center" shrinkToFit="1"/>
    </xf>
    <xf numFmtId="0" fontId="0" fillId="0" borderId="0" xfId="0" applyFill="1" applyBorder="1"/>
    <xf numFmtId="0" fontId="40" fillId="0" borderId="0" xfId="0" applyFont="1" applyFill="1"/>
    <xf numFmtId="17" fontId="38" fillId="0" borderId="0" xfId="0" applyNumberFormat="1" applyFont="1" applyFill="1"/>
    <xf numFmtId="4" fontId="49" fillId="0" borderId="0" xfId="0" applyNumberFormat="1" applyFont="1" applyFill="1" applyBorder="1"/>
    <xf numFmtId="4" fontId="48" fillId="0" borderId="0" xfId="0" applyNumberFormat="1" applyFont="1" applyFill="1" applyBorder="1" applyAlignment="1">
      <alignment horizontal="center"/>
    </xf>
    <xf numFmtId="0" fontId="48" fillId="0" borderId="22" xfId="0" applyFont="1" applyFill="1" applyBorder="1" applyAlignment="1">
      <alignment horizontal="center" vertical="center"/>
    </xf>
    <xf numFmtId="0" fontId="48" fillId="0" borderId="22" xfId="0" applyFont="1" applyFill="1" applyBorder="1" applyAlignment="1">
      <alignment horizontal="center" vertical="center" shrinkToFit="1"/>
    </xf>
    <xf numFmtId="0" fontId="48" fillId="0" borderId="67" xfId="0" applyFont="1" applyFill="1" applyBorder="1" applyAlignment="1">
      <alignment horizontal="center" vertical="center" shrinkToFit="1"/>
    </xf>
    <xf numFmtId="0" fontId="3" fillId="0" borderId="22" xfId="0" applyFont="1" applyFill="1" applyBorder="1"/>
    <xf numFmtId="43" fontId="44" fillId="0" borderId="22" xfId="3" applyFont="1" applyFill="1" applyBorder="1" applyAlignment="1">
      <alignment horizontal="right" vertical="center"/>
    </xf>
    <xf numFmtId="0" fontId="3" fillId="0" borderId="22" xfId="0" applyFont="1" applyFill="1" applyBorder="1" applyAlignment="1">
      <alignment horizontal="left"/>
    </xf>
    <xf numFmtId="0" fontId="50" fillId="0" borderId="22" xfId="0" applyFont="1" applyFill="1" applyBorder="1" applyAlignment="1">
      <alignment horizontal="center" vertical="center" wrapText="1"/>
    </xf>
    <xf numFmtId="43" fontId="50" fillId="0" borderId="22" xfId="3" applyFont="1" applyFill="1" applyBorder="1" applyAlignment="1">
      <alignment horizontal="right" vertical="center"/>
    </xf>
    <xf numFmtId="0" fontId="51" fillId="0" borderId="0" xfId="0" applyFont="1"/>
    <xf numFmtId="0" fontId="45" fillId="0" borderId="0" xfId="0" applyFont="1"/>
    <xf numFmtId="1" fontId="44" fillId="0" borderId="22" xfId="3" applyNumberFormat="1" applyFont="1" applyFill="1" applyBorder="1" applyAlignment="1">
      <alignment horizontal="center"/>
    </xf>
    <xf numFmtId="43" fontId="44" fillId="0" borderId="51" xfId="3" applyFont="1" applyFill="1" applyBorder="1" applyAlignment="1">
      <alignment horizontal="right" vertical="center"/>
    </xf>
    <xf numFmtId="0" fontId="43" fillId="0" borderId="110" xfId="0" applyFont="1" applyBorder="1" applyAlignment="1">
      <alignment horizontal="center" wrapText="1"/>
    </xf>
    <xf numFmtId="43" fontId="50" fillId="0" borderId="111" xfId="3" applyFont="1" applyFill="1" applyBorder="1" applyAlignment="1">
      <alignment horizontal="center" vertical="center"/>
    </xf>
    <xf numFmtId="43" fontId="38" fillId="0" borderId="22" xfId="0" applyNumberFormat="1" applyFont="1" applyBorder="1"/>
    <xf numFmtId="4" fontId="52" fillId="0" borderId="0" xfId="0" applyNumberFormat="1" applyFont="1"/>
    <xf numFmtId="43" fontId="43" fillId="0" borderId="51" xfId="12" applyFont="1" applyBorder="1" applyAlignment="1">
      <alignment horizontal="center"/>
    </xf>
    <xf numFmtId="4" fontId="36" fillId="0" borderId="22" xfId="0" applyNumberFormat="1" applyFont="1" applyBorder="1" applyAlignment="1">
      <alignment horizontal="left" vertical="center"/>
    </xf>
    <xf numFmtId="0" fontId="36" fillId="0" borderId="51" xfId="0" applyFont="1" applyBorder="1" applyAlignment="1">
      <alignment horizontal="center" wrapText="1"/>
    </xf>
    <xf numFmtId="0" fontId="46" fillId="0" borderId="0" xfId="0" applyFont="1"/>
    <xf numFmtId="0" fontId="0" fillId="0" borderId="0" xfId="0" applyAlignment="1">
      <alignment horizontal="center"/>
    </xf>
    <xf numFmtId="0" fontId="46" fillId="0" borderId="0" xfId="0" applyFont="1" applyFill="1" applyBorder="1"/>
    <xf numFmtId="43" fontId="44" fillId="0" borderId="22" xfId="12" applyFont="1" applyFill="1" applyBorder="1" applyAlignment="1">
      <alignment horizontal="right" vertical="center"/>
    </xf>
    <xf numFmtId="43" fontId="44" fillId="0" borderId="22" xfId="12" applyFont="1" applyFill="1" applyBorder="1" applyAlignment="1">
      <alignment horizontal="right" vertical="center" shrinkToFit="1"/>
    </xf>
    <xf numFmtId="43" fontId="50" fillId="0" borderId="22" xfId="12" applyFont="1" applyFill="1" applyBorder="1" applyAlignment="1">
      <alignment horizontal="center" vertical="center" wrapText="1"/>
    </xf>
    <xf numFmtId="4" fontId="0" fillId="0" borderId="0" xfId="0" applyNumberFormat="1" applyFill="1" applyAlignment="1">
      <alignment shrinkToFit="1"/>
    </xf>
    <xf numFmtId="4" fontId="0" fillId="0" borderId="0" xfId="0" applyNumberFormat="1" applyFill="1"/>
    <xf numFmtId="0" fontId="38" fillId="3" borderId="22" xfId="0" applyFont="1" applyFill="1" applyBorder="1" applyAlignment="1">
      <alignment horizontal="left" vertical="center"/>
    </xf>
    <xf numFmtId="43" fontId="50" fillId="0" borderId="22" xfId="12" applyFont="1" applyBorder="1" applyAlignment="1">
      <alignment horizontal="center" wrapText="1"/>
    </xf>
    <xf numFmtId="0" fontId="45" fillId="4" borderId="22" xfId="0" applyFont="1" applyFill="1" applyBorder="1" applyAlignment="1">
      <alignment horizontal="center" vertical="center"/>
    </xf>
    <xf numFmtId="4" fontId="0" fillId="0" borderId="0" xfId="0" applyNumberFormat="1"/>
    <xf numFmtId="43" fontId="50" fillId="0" borderId="22" xfId="3" applyNumberFormat="1" applyFont="1" applyFill="1" applyBorder="1" applyAlignment="1">
      <alignment horizontal="right" vertical="center"/>
    </xf>
    <xf numFmtId="0" fontId="43" fillId="0" borderId="22" xfId="0" applyFont="1" applyBorder="1" applyAlignment="1">
      <alignment horizontal="center"/>
    </xf>
    <xf numFmtId="0" fontId="42" fillId="0" borderId="0" xfId="0" applyFont="1" applyFill="1" applyAlignment="1">
      <alignment horizontal="center" shrinkToFit="1"/>
    </xf>
    <xf numFmtId="43" fontId="0" fillId="0" borderId="109" xfId="12" applyFont="1" applyBorder="1"/>
    <xf numFmtId="43" fontId="0" fillId="0" borderId="51" xfId="12" applyFont="1" applyBorder="1"/>
    <xf numFmtId="43" fontId="0" fillId="0" borderId="0" xfId="12" applyFont="1"/>
    <xf numFmtId="0" fontId="38" fillId="6" borderId="22" xfId="0" applyFont="1" applyFill="1" applyBorder="1" applyAlignment="1">
      <alignment horizontal="left" vertical="center"/>
    </xf>
    <xf numFmtId="43" fontId="0" fillId="6" borderId="0" xfId="12" applyFont="1" applyFill="1"/>
    <xf numFmtId="43" fontId="50" fillId="6" borderId="22" xfId="12" applyFont="1" applyFill="1" applyBorder="1" applyAlignment="1">
      <alignment horizontal="center" wrapText="1"/>
    </xf>
    <xf numFmtId="0" fontId="38" fillId="3" borderId="0" xfId="0" applyFont="1" applyFill="1" applyBorder="1" applyAlignment="1">
      <alignment horizontal="left" vertical="center"/>
    </xf>
    <xf numFmtId="43" fontId="43" fillId="4" borderId="22" xfId="0" applyNumberFormat="1" applyFont="1" applyFill="1" applyBorder="1" applyAlignment="1">
      <alignment horizontal="center" vertical="center"/>
    </xf>
    <xf numFmtId="4" fontId="0" fillId="6" borderId="0" xfId="0" applyNumberFormat="1" applyFill="1" applyBorder="1" applyAlignment="1">
      <alignment horizontal="center" shrinkToFit="1"/>
    </xf>
    <xf numFmtId="0" fontId="54" fillId="0" borderId="0" xfId="0" applyFont="1" applyFill="1"/>
    <xf numFmtId="0" fontId="48" fillId="6" borderId="22" xfId="0" applyFont="1" applyFill="1" applyBorder="1" applyAlignment="1">
      <alignment horizontal="center" vertical="center" shrinkToFit="1"/>
    </xf>
    <xf numFmtId="43" fontId="44" fillId="6" borderId="22" xfId="12" applyFont="1" applyFill="1" applyBorder="1" applyAlignment="1">
      <alignment horizontal="right" vertical="center" shrinkToFit="1"/>
    </xf>
    <xf numFmtId="0" fontId="3" fillId="6" borderId="22" xfId="0" applyFont="1" applyFill="1" applyBorder="1"/>
    <xf numFmtId="43" fontId="44" fillId="6" borderId="22" xfId="12" applyFont="1" applyFill="1" applyBorder="1" applyAlignment="1">
      <alignment horizontal="right" vertical="center"/>
    </xf>
    <xf numFmtId="0" fontId="3" fillId="6" borderId="22" xfId="0" applyFont="1" applyFill="1" applyBorder="1" applyAlignment="1">
      <alignment horizontal="left"/>
    </xf>
    <xf numFmtId="43" fontId="50" fillId="6" borderId="22" xfId="12" applyFont="1" applyFill="1" applyBorder="1" applyAlignment="1">
      <alignment horizontal="center" vertical="center" wrapText="1"/>
    </xf>
    <xf numFmtId="4" fontId="36" fillId="0" borderId="22" xfId="0" applyNumberFormat="1" applyFont="1" applyBorder="1" applyAlignment="1">
      <alignment horizontal="right" vertical="center"/>
    </xf>
    <xf numFmtId="4" fontId="36" fillId="0" borderId="51" xfId="0" applyNumberFormat="1" applyFont="1" applyBorder="1" applyAlignment="1">
      <alignment horizontal="right" wrapText="1"/>
    </xf>
    <xf numFmtId="0" fontId="0" fillId="6" borderId="0" xfId="0" applyFill="1"/>
    <xf numFmtId="0" fontId="0" fillId="6" borderId="0" xfId="0" applyFill="1" applyAlignment="1">
      <alignment shrinkToFit="1"/>
    </xf>
    <xf numFmtId="49" fontId="15" fillId="0" borderId="65" xfId="7" applyNumberFormat="1" applyFont="1" applyFill="1" applyBorder="1" applyAlignment="1">
      <alignment horizontal="center"/>
    </xf>
    <xf numFmtId="49" fontId="15" fillId="0" borderId="66" xfId="7" applyNumberFormat="1" applyFont="1" applyFill="1" applyBorder="1" applyAlignment="1">
      <alignment horizontal="center"/>
    </xf>
    <xf numFmtId="49" fontId="15" fillId="0" borderId="67" xfId="7" applyNumberFormat="1" applyFont="1" applyFill="1" applyBorder="1" applyAlignment="1">
      <alignment horizontal="center"/>
    </xf>
    <xf numFmtId="0" fontId="12" fillId="0" borderId="38" xfId="7" applyFont="1" applyFill="1" applyBorder="1" applyAlignment="1">
      <alignment horizontal="center"/>
    </xf>
    <xf numFmtId="0" fontId="12" fillId="0" borderId="31" xfId="7" applyFont="1" applyFill="1" applyBorder="1" applyAlignment="1">
      <alignment horizontal="center"/>
    </xf>
    <xf numFmtId="0" fontId="12" fillId="0" borderId="32" xfId="7" applyFont="1" applyFill="1" applyBorder="1" applyAlignment="1">
      <alignment horizontal="center"/>
    </xf>
    <xf numFmtId="0" fontId="5" fillId="0" borderId="10" xfId="7" applyFill="1" applyBorder="1" applyAlignment="1">
      <alignment horizontal="center"/>
    </xf>
    <xf numFmtId="0" fontId="5" fillId="0" borderId="11" xfId="7" applyFill="1" applyBorder="1" applyAlignment="1">
      <alignment horizontal="center"/>
    </xf>
    <xf numFmtId="0" fontId="8" fillId="0" borderId="10" xfId="7" applyFont="1" applyFill="1" applyBorder="1" applyAlignment="1">
      <alignment horizontal="center"/>
    </xf>
    <xf numFmtId="0" fontId="8" fillId="0" borderId="11" xfId="7" applyFont="1" applyFill="1" applyBorder="1" applyAlignment="1">
      <alignment horizontal="center"/>
    </xf>
    <xf numFmtId="0" fontId="12" fillId="0" borderId="17" xfId="7" applyFont="1" applyFill="1" applyBorder="1" applyAlignment="1">
      <alignment horizontal="center"/>
    </xf>
    <xf numFmtId="0" fontId="12" fillId="0" borderId="8" xfId="7" applyFont="1" applyFill="1" applyBorder="1" applyAlignment="1">
      <alignment horizontal="center"/>
    </xf>
    <xf numFmtId="0" fontId="9" fillId="0" borderId="46" xfId="7" applyFont="1" applyFill="1" applyBorder="1" applyAlignment="1">
      <alignment horizontal="center"/>
    </xf>
    <xf numFmtId="0" fontId="9" fillId="0" borderId="47" xfId="7" applyFont="1" applyFill="1" applyBorder="1" applyAlignment="1">
      <alignment horizontal="center"/>
    </xf>
    <xf numFmtId="0" fontId="9" fillId="0" borderId="50" xfId="7" applyFont="1" applyFill="1" applyBorder="1" applyAlignment="1">
      <alignment horizontal="center"/>
    </xf>
    <xf numFmtId="0" fontId="5" fillId="0" borderId="13" xfId="7" applyFont="1" applyFill="1" applyBorder="1" applyAlignment="1">
      <alignment horizontal="center"/>
    </xf>
    <xf numFmtId="0" fontId="5" fillId="0" borderId="14" xfId="7" applyFont="1" applyFill="1" applyBorder="1" applyAlignment="1">
      <alignment horizontal="center"/>
    </xf>
    <xf numFmtId="0" fontId="5" fillId="0" borderId="15" xfId="7" applyFont="1" applyFill="1" applyBorder="1" applyAlignment="1">
      <alignment horizontal="center"/>
    </xf>
    <xf numFmtId="0" fontId="12" fillId="0" borderId="0" xfId="7" applyFont="1" applyFill="1" applyBorder="1" applyAlignment="1">
      <alignment horizontal="center"/>
    </xf>
    <xf numFmtId="0" fontId="12" fillId="0" borderId="12" xfId="7" applyFont="1" applyFill="1" applyBorder="1" applyAlignment="1">
      <alignment horizontal="center"/>
    </xf>
    <xf numFmtId="0" fontId="13" fillId="0" borderId="3" xfId="7" applyFont="1" applyFill="1" applyBorder="1" applyAlignment="1">
      <alignment horizontal="center"/>
    </xf>
    <xf numFmtId="0" fontId="13" fillId="0" borderId="4" xfId="7" applyFont="1" applyFill="1" applyBorder="1" applyAlignment="1">
      <alignment horizontal="center"/>
    </xf>
    <xf numFmtId="44" fontId="5" fillId="0" borderId="6" xfId="4" applyFont="1" applyFill="1" applyBorder="1" applyAlignment="1">
      <alignment horizontal="center"/>
    </xf>
    <xf numFmtId="44" fontId="5" fillId="0" borderId="7" xfId="4" applyFont="1" applyFill="1" applyBorder="1" applyAlignment="1">
      <alignment horizontal="center"/>
    </xf>
    <xf numFmtId="44" fontId="5" fillId="0" borderId="8" xfId="4" applyFont="1" applyFill="1" applyBorder="1" applyAlignment="1">
      <alignment horizontal="center"/>
    </xf>
    <xf numFmtId="0" fontId="10" fillId="0" borderId="86" xfId="7" applyFont="1" applyFill="1" applyBorder="1" applyAlignment="1">
      <alignment horizontal="center"/>
    </xf>
    <xf numFmtId="0" fontId="10" fillId="0" borderId="36" xfId="7" applyFont="1" applyFill="1" applyBorder="1" applyAlignment="1">
      <alignment horizontal="center"/>
    </xf>
    <xf numFmtId="49" fontId="5" fillId="0" borderId="91" xfId="7" applyNumberFormat="1" applyFill="1" applyBorder="1" applyAlignment="1">
      <alignment horizontal="center"/>
    </xf>
    <xf numFmtId="49" fontId="5" fillId="0" borderId="92" xfId="7" applyNumberFormat="1" applyFill="1" applyBorder="1" applyAlignment="1">
      <alignment horizontal="center"/>
    </xf>
    <xf numFmtId="49" fontId="5" fillId="0" borderId="93" xfId="7" applyNumberFormat="1" applyFill="1" applyBorder="1" applyAlignment="1">
      <alignment horizontal="center"/>
    </xf>
    <xf numFmtId="0" fontId="11" fillId="0" borderId="91" xfId="7" applyFont="1" applyFill="1" applyBorder="1" applyAlignment="1">
      <alignment horizontal="center"/>
    </xf>
    <xf numFmtId="0" fontId="11" fillId="0" borderId="92" xfId="7" applyFont="1" applyFill="1" applyBorder="1" applyAlignment="1">
      <alignment horizontal="center"/>
    </xf>
    <xf numFmtId="0" fontId="11" fillId="0" borderId="93" xfId="7" applyFont="1" applyFill="1" applyBorder="1" applyAlignment="1">
      <alignment horizontal="center"/>
    </xf>
    <xf numFmtId="0" fontId="12" fillId="0" borderId="19" xfId="7" applyFont="1" applyFill="1" applyBorder="1" applyAlignment="1">
      <alignment horizontal="center"/>
    </xf>
    <xf numFmtId="0" fontId="12" fillId="0" borderId="90" xfId="7" applyFont="1" applyFill="1" applyBorder="1" applyAlignment="1">
      <alignment horizontal="center"/>
    </xf>
    <xf numFmtId="167" fontId="16" fillId="3" borderId="25" xfId="6" applyNumberFormat="1" applyFont="1" applyFill="1" applyBorder="1" applyAlignment="1">
      <alignment horizontal="center"/>
    </xf>
    <xf numFmtId="167" fontId="16" fillId="3" borderId="11" xfId="6" applyNumberFormat="1" applyFont="1" applyFill="1" applyBorder="1" applyAlignment="1">
      <alignment horizontal="center"/>
    </xf>
    <xf numFmtId="167" fontId="16" fillId="5" borderId="46" xfId="6" applyNumberFormat="1" applyFont="1" applyFill="1" applyBorder="1" applyAlignment="1">
      <alignment horizontal="center"/>
    </xf>
    <xf numFmtId="167" fontId="16" fillId="5" borderId="47" xfId="6" applyNumberFormat="1" applyFont="1" applyFill="1" applyBorder="1" applyAlignment="1">
      <alignment horizontal="center"/>
    </xf>
    <xf numFmtId="167" fontId="16" fillId="5" borderId="50" xfId="6" applyNumberFormat="1" applyFont="1" applyFill="1" applyBorder="1" applyAlignment="1">
      <alignment horizontal="center"/>
    </xf>
    <xf numFmtId="44" fontId="12" fillId="0" borderId="65" xfId="4" applyFont="1" applyFill="1" applyBorder="1" applyAlignment="1">
      <alignment horizontal="center"/>
    </xf>
    <xf numFmtId="44" fontId="12" fillId="0" borderId="66" xfId="4" applyFont="1" applyFill="1" applyBorder="1" applyAlignment="1">
      <alignment horizontal="center"/>
    </xf>
    <xf numFmtId="44" fontId="12" fillId="0" borderId="67" xfId="4" applyFont="1" applyFill="1" applyBorder="1" applyAlignment="1">
      <alignment horizontal="center"/>
    </xf>
    <xf numFmtId="167" fontId="16" fillId="3" borderId="64" xfId="6" applyNumberFormat="1" applyFont="1" applyFill="1" applyBorder="1" applyAlignment="1">
      <alignment horizontal="center"/>
    </xf>
    <xf numFmtId="167" fontId="16" fillId="3" borderId="27" xfId="6" applyNumberFormat="1" applyFont="1" applyFill="1" applyBorder="1" applyAlignment="1">
      <alignment horizontal="center"/>
    </xf>
    <xf numFmtId="167" fontId="16" fillId="3" borderId="28" xfId="6" applyNumberFormat="1" applyFont="1" applyFill="1" applyBorder="1" applyAlignment="1">
      <alignment horizontal="center"/>
    </xf>
    <xf numFmtId="167" fontId="16" fillId="3" borderId="91" xfId="6" applyNumberFormat="1" applyFont="1" applyFill="1" applyBorder="1" applyAlignment="1">
      <alignment horizontal="center"/>
    </xf>
    <xf numFmtId="167" fontId="16" fillId="3" borderId="94" xfId="6" applyNumberFormat="1" applyFont="1" applyFill="1" applyBorder="1" applyAlignment="1">
      <alignment horizontal="center"/>
    </xf>
    <xf numFmtId="167" fontId="16" fillId="3" borderId="43" xfId="6" applyNumberFormat="1" applyFont="1" applyFill="1" applyBorder="1" applyAlignment="1">
      <alignment horizontal="center"/>
    </xf>
    <xf numFmtId="167" fontId="16" fillId="3" borderId="95" xfId="6" applyNumberFormat="1" applyFont="1" applyFill="1" applyBorder="1" applyAlignment="1">
      <alignment horizontal="center"/>
    </xf>
    <xf numFmtId="167" fontId="16" fillId="3" borderId="46" xfId="6" applyNumberFormat="1" applyFont="1" applyFill="1" applyBorder="1" applyAlignment="1">
      <alignment horizontal="center"/>
    </xf>
    <xf numFmtId="167" fontId="16" fillId="3" borderId="50" xfId="6" applyNumberFormat="1" applyFont="1" applyFill="1" applyBorder="1" applyAlignment="1">
      <alignment horizontal="center"/>
    </xf>
    <xf numFmtId="167" fontId="16" fillId="3" borderId="40" xfId="6" applyNumberFormat="1" applyFont="1" applyFill="1" applyBorder="1" applyAlignment="1">
      <alignment horizontal="center"/>
    </xf>
    <xf numFmtId="167" fontId="16" fillId="3" borderId="54" xfId="6" applyNumberFormat="1" applyFont="1" applyFill="1" applyBorder="1" applyAlignment="1">
      <alignment horizontal="center"/>
    </xf>
    <xf numFmtId="0" fontId="9" fillId="0" borderId="6" xfId="7" applyFont="1" applyFill="1" applyBorder="1" applyAlignment="1">
      <alignment horizontal="center" vertical="center"/>
    </xf>
    <xf numFmtId="0" fontId="9" fillId="0" borderId="7" xfId="7" applyFont="1" applyFill="1" applyBorder="1" applyAlignment="1">
      <alignment horizontal="center" vertical="center"/>
    </xf>
    <xf numFmtId="0" fontId="9" fillId="0" borderId="8" xfId="7" applyFont="1" applyFill="1" applyBorder="1" applyAlignment="1">
      <alignment horizontal="center" vertical="center"/>
    </xf>
    <xf numFmtId="165" fontId="11" fillId="0" borderId="96" xfId="7" applyNumberFormat="1" applyFont="1" applyFill="1" applyBorder="1" applyAlignment="1">
      <alignment horizontal="center" vertical="center"/>
    </xf>
    <xf numFmtId="165" fontId="11" fillId="0" borderId="73" xfId="7" applyNumberFormat="1" applyFont="1" applyFill="1" applyBorder="1" applyAlignment="1">
      <alignment horizontal="center" vertical="center"/>
    </xf>
    <xf numFmtId="165" fontId="11" fillId="0" borderId="74" xfId="7" applyNumberFormat="1" applyFont="1" applyFill="1" applyBorder="1" applyAlignment="1">
      <alignment horizontal="center" vertical="center"/>
    </xf>
    <xf numFmtId="165" fontId="11" fillId="0" borderId="97" xfId="7" applyNumberFormat="1" applyFont="1" applyFill="1" applyBorder="1" applyAlignment="1">
      <alignment horizontal="center" vertical="center"/>
    </xf>
    <xf numFmtId="165" fontId="11" fillId="0" borderId="98" xfId="7" applyNumberFormat="1" applyFont="1" applyFill="1" applyBorder="1" applyAlignment="1">
      <alignment horizontal="center" vertical="center"/>
    </xf>
    <xf numFmtId="165" fontId="11" fillId="0" borderId="99" xfId="7" applyNumberFormat="1" applyFont="1" applyFill="1" applyBorder="1" applyAlignment="1">
      <alignment horizontal="center" vertical="center"/>
    </xf>
    <xf numFmtId="165" fontId="11" fillId="0" borderId="100" xfId="7" applyNumberFormat="1" applyFont="1" applyFill="1" applyBorder="1" applyAlignment="1">
      <alignment horizontal="center" vertical="center"/>
    </xf>
    <xf numFmtId="165" fontId="11" fillId="0" borderId="101" xfId="7" applyNumberFormat="1" applyFont="1" applyFill="1" applyBorder="1" applyAlignment="1">
      <alignment horizontal="center" vertical="center"/>
    </xf>
    <xf numFmtId="165" fontId="11" fillId="0" borderId="102" xfId="7" applyNumberFormat="1" applyFont="1" applyFill="1" applyBorder="1" applyAlignment="1">
      <alignment horizontal="center" vertical="center"/>
    </xf>
    <xf numFmtId="0" fontId="31" fillId="0" borderId="5" xfId="7" applyFont="1" applyFill="1" applyBorder="1" applyAlignment="1">
      <alignment horizontal="right" vertical="center"/>
    </xf>
    <xf numFmtId="0" fontId="31" fillId="0" borderId="0" xfId="7" applyFont="1" applyFill="1" applyBorder="1" applyAlignment="1">
      <alignment horizontal="right" vertical="center"/>
    </xf>
    <xf numFmtId="0" fontId="31" fillId="0" borderId="12" xfId="7" applyFont="1" applyFill="1" applyBorder="1" applyAlignment="1">
      <alignment horizontal="right" vertical="center"/>
    </xf>
    <xf numFmtId="0" fontId="33" fillId="0" borderId="0" xfId="7" applyFont="1" applyFill="1" applyBorder="1" applyAlignment="1">
      <alignment horizontal="center" vertical="center"/>
    </xf>
    <xf numFmtId="0" fontId="33" fillId="0" borderId="12" xfId="7" applyFont="1" applyFill="1" applyBorder="1" applyAlignment="1">
      <alignment horizontal="center" vertical="center"/>
    </xf>
    <xf numFmtId="0" fontId="33" fillId="0" borderId="0" xfId="7" applyFont="1" applyFill="1" applyBorder="1" applyAlignment="1">
      <alignment horizontal="left" vertical="center"/>
    </xf>
    <xf numFmtId="0" fontId="33" fillId="0" borderId="12" xfId="7" applyFont="1" applyFill="1" applyBorder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12" xfId="7" applyFont="1" applyFill="1" applyBorder="1" applyAlignment="1">
      <alignment horizontal="center" vertical="center"/>
    </xf>
    <xf numFmtId="0" fontId="11" fillId="0" borderId="38" xfId="7" applyFont="1" applyFill="1" applyBorder="1" applyAlignment="1">
      <alignment horizontal="center" vertical="center"/>
    </xf>
    <xf numFmtId="0" fontId="11" fillId="0" borderId="31" xfId="7" applyFont="1" applyFill="1" applyBorder="1" applyAlignment="1">
      <alignment horizontal="center" vertical="center"/>
    </xf>
    <xf numFmtId="0" fontId="11" fillId="0" borderId="32" xfId="7" applyFont="1" applyFill="1" applyBorder="1" applyAlignment="1">
      <alignment horizontal="center" vertical="center"/>
    </xf>
    <xf numFmtId="169" fontId="21" fillId="3" borderId="40" xfId="7" applyNumberFormat="1" applyFont="1" applyFill="1" applyBorder="1" applyAlignment="1"/>
    <xf numFmtId="169" fontId="21" fillId="3" borderId="54" xfId="7" applyNumberFormat="1" applyFont="1" applyFill="1" applyBorder="1" applyAlignment="1"/>
    <xf numFmtId="169" fontId="21" fillId="0" borderId="25" xfId="7" applyNumberFormat="1" applyFont="1" applyFill="1" applyBorder="1" applyAlignment="1">
      <alignment horizontal="center"/>
    </xf>
    <xf numFmtId="169" fontId="21" fillId="0" borderId="10" xfId="7" applyNumberFormat="1" applyFont="1" applyFill="1" applyBorder="1" applyAlignment="1">
      <alignment horizontal="center"/>
    </xf>
    <xf numFmtId="169" fontId="21" fillId="0" borderId="23" xfId="7" applyNumberFormat="1" applyFont="1" applyFill="1" applyBorder="1" applyAlignment="1">
      <alignment horizontal="center"/>
    </xf>
    <xf numFmtId="169" fontId="21" fillId="0" borderId="40" xfId="7" applyNumberFormat="1" applyFont="1" applyFill="1" applyBorder="1" applyAlignment="1">
      <alignment horizontal="center"/>
    </xf>
    <xf numFmtId="169" fontId="21" fillId="0" borderId="16" xfId="7" applyNumberFormat="1" applyFont="1" applyFill="1" applyBorder="1" applyAlignment="1">
      <alignment horizontal="center"/>
    </xf>
    <xf numFmtId="169" fontId="21" fillId="0" borderId="41" xfId="7" applyNumberFormat="1" applyFont="1" applyFill="1" applyBorder="1" applyAlignment="1">
      <alignment horizontal="center"/>
    </xf>
    <xf numFmtId="169" fontId="21" fillId="3" borderId="91" xfId="7" applyNumberFormat="1" applyFont="1" applyFill="1" applyBorder="1" applyAlignment="1"/>
    <xf numFmtId="169" fontId="21" fillId="3" borderId="94" xfId="7" applyNumberFormat="1" applyFont="1" applyFill="1" applyBorder="1" applyAlignment="1"/>
    <xf numFmtId="169" fontId="24" fillId="3" borderId="64" xfId="7" applyNumberFormat="1" applyFont="1" applyFill="1" applyBorder="1" applyAlignment="1"/>
    <xf numFmtId="169" fontId="24" fillId="3" borderId="108" xfId="7" applyNumberFormat="1" applyFont="1" applyFill="1" applyBorder="1" applyAlignment="1"/>
    <xf numFmtId="169" fontId="21" fillId="3" borderId="16" xfId="7" applyNumberFormat="1" applyFont="1" applyFill="1" applyBorder="1" applyAlignment="1"/>
    <xf numFmtId="0" fontId="5" fillId="0" borderId="17" xfId="7" applyBorder="1" applyAlignment="1">
      <alignment horizontal="center"/>
    </xf>
    <xf numFmtId="0" fontId="5" fillId="0" borderId="8" xfId="7" applyBorder="1" applyAlignment="1">
      <alignment horizontal="center"/>
    </xf>
    <xf numFmtId="0" fontId="5" fillId="0" borderId="19" xfId="7" applyFont="1" applyBorder="1" applyAlignment="1">
      <alignment horizontal="center"/>
    </xf>
    <xf numFmtId="0" fontId="5" fillId="0" borderId="20" xfId="7" applyFont="1" applyBorder="1" applyAlignment="1">
      <alignment horizontal="center"/>
    </xf>
    <xf numFmtId="0" fontId="5" fillId="0" borderId="21" xfId="7" applyFont="1" applyBorder="1" applyAlignment="1">
      <alignment horizontal="center"/>
    </xf>
    <xf numFmtId="0" fontId="5" fillId="0" borderId="90" xfId="7" applyFont="1" applyBorder="1" applyAlignment="1">
      <alignment horizontal="center"/>
    </xf>
    <xf numFmtId="0" fontId="11" fillId="0" borderId="44" xfId="7" applyFont="1" applyBorder="1" applyAlignment="1">
      <alignment horizontal="left"/>
    </xf>
    <xf numFmtId="0" fontId="7" fillId="0" borderId="44" xfId="7" applyFont="1" applyBorder="1" applyAlignment="1">
      <alignment horizontal="left"/>
    </xf>
    <xf numFmtId="0" fontId="11" fillId="0" borderId="65" xfId="7" applyFont="1" applyBorder="1" applyAlignment="1"/>
    <xf numFmtId="0" fontId="11" fillId="0" borderId="66" xfId="7" applyFont="1" applyBorder="1" applyAlignment="1"/>
    <xf numFmtId="0" fontId="11" fillId="0" borderId="67" xfId="7" applyFont="1" applyBorder="1" applyAlignment="1"/>
    <xf numFmtId="0" fontId="11" fillId="0" borderId="63" xfId="7" applyFont="1" applyBorder="1" applyAlignment="1"/>
    <xf numFmtId="0" fontId="11" fillId="0" borderId="0" xfId="7" applyFont="1" applyBorder="1" applyAlignment="1"/>
    <xf numFmtId="0" fontId="11" fillId="0" borderId="70" xfId="7" applyFont="1" applyBorder="1" applyAlignment="1"/>
    <xf numFmtId="0" fontId="11" fillId="0" borderId="65" xfId="7" quotePrefix="1" applyFont="1" applyBorder="1" applyAlignment="1">
      <alignment horizontal="left"/>
    </xf>
    <xf numFmtId="0" fontId="11" fillId="0" borderId="66" xfId="7" applyFont="1" applyBorder="1" applyAlignment="1">
      <alignment horizontal="left"/>
    </xf>
    <xf numFmtId="0" fontId="11" fillId="0" borderId="67" xfId="7" applyFont="1" applyBorder="1" applyAlignment="1">
      <alignment horizontal="left"/>
    </xf>
    <xf numFmtId="169" fontId="24" fillId="3" borderId="64" xfId="7" applyNumberFormat="1" applyFont="1" applyFill="1" applyBorder="1" applyAlignment="1">
      <alignment horizontal="right"/>
    </xf>
    <xf numFmtId="169" fontId="24" fillId="3" borderId="28" xfId="7" applyNumberFormat="1" applyFont="1" applyFill="1" applyBorder="1" applyAlignment="1">
      <alignment horizontal="right"/>
    </xf>
    <xf numFmtId="169" fontId="24" fillId="3" borderId="27" xfId="7" applyNumberFormat="1" applyFont="1" applyFill="1" applyBorder="1" applyAlignment="1">
      <alignment horizontal="right"/>
    </xf>
    <xf numFmtId="0" fontId="7" fillId="0" borderId="63" xfId="7" applyFont="1" applyBorder="1" applyAlignment="1"/>
    <xf numFmtId="0" fontId="7" fillId="0" borderId="0" xfId="7" applyFont="1" applyBorder="1" applyAlignment="1"/>
    <xf numFmtId="0" fontId="7" fillId="0" borderId="70" xfId="7" applyFont="1" applyBorder="1" applyAlignment="1"/>
    <xf numFmtId="0" fontId="7" fillId="0" borderId="10" xfId="7" applyFont="1" applyBorder="1" applyAlignment="1">
      <alignment horizontal="left"/>
    </xf>
    <xf numFmtId="0" fontId="7" fillId="0" borderId="23" xfId="7" applyFont="1" applyBorder="1" applyAlignment="1">
      <alignment horizontal="left"/>
    </xf>
    <xf numFmtId="0" fontId="11" fillId="0" borderId="25" xfId="7" applyFont="1" applyBorder="1" applyAlignment="1"/>
    <xf numFmtId="0" fontId="11" fillId="0" borderId="10" xfId="7" applyFont="1" applyBorder="1" applyAlignment="1"/>
    <xf numFmtId="0" fontId="11" fillId="0" borderId="23" xfId="7" applyFont="1" applyBorder="1" applyAlignment="1"/>
    <xf numFmtId="0" fontId="7" fillId="0" borderId="16" xfId="7" applyFont="1" applyBorder="1" applyAlignment="1">
      <alignment horizontal="left"/>
    </xf>
    <xf numFmtId="0" fontId="7" fillId="0" borderId="41" xfId="7" applyFont="1" applyBorder="1" applyAlignment="1">
      <alignment horizontal="left"/>
    </xf>
    <xf numFmtId="169" fontId="21" fillId="0" borderId="103" xfId="7" applyNumberFormat="1" applyFont="1" applyFill="1" applyBorder="1" applyAlignment="1">
      <alignment horizontal="center"/>
    </xf>
    <xf numFmtId="169" fontId="21" fillId="0" borderId="104" xfId="7" applyNumberFormat="1" applyFont="1" applyFill="1" applyBorder="1" applyAlignment="1">
      <alignment horizontal="center"/>
    </xf>
    <xf numFmtId="169" fontId="21" fillId="0" borderId="105" xfId="7" applyNumberFormat="1" applyFont="1" applyFill="1" applyBorder="1" applyAlignment="1">
      <alignment horizontal="center"/>
    </xf>
    <xf numFmtId="0" fontId="11" fillId="0" borderId="106" xfId="7" quotePrefix="1" applyFont="1" applyBorder="1" applyAlignment="1"/>
    <xf numFmtId="0" fontId="11" fillId="0" borderId="3" xfId="7" applyFont="1" applyBorder="1" applyAlignment="1"/>
    <xf numFmtId="0" fontId="11" fillId="0" borderId="107" xfId="7" applyFont="1" applyBorder="1" applyAlignment="1"/>
    <xf numFmtId="169" fontId="21" fillId="0" borderId="91" xfId="7" applyNumberFormat="1" applyFont="1" applyFill="1" applyBorder="1" applyAlignment="1">
      <alignment horizontal="center"/>
    </xf>
    <xf numFmtId="169" fontId="21" fillId="0" borderId="92" xfId="7" applyNumberFormat="1" applyFont="1" applyFill="1" applyBorder="1" applyAlignment="1">
      <alignment horizontal="center"/>
    </xf>
    <xf numFmtId="169" fontId="21" fillId="0" borderId="93" xfId="7" applyNumberFormat="1" applyFont="1" applyFill="1" applyBorder="1" applyAlignment="1">
      <alignment horizontal="center"/>
    </xf>
    <xf numFmtId="0" fontId="26" fillId="0" borderId="46" xfId="7" applyFont="1" applyBorder="1" applyAlignment="1">
      <alignment horizontal="center" vertical="center"/>
    </xf>
    <xf numFmtId="0" fontId="26" fillId="0" borderId="47" xfId="7" applyFont="1" applyBorder="1" applyAlignment="1">
      <alignment horizontal="center" vertical="center"/>
    </xf>
    <xf numFmtId="0" fontId="26" fillId="0" borderId="50" xfId="7" applyFont="1" applyBorder="1" applyAlignment="1">
      <alignment horizontal="center" vertical="center"/>
    </xf>
    <xf numFmtId="0" fontId="27" fillId="0" borderId="0" xfId="7" applyFont="1" applyBorder="1" applyAlignment="1">
      <alignment horizontal="center"/>
    </xf>
    <xf numFmtId="169" fontId="32" fillId="3" borderId="40" xfId="7" applyNumberFormat="1" applyFont="1" applyFill="1" applyBorder="1" applyAlignment="1"/>
    <xf numFmtId="169" fontId="32" fillId="3" borderId="16" xfId="7" applyNumberFormat="1" applyFont="1" applyFill="1" applyBorder="1" applyAlignment="1"/>
    <xf numFmtId="0" fontId="5" fillId="0" borderId="17" xfId="7" applyFont="1" applyBorder="1" applyAlignment="1">
      <alignment horizontal="center"/>
    </xf>
    <xf numFmtId="0" fontId="5" fillId="0" borderId="18" xfId="7" applyFont="1" applyBorder="1" applyAlignment="1">
      <alignment horizontal="center"/>
    </xf>
    <xf numFmtId="0" fontId="5" fillId="0" borderId="7" xfId="7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22" xfId="0" applyFont="1" applyBorder="1" applyAlignment="1">
      <alignment horizontal="center"/>
    </xf>
    <xf numFmtId="0" fontId="43" fillId="0" borderId="109" xfId="0" applyFont="1" applyBorder="1" applyAlignment="1">
      <alignment horizontal="center" wrapText="1"/>
    </xf>
    <xf numFmtId="0" fontId="43" fillId="0" borderId="51" xfId="0" applyFont="1" applyBorder="1" applyAlignment="1">
      <alignment horizontal="center" wrapText="1"/>
    </xf>
    <xf numFmtId="0" fontId="42" fillId="0" borderId="0" xfId="0" applyFont="1" applyFill="1" applyAlignment="1">
      <alignment horizontal="center" shrinkToFit="1"/>
    </xf>
    <xf numFmtId="0" fontId="0" fillId="0" borderId="109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48" fillId="0" borderId="109" xfId="0" applyFont="1" applyFill="1" applyBorder="1" applyAlignment="1">
      <alignment horizontal="center" vertical="center"/>
    </xf>
    <xf numFmtId="0" fontId="48" fillId="0" borderId="51" xfId="0" applyFont="1" applyFill="1" applyBorder="1" applyAlignment="1">
      <alignment horizontal="center" vertical="center"/>
    </xf>
    <xf numFmtId="0" fontId="43" fillId="0" borderId="22" xfId="0" applyFont="1" applyBorder="1" applyAlignment="1">
      <alignment horizontal="center" wrapText="1"/>
    </xf>
    <xf numFmtId="0" fontId="44" fillId="0" borderId="109" xfId="0" applyFon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43" fillId="0" borderId="109" xfId="0" applyFont="1" applyBorder="1" applyAlignment="1">
      <alignment horizontal="center" vertical="center" wrapText="1"/>
    </xf>
    <xf numFmtId="0" fontId="43" fillId="0" borderId="51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wrapText="1"/>
    </xf>
    <xf numFmtId="0" fontId="43" fillId="0" borderId="19" xfId="0" applyFont="1" applyBorder="1" applyAlignment="1">
      <alignment horizontal="center" wrapText="1"/>
    </xf>
    <xf numFmtId="0" fontId="43" fillId="0" borderId="68" xfId="0" applyFont="1" applyBorder="1" applyAlignment="1">
      <alignment horizontal="center" wrapText="1"/>
    </xf>
    <xf numFmtId="0" fontId="43" fillId="0" borderId="21" xfId="0" applyFont="1" applyBorder="1" applyAlignment="1">
      <alignment horizontal="center" wrapText="1"/>
    </xf>
  </cellXfs>
  <cellStyles count="15">
    <cellStyle name="Centré" xfId="1"/>
    <cellStyle name="Dates" xfId="2"/>
    <cellStyle name="Euro" xfId="13"/>
    <cellStyle name="Milliers" xfId="3" builtinId="3"/>
    <cellStyle name="Milliers 2" xfId="11"/>
    <cellStyle name="Milliers 3" xfId="12"/>
    <cellStyle name="Monétaire" xfId="4" builtinId="4"/>
    <cellStyle name="Montants" xfId="5"/>
    <cellStyle name="Normal" xfId="0" builtinId="0"/>
    <cellStyle name="Normal 2" xfId="10"/>
    <cellStyle name="Normal 3" xfId="14"/>
    <cellStyle name="Normal_Dclfisc" xfId="6"/>
    <cellStyle name="Normal_G50" xfId="7"/>
    <cellStyle name="Somme" xfId="8"/>
    <cellStyle name="Standard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19050</xdr:rowOff>
    </xdr:from>
    <xdr:to>
      <xdr:col>6</xdr:col>
      <xdr:colOff>342900</xdr:colOff>
      <xdr:row>11</xdr:row>
      <xdr:rowOff>0</xdr:rowOff>
    </xdr:to>
    <xdr:sp macro="" textlink="">
      <xdr:nvSpPr>
        <xdr:cNvPr id="1250" name="Line 1"/>
        <xdr:cNvSpPr>
          <a:spLocks noChangeShapeType="1"/>
        </xdr:cNvSpPr>
      </xdr:nvSpPr>
      <xdr:spPr bwMode="auto">
        <a:xfrm>
          <a:off x="3762375" y="1390650"/>
          <a:ext cx="0" cy="5715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11</xdr:row>
      <xdr:rowOff>0</xdr:rowOff>
    </xdr:from>
    <xdr:to>
      <xdr:col>6</xdr:col>
      <xdr:colOff>352425</xdr:colOff>
      <xdr:row>11</xdr:row>
      <xdr:rowOff>0</xdr:rowOff>
    </xdr:to>
    <xdr:sp macro="" textlink="">
      <xdr:nvSpPr>
        <xdr:cNvPr id="1251" name="Line 2"/>
        <xdr:cNvSpPr>
          <a:spLocks noChangeShapeType="1"/>
        </xdr:cNvSpPr>
      </xdr:nvSpPr>
      <xdr:spPr bwMode="auto">
        <a:xfrm flipH="1">
          <a:off x="3457575" y="1962150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114300</xdr:colOff>
      <xdr:row>1</xdr:row>
      <xdr:rowOff>28575</xdr:rowOff>
    </xdr:from>
    <xdr:to>
      <xdr:col>12</xdr:col>
      <xdr:colOff>857250</xdr:colOff>
      <xdr:row>8</xdr:row>
      <xdr:rowOff>180975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43900" y="200025"/>
          <a:ext cx="742950" cy="13525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Geneva"/>
            </a:rPr>
            <a:t>La présente déclaration doit être déposée à la recette des impôts dans les </a:t>
          </a:r>
          <a:r>
            <a:rPr lang="fr-FR" sz="900" b="1" i="0" strike="noStrike">
              <a:solidFill>
                <a:srgbClr val="000000"/>
              </a:solidFill>
              <a:latin typeface="Geneva"/>
            </a:rPr>
            <a:t>VINGT PREMIERS JOURS DU MOIS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36</xdr:row>
      <xdr:rowOff>114300</xdr:rowOff>
    </xdr:from>
    <xdr:to>
      <xdr:col>6</xdr:col>
      <xdr:colOff>19050</xdr:colOff>
      <xdr:row>36</xdr:row>
      <xdr:rowOff>114300</xdr:rowOff>
    </xdr:to>
    <xdr:sp macro="" textlink="">
      <xdr:nvSpPr>
        <xdr:cNvPr id="3520" name="Line 1"/>
        <xdr:cNvSpPr>
          <a:spLocks noChangeShapeType="1"/>
        </xdr:cNvSpPr>
      </xdr:nvSpPr>
      <xdr:spPr bwMode="auto">
        <a:xfrm>
          <a:off x="4495800" y="6315075"/>
          <a:ext cx="1238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142875</xdr:colOff>
      <xdr:row>36</xdr:row>
      <xdr:rowOff>114300</xdr:rowOff>
    </xdr:from>
    <xdr:to>
      <xdr:col>5</xdr:col>
      <xdr:colOff>142875</xdr:colOff>
      <xdr:row>38</xdr:row>
      <xdr:rowOff>133350</xdr:rowOff>
    </xdr:to>
    <xdr:sp macro="" textlink="">
      <xdr:nvSpPr>
        <xdr:cNvPr id="3521" name="Line 2"/>
        <xdr:cNvSpPr>
          <a:spLocks noChangeShapeType="1"/>
        </xdr:cNvSpPr>
      </xdr:nvSpPr>
      <xdr:spPr bwMode="auto">
        <a:xfrm>
          <a:off x="4495800" y="6315075"/>
          <a:ext cx="0" cy="3714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38</xdr:row>
      <xdr:rowOff>133350</xdr:rowOff>
    </xdr:from>
    <xdr:to>
      <xdr:col>5</xdr:col>
      <xdr:colOff>152400</xdr:colOff>
      <xdr:row>38</xdr:row>
      <xdr:rowOff>133350</xdr:rowOff>
    </xdr:to>
    <xdr:sp macro="" textlink="">
      <xdr:nvSpPr>
        <xdr:cNvPr id="3522" name="Line 3"/>
        <xdr:cNvSpPr>
          <a:spLocks noChangeShapeType="1"/>
        </xdr:cNvSpPr>
      </xdr:nvSpPr>
      <xdr:spPr bwMode="auto">
        <a:xfrm flipV="1">
          <a:off x="4352925" y="6686550"/>
          <a:ext cx="1524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3523" name="Line 4"/>
        <xdr:cNvSpPr>
          <a:spLocks noChangeShapeType="1"/>
        </xdr:cNvSpPr>
      </xdr:nvSpPr>
      <xdr:spPr bwMode="auto">
        <a:xfrm flipV="1">
          <a:off x="8229600" y="53244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0</xdr:colOff>
      <xdr:row>33</xdr:row>
      <xdr:rowOff>161925</xdr:rowOff>
    </xdr:to>
    <xdr:sp macro="" textlink="">
      <xdr:nvSpPr>
        <xdr:cNvPr id="3524" name="Line 5"/>
        <xdr:cNvSpPr>
          <a:spLocks noChangeShapeType="1"/>
        </xdr:cNvSpPr>
      </xdr:nvSpPr>
      <xdr:spPr bwMode="auto">
        <a:xfrm>
          <a:off x="8229600" y="5324475"/>
          <a:ext cx="0" cy="5048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1152525</xdr:colOff>
      <xdr:row>33</xdr:row>
      <xdr:rowOff>152400</xdr:rowOff>
    </xdr:from>
    <xdr:to>
      <xdr:col>12</xdr:col>
      <xdr:colOff>0</xdr:colOff>
      <xdr:row>33</xdr:row>
      <xdr:rowOff>152400</xdr:rowOff>
    </xdr:to>
    <xdr:sp macro="" textlink="">
      <xdr:nvSpPr>
        <xdr:cNvPr id="3525" name="Line 6"/>
        <xdr:cNvSpPr>
          <a:spLocks noChangeShapeType="1"/>
        </xdr:cNvSpPr>
      </xdr:nvSpPr>
      <xdr:spPr bwMode="auto">
        <a:xfrm flipH="1" flipV="1">
          <a:off x="8229600" y="58197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1857375</xdr:colOff>
      <xdr:row>42</xdr:row>
      <xdr:rowOff>0</xdr:rowOff>
    </xdr:from>
    <xdr:to>
      <xdr:col>9</xdr:col>
      <xdr:colOff>323850</xdr:colOff>
      <xdr:row>42</xdr:row>
      <xdr:rowOff>28575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2686050" y="7143750"/>
          <a:ext cx="4238625" cy="28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Geneva"/>
            </a:rPr>
            <a:t>Déclaration établie par le Cabinet comptable BOUHALI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comptabilite%20Mois%20deavril%202020%20nih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lma\Copie%20de%20%20comptabilite%20Mois%20d'Avril%20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1104"/>
      <sheetName val="V TP"/>
      <sheetName val="V TFTA"/>
      <sheetName val="Recettes-B"/>
      <sheetName val="Recettes-B (2)"/>
      <sheetName val="Recettes budgt"/>
      <sheetName val="SOLDE CCP"/>
      <sheetName val="ANNUAIRES"/>
      <sheetName val="ERSSELLI "/>
      <sheetName val="MOBILIS"/>
      <sheetName val="vente réalisées distribution ma"/>
      <sheetName val="Certif H@Walatic Payés"/>
      <sheetName val="Certif H@Walatic emis"/>
      <sheetName val="Remise 4159,24(2)"/>
      <sheetName val="MASTER"/>
      <sheetName val="Virement-Interne "/>
      <sheetName val="V-Rbt-CNEP-CCP"/>
      <sheetName val="1208-3"/>
      <sheetName val="1208-4"/>
      <sheetName val="1281-A"/>
      <sheetName val="1281-B"/>
      <sheetName val="excedents"/>
      <sheetName val=" D 420,6 (2)"/>
      <sheetName val="rmides accordies au pvd"/>
      <sheetName val=" D 420,6"/>
      <sheetName val="TAXES CPX"/>
      <sheetName val="1493 BIS"/>
      <sheetName val="pensions"/>
      <sheetName val="SITUATION DES V MASTER"/>
      <sheetName val="AFS   "/>
      <sheetName val="SOLDE CNEP"/>
      <sheetName val="rem"/>
      <sheetName val="Remise TFA"/>
      <sheetName val="TAP par commune"/>
      <sheetName val="Taxes sur CCP"/>
      <sheetName val="IDS"/>
      <sheetName val="recettes rectifiée"/>
      <sheetName val="Depenses rectifiée "/>
      <sheetName val="virement-DTP (2)"/>
      <sheetName val="IDS (2)"/>
      <sheetName val="virement-DTP (3)"/>
      <sheetName val="westen union"/>
      <sheetName val="4154-1 (2)"/>
      <sheetName val="TAB BORD"/>
      <sheetName val="4140"/>
      <sheetName val="428,2"/>
      <sheetName val="428,9 (2)"/>
      <sheetName val="428,9)"/>
      <sheetName val="Feuil3"/>
      <sheetName val="Feuil5"/>
      <sheetName val="VIGNETTES AUTO"/>
      <sheetName val="Feuil4"/>
      <sheetName val="Feuil1"/>
    </sheetNames>
    <sheetDataSet>
      <sheetData sheetId="0"/>
      <sheetData sheetId="1"/>
      <sheetData sheetId="2"/>
      <sheetData sheetId="3">
        <row r="8">
          <cell r="L8">
            <v>366691</v>
          </cell>
        </row>
        <row r="9">
          <cell r="L9">
            <v>25958</v>
          </cell>
        </row>
        <row r="10">
          <cell r="L10">
            <v>21114</v>
          </cell>
        </row>
        <row r="11">
          <cell r="L11">
            <v>55660</v>
          </cell>
        </row>
        <row r="12">
          <cell r="L12">
            <v>37562</v>
          </cell>
        </row>
        <row r="13">
          <cell r="L13">
            <v>145438</v>
          </cell>
        </row>
        <row r="14">
          <cell r="L14">
            <v>68960</v>
          </cell>
        </row>
        <row r="15">
          <cell r="L15">
            <v>73624</v>
          </cell>
        </row>
        <row r="16">
          <cell r="L16">
            <v>8112</v>
          </cell>
        </row>
        <row r="17">
          <cell r="L17">
            <v>31596</v>
          </cell>
        </row>
        <row r="18">
          <cell r="L18">
            <v>37546</v>
          </cell>
        </row>
        <row r="19">
          <cell r="L19">
            <v>0</v>
          </cell>
        </row>
        <row r="20">
          <cell r="L20">
            <v>7164</v>
          </cell>
        </row>
        <row r="21">
          <cell r="L21">
            <v>30946</v>
          </cell>
        </row>
        <row r="22">
          <cell r="L22">
            <v>2061</v>
          </cell>
        </row>
        <row r="23">
          <cell r="L23">
            <v>53999.75</v>
          </cell>
        </row>
        <row r="24">
          <cell r="L24">
            <v>17444</v>
          </cell>
        </row>
        <row r="25">
          <cell r="L25">
            <v>4176</v>
          </cell>
        </row>
        <row r="26">
          <cell r="L26">
            <v>5908</v>
          </cell>
        </row>
        <row r="27">
          <cell r="L27">
            <v>19566</v>
          </cell>
        </row>
        <row r="28">
          <cell r="L28">
            <v>47808</v>
          </cell>
        </row>
        <row r="29">
          <cell r="L29">
            <v>13491</v>
          </cell>
        </row>
        <row r="30">
          <cell r="L30">
            <v>4608</v>
          </cell>
        </row>
        <row r="31">
          <cell r="L31">
            <v>12564</v>
          </cell>
        </row>
        <row r="32">
          <cell r="L32">
            <v>10110</v>
          </cell>
        </row>
        <row r="33">
          <cell r="L33">
            <v>0</v>
          </cell>
        </row>
        <row r="34">
          <cell r="L34">
            <v>109282</v>
          </cell>
        </row>
        <row r="35">
          <cell r="L35">
            <v>71886</v>
          </cell>
        </row>
        <row r="36">
          <cell r="L36">
            <v>26338</v>
          </cell>
        </row>
        <row r="37">
          <cell r="L37">
            <v>4680</v>
          </cell>
        </row>
        <row r="38">
          <cell r="L38">
            <v>24120</v>
          </cell>
        </row>
        <row r="39">
          <cell r="L39">
            <v>10050</v>
          </cell>
        </row>
        <row r="40">
          <cell r="L40">
            <v>12588</v>
          </cell>
        </row>
        <row r="41">
          <cell r="L41">
            <v>36676</v>
          </cell>
        </row>
        <row r="42">
          <cell r="L42">
            <v>60232</v>
          </cell>
        </row>
        <row r="43">
          <cell r="L43">
            <v>15372</v>
          </cell>
        </row>
        <row r="44">
          <cell r="L44">
            <v>12140</v>
          </cell>
        </row>
        <row r="45">
          <cell r="L45">
            <v>28298</v>
          </cell>
        </row>
        <row r="46">
          <cell r="L46">
            <v>5778</v>
          </cell>
        </row>
        <row r="47">
          <cell r="L47">
            <v>2058</v>
          </cell>
        </row>
        <row r="48">
          <cell r="L48">
            <v>38624</v>
          </cell>
        </row>
        <row r="49">
          <cell r="L49">
            <v>77438</v>
          </cell>
        </row>
        <row r="50">
          <cell r="L50">
            <v>43669</v>
          </cell>
        </row>
        <row r="51">
          <cell r="L51">
            <v>3170</v>
          </cell>
        </row>
        <row r="52">
          <cell r="L52">
            <v>1066</v>
          </cell>
        </row>
        <row r="53">
          <cell r="L53">
            <v>115910.75</v>
          </cell>
        </row>
        <row r="54">
          <cell r="L54">
            <v>1158</v>
          </cell>
        </row>
        <row r="55">
          <cell r="L55">
            <v>960</v>
          </cell>
        </row>
        <row r="56">
          <cell r="L56">
            <v>14348</v>
          </cell>
        </row>
        <row r="57">
          <cell r="L57">
            <v>4620</v>
          </cell>
        </row>
        <row r="58">
          <cell r="L58">
            <v>49200</v>
          </cell>
        </row>
        <row r="59">
          <cell r="L59">
            <v>0</v>
          </cell>
        </row>
        <row r="60">
          <cell r="L60">
            <v>65446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9">
          <cell r="H9">
            <v>290435</v>
          </cell>
        </row>
        <row r="10">
          <cell r="H10">
            <v>453032</v>
          </cell>
        </row>
        <row r="11">
          <cell r="H11">
            <v>273513</v>
          </cell>
        </row>
        <row r="12">
          <cell r="H12">
            <v>611378</v>
          </cell>
        </row>
        <row r="13">
          <cell r="H13">
            <v>448891</v>
          </cell>
        </row>
        <row r="14">
          <cell r="H14">
            <v>519178</v>
          </cell>
        </row>
        <row r="15">
          <cell r="H15">
            <v>509577</v>
          </cell>
        </row>
        <row r="16">
          <cell r="H16">
            <v>228838</v>
          </cell>
        </row>
        <row r="17">
          <cell r="H17">
            <v>594732</v>
          </cell>
        </row>
        <row r="18">
          <cell r="H18">
            <v>283108</v>
          </cell>
        </row>
        <row r="19">
          <cell r="H19">
            <v>75450</v>
          </cell>
        </row>
        <row r="20">
          <cell r="H20">
            <v>475403</v>
          </cell>
        </row>
        <row r="21">
          <cell r="H21">
            <v>720896</v>
          </cell>
        </row>
        <row r="22">
          <cell r="H22">
            <v>216507</v>
          </cell>
        </row>
        <row r="23">
          <cell r="H23">
            <v>92785</v>
          </cell>
        </row>
        <row r="24">
          <cell r="H24">
            <v>286101</v>
          </cell>
        </row>
        <row r="25">
          <cell r="H25">
            <v>34343</v>
          </cell>
        </row>
        <row r="26">
          <cell r="H26">
            <v>145536</v>
          </cell>
        </row>
        <row r="27">
          <cell r="H27">
            <v>182707</v>
          </cell>
        </row>
        <row r="28">
          <cell r="H28">
            <v>715199</v>
          </cell>
        </row>
        <row r="29">
          <cell r="H29">
            <v>472085</v>
          </cell>
        </row>
        <row r="30">
          <cell r="H30">
            <v>552902</v>
          </cell>
        </row>
        <row r="31">
          <cell r="H31">
            <v>447926</v>
          </cell>
        </row>
        <row r="32">
          <cell r="H32">
            <v>513170</v>
          </cell>
        </row>
        <row r="33">
          <cell r="H33">
            <v>449853</v>
          </cell>
        </row>
        <row r="34">
          <cell r="H34">
            <v>344345</v>
          </cell>
        </row>
        <row r="35">
          <cell r="H35">
            <v>121211</v>
          </cell>
        </row>
        <row r="36">
          <cell r="H36">
            <v>136153</v>
          </cell>
        </row>
        <row r="37">
          <cell r="H37">
            <v>93411</v>
          </cell>
        </row>
        <row r="38">
          <cell r="H38">
            <v>27729</v>
          </cell>
        </row>
        <row r="39">
          <cell r="H39">
            <v>75380</v>
          </cell>
        </row>
        <row r="40">
          <cell r="H40">
            <v>54931</v>
          </cell>
        </row>
        <row r="41">
          <cell r="H41">
            <v>44028</v>
          </cell>
        </row>
        <row r="42">
          <cell r="H42">
            <v>156233</v>
          </cell>
        </row>
        <row r="43">
          <cell r="H43">
            <v>190124</v>
          </cell>
        </row>
        <row r="44">
          <cell r="H44">
            <v>1457034</v>
          </cell>
        </row>
        <row r="45">
          <cell r="H45">
            <v>858377</v>
          </cell>
        </row>
        <row r="46">
          <cell r="H46">
            <v>686068</v>
          </cell>
        </row>
        <row r="47">
          <cell r="H47">
            <v>80671</v>
          </cell>
        </row>
        <row r="48">
          <cell r="H48">
            <v>46739</v>
          </cell>
        </row>
        <row r="49">
          <cell r="H49">
            <v>533999</v>
          </cell>
        </row>
        <row r="50">
          <cell r="H50">
            <v>308014</v>
          </cell>
        </row>
        <row r="51">
          <cell r="H51">
            <v>531582</v>
          </cell>
        </row>
        <row r="52">
          <cell r="H52">
            <v>163937</v>
          </cell>
        </row>
        <row r="53">
          <cell r="H53">
            <v>21809</v>
          </cell>
        </row>
        <row r="54">
          <cell r="H54">
            <v>711978</v>
          </cell>
        </row>
        <row r="55">
          <cell r="H55">
            <v>511503</v>
          </cell>
        </row>
        <row r="56">
          <cell r="H56">
            <v>252811</v>
          </cell>
        </row>
        <row r="57">
          <cell r="H57">
            <v>0</v>
          </cell>
        </row>
        <row r="58">
          <cell r="H58">
            <v>10</v>
          </cell>
        </row>
        <row r="59">
          <cell r="H59">
            <v>30</v>
          </cell>
        </row>
        <row r="60">
          <cell r="H60">
            <v>550155</v>
          </cell>
        </row>
        <row r="61">
          <cell r="H61">
            <v>104955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1104"/>
      <sheetName val="V TP"/>
      <sheetName val="V TFTA"/>
      <sheetName val="Recettes-B"/>
      <sheetName val="Recettes budgt"/>
      <sheetName val="SOLDE CCP"/>
      <sheetName val="ANNUAIRES"/>
      <sheetName val="ERSSELLI "/>
      <sheetName val="MOBILIS"/>
      <sheetName val="vente réalisées distribution ma"/>
      <sheetName val="Certif H@Walatic Payés"/>
      <sheetName val="Certif H@Walatic emis"/>
      <sheetName val="Remise 4159,24(2)"/>
      <sheetName val="MASTER"/>
      <sheetName val="Virement-Interne "/>
      <sheetName val="V-Rbt-CNEP-CCP"/>
      <sheetName val="1208-3"/>
      <sheetName val="1208-4"/>
      <sheetName val="1281-A"/>
      <sheetName val="1281-B"/>
      <sheetName val="excedents"/>
      <sheetName val=" D 420,6 (2)"/>
      <sheetName val="rmides accordies au pvd"/>
      <sheetName val=" D 420,6"/>
      <sheetName val="TAXES CPX"/>
      <sheetName val="1493 BIS"/>
      <sheetName val="pensions"/>
      <sheetName val="SITUATION DES V MASTER"/>
      <sheetName val="AFS   "/>
      <sheetName val="SOLDE CNEP"/>
      <sheetName val="rem"/>
      <sheetName val="Remise TFA"/>
      <sheetName val="TAP par commune"/>
      <sheetName val="Taxes sur CCP"/>
      <sheetName val="IDS"/>
      <sheetName val="recettes rectifiée"/>
      <sheetName val="Depenses rectifiée "/>
      <sheetName val="virement-DTP (2)"/>
      <sheetName val="IDS (2)"/>
      <sheetName val="virement-DTP (3)"/>
      <sheetName val="westen union"/>
      <sheetName val="4154-1 (2)"/>
      <sheetName val="TAB BORD"/>
      <sheetName val="4140"/>
      <sheetName val="428,2"/>
      <sheetName val="428,9 (2)"/>
      <sheetName val="428,9)"/>
      <sheetName val="Feuil3"/>
      <sheetName val="Feuil5"/>
      <sheetName val="VIGNETTES AUTO"/>
      <sheetName val="Feuil4"/>
      <sheetName val="Feuil1"/>
    </sheetNames>
    <sheetDataSet>
      <sheetData sheetId="0">
        <row r="4">
          <cell r="B4">
            <v>60000</v>
          </cell>
          <cell r="C4">
            <v>2780</v>
          </cell>
          <cell r="D4">
            <v>0</v>
          </cell>
          <cell r="E4">
            <v>0</v>
          </cell>
          <cell r="F4">
            <v>109531</v>
          </cell>
          <cell r="H4">
            <v>15996</v>
          </cell>
          <cell r="I4">
            <v>178224</v>
          </cell>
          <cell r="J4">
            <v>160</v>
          </cell>
          <cell r="K4">
            <v>0</v>
          </cell>
          <cell r="L4">
            <v>0</v>
          </cell>
        </row>
        <row r="5">
          <cell r="B5">
            <v>0</v>
          </cell>
          <cell r="C5">
            <v>0</v>
          </cell>
          <cell r="D5">
            <v>390</v>
          </cell>
          <cell r="E5">
            <v>0</v>
          </cell>
          <cell r="F5">
            <v>0</v>
          </cell>
          <cell r="H5">
            <v>3218</v>
          </cell>
          <cell r="I5">
            <v>22350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H6">
            <v>1002</v>
          </cell>
          <cell r="I6">
            <v>20112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5000</v>
          </cell>
          <cell r="C7">
            <v>0</v>
          </cell>
          <cell r="D7">
            <v>3000</v>
          </cell>
          <cell r="E7">
            <v>0</v>
          </cell>
          <cell r="F7">
            <v>0</v>
          </cell>
          <cell r="H7">
            <v>1940</v>
          </cell>
          <cell r="I7">
            <v>45720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H8">
            <v>2042</v>
          </cell>
          <cell r="I8">
            <v>35520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52500</v>
          </cell>
          <cell r="C9">
            <v>0</v>
          </cell>
          <cell r="D9">
            <v>13080</v>
          </cell>
          <cell r="E9">
            <v>0</v>
          </cell>
          <cell r="F9">
            <v>0</v>
          </cell>
          <cell r="H9">
            <v>3462</v>
          </cell>
          <cell r="I9">
            <v>76356</v>
          </cell>
          <cell r="J9">
            <v>40</v>
          </cell>
          <cell r="K9">
            <v>0</v>
          </cell>
          <cell r="L9">
            <v>0</v>
          </cell>
        </row>
        <row r="10">
          <cell r="B10">
            <v>11500</v>
          </cell>
          <cell r="C10">
            <v>0</v>
          </cell>
          <cell r="D10">
            <v>5000</v>
          </cell>
          <cell r="E10">
            <v>0</v>
          </cell>
          <cell r="F10">
            <v>0</v>
          </cell>
          <cell r="H10">
            <v>2594</v>
          </cell>
          <cell r="I10">
            <v>49866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8000</v>
          </cell>
          <cell r="E11">
            <v>0</v>
          </cell>
          <cell r="F11">
            <v>0</v>
          </cell>
          <cell r="H11">
            <v>1706</v>
          </cell>
          <cell r="I11">
            <v>63918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H12">
            <v>0</v>
          </cell>
          <cell r="I12">
            <v>8112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1000</v>
          </cell>
          <cell r="E13">
            <v>0</v>
          </cell>
          <cell r="F13">
            <v>0</v>
          </cell>
          <cell r="H13">
            <v>770</v>
          </cell>
          <cell r="I13">
            <v>29826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5000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1370</v>
          </cell>
          <cell r="I14">
            <v>31176</v>
          </cell>
          <cell r="J14">
            <v>0</v>
          </cell>
          <cell r="K14">
            <v>0</v>
          </cell>
          <cell r="L14">
            <v>0</v>
          </cell>
        </row>
        <row r="15">
          <cell r="B15">
            <v>0</v>
          </cell>
          <cell r="D15">
            <v>0</v>
          </cell>
          <cell r="E15">
            <v>0</v>
          </cell>
          <cell r="F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H16">
            <v>0</v>
          </cell>
          <cell r="I16">
            <v>7164</v>
          </cell>
          <cell r="J16">
            <v>0</v>
          </cell>
          <cell r="K16">
            <v>0</v>
          </cell>
        </row>
        <row r="17">
          <cell r="B17">
            <v>2000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H17">
            <v>1886</v>
          </cell>
          <cell r="I17">
            <v>27060</v>
          </cell>
          <cell r="J17">
            <v>0</v>
          </cell>
          <cell r="K17">
            <v>0</v>
          </cell>
          <cell r="L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H18">
            <v>0</v>
          </cell>
          <cell r="I18">
            <v>312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5000</v>
          </cell>
          <cell r="C19">
            <v>0</v>
          </cell>
          <cell r="D19">
            <v>0</v>
          </cell>
          <cell r="E19">
            <v>0</v>
          </cell>
          <cell r="F19">
            <v>1123.75</v>
          </cell>
          <cell r="H19">
            <v>1490</v>
          </cell>
          <cell r="I19">
            <v>46386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0</v>
          </cell>
          <cell r="D20">
            <v>1000</v>
          </cell>
          <cell r="E20">
            <v>0</v>
          </cell>
          <cell r="F20">
            <v>0</v>
          </cell>
          <cell r="H20">
            <v>970</v>
          </cell>
          <cell r="I20">
            <v>15474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>
            <v>0</v>
          </cell>
          <cell r="I21">
            <v>4176</v>
          </cell>
          <cell r="J21">
            <v>0</v>
          </cell>
          <cell r="K21">
            <v>0</v>
          </cell>
          <cell r="L21">
            <v>0</v>
          </cell>
        </row>
        <row r="22">
          <cell r="B22">
            <v>100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5808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800</v>
          </cell>
          <cell r="C23">
            <v>0</v>
          </cell>
          <cell r="D23">
            <v>1000</v>
          </cell>
          <cell r="E23">
            <v>0</v>
          </cell>
          <cell r="F23">
            <v>0</v>
          </cell>
          <cell r="H23">
            <v>942</v>
          </cell>
          <cell r="I23">
            <v>16824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5000</v>
          </cell>
          <cell r="C24">
            <v>0</v>
          </cell>
          <cell r="D24">
            <v>8000</v>
          </cell>
          <cell r="E24">
            <v>0</v>
          </cell>
          <cell r="F24">
            <v>0</v>
          </cell>
          <cell r="H24">
            <v>2612</v>
          </cell>
          <cell r="I24">
            <v>32196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3225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H25">
            <v>500</v>
          </cell>
          <cell r="I25">
            <v>9726</v>
          </cell>
          <cell r="J25">
            <v>40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H26">
            <v>0</v>
          </cell>
          <cell r="I26">
            <v>4608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H27">
            <v>0</v>
          </cell>
          <cell r="I27">
            <v>12564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H28">
            <v>0</v>
          </cell>
          <cell r="I28">
            <v>10110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D29">
            <v>0</v>
          </cell>
          <cell r="E29">
            <v>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9000</v>
          </cell>
          <cell r="C30">
            <v>0</v>
          </cell>
          <cell r="D30">
            <v>1000</v>
          </cell>
          <cell r="E30">
            <v>0</v>
          </cell>
          <cell r="F30">
            <v>1800</v>
          </cell>
          <cell r="H30">
            <v>4692</v>
          </cell>
          <cell r="I30">
            <v>92550</v>
          </cell>
          <cell r="J30">
            <v>240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H31">
            <v>1686</v>
          </cell>
          <cell r="I31">
            <v>70200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1166</v>
          </cell>
          <cell r="I32">
            <v>25092</v>
          </cell>
          <cell r="J32">
            <v>80</v>
          </cell>
          <cell r="K32">
            <v>0</v>
          </cell>
          <cell r="L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H33">
            <v>0</v>
          </cell>
          <cell r="I33">
            <v>4680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H34">
            <v>1254</v>
          </cell>
          <cell r="I34">
            <v>22866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H35">
            <v>0</v>
          </cell>
          <cell r="I35">
            <v>10050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150</v>
          </cell>
          <cell r="I36">
            <v>12438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H37">
            <v>1234</v>
          </cell>
          <cell r="I37">
            <v>35442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1762</v>
          </cell>
          <cell r="I38">
            <v>58470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15372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H40">
            <v>170</v>
          </cell>
          <cell r="I40">
            <v>11970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3750</v>
          </cell>
          <cell r="C41">
            <v>0</v>
          </cell>
          <cell r="D41">
            <v>8000</v>
          </cell>
          <cell r="E41">
            <v>0</v>
          </cell>
          <cell r="F41">
            <v>0</v>
          </cell>
          <cell r="H41">
            <v>1952</v>
          </cell>
          <cell r="I41">
            <v>14556</v>
          </cell>
          <cell r="J41">
            <v>40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5778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I43">
            <v>2058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H44">
            <v>2114</v>
          </cell>
          <cell r="I44">
            <v>36510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50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732</v>
          </cell>
          <cell r="I45">
            <v>76656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3500</v>
          </cell>
          <cell r="C46">
            <v>0</v>
          </cell>
          <cell r="D46">
            <v>5200</v>
          </cell>
          <cell r="E46">
            <v>0</v>
          </cell>
          <cell r="F46">
            <v>325</v>
          </cell>
          <cell r="H46">
            <v>2970</v>
          </cell>
          <cell r="I46">
            <v>31674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H47">
            <v>50</v>
          </cell>
          <cell r="I47">
            <v>3120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1026</v>
          </cell>
          <cell r="J48">
            <v>40</v>
          </cell>
          <cell r="K48">
            <v>0</v>
          </cell>
          <cell r="L48">
            <v>0</v>
          </cell>
        </row>
        <row r="49">
          <cell r="B49">
            <v>20000</v>
          </cell>
          <cell r="C49">
            <v>0</v>
          </cell>
          <cell r="D49">
            <v>3000</v>
          </cell>
          <cell r="E49">
            <v>0</v>
          </cell>
          <cell r="F49">
            <v>6634.75</v>
          </cell>
          <cell r="H49">
            <v>1346</v>
          </cell>
          <cell r="I49">
            <v>84930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I50">
            <v>1158</v>
          </cell>
          <cell r="J50">
            <v>0</v>
          </cell>
          <cell r="K50">
            <v>0</v>
          </cell>
          <cell r="L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I51">
            <v>960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12500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I52">
            <v>1848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4278</v>
          </cell>
          <cell r="J53">
            <v>0</v>
          </cell>
          <cell r="K53">
            <v>0</v>
          </cell>
          <cell r="L53">
            <v>0</v>
          </cell>
        </row>
        <row r="54">
          <cell r="B54">
            <v>0</v>
          </cell>
          <cell r="C54">
            <v>0</v>
          </cell>
          <cell r="D54">
            <v>3000</v>
          </cell>
          <cell r="E54">
            <v>0</v>
          </cell>
          <cell r="F54">
            <v>0</v>
          </cell>
          <cell r="H54">
            <v>2640</v>
          </cell>
          <cell r="I54">
            <v>43560</v>
          </cell>
          <cell r="J54">
            <v>0</v>
          </cell>
          <cell r="K54">
            <v>0</v>
          </cell>
          <cell r="L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B56">
            <v>5000</v>
          </cell>
          <cell r="C56">
            <v>0</v>
          </cell>
          <cell r="D56">
            <v>11200</v>
          </cell>
          <cell r="E56">
            <v>0</v>
          </cell>
          <cell r="F56">
            <v>0</v>
          </cell>
          <cell r="H56">
            <v>2038</v>
          </cell>
          <cell r="I56">
            <v>47208</v>
          </cell>
          <cell r="J56">
            <v>0</v>
          </cell>
          <cell r="K56">
            <v>0</v>
          </cell>
          <cell r="L5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2">
    <pageSetUpPr autoPageBreaks="0"/>
  </sheetPr>
  <dimension ref="B1:Q41"/>
  <sheetViews>
    <sheetView showGridLines="0" zoomScaleNormal="90" workbookViewId="0">
      <pane ySplit="1" topLeftCell="A2" activePane="bottomLeft" state="frozen"/>
      <selection activeCell="D1" sqref="D1"/>
      <selection pane="bottomLeft" activeCell="L23" sqref="L23:M23"/>
    </sheetView>
  </sheetViews>
  <sheetFormatPr baseColWidth="10" defaultRowHeight="12.75"/>
  <cols>
    <col min="1" max="1" width="1.5703125" style="11" customWidth="1"/>
    <col min="2" max="2" width="14.7109375" style="11" customWidth="1"/>
    <col min="3" max="3" width="4.5703125" style="11" customWidth="1"/>
    <col min="4" max="4" width="11.5703125" style="11" customWidth="1"/>
    <col min="5" max="5" width="8" style="11" customWidth="1"/>
    <col min="6" max="6" width="10.85546875" style="11" customWidth="1"/>
    <col min="7" max="7" width="7.140625" style="11" customWidth="1"/>
    <col min="8" max="8" width="2.28515625" style="11" customWidth="1"/>
    <col min="9" max="9" width="8.7109375" style="11" customWidth="1"/>
    <col min="10" max="10" width="13.5703125" style="11" customWidth="1"/>
    <col min="11" max="11" width="28.85546875" style="11" customWidth="1"/>
    <col min="12" max="12" width="11.5703125" style="11" customWidth="1"/>
    <col min="13" max="13" width="13.42578125" style="11" customWidth="1"/>
    <col min="14" max="14" width="9" style="11" customWidth="1"/>
    <col min="15" max="15" width="15.28515625" style="11" customWidth="1"/>
    <col min="16" max="16" width="3.42578125" style="11" customWidth="1"/>
    <col min="17" max="17" width="5.85546875" style="11" customWidth="1"/>
    <col min="18" max="18" width="11.42578125" style="11"/>
    <col min="19" max="19" width="16" style="11" customWidth="1"/>
    <col min="20" max="16384" width="11.42578125" style="11"/>
  </cols>
  <sheetData>
    <row r="1" spans="2:17" s="1" customFormat="1" ht="13.5" customHeight="1" thickBot="1">
      <c r="J1" s="1" t="s">
        <v>209</v>
      </c>
    </row>
    <row r="2" spans="2:17" ht="14.25" customHeight="1">
      <c r="B2" s="2" t="s">
        <v>0</v>
      </c>
      <c r="C2" s="1"/>
      <c r="D2" s="3"/>
      <c r="E2" s="4" t="s">
        <v>1</v>
      </c>
      <c r="F2" s="5">
        <v>2020</v>
      </c>
      <c r="G2" s="6"/>
      <c r="H2" s="7"/>
      <c r="I2" s="221"/>
      <c r="J2" s="8" t="s">
        <v>2</v>
      </c>
      <c r="K2" s="9"/>
      <c r="L2" s="10"/>
    </row>
    <row r="3" spans="2:17" ht="12.95" customHeight="1">
      <c r="C3" s="12" t="s">
        <v>3</v>
      </c>
      <c r="D3" s="13"/>
      <c r="E3" s="14"/>
      <c r="F3" s="15"/>
      <c r="G3" s="16"/>
      <c r="H3" s="1"/>
      <c r="I3" s="1"/>
      <c r="J3" s="17" t="s">
        <v>4</v>
      </c>
      <c r="K3" s="18"/>
      <c r="L3" s="19"/>
    </row>
    <row r="4" spans="2:17" ht="13.5" customHeight="1" thickBot="1">
      <c r="B4" s="20" t="s">
        <v>5</v>
      </c>
      <c r="C4" s="419" t="s">
        <v>201</v>
      </c>
      <c r="D4" s="420"/>
      <c r="E4" s="22" t="s">
        <v>6</v>
      </c>
      <c r="F4" s="302" t="s">
        <v>344</v>
      </c>
      <c r="G4" s="23"/>
      <c r="H4" s="24"/>
      <c r="I4" s="24"/>
      <c r="J4" s="25" t="s">
        <v>7</v>
      </c>
      <c r="K4" s="26"/>
      <c r="L4" s="27"/>
    </row>
    <row r="5" spans="2:17" ht="12.95" customHeight="1" thickBot="1">
      <c r="C5" s="28" t="s">
        <v>8</v>
      </c>
      <c r="D5" s="29"/>
      <c r="E5" s="30" t="s">
        <v>9</v>
      </c>
      <c r="F5" s="31"/>
      <c r="G5" s="32"/>
      <c r="H5" s="24"/>
      <c r="I5" s="24"/>
      <c r="L5" s="33"/>
    </row>
    <row r="6" spans="2:17" ht="15.75" customHeight="1" thickBot="1">
      <c r="B6" s="11" t="s">
        <v>10</v>
      </c>
      <c r="C6" s="419"/>
      <c r="D6" s="419"/>
      <c r="I6" s="223" t="s">
        <v>11</v>
      </c>
      <c r="J6" s="421" t="s">
        <v>202</v>
      </c>
      <c r="K6" s="421"/>
      <c r="L6" s="422"/>
    </row>
    <row r="7" spans="2:17" ht="12.95" customHeight="1">
      <c r="C7" s="28" t="s">
        <v>12</v>
      </c>
      <c r="D7" s="29"/>
      <c r="E7" s="423" t="s">
        <v>13</v>
      </c>
      <c r="F7" s="424"/>
      <c r="G7" s="425"/>
      <c r="H7" s="222"/>
      <c r="I7" s="222"/>
      <c r="J7" s="407"/>
      <c r="K7" s="407"/>
      <c r="L7" s="408"/>
      <c r="P7" s="21"/>
      <c r="Q7" s="21"/>
    </row>
    <row r="8" spans="2:17" ht="12.95" customHeight="1" thickBot="1">
      <c r="B8" s="11" t="s">
        <v>10</v>
      </c>
      <c r="C8" s="419" t="s">
        <v>208</v>
      </c>
      <c r="D8" s="419"/>
      <c r="E8" s="416" t="s">
        <v>190</v>
      </c>
      <c r="F8" s="417"/>
      <c r="G8" s="418"/>
      <c r="H8" s="222"/>
      <c r="I8" s="225" t="s">
        <v>14</v>
      </c>
      <c r="J8" s="409" t="s">
        <v>203</v>
      </c>
      <c r="K8" s="409"/>
      <c r="L8" s="410"/>
      <c r="P8" s="21"/>
      <c r="Q8" s="21"/>
    </row>
    <row r="9" spans="2:17" ht="15" customHeight="1">
      <c r="B9" s="34" t="s">
        <v>15</v>
      </c>
      <c r="C9" s="419"/>
      <c r="D9" s="419"/>
      <c r="I9" s="224" t="s">
        <v>16</v>
      </c>
      <c r="J9" s="409" t="s">
        <v>204</v>
      </c>
      <c r="K9" s="409"/>
      <c r="L9" s="410"/>
      <c r="P9" s="21"/>
      <c r="Q9" s="21"/>
    </row>
    <row r="10" spans="2:17" ht="17.25" customHeight="1" thickBot="1">
      <c r="B10" s="401" t="s">
        <v>206</v>
      </c>
      <c r="C10" s="402"/>
      <c r="D10" s="403"/>
      <c r="E10" s="35" t="s">
        <v>17</v>
      </c>
      <c r="I10" s="36"/>
      <c r="J10" s="85"/>
      <c r="K10" s="37" t="s">
        <v>205</v>
      </c>
      <c r="L10" s="38"/>
      <c r="M10" s="39" t="s">
        <v>18</v>
      </c>
    </row>
    <row r="11" spans="2:17" ht="14.25">
      <c r="B11" s="401" t="s">
        <v>207</v>
      </c>
      <c r="C11" s="402"/>
      <c r="D11" s="403"/>
      <c r="E11" s="35" t="s">
        <v>19</v>
      </c>
      <c r="K11" s="40"/>
      <c r="M11" s="41"/>
    </row>
    <row r="12" spans="2:17" ht="5.25" customHeight="1" thickBot="1"/>
    <row r="13" spans="2:17" ht="16.5" customHeight="1" thickBot="1">
      <c r="B13" s="413" t="s">
        <v>20</v>
      </c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5"/>
    </row>
    <row r="14" spans="2:17">
      <c r="B14" s="42" t="s">
        <v>21</v>
      </c>
      <c r="C14" s="43"/>
      <c r="D14" s="44" t="s">
        <v>22</v>
      </c>
      <c r="E14" s="45"/>
      <c r="F14" s="45"/>
      <c r="G14" s="46"/>
      <c r="H14" s="404" t="s">
        <v>23</v>
      </c>
      <c r="I14" s="405"/>
      <c r="J14" s="405"/>
      <c r="K14" s="406"/>
      <c r="L14" s="411" t="s">
        <v>24</v>
      </c>
      <c r="M14" s="412"/>
    </row>
    <row r="15" spans="2:17">
      <c r="B15" s="47"/>
      <c r="C15" s="47"/>
      <c r="D15" s="48"/>
      <c r="E15" s="48"/>
      <c r="F15" s="48"/>
      <c r="G15" s="49"/>
      <c r="H15" s="441" t="s">
        <v>25</v>
      </c>
      <c r="I15" s="442"/>
      <c r="J15" s="443"/>
      <c r="K15" s="50" t="s">
        <v>26</v>
      </c>
      <c r="L15" s="434" t="s">
        <v>27</v>
      </c>
      <c r="M15" s="435"/>
    </row>
    <row r="16" spans="2:17" ht="14.85" customHeight="1">
      <c r="B16" s="51" t="s">
        <v>28</v>
      </c>
      <c r="C16" s="52" t="s">
        <v>29</v>
      </c>
      <c r="D16" s="53"/>
      <c r="E16" s="53"/>
      <c r="F16" s="53"/>
      <c r="G16" s="54"/>
      <c r="H16" s="226"/>
      <c r="I16" s="227"/>
      <c r="J16" s="228"/>
      <c r="K16" s="56"/>
      <c r="L16" s="447">
        <f>ROUNDDOWN(K16*2/100,0)</f>
        <v>0</v>
      </c>
      <c r="M16" s="448"/>
    </row>
    <row r="17" spans="2:13" ht="12.95" customHeight="1" thickBot="1">
      <c r="B17" s="51" t="s">
        <v>30</v>
      </c>
      <c r="C17" s="52" t="s">
        <v>31</v>
      </c>
      <c r="D17" s="53"/>
      <c r="E17" s="53"/>
      <c r="F17" s="53"/>
      <c r="G17" s="54"/>
      <c r="H17" s="309"/>
      <c r="I17" s="310"/>
      <c r="J17" s="311"/>
      <c r="K17" s="315">
        <f>J17*70%</f>
        <v>0</v>
      </c>
      <c r="L17" s="449">
        <f>ROUNDDOWN(K17*2/100,0)</f>
        <v>0</v>
      </c>
      <c r="M17" s="450"/>
    </row>
    <row r="18" spans="2:13" ht="12.95" customHeight="1" thickBot="1">
      <c r="B18" s="51" t="s">
        <v>32</v>
      </c>
      <c r="C18" s="52" t="s">
        <v>33</v>
      </c>
      <c r="D18" s="53"/>
      <c r="E18" s="53"/>
      <c r="F18" s="53"/>
      <c r="G18" s="220"/>
      <c r="H18" s="438">
        <v>19593976.5</v>
      </c>
      <c r="I18" s="439"/>
      <c r="J18" s="440"/>
      <c r="K18" s="317">
        <v>19593976.5</v>
      </c>
      <c r="L18" s="451">
        <f>+K18*0.02</f>
        <v>391879.53</v>
      </c>
      <c r="M18" s="452"/>
    </row>
    <row r="19" spans="2:13" ht="12.95" customHeight="1">
      <c r="B19" s="51" t="s">
        <v>34</v>
      </c>
      <c r="C19" s="52" t="s">
        <v>35</v>
      </c>
      <c r="D19" s="53"/>
      <c r="E19" s="53"/>
      <c r="F19" s="53"/>
      <c r="G19" s="58"/>
      <c r="H19" s="312"/>
      <c r="I19" s="313"/>
      <c r="J19" s="314"/>
      <c r="K19" s="316">
        <f>J19</f>
        <v>0</v>
      </c>
      <c r="L19" s="453"/>
      <c r="M19" s="454"/>
    </row>
    <row r="20" spans="2:13" ht="14.25" customHeight="1">
      <c r="B20" s="51" t="s">
        <v>36</v>
      </c>
      <c r="C20" s="53" t="s">
        <v>37</v>
      </c>
      <c r="D20" s="53"/>
      <c r="E20" s="53"/>
      <c r="F20" s="53"/>
      <c r="G20" s="58"/>
      <c r="H20" s="59"/>
      <c r="I20" s="220"/>
      <c r="J20" s="55"/>
      <c r="K20" s="56">
        <f>+J20</f>
        <v>0</v>
      </c>
      <c r="L20" s="436">
        <f>ROUNDDOWN(K20*2/100,0)</f>
        <v>0</v>
      </c>
      <c r="M20" s="437"/>
    </row>
    <row r="21" spans="2:13" ht="12.95" customHeight="1">
      <c r="B21" s="60"/>
      <c r="C21" s="61"/>
      <c r="D21" s="53"/>
      <c r="E21" s="53"/>
      <c r="F21" s="53"/>
      <c r="G21" s="58"/>
      <c r="H21" s="59"/>
      <c r="I21" s="220"/>
      <c r="J21" s="55"/>
      <c r="K21" s="56"/>
      <c r="L21" s="232"/>
      <c r="M21" s="233"/>
    </row>
    <row r="22" spans="2:13" ht="12.95" hidden="1" customHeight="1">
      <c r="B22" s="60"/>
      <c r="C22" s="52"/>
      <c r="D22" s="53"/>
      <c r="E22" s="53"/>
      <c r="F22" s="53"/>
      <c r="G22" s="58"/>
      <c r="H22" s="59"/>
      <c r="I22" s="220"/>
      <c r="J22" s="55"/>
      <c r="K22" s="56"/>
      <c r="L22" s="62"/>
      <c r="M22" s="57"/>
    </row>
    <row r="23" spans="2:13" ht="14.85" customHeight="1" thickBot="1">
      <c r="B23" s="63"/>
      <c r="C23" s="64"/>
      <c r="D23" s="64"/>
      <c r="E23" s="64" t="s">
        <v>38</v>
      </c>
      <c r="F23" s="65"/>
      <c r="G23" s="66"/>
      <c r="H23" s="444">
        <f>+H18</f>
        <v>19593976.5</v>
      </c>
      <c r="I23" s="445"/>
      <c r="J23" s="446"/>
      <c r="K23" s="231">
        <f>SUM(K16:K20)</f>
        <v>19593976.5</v>
      </c>
      <c r="L23" s="444">
        <f>SUM(L16:M21)</f>
        <v>391879.53</v>
      </c>
      <c r="M23" s="446"/>
    </row>
    <row r="24" spans="2:13" ht="7.5" customHeight="1" thickBot="1">
      <c r="B24" s="67"/>
      <c r="C24" s="68"/>
      <c r="D24" s="68"/>
      <c r="E24" s="68"/>
      <c r="F24" s="69"/>
      <c r="G24" s="70"/>
      <c r="H24" s="70"/>
      <c r="I24" s="70"/>
      <c r="J24" s="71"/>
      <c r="K24" s="71"/>
      <c r="L24" s="72"/>
      <c r="M24" s="73"/>
    </row>
    <row r="25" spans="2:13" ht="15.75" customHeight="1" thickBot="1">
      <c r="B25" s="413" t="s">
        <v>39</v>
      </c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5"/>
    </row>
    <row r="26" spans="2:13" ht="12.95" customHeight="1">
      <c r="B26" s="74"/>
      <c r="C26" s="75" t="s">
        <v>40</v>
      </c>
      <c r="D26" s="76"/>
      <c r="E26" s="77"/>
      <c r="F26" s="78" t="s">
        <v>41</v>
      </c>
      <c r="G26" s="79"/>
      <c r="H26" s="79"/>
      <c r="I26" s="79"/>
      <c r="J26" s="79"/>
      <c r="K26" s="79"/>
      <c r="L26" s="79"/>
      <c r="M26" s="80" t="s">
        <v>42</v>
      </c>
    </row>
    <row r="27" spans="2:13" ht="12.95" customHeight="1">
      <c r="B27" s="81" t="s">
        <v>43</v>
      </c>
      <c r="C27" s="431"/>
      <c r="D27" s="432"/>
      <c r="E27" s="433"/>
      <c r="F27" s="428"/>
      <c r="G27" s="429"/>
      <c r="H27" s="429"/>
      <c r="I27" s="429"/>
      <c r="J27" s="429"/>
      <c r="K27" s="429"/>
      <c r="L27" s="430"/>
      <c r="M27" s="82"/>
    </row>
    <row r="28" spans="2:13" ht="14.25" customHeight="1" thickBot="1">
      <c r="B28" s="83"/>
      <c r="C28" s="84"/>
      <c r="D28" s="85"/>
      <c r="E28" s="86"/>
      <c r="F28" s="84"/>
      <c r="G28" s="85"/>
      <c r="H28" s="85"/>
      <c r="I28" s="85"/>
      <c r="J28" s="85"/>
      <c r="K28" s="87"/>
      <c r="L28" s="88" t="s">
        <v>44</v>
      </c>
      <c r="M28" s="234">
        <f>M27</f>
        <v>0</v>
      </c>
    </row>
    <row r="29" spans="2:13" ht="6" customHeight="1">
      <c r="B29" s="89"/>
      <c r="C29" s="1"/>
      <c r="D29" s="1"/>
      <c r="E29" s="1"/>
      <c r="F29" s="1"/>
      <c r="G29" s="1"/>
      <c r="H29" s="1"/>
      <c r="I29" s="1"/>
      <c r="J29" s="1"/>
      <c r="K29" s="90"/>
      <c r="L29" s="1"/>
      <c r="M29" s="1"/>
    </row>
    <row r="30" spans="2:13" ht="12" customHeight="1" thickBot="1">
      <c r="B30" s="89"/>
      <c r="C30" s="1"/>
      <c r="D30" s="1"/>
      <c r="E30" s="1"/>
      <c r="F30" s="1"/>
      <c r="G30" s="1"/>
      <c r="H30" s="1"/>
      <c r="I30" s="1"/>
      <c r="J30" s="1"/>
      <c r="K30" s="90"/>
      <c r="L30" s="1"/>
      <c r="M30" s="1"/>
    </row>
    <row r="31" spans="2:13" ht="20.25" customHeight="1" thickBot="1">
      <c r="B31" s="413" t="s">
        <v>45</v>
      </c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5"/>
    </row>
    <row r="32" spans="2:13" ht="13.9" customHeight="1">
      <c r="B32" s="74"/>
      <c r="C32" s="91" t="s">
        <v>46</v>
      </c>
      <c r="D32" s="76"/>
      <c r="E32" s="76"/>
      <c r="F32" s="76"/>
      <c r="G32" s="76"/>
      <c r="H32" s="76"/>
      <c r="I32" s="76"/>
      <c r="J32" s="77"/>
      <c r="K32" s="92" t="s">
        <v>47</v>
      </c>
      <c r="L32" s="93" t="s">
        <v>48</v>
      </c>
      <c r="M32" s="80" t="s">
        <v>42</v>
      </c>
    </row>
    <row r="33" spans="2:13" ht="13.9" customHeight="1">
      <c r="B33" s="81" t="s">
        <v>49</v>
      </c>
      <c r="C33" s="94" t="s">
        <v>59</v>
      </c>
      <c r="D33" s="95"/>
      <c r="E33" s="96"/>
      <c r="F33" s="96"/>
      <c r="G33" s="96"/>
      <c r="H33" s="96"/>
      <c r="I33" s="96"/>
      <c r="J33" s="97"/>
      <c r="K33" s="98"/>
      <c r="L33" s="99" t="s">
        <v>50</v>
      </c>
      <c r="M33" s="299"/>
    </row>
    <row r="34" spans="2:13" ht="13.9" customHeight="1">
      <c r="B34" s="81" t="s">
        <v>51</v>
      </c>
      <c r="C34" s="100" t="s">
        <v>60</v>
      </c>
      <c r="D34" s="101"/>
      <c r="E34" s="102"/>
      <c r="F34" s="102"/>
      <c r="G34" s="102"/>
      <c r="H34" s="102"/>
      <c r="I34" s="102"/>
      <c r="J34" s="103"/>
      <c r="K34" s="98"/>
      <c r="L34" s="104">
        <v>0.1</v>
      </c>
      <c r="M34" s="300"/>
    </row>
    <row r="35" spans="2:13" ht="13.9" customHeight="1">
      <c r="B35" s="81" t="s">
        <v>52</v>
      </c>
      <c r="C35" s="100" t="s">
        <v>61</v>
      </c>
      <c r="D35" s="101"/>
      <c r="E35" s="102"/>
      <c r="F35" s="102"/>
      <c r="G35" s="102"/>
      <c r="H35" s="102"/>
      <c r="I35" s="102"/>
      <c r="J35" s="103"/>
      <c r="K35" s="98"/>
      <c r="L35" s="104">
        <v>0.15</v>
      </c>
      <c r="M35" s="300"/>
    </row>
    <row r="36" spans="2:13" ht="13.9" customHeight="1">
      <c r="B36" s="81" t="s">
        <v>53</v>
      </c>
      <c r="C36" s="100" t="s">
        <v>62</v>
      </c>
      <c r="D36" s="101"/>
      <c r="E36" s="102"/>
      <c r="F36" s="102"/>
      <c r="G36" s="102"/>
      <c r="H36" s="102"/>
      <c r="I36" s="102"/>
      <c r="J36" s="103"/>
      <c r="K36" s="98"/>
      <c r="L36" s="104">
        <v>0.5</v>
      </c>
      <c r="M36" s="300"/>
    </row>
    <row r="37" spans="2:13" ht="13.9" customHeight="1">
      <c r="B37" s="81" t="s">
        <v>54</v>
      </c>
      <c r="C37" s="100" t="s">
        <v>63</v>
      </c>
      <c r="D37" s="105"/>
      <c r="E37" s="106"/>
      <c r="F37" s="106"/>
      <c r="G37" s="106"/>
      <c r="H37" s="106"/>
      <c r="I37" s="106"/>
      <c r="J37" s="103"/>
      <c r="K37" s="98"/>
      <c r="L37" s="104">
        <v>0.1</v>
      </c>
      <c r="M37" s="300">
        <f>+K37*L37</f>
        <v>0</v>
      </c>
    </row>
    <row r="38" spans="2:13" ht="13.9" customHeight="1">
      <c r="B38" s="81" t="s">
        <v>55</v>
      </c>
      <c r="C38" s="100" t="s">
        <v>64</v>
      </c>
      <c r="D38" s="95"/>
      <c r="E38" s="96"/>
      <c r="F38" s="96"/>
      <c r="G38" s="96"/>
      <c r="H38" s="96"/>
      <c r="I38" s="96"/>
      <c r="J38" s="102"/>
      <c r="K38" s="98"/>
      <c r="L38" s="104">
        <v>0.24</v>
      </c>
      <c r="M38" s="300">
        <f>+K38*L38</f>
        <v>0</v>
      </c>
    </row>
    <row r="39" spans="2:13" ht="13.9" customHeight="1">
      <c r="B39" s="81" t="s">
        <v>56</v>
      </c>
      <c r="C39" s="100" t="s">
        <v>65</v>
      </c>
      <c r="D39" s="101"/>
      <c r="E39" s="102"/>
      <c r="F39" s="102"/>
      <c r="G39" s="102"/>
      <c r="H39" s="102"/>
      <c r="I39" s="102"/>
      <c r="J39" s="102"/>
      <c r="K39" s="98"/>
      <c r="L39" s="104"/>
      <c r="M39" s="300"/>
    </row>
    <row r="40" spans="2:13" ht="14.45" customHeight="1" thickBot="1">
      <c r="B40" s="83"/>
      <c r="C40" s="107" t="s">
        <v>57</v>
      </c>
      <c r="D40" s="108"/>
      <c r="E40" s="108"/>
      <c r="F40" s="85"/>
      <c r="G40" s="426" t="s">
        <v>58</v>
      </c>
      <c r="H40" s="426"/>
      <c r="I40" s="426"/>
      <c r="J40" s="427"/>
      <c r="K40" s="234">
        <f>SUM(K33:K39)</f>
        <v>0</v>
      </c>
      <c r="L40" s="109"/>
      <c r="M40" s="234">
        <f>SUM(M33:M39)</f>
        <v>0</v>
      </c>
    </row>
    <row r="41" spans="2:13" ht="14.1" customHeight="1"/>
  </sheetData>
  <mergeCells count="30">
    <mergeCell ref="L15:M15"/>
    <mergeCell ref="L20:M20"/>
    <mergeCell ref="H18:J18"/>
    <mergeCell ref="H15:J15"/>
    <mergeCell ref="H23:J23"/>
    <mergeCell ref="L23:M23"/>
    <mergeCell ref="L16:M16"/>
    <mergeCell ref="L17:M17"/>
    <mergeCell ref="L18:M18"/>
    <mergeCell ref="L19:M19"/>
    <mergeCell ref="G40:J40"/>
    <mergeCell ref="B31:M31"/>
    <mergeCell ref="B25:M25"/>
    <mergeCell ref="F27:L27"/>
    <mergeCell ref="C27:E27"/>
    <mergeCell ref="C4:D4"/>
    <mergeCell ref="C6:D6"/>
    <mergeCell ref="C8:D8"/>
    <mergeCell ref="C9:D9"/>
    <mergeCell ref="J6:L6"/>
    <mergeCell ref="E7:G7"/>
    <mergeCell ref="B10:D10"/>
    <mergeCell ref="H14:K14"/>
    <mergeCell ref="B11:D11"/>
    <mergeCell ref="J7:L7"/>
    <mergeCell ref="J8:L8"/>
    <mergeCell ref="J9:L9"/>
    <mergeCell ref="L14:M14"/>
    <mergeCell ref="B13:M13"/>
    <mergeCell ref="E8:G8"/>
  </mergeCells>
  <phoneticPr fontId="7" type="noConversion"/>
  <printOptions horizontalCentered="1"/>
  <pageMargins left="0.39370078740157483" right="0.39370078740157483" top="0.19685039370078741" bottom="0.19685039370078741" header="0.19685039370078741" footer="0.23"/>
  <pageSetup paperSize="9" orientation="landscape" horizontalDpi="300" verticalDpi="300" r:id="rId1"/>
  <headerFooter alignWithMargins="0"/>
  <colBreaks count="1" manualBreakCount="1">
    <brk id="13" min="1" max="39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131">
    <pageSetUpPr autoPageBreaks="0"/>
  </sheetPr>
  <dimension ref="B1:N39"/>
  <sheetViews>
    <sheetView showGridLines="0" workbookViewId="0">
      <pane ySplit="2" topLeftCell="A3" activePane="bottomLeft" state="frozen"/>
      <selection activeCell="C9" sqref="C9"/>
      <selection pane="bottomLeft" activeCell="J34" sqref="A1:J34"/>
    </sheetView>
  </sheetViews>
  <sheetFormatPr baseColWidth="10" defaultRowHeight="12.75"/>
  <cols>
    <col min="1" max="1" width="1.42578125" style="11" customWidth="1"/>
    <col min="2" max="2" width="10.85546875" style="11" customWidth="1"/>
    <col min="3" max="3" width="11.42578125" style="11"/>
    <col min="4" max="4" width="2.7109375" style="11" customWidth="1"/>
    <col min="5" max="5" width="8.85546875" style="11" customWidth="1"/>
    <col min="6" max="6" width="14.85546875" style="11" customWidth="1"/>
    <col min="7" max="7" width="23.28515625" style="11" customWidth="1"/>
    <col min="8" max="8" width="25" style="11" customWidth="1"/>
    <col min="9" max="9" width="12.42578125" style="11" customWidth="1"/>
    <col min="10" max="10" width="19" style="11" customWidth="1"/>
    <col min="11" max="11" width="28.85546875" style="11" customWidth="1"/>
    <col min="12" max="12" width="24.140625" style="11" customWidth="1"/>
    <col min="13" max="13" width="6.7109375" style="11" customWidth="1"/>
    <col min="14" max="14" width="15.7109375" style="11" customWidth="1"/>
    <col min="15" max="15" width="4.28515625" style="11" customWidth="1"/>
    <col min="16" max="16" width="5.85546875" style="11" customWidth="1"/>
    <col min="17" max="16384" width="11.42578125" style="11"/>
  </cols>
  <sheetData>
    <row r="1" spans="2:13" ht="14.25" customHeight="1" thickBot="1"/>
    <row r="2" spans="2:13" ht="16.5" hidden="1" customHeight="1" thickBot="1"/>
    <row r="3" spans="2:13" s="1" customFormat="1" ht="18" customHeight="1">
      <c r="B3" s="455" t="s">
        <v>67</v>
      </c>
      <c r="C3" s="456"/>
      <c r="D3" s="456"/>
      <c r="E3" s="456"/>
      <c r="F3" s="456"/>
      <c r="G3" s="456"/>
      <c r="H3" s="456"/>
      <c r="I3" s="456"/>
      <c r="J3" s="457"/>
      <c r="K3" s="113"/>
      <c r="L3" s="113"/>
      <c r="M3" s="256"/>
    </row>
    <row r="4" spans="2:13" ht="12.75" customHeight="1">
      <c r="B4" s="257" t="s">
        <v>21</v>
      </c>
      <c r="C4" s="258" t="s">
        <v>68</v>
      </c>
      <c r="D4" s="258"/>
      <c r="E4" s="258"/>
      <c r="F4" s="258"/>
      <c r="G4" s="259"/>
      <c r="H4" s="260" t="s">
        <v>69</v>
      </c>
      <c r="I4" s="260" t="s">
        <v>48</v>
      </c>
      <c r="J4" s="261" t="s">
        <v>42</v>
      </c>
    </row>
    <row r="5" spans="2:13" ht="12.75" customHeight="1">
      <c r="B5" s="229" t="s">
        <v>191</v>
      </c>
      <c r="C5" s="458"/>
      <c r="D5" s="459"/>
      <c r="E5" s="459"/>
      <c r="F5" s="459"/>
      <c r="G5" s="460"/>
      <c r="H5" s="115"/>
      <c r="I5" s="304"/>
      <c r="J5" s="230">
        <f>+H5*I5</f>
        <v>0</v>
      </c>
    </row>
    <row r="6" spans="2:13" ht="12.75" customHeight="1">
      <c r="B6" s="114"/>
      <c r="C6" s="263"/>
      <c r="D6" s="264"/>
      <c r="E6" s="264"/>
      <c r="F6" s="264"/>
      <c r="G6" s="265"/>
      <c r="H6" s="118"/>
      <c r="I6" s="116"/>
      <c r="J6" s="117"/>
    </row>
    <row r="7" spans="2:13" ht="12.75" customHeight="1">
      <c r="B7" s="114"/>
      <c r="C7" s="461"/>
      <c r="D7" s="462"/>
      <c r="E7" s="462"/>
      <c r="F7" s="462"/>
      <c r="G7" s="463"/>
      <c r="H7" s="118"/>
      <c r="I7" s="116"/>
      <c r="J7" s="117"/>
    </row>
    <row r="8" spans="2:13" ht="15.75" customHeight="1" thickBot="1">
      <c r="B8" s="114"/>
      <c r="C8" s="464"/>
      <c r="D8" s="465"/>
      <c r="E8" s="465"/>
      <c r="F8" s="465"/>
      <c r="G8" s="466"/>
      <c r="H8" s="240"/>
      <c r="I8" s="119"/>
      <c r="J8" s="241"/>
    </row>
    <row r="9" spans="2:13" ht="16.5" customHeight="1" thickBot="1">
      <c r="B9" s="262">
        <v>4</v>
      </c>
      <c r="C9" s="244"/>
      <c r="D9" s="248"/>
      <c r="E9" s="247" t="s">
        <v>38</v>
      </c>
      <c r="F9" s="247"/>
      <c r="G9" s="246"/>
      <c r="H9" s="242">
        <f>SUM(H5:H8)</f>
        <v>0</v>
      </c>
      <c r="I9" s="243"/>
      <c r="J9" s="242">
        <f>SUM(J5:J8)</f>
        <v>0</v>
      </c>
    </row>
    <row r="10" spans="2:13" ht="16.5" customHeight="1" thickBot="1">
      <c r="B10" s="1"/>
      <c r="C10" s="120"/>
      <c r="D10" s="121"/>
      <c r="E10" s="122"/>
      <c r="F10" s="122"/>
      <c r="G10" s="120"/>
      <c r="H10" s="123"/>
      <c r="I10" s="113"/>
      <c r="J10" s="123"/>
    </row>
    <row r="11" spans="2:13" ht="12.75" customHeight="1" thickBot="1">
      <c r="B11" s="124"/>
      <c r="C11" s="111"/>
      <c r="D11" s="111"/>
      <c r="E11" s="111"/>
      <c r="F11" s="112" t="s">
        <v>70</v>
      </c>
      <c r="G11" s="111"/>
      <c r="H11" s="111"/>
      <c r="I11" s="111"/>
      <c r="J11" s="125"/>
    </row>
    <row r="12" spans="2:13" ht="12.75" customHeight="1">
      <c r="B12" s="239" t="s">
        <v>66</v>
      </c>
      <c r="C12" s="476" t="s">
        <v>68</v>
      </c>
      <c r="D12" s="477"/>
      <c r="E12" s="477"/>
      <c r="F12" s="477"/>
      <c r="G12" s="478"/>
      <c r="H12" s="126" t="s">
        <v>69</v>
      </c>
      <c r="I12" s="127" t="s">
        <v>48</v>
      </c>
      <c r="J12" s="128" t="s">
        <v>42</v>
      </c>
    </row>
    <row r="13" spans="2:13" ht="12.75" customHeight="1">
      <c r="B13" s="129"/>
      <c r="C13" s="130"/>
      <c r="D13" s="131"/>
      <c r="E13" s="132"/>
      <c r="F13" s="132"/>
      <c r="G13" s="133"/>
      <c r="H13" s="134"/>
      <c r="I13" s="134"/>
      <c r="J13" s="135"/>
    </row>
    <row r="14" spans="2:13" ht="12.75" customHeight="1">
      <c r="B14" s="136"/>
      <c r="C14" s="130"/>
      <c r="D14" s="131"/>
      <c r="E14" s="132"/>
      <c r="F14" s="132"/>
      <c r="G14" s="133"/>
      <c r="H14" s="134"/>
      <c r="I14" s="134"/>
      <c r="J14" s="135"/>
    </row>
    <row r="15" spans="2:13" ht="12.75" customHeight="1">
      <c r="B15" s="136"/>
      <c r="C15" s="130"/>
      <c r="D15" s="131"/>
      <c r="E15" s="132"/>
      <c r="F15" s="132"/>
      <c r="G15" s="133"/>
      <c r="H15" s="134"/>
      <c r="I15" s="134"/>
      <c r="J15" s="135"/>
    </row>
    <row r="16" spans="2:13" ht="12.75" customHeight="1" thickBot="1">
      <c r="B16" s="136"/>
      <c r="C16" s="249"/>
      <c r="D16" s="147"/>
      <c r="E16" s="250"/>
      <c r="F16" s="250"/>
      <c r="G16" s="251"/>
      <c r="H16" s="119"/>
      <c r="I16" s="119"/>
      <c r="J16" s="254"/>
    </row>
    <row r="17" spans="2:14" ht="15.75" customHeight="1" thickBot="1">
      <c r="B17" s="262">
        <v>5</v>
      </c>
      <c r="C17" s="245"/>
      <c r="D17" s="252"/>
      <c r="E17" s="247" t="s">
        <v>38</v>
      </c>
      <c r="F17" s="247"/>
      <c r="G17" s="253"/>
      <c r="H17" s="255">
        <f>SUM(H13:H16)</f>
        <v>0</v>
      </c>
      <c r="I17" s="243"/>
      <c r="J17" s="242">
        <f>SUM(J13:J16)</f>
        <v>0</v>
      </c>
    </row>
    <row r="18" spans="2:14" ht="12.75" customHeight="1" thickBot="1"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</row>
    <row r="19" spans="2:14" ht="12.75" customHeight="1" thickBot="1">
      <c r="B19" s="110"/>
      <c r="C19" s="111"/>
      <c r="D19" s="111" t="s">
        <v>71</v>
      </c>
      <c r="E19" s="111"/>
      <c r="F19" s="125"/>
      <c r="G19" s="138" t="s">
        <v>72</v>
      </c>
      <c r="H19" s="138" t="s">
        <v>73</v>
      </c>
      <c r="I19" s="139" t="s">
        <v>74</v>
      </c>
      <c r="J19" s="140"/>
    </row>
    <row r="20" spans="2:14" ht="12.75" customHeight="1">
      <c r="B20" s="139"/>
      <c r="C20" s="141"/>
      <c r="D20" s="141"/>
      <c r="E20" s="142"/>
      <c r="F20" s="143"/>
      <c r="G20" s="139"/>
      <c r="H20" s="144" t="s">
        <v>104</v>
      </c>
      <c r="I20" s="145" t="s">
        <v>75</v>
      </c>
      <c r="J20" s="33"/>
    </row>
    <row r="21" spans="2:14" ht="18" customHeight="1">
      <c r="B21" s="146" t="s">
        <v>76</v>
      </c>
      <c r="C21" s="147"/>
      <c r="D21" s="474" t="s">
        <v>77</v>
      </c>
      <c r="E21" s="475"/>
      <c r="F21" s="269">
        <f>G50_P1!L23</f>
        <v>391879.53</v>
      </c>
      <c r="G21" s="148" t="s">
        <v>78</v>
      </c>
      <c r="H21" s="149" t="s">
        <v>79</v>
      </c>
      <c r="I21" s="145" t="s">
        <v>80</v>
      </c>
      <c r="J21" s="33"/>
    </row>
    <row r="22" spans="2:14" ht="18" customHeight="1">
      <c r="B22" s="146" t="s">
        <v>81</v>
      </c>
      <c r="C22" s="147"/>
      <c r="D22" s="474" t="s">
        <v>82</v>
      </c>
      <c r="E22" s="475"/>
      <c r="F22" s="270">
        <f>G50_P1!M28</f>
        <v>0</v>
      </c>
      <c r="G22" s="148" t="s">
        <v>83</v>
      </c>
      <c r="H22" s="149" t="s">
        <v>84</v>
      </c>
      <c r="I22" s="301" t="s">
        <v>199</v>
      </c>
      <c r="J22" s="33"/>
    </row>
    <row r="23" spans="2:14" ht="18" customHeight="1">
      <c r="B23" s="146"/>
      <c r="C23" s="147"/>
      <c r="D23" s="474"/>
      <c r="E23" s="475"/>
      <c r="F23" s="270"/>
      <c r="G23" s="148" t="s">
        <v>85</v>
      </c>
      <c r="H23" s="151" t="s">
        <v>86</v>
      </c>
      <c r="I23" s="152"/>
      <c r="J23" s="153"/>
    </row>
    <row r="24" spans="2:14" ht="18" customHeight="1">
      <c r="B24" s="146" t="s">
        <v>193</v>
      </c>
      <c r="C24" s="147"/>
      <c r="D24" s="474" t="s">
        <v>87</v>
      </c>
      <c r="E24" s="475"/>
      <c r="F24" s="266">
        <f>G50_P1!M33</f>
        <v>0</v>
      </c>
      <c r="G24" s="148" t="s">
        <v>88</v>
      </c>
      <c r="H24" s="149" t="s">
        <v>89</v>
      </c>
      <c r="I24" s="154"/>
      <c r="J24" s="16"/>
    </row>
    <row r="25" spans="2:14" ht="18" customHeight="1">
      <c r="B25" s="146" t="s">
        <v>194</v>
      </c>
      <c r="C25" s="147"/>
      <c r="D25" s="470" t="s">
        <v>90</v>
      </c>
      <c r="E25" s="471"/>
      <c r="F25" s="267">
        <f>SUM(G50_P1!M34:M37)</f>
        <v>0</v>
      </c>
      <c r="G25" s="148" t="s">
        <v>210</v>
      </c>
      <c r="H25" s="149" t="s">
        <v>91</v>
      </c>
      <c r="I25" s="154"/>
      <c r="J25" s="16"/>
    </row>
    <row r="26" spans="2:14" ht="18" customHeight="1">
      <c r="B26" s="146" t="s">
        <v>196</v>
      </c>
      <c r="C26" s="147"/>
      <c r="D26" s="472" t="s">
        <v>92</v>
      </c>
      <c r="E26" s="473"/>
      <c r="F26" s="267">
        <f>SUM(G50_P1!M38:M39)</f>
        <v>0</v>
      </c>
      <c r="G26" s="303" t="s">
        <v>211</v>
      </c>
      <c r="H26" s="149" t="s">
        <v>93</v>
      </c>
      <c r="I26" s="154"/>
      <c r="J26" s="16"/>
    </row>
    <row r="27" spans="2:14" ht="18" customHeight="1">
      <c r="B27" s="146" t="s">
        <v>198</v>
      </c>
      <c r="C27" s="147"/>
      <c r="D27" s="470" t="s">
        <v>94</v>
      </c>
      <c r="E27" s="471"/>
      <c r="F27" s="267"/>
      <c r="G27" s="148"/>
      <c r="H27" s="149" t="s">
        <v>95</v>
      </c>
      <c r="I27" s="154"/>
      <c r="J27" s="16"/>
    </row>
    <row r="28" spans="2:14" ht="18" customHeight="1">
      <c r="B28" s="146"/>
      <c r="C28" s="147"/>
      <c r="D28" s="147"/>
      <c r="E28" s="150"/>
      <c r="F28" s="267"/>
      <c r="G28" s="148" t="s">
        <v>200</v>
      </c>
      <c r="H28" s="151" t="s">
        <v>105</v>
      </c>
      <c r="I28" s="154"/>
      <c r="J28" s="16"/>
      <c r="K28" s="155"/>
    </row>
    <row r="29" spans="2:14" ht="18" customHeight="1">
      <c r="B29" s="146" t="s">
        <v>197</v>
      </c>
      <c r="C29" s="147"/>
      <c r="D29" s="474" t="s">
        <v>96</v>
      </c>
      <c r="E29" s="475"/>
      <c r="F29" s="267">
        <f>+J9</f>
        <v>0</v>
      </c>
      <c r="G29" s="156"/>
      <c r="H29" s="149" t="s">
        <v>97</v>
      </c>
      <c r="I29" s="154"/>
      <c r="J29" s="16"/>
    </row>
    <row r="30" spans="2:14" ht="18" customHeight="1">
      <c r="B30" s="146" t="s">
        <v>195</v>
      </c>
      <c r="C30" s="147"/>
      <c r="D30" s="474" t="s">
        <v>98</v>
      </c>
      <c r="E30" s="475"/>
      <c r="F30" s="267">
        <f>J17</f>
        <v>0</v>
      </c>
      <c r="G30" s="157"/>
      <c r="H30" s="149" t="s">
        <v>99</v>
      </c>
      <c r="I30" s="154"/>
      <c r="J30" s="16"/>
    </row>
    <row r="31" spans="2:14" ht="18" customHeight="1">
      <c r="B31" s="146" t="s">
        <v>100</v>
      </c>
      <c r="C31" s="147"/>
      <c r="D31" s="474" t="s">
        <v>101</v>
      </c>
      <c r="E31" s="475"/>
      <c r="F31" s="268"/>
      <c r="G31" s="157"/>
      <c r="H31" s="149" t="s">
        <v>102</v>
      </c>
      <c r="I31" s="154"/>
      <c r="J31" s="16"/>
    </row>
    <row r="32" spans="2:14" ht="18" customHeight="1" thickBot="1">
      <c r="B32" s="146"/>
      <c r="C32" s="147"/>
      <c r="D32" s="147"/>
      <c r="E32" s="158"/>
      <c r="F32" s="235"/>
      <c r="G32" s="157"/>
      <c r="H32" s="149" t="s">
        <v>103</v>
      </c>
      <c r="I32" s="154"/>
      <c r="J32" s="16"/>
    </row>
    <row r="33" spans="2:10" ht="15.75" customHeight="1">
      <c r="B33" s="467" t="s">
        <v>192</v>
      </c>
      <c r="C33" s="468"/>
      <c r="D33" s="468"/>
      <c r="E33" s="469"/>
      <c r="F33" s="236">
        <f>SUM(F21:F31)</f>
        <v>391879.53</v>
      </c>
      <c r="G33" s="157"/>
      <c r="H33" s="149"/>
      <c r="I33" s="154"/>
      <c r="J33" s="16"/>
    </row>
    <row r="34" spans="2:10" ht="16.5" customHeight="1" thickBot="1">
      <c r="B34" s="159"/>
      <c r="C34" s="87"/>
      <c r="D34" s="87"/>
      <c r="E34" s="160"/>
      <c r="F34" s="237"/>
      <c r="G34" s="159"/>
      <c r="H34" s="161"/>
      <c r="I34" s="162"/>
      <c r="J34" s="163"/>
    </row>
    <row r="35" spans="2:10" ht="12.75" customHeight="1"/>
    <row r="36" spans="2:10" ht="15" customHeight="1"/>
    <row r="37" spans="2:10" ht="1.5" customHeight="1"/>
    <row r="38" spans="2:10" ht="18" customHeight="1"/>
    <row r="39" spans="2:10" ht="20.25" customHeight="1"/>
  </sheetData>
  <mergeCells count="16">
    <mergeCell ref="B3:J3"/>
    <mergeCell ref="C5:G5"/>
    <mergeCell ref="C7:G7"/>
    <mergeCell ref="C8:G8"/>
    <mergeCell ref="B33:E33"/>
    <mergeCell ref="D25:E25"/>
    <mergeCell ref="D26:E26"/>
    <mergeCell ref="D27:E27"/>
    <mergeCell ref="D29:E29"/>
    <mergeCell ref="D31:E31"/>
    <mergeCell ref="D24:E24"/>
    <mergeCell ref="D30:E30"/>
    <mergeCell ref="C12:G12"/>
    <mergeCell ref="D21:E21"/>
    <mergeCell ref="D22:E22"/>
    <mergeCell ref="D23:E23"/>
  </mergeCells>
  <phoneticPr fontId="7" type="noConversion"/>
  <printOptions horizontalCentered="1"/>
  <pageMargins left="0.39370078740157483" right="0.39370078740157483" top="0.46" bottom="0.39370078740157483" header="0.2" footer="0.39370078740157483"/>
  <pageSetup paperSize="9" orientation="landscape" horizontalDpi="300" verticalDpi="300" r:id="rId1"/>
  <headerFooter alignWithMargins="0"/>
  <colBreaks count="1" manualBreakCount="1">
    <brk id="10" min="2" max="3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14">
    <pageSetUpPr autoPageBreaks="0"/>
  </sheetPr>
  <dimension ref="B1:Q43"/>
  <sheetViews>
    <sheetView showGridLines="0" workbookViewId="0">
      <selection activeCell="L40" sqref="A1:L40"/>
    </sheetView>
  </sheetViews>
  <sheetFormatPr baseColWidth="10" defaultRowHeight="12.75"/>
  <cols>
    <col min="1" max="1" width="2.28515625" style="164" customWidth="1"/>
    <col min="2" max="2" width="10.140625" style="164" customWidth="1"/>
    <col min="3" max="3" width="35.42578125" style="164" customWidth="1"/>
    <col min="4" max="4" width="3.7109375" style="164" customWidth="1"/>
    <col min="5" max="5" width="13.7109375" style="164" customWidth="1"/>
    <col min="6" max="6" width="3.7109375" style="164" customWidth="1"/>
    <col min="7" max="7" width="12.42578125" style="164" customWidth="1"/>
    <col min="8" max="8" width="3" style="164" customWidth="1"/>
    <col min="9" max="9" width="15.5703125" style="164" customWidth="1"/>
    <col min="10" max="10" width="6.140625" style="164" customWidth="1"/>
    <col min="11" max="11" width="3.28515625" style="164" customWidth="1"/>
    <col min="12" max="12" width="14" style="164" customWidth="1"/>
    <col min="13" max="13" width="3.140625" style="164" customWidth="1"/>
    <col min="14" max="16384" width="11.42578125" style="164"/>
  </cols>
  <sheetData>
    <row r="1" spans="2:17" ht="5.25" customHeight="1" thickBot="1"/>
    <row r="2" spans="2:17" ht="18.75" thickBot="1">
      <c r="B2" s="165" t="s">
        <v>106</v>
      </c>
      <c r="C2" s="165"/>
      <c r="D2" s="531" t="s">
        <v>107</v>
      </c>
      <c r="E2" s="532"/>
      <c r="F2" s="532"/>
      <c r="G2" s="532"/>
      <c r="H2" s="532"/>
      <c r="I2" s="532"/>
      <c r="J2" s="533"/>
      <c r="L2" s="166"/>
    </row>
    <row r="3" spans="2:17" ht="11.25" customHeight="1">
      <c r="B3" s="165" t="s">
        <v>108</v>
      </c>
      <c r="C3" s="165"/>
      <c r="L3" s="167"/>
    </row>
    <row r="4" spans="2:17" ht="16.5" customHeight="1">
      <c r="B4" s="165" t="s">
        <v>109</v>
      </c>
      <c r="C4" s="165"/>
      <c r="D4" s="534" t="s">
        <v>110</v>
      </c>
      <c r="E4" s="534"/>
      <c r="F4" s="534"/>
      <c r="G4" s="534"/>
      <c r="H4" s="534"/>
      <c r="I4" s="534"/>
      <c r="J4" s="534"/>
      <c r="L4" s="168"/>
    </row>
    <row r="5" spans="2:17" ht="6" customHeight="1" thickBot="1">
      <c r="B5" s="165"/>
      <c r="C5" s="165"/>
    </row>
    <row r="6" spans="2:17" ht="14.1" customHeight="1">
      <c r="B6" s="169" t="s">
        <v>21</v>
      </c>
      <c r="C6" s="170"/>
      <c r="D6" s="537" t="s">
        <v>23</v>
      </c>
      <c r="E6" s="538"/>
      <c r="F6" s="537" t="s">
        <v>23</v>
      </c>
      <c r="G6" s="539"/>
      <c r="H6" s="538"/>
      <c r="I6" s="171" t="s">
        <v>23</v>
      </c>
      <c r="J6" s="172" t="s">
        <v>48</v>
      </c>
      <c r="K6" s="492" t="s">
        <v>111</v>
      </c>
      <c r="L6" s="493"/>
    </row>
    <row r="7" spans="2:17" ht="14.25" customHeight="1">
      <c r="B7" s="173"/>
      <c r="C7" s="174" t="s">
        <v>184</v>
      </c>
      <c r="D7" s="494" t="s">
        <v>112</v>
      </c>
      <c r="E7" s="496"/>
      <c r="F7" s="494" t="s">
        <v>113</v>
      </c>
      <c r="G7" s="495"/>
      <c r="H7" s="496"/>
      <c r="I7" s="174" t="s">
        <v>26</v>
      </c>
      <c r="J7" s="175"/>
      <c r="K7" s="494" t="s">
        <v>114</v>
      </c>
      <c r="L7" s="497"/>
    </row>
    <row r="8" spans="2:17" ht="14.45" customHeight="1">
      <c r="B8" s="176" t="s">
        <v>115</v>
      </c>
      <c r="C8" s="177" t="s">
        <v>116</v>
      </c>
      <c r="D8" s="535">
        <f t="shared" ref="D8:D13" si="0">F8+I8</f>
        <v>0</v>
      </c>
      <c r="E8" s="536"/>
      <c r="F8" s="528"/>
      <c r="G8" s="529"/>
      <c r="H8" s="530"/>
      <c r="I8" s="275"/>
      <c r="J8" s="178">
        <v>7.0000000000000007E-2</v>
      </c>
      <c r="K8" s="487">
        <f t="shared" ref="K8:K13" si="1">I8*7/100</f>
        <v>0</v>
      </c>
      <c r="L8" s="488"/>
    </row>
    <row r="9" spans="2:17" ht="14.45" customHeight="1">
      <c r="B9" s="176" t="s">
        <v>117</v>
      </c>
      <c r="C9" s="177" t="s">
        <v>118</v>
      </c>
      <c r="D9" s="479">
        <f t="shared" si="0"/>
        <v>0</v>
      </c>
      <c r="E9" s="491"/>
      <c r="F9" s="481"/>
      <c r="G9" s="482"/>
      <c r="H9" s="483"/>
      <c r="I9" s="275"/>
      <c r="J9" s="179" t="s">
        <v>119</v>
      </c>
      <c r="K9" s="487">
        <f t="shared" si="1"/>
        <v>0</v>
      </c>
      <c r="L9" s="488"/>
    </row>
    <row r="10" spans="2:17" ht="15.75">
      <c r="B10" s="176" t="s">
        <v>120</v>
      </c>
      <c r="C10" s="177" t="s">
        <v>121</v>
      </c>
      <c r="D10" s="479">
        <f t="shared" si="0"/>
        <v>0</v>
      </c>
      <c r="E10" s="491"/>
      <c r="F10" s="481"/>
      <c r="G10" s="482"/>
      <c r="H10" s="483"/>
      <c r="I10" s="275"/>
      <c r="J10" s="180" t="s">
        <v>119</v>
      </c>
      <c r="K10" s="487">
        <f t="shared" si="1"/>
        <v>0</v>
      </c>
      <c r="L10" s="488"/>
    </row>
    <row r="11" spans="2:17" ht="15.75">
      <c r="B11" s="176" t="s">
        <v>122</v>
      </c>
      <c r="C11" s="177" t="s">
        <v>123</v>
      </c>
      <c r="D11" s="479">
        <f t="shared" si="0"/>
        <v>0</v>
      </c>
      <c r="E11" s="491"/>
      <c r="F11" s="481"/>
      <c r="G11" s="482"/>
      <c r="H11" s="483"/>
      <c r="I11" s="275"/>
      <c r="J11" s="180" t="s">
        <v>119</v>
      </c>
      <c r="K11" s="487">
        <f t="shared" si="1"/>
        <v>0</v>
      </c>
      <c r="L11" s="488"/>
    </row>
    <row r="12" spans="2:17" ht="14.45" customHeight="1">
      <c r="B12" s="176" t="s">
        <v>124</v>
      </c>
      <c r="C12" s="177" t="s">
        <v>125</v>
      </c>
      <c r="D12" s="479">
        <f t="shared" si="0"/>
        <v>0</v>
      </c>
      <c r="E12" s="491"/>
      <c r="F12" s="481"/>
      <c r="G12" s="482"/>
      <c r="H12" s="483"/>
      <c r="I12" s="275"/>
      <c r="J12" s="180" t="s">
        <v>119</v>
      </c>
      <c r="K12" s="487">
        <f t="shared" si="1"/>
        <v>0</v>
      </c>
      <c r="L12" s="488"/>
    </row>
    <row r="13" spans="2:17" ht="14.45" customHeight="1">
      <c r="B13" s="176" t="s">
        <v>126</v>
      </c>
      <c r="C13" s="177" t="s">
        <v>127</v>
      </c>
      <c r="D13" s="479">
        <f t="shared" si="0"/>
        <v>0</v>
      </c>
      <c r="E13" s="491"/>
      <c r="F13" s="481"/>
      <c r="G13" s="482"/>
      <c r="H13" s="483"/>
      <c r="I13" s="275"/>
      <c r="J13" s="180" t="s">
        <v>119</v>
      </c>
      <c r="K13" s="487">
        <f t="shared" si="1"/>
        <v>0</v>
      </c>
      <c r="L13" s="488"/>
      <c r="Q13" s="271"/>
    </row>
    <row r="14" spans="2:17" ht="3" customHeight="1" thickBot="1">
      <c r="B14" s="181"/>
      <c r="C14" s="182"/>
      <c r="D14" s="284"/>
      <c r="E14" s="285"/>
      <c r="F14" s="276"/>
      <c r="G14" s="277"/>
      <c r="H14" s="278"/>
      <c r="I14" s="279"/>
      <c r="J14" s="183"/>
      <c r="K14" s="288"/>
      <c r="L14" s="289"/>
    </row>
    <row r="15" spans="2:17" ht="3" customHeight="1">
      <c r="B15" s="176"/>
      <c r="C15" s="177"/>
      <c r="D15" s="286"/>
      <c r="E15" s="287"/>
      <c r="F15" s="280"/>
      <c r="G15" s="281"/>
      <c r="H15" s="282"/>
      <c r="I15" s="283"/>
      <c r="J15" s="184"/>
      <c r="K15" s="286"/>
      <c r="L15" s="290"/>
    </row>
    <row r="16" spans="2:17" ht="14.45" customHeight="1">
      <c r="B16" s="176" t="s">
        <v>128</v>
      </c>
      <c r="C16" s="177" t="s">
        <v>129</v>
      </c>
      <c r="D16" s="479"/>
      <c r="E16" s="491"/>
      <c r="F16" s="484"/>
      <c r="G16" s="485"/>
      <c r="H16" s="486"/>
      <c r="I16" s="275"/>
      <c r="J16" s="179">
        <v>0.17</v>
      </c>
      <c r="K16" s="479">
        <f>I16*17/100</f>
        <v>0</v>
      </c>
      <c r="L16" s="480"/>
    </row>
    <row r="17" spans="2:12" ht="14.45" customHeight="1">
      <c r="B17" s="176" t="s">
        <v>130</v>
      </c>
      <c r="C17" s="177" t="s">
        <v>131</v>
      </c>
      <c r="D17" s="479">
        <f t="shared" ref="D17:D29" si="2">F17+I17</f>
        <v>0</v>
      </c>
      <c r="E17" s="491"/>
      <c r="F17" s="481"/>
      <c r="G17" s="482"/>
      <c r="H17" s="483"/>
      <c r="I17" s="275"/>
      <c r="J17" s="180" t="s">
        <v>119</v>
      </c>
      <c r="K17" s="479">
        <f t="shared" ref="K17:K29" si="3">I17*17/100</f>
        <v>0</v>
      </c>
      <c r="L17" s="480"/>
    </row>
    <row r="18" spans="2:12" ht="14.45" customHeight="1">
      <c r="B18" s="176" t="s">
        <v>132</v>
      </c>
      <c r="C18" s="177" t="s">
        <v>133</v>
      </c>
      <c r="D18" s="479">
        <f t="shared" si="2"/>
        <v>0</v>
      </c>
      <c r="E18" s="491"/>
      <c r="F18" s="481"/>
      <c r="G18" s="482"/>
      <c r="H18" s="483"/>
      <c r="I18" s="275"/>
      <c r="J18" s="180" t="s">
        <v>119</v>
      </c>
      <c r="K18" s="479">
        <f t="shared" si="3"/>
        <v>0</v>
      </c>
      <c r="L18" s="480"/>
    </row>
    <row r="19" spans="2:12" ht="14.45" customHeight="1">
      <c r="B19" s="176" t="s">
        <v>134</v>
      </c>
      <c r="C19" s="177" t="s">
        <v>135</v>
      </c>
      <c r="D19" s="479"/>
      <c r="E19" s="491"/>
      <c r="F19" s="481"/>
      <c r="G19" s="482"/>
      <c r="H19" s="483"/>
      <c r="I19" s="275">
        <f>D19-F19</f>
        <v>0</v>
      </c>
      <c r="J19" s="185" t="s">
        <v>119</v>
      </c>
      <c r="K19" s="479">
        <f t="shared" si="3"/>
        <v>0</v>
      </c>
      <c r="L19" s="480"/>
    </row>
    <row r="20" spans="2:12" ht="15.75">
      <c r="B20" s="176" t="s">
        <v>136</v>
      </c>
      <c r="C20" s="177" t="s">
        <v>137</v>
      </c>
      <c r="D20" s="479">
        <f t="shared" si="2"/>
        <v>0</v>
      </c>
      <c r="E20" s="491"/>
      <c r="F20" s="481"/>
      <c r="G20" s="482"/>
      <c r="H20" s="483"/>
      <c r="I20" s="275"/>
      <c r="J20" s="185" t="s">
        <v>119</v>
      </c>
      <c r="K20" s="479">
        <f t="shared" si="3"/>
        <v>0</v>
      </c>
      <c r="L20" s="480"/>
    </row>
    <row r="21" spans="2:12" ht="15.75">
      <c r="B21" s="176" t="s">
        <v>138</v>
      </c>
      <c r="C21" s="177" t="s">
        <v>139</v>
      </c>
      <c r="D21" s="479">
        <f t="shared" si="2"/>
        <v>0</v>
      </c>
      <c r="E21" s="491"/>
      <c r="F21" s="481"/>
      <c r="G21" s="482"/>
      <c r="H21" s="483"/>
      <c r="I21" s="275"/>
      <c r="J21" s="180" t="s">
        <v>119</v>
      </c>
      <c r="K21" s="479">
        <f t="shared" si="3"/>
        <v>0</v>
      </c>
      <c r="L21" s="480"/>
    </row>
    <row r="22" spans="2:12" ht="14.45" customHeight="1">
      <c r="B22" s="176" t="s">
        <v>140</v>
      </c>
      <c r="C22" s="177" t="s">
        <v>141</v>
      </c>
      <c r="D22" s="479">
        <f>+G50_P1!H23</f>
        <v>19593976.5</v>
      </c>
      <c r="E22" s="491"/>
      <c r="F22" s="481"/>
      <c r="G22" s="482"/>
      <c r="H22" s="483"/>
      <c r="I22" s="275">
        <f>D22-F22</f>
        <v>19593976.5</v>
      </c>
      <c r="J22" s="180" t="s">
        <v>119</v>
      </c>
      <c r="K22" s="479">
        <f>I22*17/100</f>
        <v>3330976.0049999999</v>
      </c>
      <c r="L22" s="480"/>
    </row>
    <row r="23" spans="2:12" ht="14.45" customHeight="1">
      <c r="B23" s="176" t="s">
        <v>142</v>
      </c>
      <c r="C23" s="186" t="s">
        <v>143</v>
      </c>
      <c r="D23" s="479">
        <f t="shared" si="2"/>
        <v>0</v>
      </c>
      <c r="E23" s="491"/>
      <c r="F23" s="481"/>
      <c r="G23" s="482"/>
      <c r="H23" s="483"/>
      <c r="I23" s="275"/>
      <c r="J23" s="180" t="s">
        <v>119</v>
      </c>
      <c r="K23" s="479">
        <f t="shared" si="3"/>
        <v>0</v>
      </c>
      <c r="L23" s="480"/>
    </row>
    <row r="24" spans="2:12" ht="14.45" customHeight="1">
      <c r="B24" s="176" t="s">
        <v>144</v>
      </c>
      <c r="C24" s="177" t="s">
        <v>145</v>
      </c>
      <c r="D24" s="479">
        <f t="shared" si="2"/>
        <v>0</v>
      </c>
      <c r="E24" s="491"/>
      <c r="F24" s="481"/>
      <c r="G24" s="482"/>
      <c r="H24" s="483"/>
      <c r="I24" s="275"/>
      <c r="J24" s="180" t="s">
        <v>119</v>
      </c>
      <c r="K24" s="479">
        <f t="shared" si="3"/>
        <v>0</v>
      </c>
      <c r="L24" s="480"/>
    </row>
    <row r="25" spans="2:12" ht="14.45" customHeight="1">
      <c r="B25" s="176" t="s">
        <v>146</v>
      </c>
      <c r="C25" s="177" t="s">
        <v>147</v>
      </c>
      <c r="D25" s="479">
        <f t="shared" si="2"/>
        <v>0</v>
      </c>
      <c r="E25" s="491"/>
      <c r="F25" s="481"/>
      <c r="G25" s="482"/>
      <c r="H25" s="483"/>
      <c r="I25" s="275"/>
      <c r="J25" s="180" t="s">
        <v>119</v>
      </c>
      <c r="K25" s="479">
        <f t="shared" si="3"/>
        <v>0</v>
      </c>
      <c r="L25" s="480"/>
    </row>
    <row r="26" spans="2:12" ht="14.45" customHeight="1">
      <c r="B26" s="176" t="s">
        <v>148</v>
      </c>
      <c r="C26" s="177" t="s">
        <v>149</v>
      </c>
      <c r="D26" s="479">
        <f t="shared" si="2"/>
        <v>0</v>
      </c>
      <c r="E26" s="491"/>
      <c r="F26" s="481"/>
      <c r="G26" s="482"/>
      <c r="H26" s="483"/>
      <c r="I26" s="275"/>
      <c r="J26" s="180" t="s">
        <v>119</v>
      </c>
      <c r="K26" s="479">
        <f t="shared" si="3"/>
        <v>0</v>
      </c>
      <c r="L26" s="480"/>
    </row>
    <row r="27" spans="2:12" ht="14.45" customHeight="1">
      <c r="B27" s="176" t="s">
        <v>150</v>
      </c>
      <c r="C27" s="177" t="s">
        <v>151</v>
      </c>
      <c r="D27" s="479">
        <f t="shared" si="2"/>
        <v>0</v>
      </c>
      <c r="E27" s="491"/>
      <c r="F27" s="481"/>
      <c r="G27" s="482"/>
      <c r="H27" s="483"/>
      <c r="I27" s="275"/>
      <c r="J27" s="180" t="s">
        <v>119</v>
      </c>
      <c r="K27" s="479">
        <f t="shared" si="3"/>
        <v>0</v>
      </c>
      <c r="L27" s="480"/>
    </row>
    <row r="28" spans="2:12" ht="14.45" customHeight="1">
      <c r="B28" s="176" t="s">
        <v>152</v>
      </c>
      <c r="C28" s="177" t="s">
        <v>153</v>
      </c>
      <c r="D28" s="479">
        <f t="shared" si="2"/>
        <v>0</v>
      </c>
      <c r="E28" s="491"/>
      <c r="F28" s="481"/>
      <c r="G28" s="482"/>
      <c r="H28" s="483"/>
      <c r="I28" s="275"/>
      <c r="J28" s="180" t="s">
        <v>119</v>
      </c>
      <c r="K28" s="479">
        <f t="shared" si="3"/>
        <v>0</v>
      </c>
      <c r="L28" s="480"/>
    </row>
    <row r="29" spans="2:12" ht="14.45" customHeight="1">
      <c r="B29" s="176" t="s">
        <v>154</v>
      </c>
      <c r="C29" s="177" t="s">
        <v>155</v>
      </c>
      <c r="D29" s="479">
        <f t="shared" si="2"/>
        <v>0</v>
      </c>
      <c r="E29" s="491"/>
      <c r="F29" s="522"/>
      <c r="G29" s="523"/>
      <c r="H29" s="524"/>
      <c r="I29" s="275"/>
      <c r="J29" s="180" t="s">
        <v>119</v>
      </c>
      <c r="K29" s="479">
        <f t="shared" si="3"/>
        <v>0</v>
      </c>
      <c r="L29" s="480"/>
    </row>
    <row r="30" spans="2:12" ht="20.25" customHeight="1" thickBot="1">
      <c r="B30" s="187"/>
      <c r="C30" s="188" t="s">
        <v>156</v>
      </c>
      <c r="D30" s="509">
        <f>SUM(D8:E29)</f>
        <v>19593976.5</v>
      </c>
      <c r="E30" s="510"/>
      <c r="F30" s="509">
        <f>SUM(F8:H29)</f>
        <v>0</v>
      </c>
      <c r="G30" s="511"/>
      <c r="H30" s="510"/>
      <c r="I30" s="298">
        <f>SUM(I8:I29)</f>
        <v>19593976.5</v>
      </c>
      <c r="J30" s="238"/>
      <c r="K30" s="489">
        <f>SUM(K8:L29)</f>
        <v>3330976.0049999999</v>
      </c>
      <c r="L30" s="490"/>
    </row>
    <row r="31" spans="2:12" ht="16.5" customHeight="1" thickBot="1">
      <c r="B31" s="189"/>
      <c r="C31" s="190" t="s">
        <v>157</v>
      </c>
      <c r="G31" s="190" t="s">
        <v>158</v>
      </c>
      <c r="H31" s="191"/>
      <c r="I31" s="191"/>
    </row>
    <row r="32" spans="2:12" ht="14.25" customHeight="1">
      <c r="B32" s="189"/>
      <c r="C32" s="192" t="s">
        <v>159</v>
      </c>
      <c r="D32" s="193"/>
      <c r="E32" s="194" t="s">
        <v>160</v>
      </c>
      <c r="G32" s="169" t="s">
        <v>161</v>
      </c>
      <c r="H32" s="525" t="s">
        <v>162</v>
      </c>
      <c r="I32" s="526"/>
      <c r="J32" s="526"/>
      <c r="K32" s="527"/>
      <c r="L32" s="291">
        <f>K30</f>
        <v>3330976.0049999999</v>
      </c>
    </row>
    <row r="33" spans="2:12" ht="12.75" customHeight="1">
      <c r="B33" s="195" t="s">
        <v>163</v>
      </c>
      <c r="C33" s="520" t="s">
        <v>164</v>
      </c>
      <c r="D33" s="521"/>
      <c r="E33" s="305"/>
      <c r="G33" s="196" t="s">
        <v>165</v>
      </c>
      <c r="H33" s="517" t="s">
        <v>166</v>
      </c>
      <c r="I33" s="518"/>
      <c r="J33" s="518"/>
      <c r="K33" s="519"/>
      <c r="L33" s="292"/>
    </row>
    <row r="34" spans="2:12" ht="15" customHeight="1">
      <c r="B34" s="195" t="s">
        <v>167</v>
      </c>
      <c r="C34" s="515" t="s">
        <v>185</v>
      </c>
      <c r="D34" s="516"/>
      <c r="E34" s="296"/>
      <c r="G34" s="196"/>
      <c r="H34" s="503" t="s">
        <v>168</v>
      </c>
      <c r="I34" s="504"/>
      <c r="J34" s="504"/>
      <c r="K34" s="505"/>
      <c r="L34" s="293"/>
    </row>
    <row r="35" spans="2:12" ht="12.75" customHeight="1">
      <c r="B35" s="195" t="s">
        <v>169</v>
      </c>
      <c r="C35" s="515" t="s">
        <v>186</v>
      </c>
      <c r="D35" s="516"/>
      <c r="E35" s="296"/>
      <c r="G35" s="196" t="s">
        <v>170</v>
      </c>
      <c r="H35" s="197" t="s">
        <v>171</v>
      </c>
      <c r="I35" s="198"/>
      <c r="J35" s="198"/>
      <c r="K35" s="199"/>
      <c r="L35" s="293"/>
    </row>
    <row r="36" spans="2:12" ht="14.25" customHeight="1">
      <c r="B36" s="195" t="s">
        <v>172</v>
      </c>
      <c r="C36" s="515" t="s">
        <v>187</v>
      </c>
      <c r="D36" s="516"/>
      <c r="E36" s="296"/>
      <c r="G36" s="196"/>
      <c r="H36" s="200" t="s">
        <v>173</v>
      </c>
      <c r="I36" s="201"/>
      <c r="J36" s="201"/>
      <c r="K36" s="202"/>
      <c r="L36" s="294">
        <f>L32+L33+L35</f>
        <v>3330976.0049999999</v>
      </c>
    </row>
    <row r="37" spans="2:12" ht="14.25" customHeight="1">
      <c r="B37" s="195" t="s">
        <v>174</v>
      </c>
      <c r="C37" s="515" t="s">
        <v>188</v>
      </c>
      <c r="D37" s="516"/>
      <c r="E37" s="296"/>
      <c r="G37" s="196" t="s">
        <v>175</v>
      </c>
      <c r="H37" s="506" t="s">
        <v>176</v>
      </c>
      <c r="I37" s="507"/>
      <c r="J37" s="507"/>
      <c r="K37" s="508"/>
      <c r="L37" s="307">
        <f>E39</f>
        <v>0</v>
      </c>
    </row>
    <row r="38" spans="2:12" ht="13.5" customHeight="1">
      <c r="B38" s="195" t="s">
        <v>177</v>
      </c>
      <c r="C38" s="498" t="s">
        <v>189</v>
      </c>
      <c r="D38" s="499"/>
      <c r="E38" s="297"/>
      <c r="G38" s="196" t="s">
        <v>178</v>
      </c>
      <c r="H38" s="500" t="s">
        <v>179</v>
      </c>
      <c r="I38" s="501"/>
      <c r="J38" s="501"/>
      <c r="K38" s="502"/>
      <c r="L38" s="294">
        <f>IF((L36-L37)&gt;0,L36-L37,0)</f>
        <v>3330976.0049999999</v>
      </c>
    </row>
    <row r="39" spans="2:12" ht="13.5" customHeight="1">
      <c r="B39" s="203"/>
      <c r="C39" s="204" t="s">
        <v>180</v>
      </c>
      <c r="D39" s="205"/>
      <c r="E39" s="306">
        <f>SUM(E33:E38)</f>
        <v>0</v>
      </c>
      <c r="G39" s="206"/>
      <c r="H39" s="207" t="s">
        <v>181</v>
      </c>
      <c r="I39" s="208"/>
      <c r="J39" s="208"/>
      <c r="K39" s="209"/>
      <c r="L39" s="295"/>
    </row>
    <row r="40" spans="2:12" ht="12.75" customHeight="1">
      <c r="B40" s="203"/>
      <c r="C40" s="210"/>
      <c r="D40" s="211"/>
      <c r="E40" s="272"/>
      <c r="G40" s="206" t="s">
        <v>182</v>
      </c>
      <c r="H40" s="512" t="s">
        <v>183</v>
      </c>
      <c r="I40" s="513"/>
      <c r="J40" s="513"/>
      <c r="K40" s="514"/>
      <c r="L40" s="308">
        <f>IF((L36-L37)&lt;0,-L36+L37,0)</f>
        <v>0</v>
      </c>
    </row>
    <row r="41" spans="2:12" ht="6" customHeight="1" thickBot="1">
      <c r="B41" s="212"/>
      <c r="C41" s="213"/>
      <c r="D41" s="214"/>
      <c r="E41" s="273"/>
      <c r="F41" s="215"/>
      <c r="G41" s="216"/>
      <c r="H41" s="217"/>
      <c r="I41" s="218"/>
      <c r="J41" s="218"/>
      <c r="K41" s="219"/>
      <c r="L41" s="274"/>
    </row>
    <row r="42" spans="2:12" ht="14.45" customHeight="1"/>
    <row r="43" spans="2:12" s="215" customFormat="1" ht="4.5" customHeight="1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</sheetData>
  <mergeCells count="83">
    <mergeCell ref="D10:E10"/>
    <mergeCell ref="F8:H8"/>
    <mergeCell ref="D2:J2"/>
    <mergeCell ref="D4:J4"/>
    <mergeCell ref="D8:E8"/>
    <mergeCell ref="D9:E9"/>
    <mergeCell ref="D7:E7"/>
    <mergeCell ref="D6:E6"/>
    <mergeCell ref="F6:H6"/>
    <mergeCell ref="D11:E11"/>
    <mergeCell ref="D12:E12"/>
    <mergeCell ref="K11:L11"/>
    <mergeCell ref="H40:K40"/>
    <mergeCell ref="C37:D37"/>
    <mergeCell ref="C35:D35"/>
    <mergeCell ref="C36:D36"/>
    <mergeCell ref="C34:D34"/>
    <mergeCell ref="H33:K33"/>
    <mergeCell ref="C33:D33"/>
    <mergeCell ref="F29:H29"/>
    <mergeCell ref="D19:E19"/>
    <mergeCell ref="D24:E24"/>
    <mergeCell ref="H32:K32"/>
    <mergeCell ref="D26:E26"/>
    <mergeCell ref="D23:E23"/>
    <mergeCell ref="K6:L6"/>
    <mergeCell ref="F7:H7"/>
    <mergeCell ref="K7:L7"/>
    <mergeCell ref="C38:D38"/>
    <mergeCell ref="H38:K38"/>
    <mergeCell ref="H34:K34"/>
    <mergeCell ref="H37:K37"/>
    <mergeCell ref="D30:E30"/>
    <mergeCell ref="F30:H30"/>
    <mergeCell ref="D29:E29"/>
    <mergeCell ref="D20:E20"/>
    <mergeCell ref="D17:E17"/>
    <mergeCell ref="D16:E16"/>
    <mergeCell ref="D13:E13"/>
    <mergeCell ref="D27:E27"/>
    <mergeCell ref="D18:E18"/>
    <mergeCell ref="D21:E21"/>
    <mergeCell ref="D22:E22"/>
    <mergeCell ref="D25:E25"/>
    <mergeCell ref="K26:L26"/>
    <mergeCell ref="D28:E28"/>
    <mergeCell ref="K25:L25"/>
    <mergeCell ref="F27:H27"/>
    <mergeCell ref="F28:H28"/>
    <mergeCell ref="F23:H23"/>
    <mergeCell ref="F24:H24"/>
    <mergeCell ref="F25:H25"/>
    <mergeCell ref="F26:H26"/>
    <mergeCell ref="K24:L24"/>
    <mergeCell ref="K27:L27"/>
    <mergeCell ref="K8:L8"/>
    <mergeCell ref="K9:L9"/>
    <mergeCell ref="F11:H11"/>
    <mergeCell ref="F12:H12"/>
    <mergeCell ref="K30:L30"/>
    <mergeCell ref="K29:L29"/>
    <mergeCell ref="K28:L28"/>
    <mergeCell ref="F22:H22"/>
    <mergeCell ref="K22:L22"/>
    <mergeCell ref="K23:L23"/>
    <mergeCell ref="F13:H13"/>
    <mergeCell ref="F9:H9"/>
    <mergeCell ref="K12:L12"/>
    <mergeCell ref="K10:L10"/>
    <mergeCell ref="F10:H10"/>
    <mergeCell ref="K13:L13"/>
    <mergeCell ref="K16:L16"/>
    <mergeCell ref="F21:H21"/>
    <mergeCell ref="K17:L17"/>
    <mergeCell ref="F18:H18"/>
    <mergeCell ref="F19:H19"/>
    <mergeCell ref="F20:H20"/>
    <mergeCell ref="F17:H17"/>
    <mergeCell ref="F16:H16"/>
    <mergeCell ref="K18:L18"/>
    <mergeCell ref="K20:L20"/>
    <mergeCell ref="K19:L19"/>
    <mergeCell ref="K21:L21"/>
  </mergeCells>
  <phoneticPr fontId="7" type="noConversion"/>
  <printOptions horizontalCentered="1" verticalCentered="1"/>
  <pageMargins left="0.39370078740157483" right="0.39370078740157483" top="0.2" bottom="0.39370078740157483" header="0.34" footer="0.51181102362204722"/>
  <pageSetup paperSize="9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1">
    <tabColor indexed="13"/>
  </sheetPr>
  <dimension ref="A1:H30"/>
  <sheetViews>
    <sheetView showZeros="0" view="pageBreakPreview" topLeftCell="D1" zoomScale="60" zoomScaleNormal="60" workbookViewId="0">
      <selection activeCell="H10" sqref="H10"/>
    </sheetView>
  </sheetViews>
  <sheetFormatPr baseColWidth="10" defaultRowHeight="12.75"/>
  <cols>
    <col min="1" max="1" width="18" hidden="1" customWidth="1"/>
    <col min="2" max="2" width="26" customWidth="1"/>
    <col min="3" max="3" width="35.85546875" customWidth="1"/>
    <col min="4" max="4" width="34.42578125" customWidth="1"/>
    <col min="5" max="5" width="26" customWidth="1"/>
    <col min="6" max="6" width="40.7109375" customWidth="1"/>
    <col min="7" max="7" width="49.5703125" customWidth="1"/>
    <col min="8" max="8" width="49.85546875" bestFit="1" customWidth="1"/>
    <col min="9" max="10" width="16.5703125" bestFit="1" customWidth="1"/>
    <col min="11" max="11" width="20.5703125" customWidth="1"/>
    <col min="12" max="12" width="15" customWidth="1"/>
  </cols>
  <sheetData>
    <row r="1" spans="1:8" ht="20.100000000000001" customHeight="1">
      <c r="B1" s="318" t="s">
        <v>222</v>
      </c>
    </row>
    <row r="2" spans="1:8" ht="18" customHeight="1">
      <c r="A2" s="319"/>
      <c r="B2" s="320" t="s">
        <v>223</v>
      </c>
      <c r="H2" s="367"/>
    </row>
    <row r="3" spans="1:8" ht="20.25">
      <c r="A3" s="319"/>
      <c r="B3" s="321" t="s">
        <v>224</v>
      </c>
      <c r="C3" s="322"/>
      <c r="D3" s="322"/>
      <c r="E3" s="322"/>
      <c r="F3" s="322"/>
      <c r="G3" s="322"/>
      <c r="H3" s="322"/>
    </row>
    <row r="4" spans="1:8" ht="24" customHeight="1">
      <c r="C4" s="322"/>
      <c r="D4" s="322"/>
      <c r="E4" s="323" t="s">
        <v>342</v>
      </c>
      <c r="F4" s="323"/>
      <c r="G4" s="324"/>
      <c r="H4" s="366"/>
    </row>
    <row r="5" spans="1:8" ht="27.75" customHeight="1">
      <c r="A5" s="322"/>
      <c r="B5" s="540" t="s">
        <v>225</v>
      </c>
      <c r="C5" s="540"/>
      <c r="D5" s="540"/>
      <c r="E5" s="540"/>
      <c r="F5" s="540"/>
      <c r="G5" s="540"/>
      <c r="H5" s="366"/>
    </row>
    <row r="6" spans="1:8" ht="20.25" customHeight="1">
      <c r="A6" s="322"/>
      <c r="B6" s="540"/>
      <c r="C6" s="540"/>
      <c r="D6" s="540"/>
      <c r="E6" s="540"/>
      <c r="F6" s="540"/>
      <c r="G6" s="540"/>
      <c r="H6" s="366"/>
    </row>
    <row r="7" spans="1:8" ht="23.25">
      <c r="A7" s="379"/>
      <c r="B7" s="541" t="s">
        <v>226</v>
      </c>
      <c r="C7" s="542" t="s">
        <v>227</v>
      </c>
      <c r="D7" s="542" t="s">
        <v>228</v>
      </c>
      <c r="E7" s="542" t="s">
        <v>229</v>
      </c>
      <c r="F7" s="542" t="s">
        <v>230</v>
      </c>
      <c r="G7" s="542" t="s">
        <v>231</v>
      </c>
    </row>
    <row r="8" spans="1:8" ht="23.25">
      <c r="A8" s="379" t="s">
        <v>232</v>
      </c>
      <c r="B8" s="541"/>
      <c r="C8" s="543"/>
      <c r="D8" s="543"/>
      <c r="E8" s="543"/>
      <c r="F8" s="543"/>
      <c r="G8" s="543"/>
    </row>
    <row r="9" spans="1:8" ht="23.25">
      <c r="A9" s="325">
        <v>1</v>
      </c>
      <c r="B9" s="325">
        <v>4001</v>
      </c>
      <c r="C9" s="365" t="s">
        <v>212</v>
      </c>
      <c r="D9" s="364" t="s">
        <v>233</v>
      </c>
      <c r="E9" s="397">
        <f>'[1]Recettes-B'!L27</f>
        <v>19566</v>
      </c>
      <c r="F9" s="398">
        <f>'[1]Taxes sur CCP'!H11</f>
        <v>273513</v>
      </c>
      <c r="G9" s="363">
        <f>(E9+F9)*2/100</f>
        <v>5861.58</v>
      </c>
    </row>
    <row r="10" spans="1:8" ht="20.100000000000001" customHeight="1">
      <c r="A10" s="325">
        <v>2</v>
      </c>
      <c r="B10" s="325">
        <v>4002</v>
      </c>
      <c r="C10" s="365" t="s">
        <v>212</v>
      </c>
      <c r="D10" s="364" t="s">
        <v>219</v>
      </c>
      <c r="E10" s="397">
        <f>'[1]Recettes-B'!L34+'[1]Recettes-B'!L41+'[1]Recettes-B'!L42</f>
        <v>206190</v>
      </c>
      <c r="F10" s="397">
        <f>'[1]Taxes sur CCP'!H31+'[1]Taxes sur CCP'!H45+'[1]Taxes sur CCP'!H49</f>
        <v>1840302</v>
      </c>
      <c r="G10" s="363">
        <f t="shared" ref="G10:G29" si="0">(E10+F10)*2/100</f>
        <v>40929.839999999997</v>
      </c>
    </row>
    <row r="11" spans="1:8" ht="20.100000000000001" customHeight="1">
      <c r="A11" s="325">
        <v>3</v>
      </c>
      <c r="B11" s="325">
        <v>4003</v>
      </c>
      <c r="C11" s="365" t="s">
        <v>212</v>
      </c>
      <c r="D11" s="364" t="s">
        <v>212</v>
      </c>
      <c r="E11" s="397">
        <f>'[1]Recettes-B'!L8+'[1]Recettes-B'!L9+'[1]Recettes-B'!L11+'[1]Recettes-B'!L12+'[1]Recettes-B'!L13+'[1]Recettes-B'!L14+'[1]Recettes-B'!L15+'[1]Recettes-B'!L16+'[1]Recettes-B'!L17+'[1]Recettes-B'!L18+'[1]Recettes-B'!L19+'[1]Recettes-B'!L20</f>
        <v>858311</v>
      </c>
      <c r="F11" s="397">
        <f>'[1]Taxes sur CCP'!H28+'[1]Taxes sur CCP'!H29+'[1]Taxes sur CCP'!H30+'[1]Taxes sur CCP'!H32+'[1]Taxes sur CCP'!H33+'[1]Taxes sur CCP'!H34+'[1]Taxes sur CCP'!H44+'[1]Taxes sur CCP'!H46+'[1]Taxes sur CCP'!H50+'[1]Taxes sur CCP'!H51+'[1]Taxes sur CCP'!H58+'[1]Taxes sur CCP'!H61</f>
        <v>6135217</v>
      </c>
      <c r="G11" s="363">
        <f t="shared" si="0"/>
        <v>139870.56</v>
      </c>
    </row>
    <row r="12" spans="1:8" ht="20.100000000000001" customHeight="1">
      <c r="A12" s="325">
        <v>4</v>
      </c>
      <c r="B12" s="325">
        <v>4004</v>
      </c>
      <c r="C12" s="365" t="s">
        <v>212</v>
      </c>
      <c r="D12" s="364" t="s">
        <v>214</v>
      </c>
      <c r="E12" s="397">
        <f>'[1]Recettes-B'!L24</f>
        <v>17444</v>
      </c>
      <c r="F12" s="397">
        <f>'[1]Taxes sur CCP'!H18</f>
        <v>283108</v>
      </c>
      <c r="G12" s="363">
        <f t="shared" si="0"/>
        <v>6011.04</v>
      </c>
    </row>
    <row r="13" spans="1:8" ht="20.100000000000001" customHeight="1">
      <c r="A13" s="325">
        <v>5</v>
      </c>
      <c r="B13" s="325">
        <v>4005</v>
      </c>
      <c r="C13" s="365" t="s">
        <v>212</v>
      </c>
      <c r="D13" s="364" t="s">
        <v>218</v>
      </c>
      <c r="E13" s="397">
        <f>'[1]Recettes-B'!L21+'[1]Recettes-B'!L32+'[1]Recettes-B'!L33</f>
        <v>41056</v>
      </c>
      <c r="F13" s="397">
        <f>'[1]Taxes sur CCP'!H14+'[1]Taxes sur CCP'!H52+'[1]Taxes sur CCP'!H57</f>
        <v>683115</v>
      </c>
      <c r="G13" s="363">
        <f t="shared" si="0"/>
        <v>14483.42</v>
      </c>
    </row>
    <row r="14" spans="1:8" ht="20.100000000000001" customHeight="1">
      <c r="A14" s="325">
        <v>6</v>
      </c>
      <c r="B14" s="325">
        <v>4006</v>
      </c>
      <c r="C14" s="365" t="s">
        <v>212</v>
      </c>
      <c r="D14" s="364" t="s">
        <v>234</v>
      </c>
      <c r="E14" s="397">
        <f>'[1]Recettes-B'!L23+'[1]Recettes-B'!L25+'[1]Recettes-B'!L26+'[1]Recettes-B'!L30</f>
        <v>68691.75</v>
      </c>
      <c r="F14" s="397">
        <f>'[1]Taxes sur CCP'!H12+'[1]Taxes sur CCP'!H37+'[1]Taxes sur CCP'!H41+'[1]Taxes sur CCP'!H47</f>
        <v>829488</v>
      </c>
      <c r="G14" s="363">
        <f t="shared" si="0"/>
        <v>17963.595000000001</v>
      </c>
    </row>
    <row r="15" spans="1:8" ht="20.100000000000001" customHeight="1">
      <c r="A15" s="325">
        <v>7</v>
      </c>
      <c r="B15" s="325">
        <v>4007</v>
      </c>
      <c r="C15" s="365" t="s">
        <v>212</v>
      </c>
      <c r="D15" s="364" t="s">
        <v>306</v>
      </c>
      <c r="E15" s="397">
        <f>'[1]Recettes-B'!L36</f>
        <v>26338</v>
      </c>
      <c r="F15" s="397">
        <f>'[1]Taxes sur CCP'!H13</f>
        <v>448891</v>
      </c>
      <c r="G15" s="363">
        <f t="shared" si="0"/>
        <v>9504.58</v>
      </c>
    </row>
    <row r="16" spans="1:8" ht="20.100000000000001" customHeight="1">
      <c r="A16" s="325">
        <v>8</v>
      </c>
      <c r="B16" s="325">
        <v>4008</v>
      </c>
      <c r="C16" s="365" t="s">
        <v>212</v>
      </c>
      <c r="D16" s="364" t="s">
        <v>215</v>
      </c>
      <c r="E16" s="397">
        <f>'[1]Recettes-B'!L35+'[1]Recettes-B'!L43</f>
        <v>87258</v>
      </c>
      <c r="F16" s="397">
        <f>'[1]Taxes sur CCP'!H56+'[1]Taxes sur CCP'!H15</f>
        <v>762388</v>
      </c>
      <c r="G16" s="363">
        <f t="shared" si="0"/>
        <v>16992.919999999998</v>
      </c>
    </row>
    <row r="17" spans="1:8" ht="20.100000000000001" customHeight="1">
      <c r="A17" s="325">
        <v>9</v>
      </c>
      <c r="B17" s="325">
        <v>4009</v>
      </c>
      <c r="C17" s="365" t="s">
        <v>212</v>
      </c>
      <c r="D17" s="364" t="s">
        <v>235</v>
      </c>
      <c r="E17" s="397">
        <f>'[1]Recettes-B'!L51</f>
        <v>3170</v>
      </c>
      <c r="F17" s="397">
        <f>'[1]Taxes sur CCP'!H40</f>
        <v>54931</v>
      </c>
      <c r="G17" s="363">
        <f t="shared" si="0"/>
        <v>1162.02</v>
      </c>
    </row>
    <row r="18" spans="1:8" ht="20.100000000000001" customHeight="1">
      <c r="A18" s="325">
        <v>10</v>
      </c>
      <c r="B18" s="325">
        <v>4010</v>
      </c>
      <c r="C18" s="365" t="s">
        <v>212</v>
      </c>
      <c r="D18" s="364" t="s">
        <v>284</v>
      </c>
      <c r="E18" s="397">
        <f>'[1]Recettes-B'!L37</f>
        <v>4680</v>
      </c>
      <c r="F18" s="397">
        <f>'[1]Taxes sur CCP'!H23</f>
        <v>92785</v>
      </c>
      <c r="G18" s="363">
        <f t="shared" si="0"/>
        <v>1949.3</v>
      </c>
    </row>
    <row r="19" spans="1:8" ht="20.100000000000001" customHeight="1">
      <c r="A19" s="325">
        <v>11</v>
      </c>
      <c r="B19" s="325">
        <v>4011</v>
      </c>
      <c r="C19" s="365" t="s">
        <v>212</v>
      </c>
      <c r="D19" s="364" t="s">
        <v>236</v>
      </c>
      <c r="E19" s="397">
        <f>'[1]Recettes-B'!L49+'[1]Recettes-B'!L53+'[1]Recettes-B'!L56+'[1]Recettes-B'!L59</f>
        <v>207696.75</v>
      </c>
      <c r="F19" s="397">
        <f>'[1]Taxes sur CCP'!H9+'[1]Taxes sur CCP'!H21+'[1]Taxes sur CCP'!H42+'[1]Taxes sur CCP'!H59</f>
        <v>1167594</v>
      </c>
      <c r="G19" s="363">
        <f t="shared" si="0"/>
        <v>27505.814999999999</v>
      </c>
    </row>
    <row r="20" spans="1:8" ht="20.100000000000001" customHeight="1">
      <c r="A20" s="325">
        <v>12</v>
      </c>
      <c r="B20" s="325">
        <v>4012</v>
      </c>
      <c r="C20" s="365" t="s">
        <v>212</v>
      </c>
      <c r="D20" s="364" t="s">
        <v>217</v>
      </c>
      <c r="E20" s="397">
        <f>'[1]Recettes-B'!L46</f>
        <v>5778</v>
      </c>
      <c r="F20" s="397">
        <f>'[1]Taxes sur CCP'!H19</f>
        <v>75450</v>
      </c>
      <c r="G20" s="363">
        <f t="shared" si="0"/>
        <v>1624.56</v>
      </c>
    </row>
    <row r="21" spans="1:8" ht="20.100000000000001" customHeight="1">
      <c r="A21" s="325">
        <v>13</v>
      </c>
      <c r="B21" s="325">
        <v>4013</v>
      </c>
      <c r="C21" s="365" t="s">
        <v>212</v>
      </c>
      <c r="D21" s="364" t="s">
        <v>213</v>
      </c>
      <c r="E21" s="397">
        <f>'[1]Recettes-B'!L45+'[1]Recettes-B'!L48+'[1]Recettes-B'!L55+'[1]Recettes-B'!L44</f>
        <v>80022</v>
      </c>
      <c r="F21" s="397">
        <f>'[1]Taxes sur CCP'!H55+'[1]Taxes sur CCP'!H53+'[1]Taxes sur CCP'!H26+'[1]Taxes sur CCP'!H16</f>
        <v>907686</v>
      </c>
      <c r="G21" s="363">
        <f t="shared" si="0"/>
        <v>19754.16</v>
      </c>
    </row>
    <row r="22" spans="1:8" ht="20.100000000000001" customHeight="1">
      <c r="A22" s="325">
        <v>14</v>
      </c>
      <c r="B22" s="325">
        <v>4014</v>
      </c>
      <c r="C22" s="365" t="s">
        <v>212</v>
      </c>
      <c r="D22" s="364" t="s">
        <v>278</v>
      </c>
      <c r="E22" s="397">
        <f>'[1]Recettes-B'!L29+'[1]Recettes-B'!L22</f>
        <v>15552</v>
      </c>
      <c r="F22" s="397">
        <f>'[1]Taxes sur CCP'!H22+'[1]Taxes sur CCP'!H39</f>
        <v>291887</v>
      </c>
      <c r="G22" s="363">
        <f t="shared" si="0"/>
        <v>6148.78</v>
      </c>
    </row>
    <row r="23" spans="1:8" ht="20.100000000000001" customHeight="1">
      <c r="A23" s="325">
        <v>15</v>
      </c>
      <c r="B23" s="325">
        <v>4015</v>
      </c>
      <c r="C23" s="365" t="s">
        <v>212</v>
      </c>
      <c r="D23" s="364" t="s">
        <v>237</v>
      </c>
      <c r="E23" s="397">
        <f>'[1]Recettes-B'!L10+'[1]Recettes-B'!L31</f>
        <v>33678</v>
      </c>
      <c r="F23" s="397">
        <f>'[1]Taxes sur CCP'!H24+'[1]Taxes sur CCP'!H36</f>
        <v>422254</v>
      </c>
      <c r="G23" s="363">
        <f t="shared" si="0"/>
        <v>9118.64</v>
      </c>
    </row>
    <row r="24" spans="1:8" ht="20.100000000000001" customHeight="1">
      <c r="A24" s="325">
        <v>16</v>
      </c>
      <c r="B24" s="325">
        <v>4016</v>
      </c>
      <c r="C24" s="365" t="s">
        <v>212</v>
      </c>
      <c r="D24" s="364" t="s">
        <v>238</v>
      </c>
      <c r="E24" s="397">
        <f>'[1]Recettes-B'!L50+'[1]Recettes-B'!L60</f>
        <v>109115</v>
      </c>
      <c r="F24" s="397">
        <f>'[1]Taxes sur CCP'!H10++'[1]Taxes sur CCP'!H60</f>
        <v>1003187</v>
      </c>
      <c r="G24" s="363">
        <f t="shared" si="0"/>
        <v>22246.04</v>
      </c>
      <c r="H24" s="377" t="s">
        <v>345</v>
      </c>
    </row>
    <row r="25" spans="1:8" ht="20.100000000000001" customHeight="1">
      <c r="A25" s="325">
        <v>17</v>
      </c>
      <c r="B25" s="325">
        <v>4017</v>
      </c>
      <c r="C25" s="365" t="s">
        <v>212</v>
      </c>
      <c r="D25" s="364" t="s">
        <v>239</v>
      </c>
      <c r="E25" s="397">
        <f>'[1]Recettes-B'!L28+'[1]Recettes-B'!L58+'[1]Recettes-B'!L47</f>
        <v>99066</v>
      </c>
      <c r="F25" s="397">
        <f>'[1]Taxes sur CCP'!H25+'[1]Taxes sur CCP'!H54+'[1]Taxes sur CCP'!H17</f>
        <v>1341053</v>
      </c>
      <c r="G25" s="363">
        <f t="shared" si="0"/>
        <v>28802.38</v>
      </c>
    </row>
    <row r="26" spans="1:8" ht="20.100000000000001" customHeight="1">
      <c r="A26" s="325">
        <v>18</v>
      </c>
      <c r="B26" s="325">
        <v>4018</v>
      </c>
      <c r="C26" s="365" t="s">
        <v>212</v>
      </c>
      <c r="D26" s="364" t="s">
        <v>240</v>
      </c>
      <c r="E26" s="397">
        <f>'[1]Recettes-B'!L40</f>
        <v>12588</v>
      </c>
      <c r="F26" s="397">
        <f>'[1]Taxes sur CCP'!H43</f>
        <v>190124</v>
      </c>
      <c r="G26" s="363">
        <f t="shared" si="0"/>
        <v>4054.24</v>
      </c>
    </row>
    <row r="27" spans="1:8" ht="20.100000000000001" customHeight="1">
      <c r="A27" s="325">
        <v>19</v>
      </c>
      <c r="B27" s="325">
        <v>4019</v>
      </c>
      <c r="C27" s="365" t="s">
        <v>212</v>
      </c>
      <c r="D27" s="364" t="s">
        <v>221</v>
      </c>
      <c r="E27" s="397">
        <f>'[1]Recettes-B'!L38</f>
        <v>24120</v>
      </c>
      <c r="F27" s="397">
        <f>'[1]Taxes sur CCP'!H20</f>
        <v>475403</v>
      </c>
      <c r="G27" s="363">
        <f t="shared" si="0"/>
        <v>9990.4599999999991</v>
      </c>
    </row>
    <row r="28" spans="1:8" ht="20.100000000000001" customHeight="1">
      <c r="A28" s="325">
        <v>20</v>
      </c>
      <c r="B28" s="325">
        <v>4020</v>
      </c>
      <c r="C28" s="365" t="s">
        <v>212</v>
      </c>
      <c r="D28" s="364" t="s">
        <v>220</v>
      </c>
      <c r="E28" s="397">
        <f>'[1]Recettes-B'!L52+'[1]Recettes-B'!L57+'[1]Recettes-B'!L54</f>
        <v>6844</v>
      </c>
      <c r="F28" s="397">
        <f>'[1]Taxes sur CCP'!H38+'[1]Taxes sur CCP'!H48+'[1]Taxes sur CCP'!H35</f>
        <v>195679</v>
      </c>
      <c r="G28" s="363">
        <f t="shared" si="0"/>
        <v>4050.46</v>
      </c>
    </row>
    <row r="29" spans="1:8" ht="20.100000000000001" customHeight="1">
      <c r="A29" s="325">
        <v>21</v>
      </c>
      <c r="B29" s="325">
        <v>4021</v>
      </c>
      <c r="C29" s="365" t="s">
        <v>212</v>
      </c>
      <c r="D29" s="364" t="s">
        <v>216</v>
      </c>
      <c r="E29" s="397">
        <f>'[1]Recettes-B'!L39</f>
        <v>10050</v>
      </c>
      <c r="F29" s="397">
        <f>'[1]Taxes sur CCP'!H27</f>
        <v>182707</v>
      </c>
      <c r="G29" s="363">
        <f t="shared" si="0"/>
        <v>3855.14</v>
      </c>
    </row>
    <row r="30" spans="1:8" ht="45.75" customHeight="1">
      <c r="A30" s="326"/>
      <c r="B30" s="327" t="s">
        <v>38</v>
      </c>
      <c r="C30" s="328">
        <f>SUM(C10:C29)</f>
        <v>0</v>
      </c>
      <c r="D30" s="328">
        <f>SUM(D10:D29)</f>
        <v>0</v>
      </c>
      <c r="E30" s="328">
        <f>SUM(E9:E29)</f>
        <v>1937214.5</v>
      </c>
      <c r="F30" s="328">
        <f>SUM(F9:F29)</f>
        <v>17656762</v>
      </c>
      <c r="G30" s="328">
        <f>SUM(G9:G29)</f>
        <v>391879.52999999997</v>
      </c>
      <c r="H30" s="362" t="s">
        <v>345</v>
      </c>
    </row>
  </sheetData>
  <sheetProtection formatCells="0" formatColumns="0" formatRows="0"/>
  <mergeCells count="8">
    <mergeCell ref="B5:G5"/>
    <mergeCell ref="B6:G6"/>
    <mergeCell ref="B7:B8"/>
    <mergeCell ref="C7:C8"/>
    <mergeCell ref="D7:D8"/>
    <mergeCell ref="E7:E8"/>
    <mergeCell ref="F7:F8"/>
    <mergeCell ref="G7:G8"/>
  </mergeCells>
  <printOptions horizontalCentered="1"/>
  <pageMargins left="0.39370078740157483" right="0.39370078740157483" top="0.23622047244094491" bottom="0.39370078740157483" header="0.19685039370078741" footer="0.23622047244094491"/>
  <pageSetup paperSize="9" scale="66" orientation="landscape" blackAndWhite="1" verticalDpi="180" r:id="rId1"/>
  <headerFooter alignWithMargins="0"/>
  <colBreaks count="1" manualBreakCount="1">
    <brk id="7" max="1048575" man="1"/>
  </colBreaks>
  <legacyDrawing r:id="rId2"/>
  <oleObjects>
    <oleObject progId="ViewerFrameClass" shapeId="13313" r:id="rId3"/>
    <oleObject progId="ViewerFrameClass" shapeId="13314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2">
    <tabColor indexed="42"/>
  </sheetPr>
  <dimension ref="A1:L65"/>
  <sheetViews>
    <sheetView showZeros="0" topLeftCell="C1" zoomScale="66" zoomScaleNormal="66" zoomScaleSheetLayoutView="49" workbookViewId="0">
      <selection activeCell="L8" sqref="L8:L60"/>
    </sheetView>
  </sheetViews>
  <sheetFormatPr baseColWidth="10" defaultRowHeight="12.75"/>
  <cols>
    <col min="1" max="1" width="27.7109375" style="332" customWidth="1"/>
    <col min="2" max="2" width="25.140625" style="332" customWidth="1"/>
    <col min="3" max="3" width="19.85546875" style="334" customWidth="1"/>
    <col min="4" max="4" width="22.42578125" style="334" customWidth="1"/>
    <col min="5" max="5" width="19.140625" style="334" customWidth="1"/>
    <col min="6" max="6" width="20.7109375" style="334" customWidth="1"/>
    <col min="7" max="7" width="21.5703125" style="334" customWidth="1"/>
    <col min="8" max="8" width="23" style="400" customWidth="1"/>
    <col min="9" max="9" width="18.28515625" style="334" customWidth="1"/>
    <col min="10" max="10" width="15.28515625" style="334" customWidth="1"/>
    <col min="11" max="11" width="23.85546875" style="332" customWidth="1"/>
    <col min="12" max="12" width="27.85546875" style="332" customWidth="1"/>
    <col min="13" max="13" width="14.42578125" style="332" customWidth="1"/>
    <col min="14" max="16384" width="11.42578125" style="332"/>
  </cols>
  <sheetData>
    <row r="1" spans="1:12" ht="18">
      <c r="B1" s="368" t="s">
        <v>307</v>
      </c>
      <c r="C1" s="333"/>
      <c r="G1" s="335"/>
      <c r="H1" s="389"/>
      <c r="I1" s="337"/>
      <c r="J1" s="337"/>
      <c r="K1" s="338"/>
      <c r="L1" s="339"/>
    </row>
    <row r="2" spans="1:12" ht="20.25" customHeight="1">
      <c r="B2" s="368" t="s">
        <v>308</v>
      </c>
      <c r="C2" s="333"/>
      <c r="D2" s="340"/>
      <c r="E2" s="340"/>
      <c r="F2" s="340"/>
      <c r="G2" s="341"/>
      <c r="H2" s="389"/>
      <c r="I2" s="337"/>
      <c r="J2" s="337"/>
      <c r="K2" s="390" t="s">
        <v>343</v>
      </c>
      <c r="L2" s="390"/>
    </row>
    <row r="3" spans="1:12" ht="23.25">
      <c r="A3" s="342"/>
      <c r="B3" s="343"/>
      <c r="C3" s="544" t="s">
        <v>241</v>
      </c>
      <c r="D3" s="544"/>
      <c r="E3" s="544"/>
      <c r="F3" s="544"/>
      <c r="G3" s="544"/>
      <c r="H3" s="544"/>
      <c r="I3" s="544"/>
      <c r="J3" s="380"/>
      <c r="K3" s="338"/>
      <c r="L3" s="339"/>
    </row>
    <row r="4" spans="1:12" ht="21.75" customHeight="1">
      <c r="B4" s="344"/>
      <c r="C4" s="340"/>
      <c r="D4" s="340"/>
      <c r="E4" s="340"/>
      <c r="F4" s="340"/>
      <c r="G4" s="341"/>
      <c r="H4" s="389"/>
      <c r="I4" s="337"/>
      <c r="J4" s="337"/>
      <c r="K4" s="345"/>
      <c r="L4" s="339"/>
    </row>
    <row r="5" spans="1:12" ht="8.25" customHeight="1">
      <c r="A5" s="342"/>
      <c r="B5" s="343"/>
      <c r="C5" s="340"/>
      <c r="D5" s="341"/>
      <c r="E5" s="341"/>
      <c r="F5" s="341"/>
      <c r="G5" s="336"/>
      <c r="H5" s="389"/>
      <c r="I5" s="337"/>
      <c r="J5" s="337"/>
      <c r="L5" s="346"/>
    </row>
    <row r="6" spans="1:12" ht="20.25" customHeight="1">
      <c r="A6" s="545" t="s">
        <v>242</v>
      </c>
      <c r="B6" s="347" t="s">
        <v>243</v>
      </c>
      <c r="C6" s="348" t="s">
        <v>244</v>
      </c>
      <c r="D6" s="348" t="s">
        <v>245</v>
      </c>
      <c r="E6" s="348" t="s">
        <v>246</v>
      </c>
      <c r="F6" s="348" t="s">
        <v>247</v>
      </c>
      <c r="G6" s="348" t="s">
        <v>248</v>
      </c>
      <c r="H6" s="391" t="s">
        <v>249</v>
      </c>
      <c r="I6" s="349" t="s">
        <v>250</v>
      </c>
      <c r="J6" s="349" t="s">
        <v>251</v>
      </c>
      <c r="K6" s="347" t="s">
        <v>252</v>
      </c>
      <c r="L6" s="547" t="s">
        <v>112</v>
      </c>
    </row>
    <row r="7" spans="1:12" ht="18" customHeight="1">
      <c r="A7" s="546"/>
      <c r="B7" s="347" t="s">
        <v>253</v>
      </c>
      <c r="C7" s="348" t="s">
        <v>254</v>
      </c>
      <c r="D7" s="348" t="s">
        <v>255</v>
      </c>
      <c r="E7" s="348" t="s">
        <v>256</v>
      </c>
      <c r="F7" s="348" t="s">
        <v>257</v>
      </c>
      <c r="G7" s="348" t="s">
        <v>258</v>
      </c>
      <c r="H7" s="391" t="s">
        <v>259</v>
      </c>
      <c r="I7" s="348" t="s">
        <v>260</v>
      </c>
      <c r="J7" s="348"/>
      <c r="K7" s="347" t="s">
        <v>261</v>
      </c>
      <c r="L7" s="548"/>
    </row>
    <row r="8" spans="1:12" ht="12.95" customHeight="1">
      <c r="A8" s="350" t="s">
        <v>262</v>
      </c>
      <c r="B8" s="369">
        <f>[2]B1104!B4</f>
        <v>60000</v>
      </c>
      <c r="C8" s="370">
        <f>[2]B1104!C4</f>
        <v>2780</v>
      </c>
      <c r="D8" s="370">
        <f>[2]B1104!D4</f>
        <v>0</v>
      </c>
      <c r="E8" s="370">
        <f>[2]B1104!E4</f>
        <v>0</v>
      </c>
      <c r="F8" s="370">
        <f>[2]B1104!F4</f>
        <v>109531</v>
      </c>
      <c r="G8" s="370">
        <f>[2]B1104!H4</f>
        <v>15996</v>
      </c>
      <c r="H8" s="392">
        <f>[2]B1104!I4</f>
        <v>178224</v>
      </c>
      <c r="I8" s="370">
        <f>[2]B1104!J4</f>
        <v>160</v>
      </c>
      <c r="J8" s="370">
        <f>[2]B1104!K4</f>
        <v>0</v>
      </c>
      <c r="K8" s="369">
        <f>[2]B1104!L4</f>
        <v>0</v>
      </c>
      <c r="L8" s="369">
        <f t="shared" ref="L8:L60" si="0">SUM(B8:K8)</f>
        <v>366691</v>
      </c>
    </row>
    <row r="9" spans="1:12" ht="12.95" customHeight="1">
      <c r="A9" s="350" t="s">
        <v>263</v>
      </c>
      <c r="B9" s="369">
        <f>[2]B1104!B5</f>
        <v>0</v>
      </c>
      <c r="C9" s="370">
        <f>[2]B1104!C5</f>
        <v>0</v>
      </c>
      <c r="D9" s="370">
        <f>[2]B1104!D5</f>
        <v>390</v>
      </c>
      <c r="E9" s="370">
        <f>[2]B1104!E5</f>
        <v>0</v>
      </c>
      <c r="F9" s="370">
        <f>[2]B1104!F5</f>
        <v>0</v>
      </c>
      <c r="G9" s="370">
        <f>[2]B1104!H5</f>
        <v>3218</v>
      </c>
      <c r="H9" s="392">
        <f>[2]B1104!I5</f>
        <v>22350</v>
      </c>
      <c r="I9" s="370">
        <f>[2]B1104!J5</f>
        <v>0</v>
      </c>
      <c r="J9" s="370">
        <f>[2]B1104!K5</f>
        <v>0</v>
      </c>
      <c r="K9" s="369">
        <f>[2]B1104!L5</f>
        <v>0</v>
      </c>
      <c r="L9" s="369">
        <f t="shared" si="0"/>
        <v>25958</v>
      </c>
    </row>
    <row r="10" spans="1:12" ht="12.95" customHeight="1">
      <c r="A10" s="350" t="s">
        <v>237</v>
      </c>
      <c r="B10" s="369">
        <f>[2]B1104!B6</f>
        <v>0</v>
      </c>
      <c r="C10" s="370">
        <f>[2]B1104!C6</f>
        <v>0</v>
      </c>
      <c r="D10" s="370">
        <f>[2]B1104!D6</f>
        <v>0</v>
      </c>
      <c r="E10" s="370">
        <f>[2]B1104!E6</f>
        <v>0</v>
      </c>
      <c r="F10" s="370">
        <f>[2]B1104!F6</f>
        <v>0</v>
      </c>
      <c r="G10" s="370">
        <f>[2]B1104!H6</f>
        <v>1002</v>
      </c>
      <c r="H10" s="392">
        <f>[2]B1104!I6</f>
        <v>20112</v>
      </c>
      <c r="I10" s="370">
        <f>[2]B1104!J6</f>
        <v>0</v>
      </c>
      <c r="J10" s="370">
        <f>[2]B1104!K6</f>
        <v>0</v>
      </c>
      <c r="K10" s="369">
        <f>[2]B1104!L6</f>
        <v>0</v>
      </c>
      <c r="L10" s="369">
        <f t="shared" si="0"/>
        <v>21114</v>
      </c>
    </row>
    <row r="11" spans="1:12" ht="12.95" customHeight="1">
      <c r="A11" s="350" t="s">
        <v>264</v>
      </c>
      <c r="B11" s="369">
        <f>[2]B1104!B7</f>
        <v>5000</v>
      </c>
      <c r="C11" s="370">
        <f>[2]B1104!C7</f>
        <v>0</v>
      </c>
      <c r="D11" s="370">
        <f>[2]B1104!D7</f>
        <v>3000</v>
      </c>
      <c r="E11" s="370">
        <f>[2]B1104!E7</f>
        <v>0</v>
      </c>
      <c r="F11" s="370">
        <f>[2]B1104!F7</f>
        <v>0</v>
      </c>
      <c r="G11" s="370">
        <f>[2]B1104!H7</f>
        <v>1940</v>
      </c>
      <c r="H11" s="392">
        <f>[2]B1104!I7</f>
        <v>45720</v>
      </c>
      <c r="I11" s="370">
        <f>[2]B1104!J7</f>
        <v>0</v>
      </c>
      <c r="J11" s="370">
        <f>[2]B1104!K7</f>
        <v>0</v>
      </c>
      <c r="K11" s="369">
        <f>[2]B1104!L7</f>
        <v>0</v>
      </c>
      <c r="L11" s="369">
        <f t="shared" si="0"/>
        <v>55660</v>
      </c>
    </row>
    <row r="12" spans="1:12" ht="12.95" customHeight="1">
      <c r="A12" s="350" t="s">
        <v>265</v>
      </c>
      <c r="B12" s="369">
        <f>[2]B1104!B8</f>
        <v>0</v>
      </c>
      <c r="C12" s="370">
        <f>[2]B1104!C8</f>
        <v>0</v>
      </c>
      <c r="D12" s="370">
        <f>[2]B1104!D8</f>
        <v>0</v>
      </c>
      <c r="E12" s="370">
        <f>[2]B1104!E8</f>
        <v>0</v>
      </c>
      <c r="F12" s="370">
        <f>[2]B1104!F8</f>
        <v>0</v>
      </c>
      <c r="G12" s="370">
        <f>[2]B1104!H8</f>
        <v>2042</v>
      </c>
      <c r="H12" s="392">
        <f>[2]B1104!I8</f>
        <v>35520</v>
      </c>
      <c r="I12" s="370">
        <f>[2]B1104!J8</f>
        <v>0</v>
      </c>
      <c r="J12" s="370">
        <f>[2]B1104!K8</f>
        <v>0</v>
      </c>
      <c r="K12" s="369">
        <f>[2]B1104!L8</f>
        <v>0</v>
      </c>
      <c r="L12" s="369">
        <f t="shared" si="0"/>
        <v>37562</v>
      </c>
    </row>
    <row r="13" spans="1:12" ht="12.95" customHeight="1">
      <c r="A13" s="350" t="s">
        <v>266</v>
      </c>
      <c r="B13" s="369">
        <f>[2]B1104!B9</f>
        <v>52500</v>
      </c>
      <c r="C13" s="370">
        <f>[2]B1104!C9</f>
        <v>0</v>
      </c>
      <c r="D13" s="370">
        <f>[2]B1104!D9</f>
        <v>13080</v>
      </c>
      <c r="E13" s="370">
        <f>[2]B1104!E9</f>
        <v>0</v>
      </c>
      <c r="F13" s="370">
        <f>[2]B1104!F9</f>
        <v>0</v>
      </c>
      <c r="G13" s="370">
        <f>[2]B1104!H9</f>
        <v>3462</v>
      </c>
      <c r="H13" s="392">
        <f>[2]B1104!I9</f>
        <v>76356</v>
      </c>
      <c r="I13" s="370">
        <f>[2]B1104!J9</f>
        <v>40</v>
      </c>
      <c r="J13" s="370">
        <f>[2]B1104!K9</f>
        <v>0</v>
      </c>
      <c r="K13" s="369">
        <f>[2]B1104!L9</f>
        <v>0</v>
      </c>
      <c r="L13" s="369">
        <f t="shared" si="0"/>
        <v>145438</v>
      </c>
    </row>
    <row r="14" spans="1:12" ht="12.95" customHeight="1">
      <c r="A14" s="350" t="s">
        <v>267</v>
      </c>
      <c r="B14" s="369">
        <f>[2]B1104!B10</f>
        <v>11500</v>
      </c>
      <c r="C14" s="370">
        <f>[2]B1104!C10</f>
        <v>0</v>
      </c>
      <c r="D14" s="370">
        <f>[2]B1104!D10</f>
        <v>5000</v>
      </c>
      <c r="E14" s="370">
        <f>[2]B1104!E10</f>
        <v>0</v>
      </c>
      <c r="F14" s="370">
        <f>[2]B1104!F10</f>
        <v>0</v>
      </c>
      <c r="G14" s="370">
        <f>[2]B1104!H10</f>
        <v>2594</v>
      </c>
      <c r="H14" s="392">
        <f>[2]B1104!I10</f>
        <v>49866</v>
      </c>
      <c r="I14" s="370">
        <f>[2]B1104!J10</f>
        <v>0</v>
      </c>
      <c r="J14" s="370">
        <f>[2]B1104!K10</f>
        <v>0</v>
      </c>
      <c r="K14" s="369">
        <f>[2]B1104!L10</f>
        <v>0</v>
      </c>
      <c r="L14" s="369">
        <f t="shared" si="0"/>
        <v>68960</v>
      </c>
    </row>
    <row r="15" spans="1:12" ht="12.95" customHeight="1">
      <c r="A15" s="350" t="s">
        <v>268</v>
      </c>
      <c r="B15" s="369">
        <f>[2]B1104!B11</f>
        <v>0</v>
      </c>
      <c r="C15" s="370">
        <f>[2]B1104!C11</f>
        <v>0</v>
      </c>
      <c r="D15" s="370">
        <f>[2]B1104!D11</f>
        <v>8000</v>
      </c>
      <c r="E15" s="370">
        <f>[2]B1104!E11</f>
        <v>0</v>
      </c>
      <c r="F15" s="370">
        <f>[2]B1104!F11</f>
        <v>0</v>
      </c>
      <c r="G15" s="370">
        <f>[2]B1104!H11</f>
        <v>1706</v>
      </c>
      <c r="H15" s="392">
        <f>[2]B1104!I11</f>
        <v>63918</v>
      </c>
      <c r="I15" s="370">
        <f>[2]B1104!J11</f>
        <v>0</v>
      </c>
      <c r="J15" s="370">
        <f>[2]B1104!K11</f>
        <v>0</v>
      </c>
      <c r="K15" s="369">
        <f>[2]B1104!L11</f>
        <v>0</v>
      </c>
      <c r="L15" s="369">
        <f t="shared" si="0"/>
        <v>73624</v>
      </c>
    </row>
    <row r="16" spans="1:12" ht="12.95" customHeight="1">
      <c r="A16" s="350" t="s">
        <v>269</v>
      </c>
      <c r="B16" s="369">
        <f>[2]B1104!B12</f>
        <v>0</v>
      </c>
      <c r="C16" s="370">
        <f>[2]B1104!C12</f>
        <v>0</v>
      </c>
      <c r="D16" s="370">
        <f>[2]B1104!D12</f>
        <v>0</v>
      </c>
      <c r="E16" s="370">
        <f>[2]B1104!E12</f>
        <v>0</v>
      </c>
      <c r="F16" s="370">
        <f>[2]B1104!F12</f>
        <v>0</v>
      </c>
      <c r="G16" s="370">
        <f>[2]B1104!H12</f>
        <v>0</v>
      </c>
      <c r="H16" s="392">
        <f>[2]B1104!I12</f>
        <v>8112</v>
      </c>
      <c r="I16" s="370">
        <f>[2]B1104!J12</f>
        <v>0</v>
      </c>
      <c r="J16" s="370">
        <f>[2]B1104!K12</f>
        <v>0</v>
      </c>
      <c r="K16" s="369">
        <f>[2]B1104!L12</f>
        <v>0</v>
      </c>
      <c r="L16" s="369">
        <f t="shared" si="0"/>
        <v>8112</v>
      </c>
    </row>
    <row r="17" spans="1:12" ht="12.95" customHeight="1">
      <c r="A17" s="350" t="s">
        <v>270</v>
      </c>
      <c r="B17" s="369">
        <f>[2]B1104!B13</f>
        <v>0</v>
      </c>
      <c r="C17" s="370">
        <f>[2]B1104!C13</f>
        <v>0</v>
      </c>
      <c r="D17" s="370">
        <f>[2]B1104!D13</f>
        <v>1000</v>
      </c>
      <c r="E17" s="370">
        <f>[2]B1104!E13</f>
        <v>0</v>
      </c>
      <c r="F17" s="370">
        <f>[2]B1104!F13</f>
        <v>0</v>
      </c>
      <c r="G17" s="370">
        <f>[2]B1104!H13</f>
        <v>770</v>
      </c>
      <c r="H17" s="392">
        <f>[2]B1104!I13</f>
        <v>29826</v>
      </c>
      <c r="I17" s="370">
        <f>[2]B1104!J13</f>
        <v>0</v>
      </c>
      <c r="J17" s="370">
        <f>[2]B1104!K13</f>
        <v>0</v>
      </c>
      <c r="K17" s="369">
        <f>[2]B1104!L13</f>
        <v>0</v>
      </c>
      <c r="L17" s="369">
        <f t="shared" si="0"/>
        <v>31596</v>
      </c>
    </row>
    <row r="18" spans="1:12" ht="12.95" customHeight="1">
      <c r="A18" s="350" t="s">
        <v>271</v>
      </c>
      <c r="B18" s="369">
        <f>[2]B1104!B14</f>
        <v>5000</v>
      </c>
      <c r="C18" s="370">
        <f>[2]B1104!C14</f>
        <v>0</v>
      </c>
      <c r="D18" s="370">
        <f>[2]B1104!D14</f>
        <v>0</v>
      </c>
      <c r="E18" s="370">
        <f>[2]B1104!E14</f>
        <v>0</v>
      </c>
      <c r="F18" s="370">
        <f>[2]B1104!F14</f>
        <v>0</v>
      </c>
      <c r="G18" s="370">
        <f>[2]B1104!H14</f>
        <v>1370</v>
      </c>
      <c r="H18" s="392">
        <f>[2]B1104!I14</f>
        <v>31176</v>
      </c>
      <c r="I18" s="370">
        <f>[2]B1104!J14</f>
        <v>0</v>
      </c>
      <c r="J18" s="370">
        <f>[2]B1104!K14</f>
        <v>0</v>
      </c>
      <c r="K18" s="369">
        <f>[2]B1104!L14</f>
        <v>0</v>
      </c>
      <c r="L18" s="369">
        <f t="shared" si="0"/>
        <v>37546</v>
      </c>
    </row>
    <row r="19" spans="1:12" ht="12.95" customHeight="1">
      <c r="A19" s="350" t="s">
        <v>272</v>
      </c>
      <c r="B19" s="369">
        <f>[2]B1104!B15</f>
        <v>0</v>
      </c>
      <c r="C19" s="370"/>
      <c r="D19" s="370">
        <f>[2]B1104!D15</f>
        <v>0</v>
      </c>
      <c r="E19" s="370">
        <f>[2]B1104!E15</f>
        <v>0</v>
      </c>
      <c r="F19" s="370">
        <f>[2]B1104!F15</f>
        <v>0</v>
      </c>
      <c r="G19" s="370">
        <f>[2]B1104!H15</f>
        <v>0</v>
      </c>
      <c r="H19" s="392">
        <f>[2]B1104!I15</f>
        <v>0</v>
      </c>
      <c r="I19" s="370">
        <f>[2]B1104!J15</f>
        <v>0</v>
      </c>
      <c r="J19" s="370">
        <f>[2]B1104!K15</f>
        <v>0</v>
      </c>
      <c r="K19" s="369">
        <f>[2]B1104!L15</f>
        <v>0</v>
      </c>
      <c r="L19" s="369">
        <f t="shared" si="0"/>
        <v>0</v>
      </c>
    </row>
    <row r="20" spans="1:12" ht="12.95" customHeight="1">
      <c r="A20" s="350" t="s">
        <v>309</v>
      </c>
      <c r="B20" s="369">
        <f>[2]B1104!B16</f>
        <v>0</v>
      </c>
      <c r="C20" s="369">
        <f>[2]B1104!C16</f>
        <v>0</v>
      </c>
      <c r="D20" s="369">
        <f>[2]B1104!D16</f>
        <v>0</v>
      </c>
      <c r="E20" s="369">
        <f>[2]B1104!E16</f>
        <v>0</v>
      </c>
      <c r="F20" s="369">
        <f>[2]B1104!F16</f>
        <v>0</v>
      </c>
      <c r="G20" s="370">
        <f>[2]B1104!H16</f>
        <v>0</v>
      </c>
      <c r="H20" s="392">
        <f>[2]B1104!I16</f>
        <v>7164</v>
      </c>
      <c r="I20" s="370">
        <f>[2]B1104!J16</f>
        <v>0</v>
      </c>
      <c r="J20" s="369">
        <f>[2]B1104!J16</f>
        <v>0</v>
      </c>
      <c r="K20" s="369">
        <f>[2]B1104!K16</f>
        <v>0</v>
      </c>
      <c r="L20" s="369">
        <f t="shared" si="0"/>
        <v>7164</v>
      </c>
    </row>
    <row r="21" spans="1:12" ht="12.95" customHeight="1">
      <c r="A21" s="350" t="s">
        <v>273</v>
      </c>
      <c r="B21" s="369">
        <f>[2]B1104!B17</f>
        <v>2000</v>
      </c>
      <c r="C21" s="370">
        <f>[2]B1104!C17</f>
        <v>0</v>
      </c>
      <c r="D21" s="370">
        <f>[2]B1104!D17</f>
        <v>0</v>
      </c>
      <c r="E21" s="370">
        <f>[2]B1104!E17</f>
        <v>0</v>
      </c>
      <c r="F21" s="370">
        <f>[2]B1104!F17</f>
        <v>0</v>
      </c>
      <c r="G21" s="370">
        <f>[2]B1104!H17</f>
        <v>1886</v>
      </c>
      <c r="H21" s="392">
        <f>[2]B1104!I17</f>
        <v>27060</v>
      </c>
      <c r="I21" s="370">
        <f>[2]B1104!J17</f>
        <v>0</v>
      </c>
      <c r="J21" s="370">
        <f>[2]B1104!K17</f>
        <v>0</v>
      </c>
      <c r="K21" s="369">
        <f>[2]B1104!L17</f>
        <v>0</v>
      </c>
      <c r="L21" s="369">
        <f t="shared" si="0"/>
        <v>30946</v>
      </c>
    </row>
    <row r="22" spans="1:12" s="399" customFormat="1" ht="12.95" customHeight="1">
      <c r="A22" s="393" t="s">
        <v>274</v>
      </c>
      <c r="B22" s="394">
        <v>75</v>
      </c>
      <c r="C22" s="392">
        <f>[2]B1104!C18</f>
        <v>0</v>
      </c>
      <c r="D22" s="392">
        <f>[2]B1104!D18</f>
        <v>0</v>
      </c>
      <c r="E22" s="392">
        <f>[2]B1104!E18</f>
        <v>0</v>
      </c>
      <c r="F22" s="392">
        <f>[2]B1104!F18</f>
        <v>0</v>
      </c>
      <c r="G22" s="392">
        <f>[2]B1104!H18</f>
        <v>0</v>
      </c>
      <c r="H22" s="392">
        <f>[2]B1104!I18+1674</f>
        <v>1986</v>
      </c>
      <c r="I22" s="392">
        <f>[2]B1104!J18</f>
        <v>0</v>
      </c>
      <c r="J22" s="392">
        <f>[2]B1104!K18</f>
        <v>0</v>
      </c>
      <c r="K22" s="394">
        <f>[2]B1104!L18</f>
        <v>0</v>
      </c>
      <c r="L22" s="394">
        <f t="shared" si="0"/>
        <v>2061</v>
      </c>
    </row>
    <row r="23" spans="1:12" ht="12.95" customHeight="1">
      <c r="A23" s="350" t="s">
        <v>234</v>
      </c>
      <c r="B23" s="369">
        <f>[2]B1104!B19</f>
        <v>5000</v>
      </c>
      <c r="C23" s="370">
        <f>[2]B1104!C19</f>
        <v>0</v>
      </c>
      <c r="D23" s="370">
        <f>[2]B1104!D19</f>
        <v>0</v>
      </c>
      <c r="E23" s="370">
        <f>[2]B1104!E19</f>
        <v>0</v>
      </c>
      <c r="F23" s="370">
        <f>[2]B1104!F19</f>
        <v>1123.75</v>
      </c>
      <c r="G23" s="370">
        <f>[2]B1104!H19</f>
        <v>1490</v>
      </c>
      <c r="H23" s="392">
        <f>[2]B1104!I19</f>
        <v>46386</v>
      </c>
      <c r="I23" s="370">
        <f>[2]B1104!J19</f>
        <v>0</v>
      </c>
      <c r="J23" s="370">
        <f>[2]B1104!K19</f>
        <v>0</v>
      </c>
      <c r="K23" s="369">
        <f>[2]B1104!L19</f>
        <v>0</v>
      </c>
      <c r="L23" s="369">
        <f t="shared" si="0"/>
        <v>53999.75</v>
      </c>
    </row>
    <row r="24" spans="1:12" ht="12.95" customHeight="1">
      <c r="A24" s="350" t="s">
        <v>214</v>
      </c>
      <c r="B24" s="369">
        <f>[2]B1104!B20</f>
        <v>0</v>
      </c>
      <c r="C24" s="370">
        <f>[2]B1104!C20</f>
        <v>0</v>
      </c>
      <c r="D24" s="370">
        <f>[2]B1104!D20</f>
        <v>1000</v>
      </c>
      <c r="E24" s="370">
        <f>[2]B1104!E20</f>
        <v>0</v>
      </c>
      <c r="F24" s="370">
        <f>[2]B1104!F20</f>
        <v>0</v>
      </c>
      <c r="G24" s="370">
        <f>[2]B1104!H20</f>
        <v>970</v>
      </c>
      <c r="H24" s="392">
        <f>[2]B1104!I20</f>
        <v>15474</v>
      </c>
      <c r="I24" s="370">
        <f>[2]B1104!J20</f>
        <v>0</v>
      </c>
      <c r="J24" s="370">
        <f>[2]B1104!K20</f>
        <v>0</v>
      </c>
      <c r="K24" s="369">
        <f>[2]B1104!L20</f>
        <v>0</v>
      </c>
      <c r="L24" s="369">
        <f t="shared" si="0"/>
        <v>17444</v>
      </c>
    </row>
    <row r="25" spans="1:12" ht="12.95" customHeight="1">
      <c r="A25" s="350" t="s">
        <v>275</v>
      </c>
      <c r="B25" s="369">
        <f>[2]B1104!B21</f>
        <v>0</v>
      </c>
      <c r="C25" s="370">
        <f>[2]B1104!C21</f>
        <v>0</v>
      </c>
      <c r="D25" s="370">
        <f>[2]B1104!D21</f>
        <v>0</v>
      </c>
      <c r="E25" s="370">
        <f>[2]B1104!E21</f>
        <v>0</v>
      </c>
      <c r="F25" s="370">
        <f>[2]B1104!F21</f>
        <v>0</v>
      </c>
      <c r="G25" s="370">
        <f>[2]B1104!H21</f>
        <v>0</v>
      </c>
      <c r="H25" s="392">
        <f>[2]B1104!I21</f>
        <v>4176</v>
      </c>
      <c r="I25" s="370">
        <f>[2]B1104!J21</f>
        <v>0</v>
      </c>
      <c r="J25" s="370">
        <f>[2]B1104!K21</f>
        <v>0</v>
      </c>
      <c r="K25" s="369">
        <f>[2]B1104!L21</f>
        <v>0</v>
      </c>
      <c r="L25" s="369">
        <f t="shared" si="0"/>
        <v>4176</v>
      </c>
    </row>
    <row r="26" spans="1:12" ht="12.95" customHeight="1">
      <c r="A26" s="350" t="s">
        <v>276</v>
      </c>
      <c r="B26" s="369">
        <f>[2]B1104!B22</f>
        <v>100</v>
      </c>
      <c r="C26" s="370">
        <f>[2]B1104!C22</f>
        <v>0</v>
      </c>
      <c r="D26" s="370">
        <f>[2]B1104!D22</f>
        <v>0</v>
      </c>
      <c r="E26" s="370">
        <f>[2]B1104!E22</f>
        <v>0</v>
      </c>
      <c r="F26" s="370">
        <f>[2]B1104!F22</f>
        <v>0</v>
      </c>
      <c r="G26" s="370">
        <f>[2]B1104!H22</f>
        <v>0</v>
      </c>
      <c r="H26" s="392">
        <f>[2]B1104!I22</f>
        <v>5808</v>
      </c>
      <c r="I26" s="370">
        <f>[2]B1104!J22</f>
        <v>0</v>
      </c>
      <c r="J26" s="370">
        <f>[2]B1104!K22</f>
        <v>0</v>
      </c>
      <c r="K26" s="369">
        <f>[2]B1104!L22</f>
        <v>0</v>
      </c>
      <c r="L26" s="369">
        <f t="shared" si="0"/>
        <v>5908</v>
      </c>
    </row>
    <row r="27" spans="1:12" ht="12.95" customHeight="1">
      <c r="A27" s="350" t="s">
        <v>277</v>
      </c>
      <c r="B27" s="369">
        <f>[2]B1104!B23</f>
        <v>800</v>
      </c>
      <c r="C27" s="370">
        <f>[2]B1104!C23</f>
        <v>0</v>
      </c>
      <c r="D27" s="370">
        <f>[2]B1104!D23</f>
        <v>1000</v>
      </c>
      <c r="E27" s="370">
        <f>[2]B1104!E23</f>
        <v>0</v>
      </c>
      <c r="F27" s="370">
        <f>[2]B1104!F23</f>
        <v>0</v>
      </c>
      <c r="G27" s="370">
        <f>[2]B1104!H23</f>
        <v>942</v>
      </c>
      <c r="H27" s="392">
        <f>[2]B1104!I23</f>
        <v>16824</v>
      </c>
      <c r="I27" s="370">
        <f>[2]B1104!J23</f>
        <v>0</v>
      </c>
      <c r="J27" s="370">
        <f>[2]B1104!K23</f>
        <v>0</v>
      </c>
      <c r="K27" s="369">
        <f>[2]B1104!L23</f>
        <v>0</v>
      </c>
      <c r="L27" s="369">
        <f t="shared" si="0"/>
        <v>19566</v>
      </c>
    </row>
    <row r="28" spans="1:12" ht="12.95" customHeight="1">
      <c r="A28" s="350" t="s">
        <v>239</v>
      </c>
      <c r="B28" s="369">
        <f>[2]B1104!B24</f>
        <v>5000</v>
      </c>
      <c r="C28" s="370">
        <f>[2]B1104!C24</f>
        <v>0</v>
      </c>
      <c r="D28" s="370">
        <f>[2]B1104!D24</f>
        <v>8000</v>
      </c>
      <c r="E28" s="370">
        <f>[2]B1104!E24</f>
        <v>0</v>
      </c>
      <c r="F28" s="370">
        <f>[2]B1104!F24</f>
        <v>0</v>
      </c>
      <c r="G28" s="370">
        <f>[2]B1104!H24</f>
        <v>2612</v>
      </c>
      <c r="H28" s="392">
        <f>[2]B1104!I24</f>
        <v>32196</v>
      </c>
      <c r="I28" s="370">
        <f>[2]B1104!J24</f>
        <v>0</v>
      </c>
      <c r="J28" s="370">
        <f>[2]B1104!K24</f>
        <v>0</v>
      </c>
      <c r="K28" s="369">
        <f>[2]B1104!L24</f>
        <v>0</v>
      </c>
      <c r="L28" s="369">
        <f t="shared" si="0"/>
        <v>47808</v>
      </c>
    </row>
    <row r="29" spans="1:12" ht="12.95" customHeight="1">
      <c r="A29" s="350" t="s">
        <v>278</v>
      </c>
      <c r="B29" s="369">
        <f>[2]B1104!B25</f>
        <v>3225</v>
      </c>
      <c r="C29" s="370">
        <f>[2]B1104!C25</f>
        <v>0</v>
      </c>
      <c r="D29" s="370">
        <f>[2]B1104!D25</f>
        <v>0</v>
      </c>
      <c r="E29" s="370">
        <f>[2]B1104!E25</f>
        <v>0</v>
      </c>
      <c r="F29" s="370">
        <f>[2]B1104!F25</f>
        <v>0</v>
      </c>
      <c r="G29" s="370">
        <f>[2]B1104!H25</f>
        <v>500</v>
      </c>
      <c r="H29" s="392">
        <f>[2]B1104!I25</f>
        <v>9726</v>
      </c>
      <c r="I29" s="370">
        <f>[2]B1104!J25</f>
        <v>40</v>
      </c>
      <c r="J29" s="370">
        <f>[2]B1104!K25</f>
        <v>0</v>
      </c>
      <c r="K29" s="369">
        <f>[2]B1104!L25</f>
        <v>0</v>
      </c>
      <c r="L29" s="369">
        <f t="shared" si="0"/>
        <v>13491</v>
      </c>
    </row>
    <row r="30" spans="1:12" ht="12.95" customHeight="1">
      <c r="A30" s="350" t="s">
        <v>279</v>
      </c>
      <c r="B30" s="369">
        <f>[2]B1104!B26</f>
        <v>0</v>
      </c>
      <c r="C30" s="370">
        <f>[2]B1104!C26</f>
        <v>0</v>
      </c>
      <c r="D30" s="370">
        <f>[2]B1104!D26</f>
        <v>0</v>
      </c>
      <c r="E30" s="370">
        <f>[2]B1104!E26</f>
        <v>0</v>
      </c>
      <c r="F30" s="370">
        <f>[2]B1104!F26</f>
        <v>0</v>
      </c>
      <c r="G30" s="370">
        <f>[2]B1104!H26</f>
        <v>0</v>
      </c>
      <c r="H30" s="392">
        <f>[2]B1104!I26</f>
        <v>4608</v>
      </c>
      <c r="I30" s="370">
        <f>[2]B1104!J26</f>
        <v>0</v>
      </c>
      <c r="J30" s="370">
        <f>[2]B1104!K26</f>
        <v>0</v>
      </c>
      <c r="K30" s="369">
        <f>[2]B1104!L26</f>
        <v>0</v>
      </c>
      <c r="L30" s="369">
        <f t="shared" si="0"/>
        <v>4608</v>
      </c>
    </row>
    <row r="31" spans="1:12" ht="12.95" customHeight="1">
      <c r="A31" s="350" t="s">
        <v>280</v>
      </c>
      <c r="B31" s="369">
        <f>[2]B1104!B27</f>
        <v>0</v>
      </c>
      <c r="C31" s="370">
        <f>[2]B1104!C27</f>
        <v>0</v>
      </c>
      <c r="D31" s="370">
        <f>[2]B1104!D27</f>
        <v>0</v>
      </c>
      <c r="E31" s="370">
        <f>[2]B1104!E27</f>
        <v>0</v>
      </c>
      <c r="F31" s="370">
        <f>[2]B1104!F27</f>
        <v>0</v>
      </c>
      <c r="G31" s="370">
        <f>[2]B1104!H27</f>
        <v>0</v>
      </c>
      <c r="H31" s="392">
        <f>[2]B1104!I27</f>
        <v>12564</v>
      </c>
      <c r="I31" s="370">
        <f>[2]B1104!J27</f>
        <v>0</v>
      </c>
      <c r="J31" s="370">
        <f>[2]B1104!K27</f>
        <v>0</v>
      </c>
      <c r="K31" s="369">
        <f>[2]B1104!L27</f>
        <v>0</v>
      </c>
      <c r="L31" s="369">
        <f t="shared" si="0"/>
        <v>12564</v>
      </c>
    </row>
    <row r="32" spans="1:12" ht="12.95" customHeight="1">
      <c r="A32" s="350" t="s">
        <v>281</v>
      </c>
      <c r="B32" s="369">
        <f>[2]B1104!B28</f>
        <v>0</v>
      </c>
      <c r="C32" s="370">
        <f>[2]B1104!C28</f>
        <v>0</v>
      </c>
      <c r="D32" s="370">
        <f>[2]B1104!D28</f>
        <v>0</v>
      </c>
      <c r="E32" s="370">
        <f>[2]B1104!E28</f>
        <v>0</v>
      </c>
      <c r="F32" s="370">
        <f>[2]B1104!F28</f>
        <v>0</v>
      </c>
      <c r="G32" s="370">
        <f>[2]B1104!H28</f>
        <v>0</v>
      </c>
      <c r="H32" s="392">
        <f>[2]B1104!I28</f>
        <v>10110</v>
      </c>
      <c r="I32" s="370">
        <f>[2]B1104!J28</f>
        <v>0</v>
      </c>
      <c r="J32" s="370">
        <f>[2]B1104!K28</f>
        <v>0</v>
      </c>
      <c r="K32" s="369">
        <f>[2]B1104!L28</f>
        <v>0</v>
      </c>
      <c r="L32" s="369">
        <f t="shared" si="0"/>
        <v>10110</v>
      </c>
    </row>
    <row r="33" spans="1:12" ht="12.95" customHeight="1">
      <c r="A33" s="350" t="s">
        <v>282</v>
      </c>
      <c r="B33" s="369">
        <f>[2]B1104!B29</f>
        <v>0</v>
      </c>
      <c r="C33" s="370"/>
      <c r="D33" s="370">
        <f>[2]B1104!D29</f>
        <v>0</v>
      </c>
      <c r="E33" s="370">
        <f>[2]B1104!E29</f>
        <v>0</v>
      </c>
      <c r="F33" s="370">
        <f>[2]B1104!F29</f>
        <v>0</v>
      </c>
      <c r="G33" s="370">
        <f>[2]B1104!H29</f>
        <v>0</v>
      </c>
      <c r="H33" s="392">
        <f>[2]B1104!I29</f>
        <v>0</v>
      </c>
      <c r="I33" s="370">
        <f>[2]B1104!J29</f>
        <v>0</v>
      </c>
      <c r="J33" s="370">
        <f>[2]B1104!K29</f>
        <v>0</v>
      </c>
      <c r="K33" s="369">
        <f>[2]B1104!L29</f>
        <v>0</v>
      </c>
      <c r="L33" s="369">
        <f t="shared" si="0"/>
        <v>0</v>
      </c>
    </row>
    <row r="34" spans="1:12" ht="12.95" customHeight="1">
      <c r="A34" s="350" t="s">
        <v>219</v>
      </c>
      <c r="B34" s="369">
        <f>[2]B1104!B30</f>
        <v>9000</v>
      </c>
      <c r="C34" s="370">
        <f>[2]B1104!C30</f>
        <v>0</v>
      </c>
      <c r="D34" s="370">
        <f>[2]B1104!D30</f>
        <v>1000</v>
      </c>
      <c r="E34" s="370">
        <f>[2]B1104!E30</f>
        <v>0</v>
      </c>
      <c r="F34" s="370">
        <f>[2]B1104!F30</f>
        <v>1800</v>
      </c>
      <c r="G34" s="370">
        <f>[2]B1104!H30</f>
        <v>4692</v>
      </c>
      <c r="H34" s="392">
        <f>[2]B1104!I30</f>
        <v>92550</v>
      </c>
      <c r="I34" s="370">
        <f>[2]B1104!J30</f>
        <v>240</v>
      </c>
      <c r="J34" s="370">
        <f>[2]B1104!K30</f>
        <v>0</v>
      </c>
      <c r="K34" s="369">
        <f>[2]B1104!L30</f>
        <v>0</v>
      </c>
      <c r="L34" s="369">
        <f t="shared" si="0"/>
        <v>109282</v>
      </c>
    </row>
    <row r="35" spans="1:12" ht="12.95" customHeight="1">
      <c r="A35" s="350" t="s">
        <v>215</v>
      </c>
      <c r="B35" s="369">
        <f>[2]B1104!B31</f>
        <v>0</v>
      </c>
      <c r="C35" s="370">
        <f>[2]B1104!C31</f>
        <v>0</v>
      </c>
      <c r="D35" s="370">
        <f>[2]B1104!D31</f>
        <v>0</v>
      </c>
      <c r="E35" s="370">
        <f>[2]B1104!E31</f>
        <v>0</v>
      </c>
      <c r="F35" s="370">
        <f>[2]B1104!F31</f>
        <v>0</v>
      </c>
      <c r="G35" s="370">
        <f>[2]B1104!H31</f>
        <v>1686</v>
      </c>
      <c r="H35" s="392">
        <f>[2]B1104!I31</f>
        <v>70200</v>
      </c>
      <c r="I35" s="370">
        <f>[2]B1104!J31</f>
        <v>0</v>
      </c>
      <c r="J35" s="370">
        <f>[2]B1104!K31</f>
        <v>0</v>
      </c>
      <c r="K35" s="369">
        <f>[2]B1104!L31</f>
        <v>0</v>
      </c>
      <c r="L35" s="369">
        <f t="shared" si="0"/>
        <v>71886</v>
      </c>
    </row>
    <row r="36" spans="1:12" ht="12.95" customHeight="1">
      <c r="A36" s="350" t="s">
        <v>283</v>
      </c>
      <c r="B36" s="369">
        <f>[2]B1104!B32</f>
        <v>0</v>
      </c>
      <c r="C36" s="370">
        <f>[2]B1104!C32</f>
        <v>0</v>
      </c>
      <c r="D36" s="370">
        <f>[2]B1104!D32</f>
        <v>0</v>
      </c>
      <c r="E36" s="370">
        <f>[2]B1104!E32</f>
        <v>0</v>
      </c>
      <c r="F36" s="370">
        <f>[2]B1104!F32</f>
        <v>0</v>
      </c>
      <c r="G36" s="370">
        <f>[2]B1104!H32</f>
        <v>1166</v>
      </c>
      <c r="H36" s="392">
        <f>[2]B1104!I32</f>
        <v>25092</v>
      </c>
      <c r="I36" s="370">
        <f>[2]B1104!J32</f>
        <v>80</v>
      </c>
      <c r="J36" s="370">
        <f>[2]B1104!K32</f>
        <v>0</v>
      </c>
      <c r="K36" s="369">
        <f>[2]B1104!L32</f>
        <v>0</v>
      </c>
      <c r="L36" s="369">
        <f t="shared" si="0"/>
        <v>26338</v>
      </c>
    </row>
    <row r="37" spans="1:12" ht="12.95" customHeight="1">
      <c r="A37" s="350" t="s">
        <v>284</v>
      </c>
      <c r="B37" s="369">
        <f>[2]B1104!B33</f>
        <v>0</v>
      </c>
      <c r="C37" s="370">
        <f>[2]B1104!C33</f>
        <v>0</v>
      </c>
      <c r="D37" s="370">
        <f>[2]B1104!D33</f>
        <v>0</v>
      </c>
      <c r="E37" s="370">
        <f>[2]B1104!E33</f>
        <v>0</v>
      </c>
      <c r="F37" s="370">
        <f>[2]B1104!F33</f>
        <v>0</v>
      </c>
      <c r="G37" s="370">
        <f>[2]B1104!H33</f>
        <v>0</v>
      </c>
      <c r="H37" s="392">
        <f>[2]B1104!I33</f>
        <v>4680</v>
      </c>
      <c r="I37" s="370">
        <f>[2]B1104!J33</f>
        <v>0</v>
      </c>
      <c r="J37" s="370">
        <f>[2]B1104!K33</f>
        <v>0</v>
      </c>
      <c r="K37" s="369">
        <f>[2]B1104!L33</f>
        <v>0</v>
      </c>
      <c r="L37" s="369">
        <f t="shared" si="0"/>
        <v>4680</v>
      </c>
    </row>
    <row r="38" spans="1:12" ht="12.95" customHeight="1">
      <c r="A38" s="350" t="s">
        <v>221</v>
      </c>
      <c r="B38" s="369">
        <f>[2]B1104!B34</f>
        <v>0</v>
      </c>
      <c r="C38" s="370">
        <f>[2]B1104!C34</f>
        <v>0</v>
      </c>
      <c r="D38" s="370">
        <f>[2]B1104!D34</f>
        <v>0</v>
      </c>
      <c r="E38" s="370">
        <f>[2]B1104!E34</f>
        <v>0</v>
      </c>
      <c r="F38" s="370">
        <f>[2]B1104!F34</f>
        <v>0</v>
      </c>
      <c r="G38" s="370">
        <f>[2]B1104!H34</f>
        <v>1254</v>
      </c>
      <c r="H38" s="392">
        <f>[2]B1104!I34</f>
        <v>22866</v>
      </c>
      <c r="I38" s="370">
        <f>[2]B1104!J34</f>
        <v>0</v>
      </c>
      <c r="J38" s="370">
        <f>[2]B1104!K34</f>
        <v>0</v>
      </c>
      <c r="K38" s="369">
        <f>[2]B1104!L34</f>
        <v>0</v>
      </c>
      <c r="L38" s="369">
        <f t="shared" si="0"/>
        <v>24120</v>
      </c>
    </row>
    <row r="39" spans="1:12" ht="12.95" customHeight="1">
      <c r="A39" s="350" t="s">
        <v>216</v>
      </c>
      <c r="B39" s="369">
        <f>[2]B1104!B35</f>
        <v>0</v>
      </c>
      <c r="C39" s="370">
        <f>[2]B1104!C35</f>
        <v>0</v>
      </c>
      <c r="D39" s="370">
        <f>[2]B1104!D35</f>
        <v>0</v>
      </c>
      <c r="E39" s="370">
        <f>[2]B1104!E35</f>
        <v>0</v>
      </c>
      <c r="F39" s="370">
        <f>[2]B1104!F35</f>
        <v>0</v>
      </c>
      <c r="G39" s="370">
        <f>[2]B1104!H35</f>
        <v>0</v>
      </c>
      <c r="H39" s="392">
        <f>[2]B1104!I35</f>
        <v>10050</v>
      </c>
      <c r="I39" s="370">
        <f>[2]B1104!J35</f>
        <v>0</v>
      </c>
      <c r="J39" s="370">
        <f>[2]B1104!K35</f>
        <v>0</v>
      </c>
      <c r="K39" s="369">
        <f>[2]B1104!L35</f>
        <v>0</v>
      </c>
      <c r="L39" s="369">
        <f t="shared" si="0"/>
        <v>10050</v>
      </c>
    </row>
    <row r="40" spans="1:12" ht="12.95" customHeight="1">
      <c r="A40" s="350" t="s">
        <v>285</v>
      </c>
      <c r="B40" s="369">
        <f>[2]B1104!B36</f>
        <v>0</v>
      </c>
      <c r="C40" s="370">
        <f>[2]B1104!C36</f>
        <v>0</v>
      </c>
      <c r="D40" s="370">
        <f>[2]B1104!D36</f>
        <v>0</v>
      </c>
      <c r="E40" s="370">
        <f>[2]B1104!E36</f>
        <v>0</v>
      </c>
      <c r="F40" s="370">
        <f>[2]B1104!F36</f>
        <v>0</v>
      </c>
      <c r="G40" s="370">
        <f>[2]B1104!H36</f>
        <v>150</v>
      </c>
      <c r="H40" s="392">
        <f>[2]B1104!I36</f>
        <v>12438</v>
      </c>
      <c r="I40" s="370">
        <f>[2]B1104!J36</f>
        <v>0</v>
      </c>
      <c r="J40" s="370">
        <f>[2]B1104!K36</f>
        <v>0</v>
      </c>
      <c r="K40" s="369">
        <f>[2]B1104!L36</f>
        <v>0</v>
      </c>
      <c r="L40" s="369">
        <f t="shared" si="0"/>
        <v>12588</v>
      </c>
    </row>
    <row r="41" spans="1:12" ht="12.95" customHeight="1">
      <c r="A41" s="350" t="s">
        <v>286</v>
      </c>
      <c r="B41" s="369">
        <f>[2]B1104!B37</f>
        <v>0</v>
      </c>
      <c r="C41" s="370">
        <f>[2]B1104!C37</f>
        <v>0</v>
      </c>
      <c r="D41" s="370">
        <f>[2]B1104!D37</f>
        <v>0</v>
      </c>
      <c r="E41" s="370">
        <f>[2]B1104!E37</f>
        <v>0</v>
      </c>
      <c r="F41" s="370">
        <f>[2]B1104!F37</f>
        <v>0</v>
      </c>
      <c r="G41" s="370">
        <f>[2]B1104!H37</f>
        <v>1234</v>
      </c>
      <c r="H41" s="392">
        <f>[2]B1104!I37</f>
        <v>35442</v>
      </c>
      <c r="I41" s="370">
        <f>[2]B1104!J37</f>
        <v>0</v>
      </c>
      <c r="J41" s="370">
        <f>[2]B1104!K37</f>
        <v>0</v>
      </c>
      <c r="K41" s="369">
        <f>[2]B1104!L37</f>
        <v>0</v>
      </c>
      <c r="L41" s="369">
        <f t="shared" si="0"/>
        <v>36676</v>
      </c>
    </row>
    <row r="42" spans="1:12" ht="12.95" customHeight="1">
      <c r="A42" s="350" t="s">
        <v>287</v>
      </c>
      <c r="B42" s="369">
        <f>[2]B1104!B38</f>
        <v>0</v>
      </c>
      <c r="C42" s="370">
        <f>[2]B1104!C38</f>
        <v>0</v>
      </c>
      <c r="D42" s="370">
        <f>[2]B1104!D38</f>
        <v>0</v>
      </c>
      <c r="E42" s="370">
        <f>[2]B1104!E38</f>
        <v>0</v>
      </c>
      <c r="F42" s="370">
        <f>[2]B1104!F38</f>
        <v>0</v>
      </c>
      <c r="G42" s="370">
        <f>[2]B1104!H38</f>
        <v>1762</v>
      </c>
      <c r="H42" s="392">
        <f>[2]B1104!I38</f>
        <v>58470</v>
      </c>
      <c r="I42" s="370">
        <f>[2]B1104!J38</f>
        <v>0</v>
      </c>
      <c r="J42" s="370">
        <f>[2]B1104!K38</f>
        <v>0</v>
      </c>
      <c r="K42" s="369">
        <f>[2]B1104!L38</f>
        <v>0</v>
      </c>
      <c r="L42" s="369">
        <f t="shared" si="0"/>
        <v>60232</v>
      </c>
    </row>
    <row r="43" spans="1:12" ht="12.95" customHeight="1">
      <c r="A43" s="350" t="s">
        <v>288</v>
      </c>
      <c r="B43" s="369">
        <f>[2]B1104!B39</f>
        <v>0</v>
      </c>
      <c r="C43" s="370">
        <f>[2]B1104!C39</f>
        <v>0</v>
      </c>
      <c r="D43" s="370">
        <f>[2]B1104!D39</f>
        <v>0</v>
      </c>
      <c r="E43" s="370">
        <f>[2]B1104!E39</f>
        <v>0</v>
      </c>
      <c r="F43" s="370">
        <f>[2]B1104!F39</f>
        <v>0</v>
      </c>
      <c r="G43" s="370">
        <f>[2]B1104!H39</f>
        <v>0</v>
      </c>
      <c r="H43" s="392">
        <f>[2]B1104!I39</f>
        <v>15372</v>
      </c>
      <c r="I43" s="370">
        <f>[2]B1104!J39</f>
        <v>0</v>
      </c>
      <c r="J43" s="370">
        <f>[2]B1104!K39</f>
        <v>0</v>
      </c>
      <c r="K43" s="369">
        <f>[2]B1104!L39</f>
        <v>0</v>
      </c>
      <c r="L43" s="369">
        <f t="shared" si="0"/>
        <v>15372</v>
      </c>
    </row>
    <row r="44" spans="1:12" ht="12.95" customHeight="1">
      <c r="A44" s="352" t="s">
        <v>289</v>
      </c>
      <c r="B44" s="369">
        <f>[2]B1104!B40</f>
        <v>0</v>
      </c>
      <c r="C44" s="370">
        <f>[2]B1104!C40</f>
        <v>0</v>
      </c>
      <c r="D44" s="370">
        <f>[2]B1104!D40</f>
        <v>0</v>
      </c>
      <c r="E44" s="370">
        <f>[2]B1104!E40</f>
        <v>0</v>
      </c>
      <c r="F44" s="370">
        <f>[2]B1104!F40</f>
        <v>0</v>
      </c>
      <c r="G44" s="370">
        <f>[2]B1104!H40</f>
        <v>170</v>
      </c>
      <c r="H44" s="392">
        <f>[2]B1104!I40</f>
        <v>11970</v>
      </c>
      <c r="I44" s="370">
        <f>[2]B1104!J40</f>
        <v>0</v>
      </c>
      <c r="J44" s="370">
        <f>[2]B1104!K40</f>
        <v>0</v>
      </c>
      <c r="K44" s="369">
        <f>[2]B1104!L40</f>
        <v>0</v>
      </c>
      <c r="L44" s="369">
        <f t="shared" si="0"/>
        <v>12140</v>
      </c>
    </row>
    <row r="45" spans="1:12" ht="12.95" customHeight="1">
      <c r="A45" s="352" t="s">
        <v>213</v>
      </c>
      <c r="B45" s="369">
        <f>[2]B1104!B41</f>
        <v>3750</v>
      </c>
      <c r="C45" s="370">
        <f>[2]B1104!C41</f>
        <v>0</v>
      </c>
      <c r="D45" s="370">
        <f>[2]B1104!D41</f>
        <v>8000</v>
      </c>
      <c r="E45" s="370">
        <f>[2]B1104!E41</f>
        <v>0</v>
      </c>
      <c r="F45" s="370">
        <f>[2]B1104!F41</f>
        <v>0</v>
      </c>
      <c r="G45" s="370">
        <f>[2]B1104!H41</f>
        <v>1952</v>
      </c>
      <c r="H45" s="392">
        <f>[2]B1104!I41</f>
        <v>14556</v>
      </c>
      <c r="I45" s="370">
        <f>[2]B1104!J41</f>
        <v>40</v>
      </c>
      <c r="J45" s="370">
        <f>[2]B1104!K41</f>
        <v>0</v>
      </c>
      <c r="K45" s="369">
        <f>[2]B1104!L41</f>
        <v>0</v>
      </c>
      <c r="L45" s="369">
        <f t="shared" si="0"/>
        <v>28298</v>
      </c>
    </row>
    <row r="46" spans="1:12" ht="12.95" customHeight="1">
      <c r="A46" s="352" t="s">
        <v>217</v>
      </c>
      <c r="B46" s="369">
        <f>[2]B1104!B42</f>
        <v>0</v>
      </c>
      <c r="C46" s="370">
        <f>[2]B1104!C42</f>
        <v>0</v>
      </c>
      <c r="D46" s="370">
        <f>[2]B1104!D42</f>
        <v>0</v>
      </c>
      <c r="E46" s="370">
        <f>[2]B1104!E42</f>
        <v>0</v>
      </c>
      <c r="F46" s="370">
        <f>[2]B1104!F42</f>
        <v>0</v>
      </c>
      <c r="G46" s="370">
        <f>[2]B1104!H42</f>
        <v>0</v>
      </c>
      <c r="H46" s="392">
        <f>[2]B1104!I42</f>
        <v>5778</v>
      </c>
      <c r="I46" s="370">
        <f>[2]B1104!J42</f>
        <v>0</v>
      </c>
      <c r="J46" s="370">
        <f>[2]B1104!K42</f>
        <v>0</v>
      </c>
      <c r="K46" s="369">
        <f>[2]B1104!L42</f>
        <v>0</v>
      </c>
      <c r="L46" s="369">
        <f t="shared" si="0"/>
        <v>5778</v>
      </c>
    </row>
    <row r="47" spans="1:12" ht="12.95" customHeight="1">
      <c r="A47" s="352" t="s">
        <v>290</v>
      </c>
      <c r="B47" s="369">
        <f>[2]B1104!B43</f>
        <v>0</v>
      </c>
      <c r="C47" s="370">
        <f>[2]B1104!C43</f>
        <v>0</v>
      </c>
      <c r="D47" s="370">
        <f>[2]B1104!D43</f>
        <v>0</v>
      </c>
      <c r="E47" s="370">
        <f>[2]B1104!E43</f>
        <v>0</v>
      </c>
      <c r="F47" s="370">
        <f>[2]B1104!F43</f>
        <v>0</v>
      </c>
      <c r="G47" s="370">
        <f>[2]B1104!H43</f>
        <v>0</v>
      </c>
      <c r="H47" s="392">
        <f>[2]B1104!I43</f>
        <v>2058</v>
      </c>
      <c r="I47" s="370">
        <f>[2]B1104!J43</f>
        <v>0</v>
      </c>
      <c r="J47" s="370">
        <f>[2]B1104!K43</f>
        <v>0</v>
      </c>
      <c r="K47" s="369">
        <f>[2]B1104!L43</f>
        <v>0</v>
      </c>
      <c r="L47" s="369">
        <f t="shared" si="0"/>
        <v>2058</v>
      </c>
    </row>
    <row r="48" spans="1:12" ht="12.95" customHeight="1">
      <c r="A48" s="352" t="s">
        <v>291</v>
      </c>
      <c r="B48" s="369">
        <f>[2]B1104!B44</f>
        <v>0</v>
      </c>
      <c r="C48" s="370">
        <f>[2]B1104!C44</f>
        <v>0</v>
      </c>
      <c r="D48" s="370">
        <f>[2]B1104!D44</f>
        <v>0</v>
      </c>
      <c r="E48" s="370">
        <f>[2]B1104!E44</f>
        <v>0</v>
      </c>
      <c r="F48" s="370">
        <f>[2]B1104!F44</f>
        <v>0</v>
      </c>
      <c r="G48" s="370">
        <f>[2]B1104!H44</f>
        <v>2114</v>
      </c>
      <c r="H48" s="392">
        <f>[2]B1104!I44</f>
        <v>36510</v>
      </c>
      <c r="I48" s="370">
        <f>[2]B1104!J44</f>
        <v>0</v>
      </c>
      <c r="J48" s="370">
        <f>[2]B1104!K44</f>
        <v>0</v>
      </c>
      <c r="K48" s="369">
        <f>[2]B1104!L44</f>
        <v>0</v>
      </c>
      <c r="L48" s="369">
        <f t="shared" si="0"/>
        <v>38624</v>
      </c>
    </row>
    <row r="49" spans="1:12" ht="12.95" customHeight="1">
      <c r="A49" s="352" t="s">
        <v>292</v>
      </c>
      <c r="B49" s="369">
        <f>[2]B1104!B45</f>
        <v>50</v>
      </c>
      <c r="C49" s="370">
        <f>[2]B1104!C45</f>
        <v>0</v>
      </c>
      <c r="D49" s="370">
        <f>[2]B1104!D45</f>
        <v>0</v>
      </c>
      <c r="E49" s="370">
        <f>[2]B1104!E45</f>
        <v>0</v>
      </c>
      <c r="F49" s="370">
        <f>[2]B1104!F45</f>
        <v>0</v>
      </c>
      <c r="G49" s="370">
        <f>[2]B1104!H45</f>
        <v>732</v>
      </c>
      <c r="H49" s="392">
        <f>[2]B1104!I45</f>
        <v>76656</v>
      </c>
      <c r="I49" s="370">
        <f>[2]B1104!J45</f>
        <v>0</v>
      </c>
      <c r="J49" s="370">
        <f>[2]B1104!K45</f>
        <v>0</v>
      </c>
      <c r="K49" s="369">
        <f>[2]B1104!L45</f>
        <v>0</v>
      </c>
      <c r="L49" s="369">
        <f t="shared" si="0"/>
        <v>77438</v>
      </c>
    </row>
    <row r="50" spans="1:12" ht="12.95" customHeight="1">
      <c r="A50" s="352" t="s">
        <v>238</v>
      </c>
      <c r="B50" s="369">
        <f>[2]B1104!B46</f>
        <v>3500</v>
      </c>
      <c r="C50" s="370">
        <f>[2]B1104!C46</f>
        <v>0</v>
      </c>
      <c r="D50" s="370">
        <f>[2]B1104!D46</f>
        <v>5200</v>
      </c>
      <c r="E50" s="370">
        <f>[2]B1104!E46</f>
        <v>0</v>
      </c>
      <c r="F50" s="370">
        <f>[2]B1104!F46</f>
        <v>325</v>
      </c>
      <c r="G50" s="370">
        <f>[2]B1104!H46</f>
        <v>2970</v>
      </c>
      <c r="H50" s="392">
        <f>[2]B1104!I46</f>
        <v>31674</v>
      </c>
      <c r="I50" s="370">
        <f>[2]B1104!J46</f>
        <v>0</v>
      </c>
      <c r="J50" s="370">
        <f>[2]B1104!K46</f>
        <v>0</v>
      </c>
      <c r="K50" s="369">
        <f>[2]B1104!L46</f>
        <v>0</v>
      </c>
      <c r="L50" s="369">
        <f t="shared" si="0"/>
        <v>43669</v>
      </c>
    </row>
    <row r="51" spans="1:12" ht="12.95" customHeight="1">
      <c r="A51" s="352" t="s">
        <v>235</v>
      </c>
      <c r="B51" s="369">
        <f>[2]B1104!B47</f>
        <v>0</v>
      </c>
      <c r="C51" s="370">
        <f>[2]B1104!C47</f>
        <v>0</v>
      </c>
      <c r="D51" s="370">
        <f>[2]B1104!D47</f>
        <v>0</v>
      </c>
      <c r="E51" s="370">
        <f>[2]B1104!E47</f>
        <v>0</v>
      </c>
      <c r="F51" s="370">
        <f>[2]B1104!F47</f>
        <v>0</v>
      </c>
      <c r="G51" s="370">
        <f>[2]B1104!H47</f>
        <v>50</v>
      </c>
      <c r="H51" s="392">
        <f>[2]B1104!I47</f>
        <v>3120</v>
      </c>
      <c r="I51" s="370">
        <f>[2]B1104!J47</f>
        <v>0</v>
      </c>
      <c r="J51" s="370">
        <f>[2]B1104!K47</f>
        <v>0</v>
      </c>
      <c r="K51" s="369">
        <f>[2]B1104!L47</f>
        <v>0</v>
      </c>
      <c r="L51" s="369">
        <f t="shared" si="0"/>
        <v>3170</v>
      </c>
    </row>
    <row r="52" spans="1:12" ht="12.95" customHeight="1">
      <c r="A52" s="352" t="s">
        <v>220</v>
      </c>
      <c r="B52" s="369">
        <f>[2]B1104!B48</f>
        <v>0</v>
      </c>
      <c r="C52" s="370">
        <f>[2]B1104!C48</f>
        <v>0</v>
      </c>
      <c r="D52" s="370">
        <f>[2]B1104!D48</f>
        <v>0</v>
      </c>
      <c r="E52" s="370">
        <f>[2]B1104!E48</f>
        <v>0</v>
      </c>
      <c r="F52" s="370">
        <f>[2]B1104!F48</f>
        <v>0</v>
      </c>
      <c r="G52" s="370">
        <f>[2]B1104!H48</f>
        <v>0</v>
      </c>
      <c r="H52" s="392">
        <f>[2]B1104!I48</f>
        <v>1026</v>
      </c>
      <c r="I52" s="370">
        <f>[2]B1104!J48</f>
        <v>40</v>
      </c>
      <c r="J52" s="370">
        <f>[2]B1104!K48</f>
        <v>0</v>
      </c>
      <c r="K52" s="369">
        <f>[2]B1104!L48</f>
        <v>0</v>
      </c>
      <c r="L52" s="369">
        <f t="shared" si="0"/>
        <v>1066</v>
      </c>
    </row>
    <row r="53" spans="1:12" ht="12.95" customHeight="1">
      <c r="A53" s="352" t="s">
        <v>236</v>
      </c>
      <c r="B53" s="369">
        <f>[2]B1104!B49</f>
        <v>20000</v>
      </c>
      <c r="C53" s="370">
        <f>[2]B1104!C49</f>
        <v>0</v>
      </c>
      <c r="D53" s="370">
        <f>[2]B1104!D49</f>
        <v>3000</v>
      </c>
      <c r="E53" s="370">
        <f>[2]B1104!E49</f>
        <v>0</v>
      </c>
      <c r="F53" s="370">
        <f>[2]B1104!F49</f>
        <v>6634.75</v>
      </c>
      <c r="G53" s="370">
        <f>[2]B1104!H49</f>
        <v>1346</v>
      </c>
      <c r="H53" s="392">
        <f>[2]B1104!I49</f>
        <v>84930</v>
      </c>
      <c r="I53" s="370">
        <f>[2]B1104!J49</f>
        <v>0</v>
      </c>
      <c r="J53" s="370">
        <f>[2]B1104!K49</f>
        <v>0</v>
      </c>
      <c r="K53" s="369">
        <f>[2]B1104!L49</f>
        <v>0</v>
      </c>
      <c r="L53" s="369">
        <f t="shared" si="0"/>
        <v>115910.75</v>
      </c>
    </row>
    <row r="54" spans="1:12" ht="12.95" customHeight="1">
      <c r="A54" s="352" t="s">
        <v>293</v>
      </c>
      <c r="B54" s="369">
        <f>[2]B1104!B50</f>
        <v>0</v>
      </c>
      <c r="C54" s="370">
        <f>[2]B1104!C50</f>
        <v>0</v>
      </c>
      <c r="D54" s="370">
        <f>[2]B1104!D50</f>
        <v>0</v>
      </c>
      <c r="E54" s="370">
        <f>[2]B1104!E50</f>
        <v>0</v>
      </c>
      <c r="F54" s="370">
        <f>[2]B1104!F50</f>
        <v>0</v>
      </c>
      <c r="G54" s="370">
        <f>[2]B1104!H50</f>
        <v>0</v>
      </c>
      <c r="H54" s="392">
        <f>[2]B1104!I50</f>
        <v>1158</v>
      </c>
      <c r="I54" s="370">
        <f>[2]B1104!J50</f>
        <v>0</v>
      </c>
      <c r="J54" s="370">
        <f>[2]B1104!K50</f>
        <v>0</v>
      </c>
      <c r="K54" s="369">
        <f>[2]B1104!L50</f>
        <v>0</v>
      </c>
      <c r="L54" s="369">
        <f t="shared" si="0"/>
        <v>1158</v>
      </c>
    </row>
    <row r="55" spans="1:12" ht="12.95" customHeight="1">
      <c r="A55" s="352" t="s">
        <v>294</v>
      </c>
      <c r="B55" s="369">
        <f>[2]B1104!B51</f>
        <v>0</v>
      </c>
      <c r="C55" s="370">
        <f>[2]B1104!C51</f>
        <v>0</v>
      </c>
      <c r="D55" s="370">
        <f>[2]B1104!D51</f>
        <v>0</v>
      </c>
      <c r="E55" s="370">
        <f>[2]B1104!E51</f>
        <v>0</v>
      </c>
      <c r="F55" s="370">
        <f>[2]B1104!F51</f>
        <v>0</v>
      </c>
      <c r="G55" s="370">
        <f>[2]B1104!H51</f>
        <v>0</v>
      </c>
      <c r="H55" s="392">
        <f>[2]B1104!I51</f>
        <v>960</v>
      </c>
      <c r="I55" s="370">
        <f>[2]B1104!J51</f>
        <v>0</v>
      </c>
      <c r="J55" s="370">
        <f>[2]B1104!K51</f>
        <v>0</v>
      </c>
      <c r="K55" s="369">
        <f>[2]B1104!L51</f>
        <v>0</v>
      </c>
      <c r="L55" s="369">
        <f t="shared" si="0"/>
        <v>960</v>
      </c>
    </row>
    <row r="56" spans="1:12" ht="12.95" customHeight="1">
      <c r="A56" s="352" t="s">
        <v>295</v>
      </c>
      <c r="B56" s="369">
        <f>[2]B1104!B52</f>
        <v>12500</v>
      </c>
      <c r="C56" s="370">
        <f>[2]B1104!C52</f>
        <v>0</v>
      </c>
      <c r="D56" s="370">
        <f>[2]B1104!D52</f>
        <v>0</v>
      </c>
      <c r="E56" s="370">
        <f>[2]B1104!E52</f>
        <v>0</v>
      </c>
      <c r="F56" s="370">
        <f>[2]B1104!F52</f>
        <v>0</v>
      </c>
      <c r="G56" s="370">
        <f>[2]B1104!H52</f>
        <v>0</v>
      </c>
      <c r="H56" s="392">
        <f>[2]B1104!I52</f>
        <v>1848</v>
      </c>
      <c r="I56" s="370">
        <f>[2]B1104!J52</f>
        <v>0</v>
      </c>
      <c r="J56" s="370">
        <f>[2]B1104!K52</f>
        <v>0</v>
      </c>
      <c r="K56" s="369">
        <f>[2]B1104!L52</f>
        <v>0</v>
      </c>
      <c r="L56" s="369">
        <f t="shared" si="0"/>
        <v>14348</v>
      </c>
    </row>
    <row r="57" spans="1:12" s="399" customFormat="1" ht="12.95" customHeight="1">
      <c r="A57" s="395" t="s">
        <v>296</v>
      </c>
      <c r="B57" s="394">
        <f>[2]B1104!B53</f>
        <v>0</v>
      </c>
      <c r="C57" s="392">
        <f>[2]B1104!C53</f>
        <v>0</v>
      </c>
      <c r="D57" s="392">
        <f>[2]B1104!D53</f>
        <v>0</v>
      </c>
      <c r="E57" s="392">
        <f>[2]B1104!E53</f>
        <v>0</v>
      </c>
      <c r="F57" s="392">
        <f>[2]B1104!F53</f>
        <v>0</v>
      </c>
      <c r="G57" s="392">
        <f>[2]B1104!H53</f>
        <v>0</v>
      </c>
      <c r="H57" s="392">
        <f>[2]B1104!I53+342</f>
        <v>4620</v>
      </c>
      <c r="I57" s="392">
        <f>[2]B1104!J53</f>
        <v>0</v>
      </c>
      <c r="J57" s="392">
        <f>[2]B1104!K53</f>
        <v>0</v>
      </c>
      <c r="K57" s="394">
        <f>[2]B1104!L53</f>
        <v>0</v>
      </c>
      <c r="L57" s="394">
        <f t="shared" si="0"/>
        <v>4620</v>
      </c>
    </row>
    <row r="58" spans="1:12" ht="12.95" customHeight="1">
      <c r="A58" s="352" t="s">
        <v>297</v>
      </c>
      <c r="B58" s="369">
        <f>[2]B1104!B54</f>
        <v>0</v>
      </c>
      <c r="C58" s="370">
        <f>[2]B1104!C54</f>
        <v>0</v>
      </c>
      <c r="D58" s="370">
        <f>[2]B1104!D54</f>
        <v>3000</v>
      </c>
      <c r="E58" s="370">
        <f>[2]B1104!E54</f>
        <v>0</v>
      </c>
      <c r="F58" s="370">
        <f>[2]B1104!F54</f>
        <v>0</v>
      </c>
      <c r="G58" s="370">
        <f>[2]B1104!H54</f>
        <v>2640</v>
      </c>
      <c r="H58" s="392">
        <f>[2]B1104!I54</f>
        <v>43560</v>
      </c>
      <c r="I58" s="370">
        <f>[2]B1104!J54</f>
        <v>0</v>
      </c>
      <c r="J58" s="370">
        <f>[2]B1104!K54</f>
        <v>0</v>
      </c>
      <c r="K58" s="369">
        <f>[2]B1104!L54</f>
        <v>0</v>
      </c>
      <c r="L58" s="369">
        <f t="shared" si="0"/>
        <v>49200</v>
      </c>
    </row>
    <row r="59" spans="1:12" ht="12.95" customHeight="1">
      <c r="A59" s="352" t="s">
        <v>298</v>
      </c>
      <c r="B59" s="369">
        <f>[2]B1104!B55</f>
        <v>0</v>
      </c>
      <c r="C59" s="370">
        <f>[2]B1104!C55</f>
        <v>0</v>
      </c>
      <c r="D59" s="370">
        <f>[2]B1104!D55</f>
        <v>0</v>
      </c>
      <c r="E59" s="370">
        <f>[2]B1104!E55</f>
        <v>0</v>
      </c>
      <c r="F59" s="370">
        <f>[2]B1104!F55</f>
        <v>0</v>
      </c>
      <c r="G59" s="370">
        <f>[2]B1104!H55</f>
        <v>0</v>
      </c>
      <c r="H59" s="392">
        <f>[2]B1104!I55</f>
        <v>0</v>
      </c>
      <c r="I59" s="370">
        <f>[2]B1104!J55</f>
        <v>0</v>
      </c>
      <c r="J59" s="370">
        <f>[2]B1104!K55</f>
        <v>0</v>
      </c>
      <c r="K59" s="369">
        <f>[2]B1104!L55</f>
        <v>0</v>
      </c>
      <c r="L59" s="369">
        <f t="shared" si="0"/>
        <v>0</v>
      </c>
    </row>
    <row r="60" spans="1:12" ht="12.95" customHeight="1">
      <c r="A60" s="352" t="s">
        <v>299</v>
      </c>
      <c r="B60" s="369">
        <f>[2]B1104!B56</f>
        <v>5000</v>
      </c>
      <c r="C60" s="369">
        <f>[2]B1104!C56</f>
        <v>0</v>
      </c>
      <c r="D60" s="369">
        <f>[2]B1104!D56</f>
        <v>11200</v>
      </c>
      <c r="E60" s="369">
        <f>[2]B1104!E56</f>
        <v>0</v>
      </c>
      <c r="F60" s="370">
        <f>[2]B1104!F56</f>
        <v>0</v>
      </c>
      <c r="G60" s="370">
        <f>[2]B1104!H56</f>
        <v>2038</v>
      </c>
      <c r="H60" s="392">
        <f>[2]B1104!I56</f>
        <v>47208</v>
      </c>
      <c r="I60" s="370">
        <f>[2]B1104!J56</f>
        <v>0</v>
      </c>
      <c r="J60" s="370">
        <f>[2]B1104!K56</f>
        <v>0</v>
      </c>
      <c r="K60" s="369">
        <f>[2]B1104!L56</f>
        <v>0</v>
      </c>
      <c r="L60" s="369">
        <f t="shared" si="0"/>
        <v>65446</v>
      </c>
    </row>
    <row r="61" spans="1:12" ht="30" customHeight="1">
      <c r="A61" s="352"/>
      <c r="B61" s="369"/>
      <c r="C61" s="369"/>
      <c r="D61" s="369"/>
      <c r="E61" s="369"/>
      <c r="F61" s="370"/>
      <c r="G61" s="370"/>
      <c r="H61" s="392"/>
      <c r="I61" s="370"/>
      <c r="J61" s="370"/>
      <c r="K61" s="369"/>
      <c r="L61" s="369"/>
    </row>
    <row r="62" spans="1:12" ht="20.25">
      <c r="A62" s="353" t="s">
        <v>38</v>
      </c>
      <c r="B62" s="371">
        <f t="shared" ref="B62:G62" si="1">SUM(B8:B61)</f>
        <v>204000</v>
      </c>
      <c r="C62" s="371">
        <f t="shared" si="1"/>
        <v>2780</v>
      </c>
      <c r="D62" s="371">
        <f t="shared" si="1"/>
        <v>71870</v>
      </c>
      <c r="E62" s="371">
        <f t="shared" si="1"/>
        <v>0</v>
      </c>
      <c r="F62" s="371">
        <f t="shared" si="1"/>
        <v>119414.5</v>
      </c>
      <c r="G62" s="371">
        <f t="shared" si="1"/>
        <v>68456</v>
      </c>
      <c r="H62" s="396">
        <f>SUM(H8:H61)</f>
        <v>1470054</v>
      </c>
      <c r="I62" s="371">
        <f t="shared" ref="I62:K62" si="2">SUM(I8:I60)</f>
        <v>640</v>
      </c>
      <c r="J62" s="371">
        <f t="shared" si="2"/>
        <v>0</v>
      </c>
      <c r="K62" s="371">
        <f t="shared" si="2"/>
        <v>0</v>
      </c>
      <c r="L62" s="371">
        <f>SUM(L8:L61)</f>
        <v>1937214.5</v>
      </c>
    </row>
    <row r="63" spans="1:12">
      <c r="C63" s="372"/>
    </row>
    <row r="65" spans="11:11">
      <c r="K65" s="373"/>
    </row>
  </sheetData>
  <sheetProtection formatCells="0" formatColumns="0" formatRows="0"/>
  <mergeCells count="3">
    <mergeCell ref="C3:I3"/>
    <mergeCell ref="A6:A7"/>
    <mergeCell ref="L6:L7"/>
  </mergeCells>
  <pageMargins left="0.23622047244094491" right="0.27559055118110237" top="0.25" bottom="0.48" header="0.2" footer="0.51181102362204722"/>
  <pageSetup paperSize="9" scale="54" orientation="landscape" blackAndWhite="1" verticalDpi="180" r:id="rId1"/>
  <headerFooter alignWithMargins="0"/>
  <legacyDrawing r:id="rId2"/>
  <oleObjects>
    <oleObject progId="ViewerFrameClass" shapeId="17409" r:id="rId3"/>
    <oleObject progId="ViewerFrameClass" shapeId="17411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3">
    <tabColor indexed="13"/>
  </sheetPr>
  <dimension ref="A1:I62"/>
  <sheetViews>
    <sheetView showZeros="0" tabSelected="1" view="pageBreakPreview" zoomScale="60" zoomScaleNormal="60" workbookViewId="0">
      <selection activeCell="B5" sqref="B5:G5"/>
    </sheetView>
  </sheetViews>
  <sheetFormatPr baseColWidth="10" defaultRowHeight="12.75"/>
  <cols>
    <col min="1" max="1" width="34.140625" customWidth="1"/>
    <col min="2" max="2" width="30.42578125" customWidth="1"/>
    <col min="3" max="3" width="21.85546875" customWidth="1"/>
    <col min="4" max="5" width="27" customWidth="1"/>
    <col min="6" max="7" width="26" customWidth="1"/>
    <col min="8" max="8" width="29.5703125" customWidth="1"/>
    <col min="9" max="9" width="49.85546875" bestFit="1" customWidth="1"/>
    <col min="10" max="11" width="16.5703125" bestFit="1" customWidth="1"/>
    <col min="12" max="12" width="20.5703125" customWidth="1"/>
    <col min="13" max="13" width="15" customWidth="1"/>
    <col min="257" max="257" width="34.140625" customWidth="1"/>
    <col min="258" max="258" width="30.42578125" customWidth="1"/>
    <col min="259" max="259" width="21.85546875" customWidth="1"/>
    <col min="260" max="261" width="27" customWidth="1"/>
    <col min="262" max="263" width="26" customWidth="1"/>
    <col min="264" max="264" width="29.5703125" customWidth="1"/>
    <col min="265" max="265" width="49.85546875" bestFit="1" customWidth="1"/>
    <col min="266" max="267" width="16.5703125" bestFit="1" customWidth="1"/>
    <col min="268" max="268" width="20.5703125" customWidth="1"/>
    <col min="269" max="269" width="15" customWidth="1"/>
    <col min="513" max="513" width="34.140625" customWidth="1"/>
    <col min="514" max="514" width="30.42578125" customWidth="1"/>
    <col min="515" max="515" width="21.85546875" customWidth="1"/>
    <col min="516" max="517" width="27" customWidth="1"/>
    <col min="518" max="519" width="26" customWidth="1"/>
    <col min="520" max="520" width="29.5703125" customWidth="1"/>
    <col min="521" max="521" width="49.85546875" bestFit="1" customWidth="1"/>
    <col min="522" max="523" width="16.5703125" bestFit="1" customWidth="1"/>
    <col min="524" max="524" width="20.5703125" customWidth="1"/>
    <col min="525" max="525" width="15" customWidth="1"/>
    <col min="769" max="769" width="34.140625" customWidth="1"/>
    <col min="770" max="770" width="30.42578125" customWidth="1"/>
    <col min="771" max="771" width="21.85546875" customWidth="1"/>
    <col min="772" max="773" width="27" customWidth="1"/>
    <col min="774" max="775" width="26" customWidth="1"/>
    <col min="776" max="776" width="29.5703125" customWidth="1"/>
    <col min="777" max="777" width="49.85546875" bestFit="1" customWidth="1"/>
    <col min="778" max="779" width="16.5703125" bestFit="1" customWidth="1"/>
    <col min="780" max="780" width="20.5703125" customWidth="1"/>
    <col min="781" max="781" width="15" customWidth="1"/>
    <col min="1025" max="1025" width="34.140625" customWidth="1"/>
    <col min="1026" max="1026" width="30.42578125" customWidth="1"/>
    <col min="1027" max="1027" width="21.85546875" customWidth="1"/>
    <col min="1028" max="1029" width="27" customWidth="1"/>
    <col min="1030" max="1031" width="26" customWidth="1"/>
    <col min="1032" max="1032" width="29.5703125" customWidth="1"/>
    <col min="1033" max="1033" width="49.85546875" bestFit="1" customWidth="1"/>
    <col min="1034" max="1035" width="16.5703125" bestFit="1" customWidth="1"/>
    <col min="1036" max="1036" width="20.5703125" customWidth="1"/>
    <col min="1037" max="1037" width="15" customWidth="1"/>
    <col min="1281" max="1281" width="34.140625" customWidth="1"/>
    <col min="1282" max="1282" width="30.42578125" customWidth="1"/>
    <col min="1283" max="1283" width="21.85546875" customWidth="1"/>
    <col min="1284" max="1285" width="27" customWidth="1"/>
    <col min="1286" max="1287" width="26" customWidth="1"/>
    <col min="1288" max="1288" width="29.5703125" customWidth="1"/>
    <col min="1289" max="1289" width="49.85546875" bestFit="1" customWidth="1"/>
    <col min="1290" max="1291" width="16.5703125" bestFit="1" customWidth="1"/>
    <col min="1292" max="1292" width="20.5703125" customWidth="1"/>
    <col min="1293" max="1293" width="15" customWidth="1"/>
    <col min="1537" max="1537" width="34.140625" customWidth="1"/>
    <col min="1538" max="1538" width="30.42578125" customWidth="1"/>
    <col min="1539" max="1539" width="21.85546875" customWidth="1"/>
    <col min="1540" max="1541" width="27" customWidth="1"/>
    <col min="1542" max="1543" width="26" customWidth="1"/>
    <col min="1544" max="1544" width="29.5703125" customWidth="1"/>
    <col min="1545" max="1545" width="49.85546875" bestFit="1" customWidth="1"/>
    <col min="1546" max="1547" width="16.5703125" bestFit="1" customWidth="1"/>
    <col min="1548" max="1548" width="20.5703125" customWidth="1"/>
    <col min="1549" max="1549" width="15" customWidth="1"/>
    <col min="1793" max="1793" width="34.140625" customWidth="1"/>
    <col min="1794" max="1794" width="30.42578125" customWidth="1"/>
    <col min="1795" max="1795" width="21.85546875" customWidth="1"/>
    <col min="1796" max="1797" width="27" customWidth="1"/>
    <col min="1798" max="1799" width="26" customWidth="1"/>
    <col min="1800" max="1800" width="29.5703125" customWidth="1"/>
    <col min="1801" max="1801" width="49.85546875" bestFit="1" customWidth="1"/>
    <col min="1802" max="1803" width="16.5703125" bestFit="1" customWidth="1"/>
    <col min="1804" max="1804" width="20.5703125" customWidth="1"/>
    <col min="1805" max="1805" width="15" customWidth="1"/>
    <col min="2049" max="2049" width="34.140625" customWidth="1"/>
    <col min="2050" max="2050" width="30.42578125" customWidth="1"/>
    <col min="2051" max="2051" width="21.85546875" customWidth="1"/>
    <col min="2052" max="2053" width="27" customWidth="1"/>
    <col min="2054" max="2055" width="26" customWidth="1"/>
    <col min="2056" max="2056" width="29.5703125" customWidth="1"/>
    <col min="2057" max="2057" width="49.85546875" bestFit="1" customWidth="1"/>
    <col min="2058" max="2059" width="16.5703125" bestFit="1" customWidth="1"/>
    <col min="2060" max="2060" width="20.5703125" customWidth="1"/>
    <col min="2061" max="2061" width="15" customWidth="1"/>
    <col min="2305" max="2305" width="34.140625" customWidth="1"/>
    <col min="2306" max="2306" width="30.42578125" customWidth="1"/>
    <col min="2307" max="2307" width="21.85546875" customWidth="1"/>
    <col min="2308" max="2309" width="27" customWidth="1"/>
    <col min="2310" max="2311" width="26" customWidth="1"/>
    <col min="2312" max="2312" width="29.5703125" customWidth="1"/>
    <col min="2313" max="2313" width="49.85546875" bestFit="1" customWidth="1"/>
    <col min="2314" max="2315" width="16.5703125" bestFit="1" customWidth="1"/>
    <col min="2316" max="2316" width="20.5703125" customWidth="1"/>
    <col min="2317" max="2317" width="15" customWidth="1"/>
    <col min="2561" max="2561" width="34.140625" customWidth="1"/>
    <col min="2562" max="2562" width="30.42578125" customWidth="1"/>
    <col min="2563" max="2563" width="21.85546875" customWidth="1"/>
    <col min="2564" max="2565" width="27" customWidth="1"/>
    <col min="2566" max="2567" width="26" customWidth="1"/>
    <col min="2568" max="2568" width="29.5703125" customWidth="1"/>
    <col min="2569" max="2569" width="49.85546875" bestFit="1" customWidth="1"/>
    <col min="2570" max="2571" width="16.5703125" bestFit="1" customWidth="1"/>
    <col min="2572" max="2572" width="20.5703125" customWidth="1"/>
    <col min="2573" max="2573" width="15" customWidth="1"/>
    <col min="2817" max="2817" width="34.140625" customWidth="1"/>
    <col min="2818" max="2818" width="30.42578125" customWidth="1"/>
    <col min="2819" max="2819" width="21.85546875" customWidth="1"/>
    <col min="2820" max="2821" width="27" customWidth="1"/>
    <col min="2822" max="2823" width="26" customWidth="1"/>
    <col min="2824" max="2824" width="29.5703125" customWidth="1"/>
    <col min="2825" max="2825" width="49.85546875" bestFit="1" customWidth="1"/>
    <col min="2826" max="2827" width="16.5703125" bestFit="1" customWidth="1"/>
    <col min="2828" max="2828" width="20.5703125" customWidth="1"/>
    <col min="2829" max="2829" width="15" customWidth="1"/>
    <col min="3073" max="3073" width="34.140625" customWidth="1"/>
    <col min="3074" max="3074" width="30.42578125" customWidth="1"/>
    <col min="3075" max="3075" width="21.85546875" customWidth="1"/>
    <col min="3076" max="3077" width="27" customWidth="1"/>
    <col min="3078" max="3079" width="26" customWidth="1"/>
    <col min="3080" max="3080" width="29.5703125" customWidth="1"/>
    <col min="3081" max="3081" width="49.85546875" bestFit="1" customWidth="1"/>
    <col min="3082" max="3083" width="16.5703125" bestFit="1" customWidth="1"/>
    <col min="3084" max="3084" width="20.5703125" customWidth="1"/>
    <col min="3085" max="3085" width="15" customWidth="1"/>
    <col min="3329" max="3329" width="34.140625" customWidth="1"/>
    <col min="3330" max="3330" width="30.42578125" customWidth="1"/>
    <col min="3331" max="3331" width="21.85546875" customWidth="1"/>
    <col min="3332" max="3333" width="27" customWidth="1"/>
    <col min="3334" max="3335" width="26" customWidth="1"/>
    <col min="3336" max="3336" width="29.5703125" customWidth="1"/>
    <col min="3337" max="3337" width="49.85546875" bestFit="1" customWidth="1"/>
    <col min="3338" max="3339" width="16.5703125" bestFit="1" customWidth="1"/>
    <col min="3340" max="3340" width="20.5703125" customWidth="1"/>
    <col min="3341" max="3341" width="15" customWidth="1"/>
    <col min="3585" max="3585" width="34.140625" customWidth="1"/>
    <col min="3586" max="3586" width="30.42578125" customWidth="1"/>
    <col min="3587" max="3587" width="21.85546875" customWidth="1"/>
    <col min="3588" max="3589" width="27" customWidth="1"/>
    <col min="3590" max="3591" width="26" customWidth="1"/>
    <col min="3592" max="3592" width="29.5703125" customWidth="1"/>
    <col min="3593" max="3593" width="49.85546875" bestFit="1" customWidth="1"/>
    <col min="3594" max="3595" width="16.5703125" bestFit="1" customWidth="1"/>
    <col min="3596" max="3596" width="20.5703125" customWidth="1"/>
    <col min="3597" max="3597" width="15" customWidth="1"/>
    <col min="3841" max="3841" width="34.140625" customWidth="1"/>
    <col min="3842" max="3842" width="30.42578125" customWidth="1"/>
    <col min="3843" max="3843" width="21.85546875" customWidth="1"/>
    <col min="3844" max="3845" width="27" customWidth="1"/>
    <col min="3846" max="3847" width="26" customWidth="1"/>
    <col min="3848" max="3848" width="29.5703125" customWidth="1"/>
    <col min="3849" max="3849" width="49.85546875" bestFit="1" customWidth="1"/>
    <col min="3850" max="3851" width="16.5703125" bestFit="1" customWidth="1"/>
    <col min="3852" max="3852" width="20.5703125" customWidth="1"/>
    <col min="3853" max="3853" width="15" customWidth="1"/>
    <col min="4097" max="4097" width="34.140625" customWidth="1"/>
    <col min="4098" max="4098" width="30.42578125" customWidth="1"/>
    <col min="4099" max="4099" width="21.85546875" customWidth="1"/>
    <col min="4100" max="4101" width="27" customWidth="1"/>
    <col min="4102" max="4103" width="26" customWidth="1"/>
    <col min="4104" max="4104" width="29.5703125" customWidth="1"/>
    <col min="4105" max="4105" width="49.85546875" bestFit="1" customWidth="1"/>
    <col min="4106" max="4107" width="16.5703125" bestFit="1" customWidth="1"/>
    <col min="4108" max="4108" width="20.5703125" customWidth="1"/>
    <col min="4109" max="4109" width="15" customWidth="1"/>
    <col min="4353" max="4353" width="34.140625" customWidth="1"/>
    <col min="4354" max="4354" width="30.42578125" customWidth="1"/>
    <col min="4355" max="4355" width="21.85546875" customWidth="1"/>
    <col min="4356" max="4357" width="27" customWidth="1"/>
    <col min="4358" max="4359" width="26" customWidth="1"/>
    <col min="4360" max="4360" width="29.5703125" customWidth="1"/>
    <col min="4361" max="4361" width="49.85546875" bestFit="1" customWidth="1"/>
    <col min="4362" max="4363" width="16.5703125" bestFit="1" customWidth="1"/>
    <col min="4364" max="4364" width="20.5703125" customWidth="1"/>
    <col min="4365" max="4365" width="15" customWidth="1"/>
    <col min="4609" max="4609" width="34.140625" customWidth="1"/>
    <col min="4610" max="4610" width="30.42578125" customWidth="1"/>
    <col min="4611" max="4611" width="21.85546875" customWidth="1"/>
    <col min="4612" max="4613" width="27" customWidth="1"/>
    <col min="4614" max="4615" width="26" customWidth="1"/>
    <col min="4616" max="4616" width="29.5703125" customWidth="1"/>
    <col min="4617" max="4617" width="49.85546875" bestFit="1" customWidth="1"/>
    <col min="4618" max="4619" width="16.5703125" bestFit="1" customWidth="1"/>
    <col min="4620" max="4620" width="20.5703125" customWidth="1"/>
    <col min="4621" max="4621" width="15" customWidth="1"/>
    <col min="4865" max="4865" width="34.140625" customWidth="1"/>
    <col min="4866" max="4866" width="30.42578125" customWidth="1"/>
    <col min="4867" max="4867" width="21.85546875" customWidth="1"/>
    <col min="4868" max="4869" width="27" customWidth="1"/>
    <col min="4870" max="4871" width="26" customWidth="1"/>
    <col min="4872" max="4872" width="29.5703125" customWidth="1"/>
    <col min="4873" max="4873" width="49.85546875" bestFit="1" customWidth="1"/>
    <col min="4874" max="4875" width="16.5703125" bestFit="1" customWidth="1"/>
    <col min="4876" max="4876" width="20.5703125" customWidth="1"/>
    <col min="4877" max="4877" width="15" customWidth="1"/>
    <col min="5121" max="5121" width="34.140625" customWidth="1"/>
    <col min="5122" max="5122" width="30.42578125" customWidth="1"/>
    <col min="5123" max="5123" width="21.85546875" customWidth="1"/>
    <col min="5124" max="5125" width="27" customWidth="1"/>
    <col min="5126" max="5127" width="26" customWidth="1"/>
    <col min="5128" max="5128" width="29.5703125" customWidth="1"/>
    <col min="5129" max="5129" width="49.85546875" bestFit="1" customWidth="1"/>
    <col min="5130" max="5131" width="16.5703125" bestFit="1" customWidth="1"/>
    <col min="5132" max="5132" width="20.5703125" customWidth="1"/>
    <col min="5133" max="5133" width="15" customWidth="1"/>
    <col min="5377" max="5377" width="34.140625" customWidth="1"/>
    <col min="5378" max="5378" width="30.42578125" customWidth="1"/>
    <col min="5379" max="5379" width="21.85546875" customWidth="1"/>
    <col min="5380" max="5381" width="27" customWidth="1"/>
    <col min="5382" max="5383" width="26" customWidth="1"/>
    <col min="5384" max="5384" width="29.5703125" customWidth="1"/>
    <col min="5385" max="5385" width="49.85546875" bestFit="1" customWidth="1"/>
    <col min="5386" max="5387" width="16.5703125" bestFit="1" customWidth="1"/>
    <col min="5388" max="5388" width="20.5703125" customWidth="1"/>
    <col min="5389" max="5389" width="15" customWidth="1"/>
    <col min="5633" max="5633" width="34.140625" customWidth="1"/>
    <col min="5634" max="5634" width="30.42578125" customWidth="1"/>
    <col min="5635" max="5635" width="21.85546875" customWidth="1"/>
    <col min="5636" max="5637" width="27" customWidth="1"/>
    <col min="5638" max="5639" width="26" customWidth="1"/>
    <col min="5640" max="5640" width="29.5703125" customWidth="1"/>
    <col min="5641" max="5641" width="49.85546875" bestFit="1" customWidth="1"/>
    <col min="5642" max="5643" width="16.5703125" bestFit="1" customWidth="1"/>
    <col min="5644" max="5644" width="20.5703125" customWidth="1"/>
    <col min="5645" max="5645" width="15" customWidth="1"/>
    <col min="5889" max="5889" width="34.140625" customWidth="1"/>
    <col min="5890" max="5890" width="30.42578125" customWidth="1"/>
    <col min="5891" max="5891" width="21.85546875" customWidth="1"/>
    <col min="5892" max="5893" width="27" customWidth="1"/>
    <col min="5894" max="5895" width="26" customWidth="1"/>
    <col min="5896" max="5896" width="29.5703125" customWidth="1"/>
    <col min="5897" max="5897" width="49.85546875" bestFit="1" customWidth="1"/>
    <col min="5898" max="5899" width="16.5703125" bestFit="1" customWidth="1"/>
    <col min="5900" max="5900" width="20.5703125" customWidth="1"/>
    <col min="5901" max="5901" width="15" customWidth="1"/>
    <col min="6145" max="6145" width="34.140625" customWidth="1"/>
    <col min="6146" max="6146" width="30.42578125" customWidth="1"/>
    <col min="6147" max="6147" width="21.85546875" customWidth="1"/>
    <col min="6148" max="6149" width="27" customWidth="1"/>
    <col min="6150" max="6151" width="26" customWidth="1"/>
    <col min="6152" max="6152" width="29.5703125" customWidth="1"/>
    <col min="6153" max="6153" width="49.85546875" bestFit="1" customWidth="1"/>
    <col min="6154" max="6155" width="16.5703125" bestFit="1" customWidth="1"/>
    <col min="6156" max="6156" width="20.5703125" customWidth="1"/>
    <col min="6157" max="6157" width="15" customWidth="1"/>
    <col min="6401" max="6401" width="34.140625" customWidth="1"/>
    <col min="6402" max="6402" width="30.42578125" customWidth="1"/>
    <col min="6403" max="6403" width="21.85546875" customWidth="1"/>
    <col min="6404" max="6405" width="27" customWidth="1"/>
    <col min="6406" max="6407" width="26" customWidth="1"/>
    <col min="6408" max="6408" width="29.5703125" customWidth="1"/>
    <col min="6409" max="6409" width="49.85546875" bestFit="1" customWidth="1"/>
    <col min="6410" max="6411" width="16.5703125" bestFit="1" customWidth="1"/>
    <col min="6412" max="6412" width="20.5703125" customWidth="1"/>
    <col min="6413" max="6413" width="15" customWidth="1"/>
    <col min="6657" max="6657" width="34.140625" customWidth="1"/>
    <col min="6658" max="6658" width="30.42578125" customWidth="1"/>
    <col min="6659" max="6659" width="21.85546875" customWidth="1"/>
    <col min="6660" max="6661" width="27" customWidth="1"/>
    <col min="6662" max="6663" width="26" customWidth="1"/>
    <col min="6664" max="6664" width="29.5703125" customWidth="1"/>
    <col min="6665" max="6665" width="49.85546875" bestFit="1" customWidth="1"/>
    <col min="6666" max="6667" width="16.5703125" bestFit="1" customWidth="1"/>
    <col min="6668" max="6668" width="20.5703125" customWidth="1"/>
    <col min="6669" max="6669" width="15" customWidth="1"/>
    <col min="6913" max="6913" width="34.140625" customWidth="1"/>
    <col min="6914" max="6914" width="30.42578125" customWidth="1"/>
    <col min="6915" max="6915" width="21.85546875" customWidth="1"/>
    <col min="6916" max="6917" width="27" customWidth="1"/>
    <col min="6918" max="6919" width="26" customWidth="1"/>
    <col min="6920" max="6920" width="29.5703125" customWidth="1"/>
    <col min="6921" max="6921" width="49.85546875" bestFit="1" customWidth="1"/>
    <col min="6922" max="6923" width="16.5703125" bestFit="1" customWidth="1"/>
    <col min="6924" max="6924" width="20.5703125" customWidth="1"/>
    <col min="6925" max="6925" width="15" customWidth="1"/>
    <col min="7169" max="7169" width="34.140625" customWidth="1"/>
    <col min="7170" max="7170" width="30.42578125" customWidth="1"/>
    <col min="7171" max="7171" width="21.85546875" customWidth="1"/>
    <col min="7172" max="7173" width="27" customWidth="1"/>
    <col min="7174" max="7175" width="26" customWidth="1"/>
    <col min="7176" max="7176" width="29.5703125" customWidth="1"/>
    <col min="7177" max="7177" width="49.85546875" bestFit="1" customWidth="1"/>
    <col min="7178" max="7179" width="16.5703125" bestFit="1" customWidth="1"/>
    <col min="7180" max="7180" width="20.5703125" customWidth="1"/>
    <col min="7181" max="7181" width="15" customWidth="1"/>
    <col min="7425" max="7425" width="34.140625" customWidth="1"/>
    <col min="7426" max="7426" width="30.42578125" customWidth="1"/>
    <col min="7427" max="7427" width="21.85546875" customWidth="1"/>
    <col min="7428" max="7429" width="27" customWidth="1"/>
    <col min="7430" max="7431" width="26" customWidth="1"/>
    <col min="7432" max="7432" width="29.5703125" customWidth="1"/>
    <col min="7433" max="7433" width="49.85546875" bestFit="1" customWidth="1"/>
    <col min="7434" max="7435" width="16.5703125" bestFit="1" customWidth="1"/>
    <col min="7436" max="7436" width="20.5703125" customWidth="1"/>
    <col min="7437" max="7437" width="15" customWidth="1"/>
    <col min="7681" max="7681" width="34.140625" customWidth="1"/>
    <col min="7682" max="7682" width="30.42578125" customWidth="1"/>
    <col min="7683" max="7683" width="21.85546875" customWidth="1"/>
    <col min="7684" max="7685" width="27" customWidth="1"/>
    <col min="7686" max="7687" width="26" customWidth="1"/>
    <col min="7688" max="7688" width="29.5703125" customWidth="1"/>
    <col min="7689" max="7689" width="49.85546875" bestFit="1" customWidth="1"/>
    <col min="7690" max="7691" width="16.5703125" bestFit="1" customWidth="1"/>
    <col min="7692" max="7692" width="20.5703125" customWidth="1"/>
    <col min="7693" max="7693" width="15" customWidth="1"/>
    <col min="7937" max="7937" width="34.140625" customWidth="1"/>
    <col min="7938" max="7938" width="30.42578125" customWidth="1"/>
    <col min="7939" max="7939" width="21.85546875" customWidth="1"/>
    <col min="7940" max="7941" width="27" customWidth="1"/>
    <col min="7942" max="7943" width="26" customWidth="1"/>
    <col min="7944" max="7944" width="29.5703125" customWidth="1"/>
    <col min="7945" max="7945" width="49.85546875" bestFit="1" customWidth="1"/>
    <col min="7946" max="7947" width="16.5703125" bestFit="1" customWidth="1"/>
    <col min="7948" max="7948" width="20.5703125" customWidth="1"/>
    <col min="7949" max="7949" width="15" customWidth="1"/>
    <col min="8193" max="8193" width="34.140625" customWidth="1"/>
    <col min="8194" max="8194" width="30.42578125" customWidth="1"/>
    <col min="8195" max="8195" width="21.85546875" customWidth="1"/>
    <col min="8196" max="8197" width="27" customWidth="1"/>
    <col min="8198" max="8199" width="26" customWidth="1"/>
    <col min="8200" max="8200" width="29.5703125" customWidth="1"/>
    <col min="8201" max="8201" width="49.85546875" bestFit="1" customWidth="1"/>
    <col min="8202" max="8203" width="16.5703125" bestFit="1" customWidth="1"/>
    <col min="8204" max="8204" width="20.5703125" customWidth="1"/>
    <col min="8205" max="8205" width="15" customWidth="1"/>
    <col min="8449" max="8449" width="34.140625" customWidth="1"/>
    <col min="8450" max="8450" width="30.42578125" customWidth="1"/>
    <col min="8451" max="8451" width="21.85546875" customWidth="1"/>
    <col min="8452" max="8453" width="27" customWidth="1"/>
    <col min="8454" max="8455" width="26" customWidth="1"/>
    <col min="8456" max="8456" width="29.5703125" customWidth="1"/>
    <col min="8457" max="8457" width="49.85546875" bestFit="1" customWidth="1"/>
    <col min="8458" max="8459" width="16.5703125" bestFit="1" customWidth="1"/>
    <col min="8460" max="8460" width="20.5703125" customWidth="1"/>
    <col min="8461" max="8461" width="15" customWidth="1"/>
    <col min="8705" max="8705" width="34.140625" customWidth="1"/>
    <col min="8706" max="8706" width="30.42578125" customWidth="1"/>
    <col min="8707" max="8707" width="21.85546875" customWidth="1"/>
    <col min="8708" max="8709" width="27" customWidth="1"/>
    <col min="8710" max="8711" width="26" customWidth="1"/>
    <col min="8712" max="8712" width="29.5703125" customWidth="1"/>
    <col min="8713" max="8713" width="49.85546875" bestFit="1" customWidth="1"/>
    <col min="8714" max="8715" width="16.5703125" bestFit="1" customWidth="1"/>
    <col min="8716" max="8716" width="20.5703125" customWidth="1"/>
    <col min="8717" max="8717" width="15" customWidth="1"/>
    <col min="8961" max="8961" width="34.140625" customWidth="1"/>
    <col min="8962" max="8962" width="30.42578125" customWidth="1"/>
    <col min="8963" max="8963" width="21.85546875" customWidth="1"/>
    <col min="8964" max="8965" width="27" customWidth="1"/>
    <col min="8966" max="8967" width="26" customWidth="1"/>
    <col min="8968" max="8968" width="29.5703125" customWidth="1"/>
    <col min="8969" max="8969" width="49.85546875" bestFit="1" customWidth="1"/>
    <col min="8970" max="8971" width="16.5703125" bestFit="1" customWidth="1"/>
    <col min="8972" max="8972" width="20.5703125" customWidth="1"/>
    <col min="8973" max="8973" width="15" customWidth="1"/>
    <col min="9217" max="9217" width="34.140625" customWidth="1"/>
    <col min="9218" max="9218" width="30.42578125" customWidth="1"/>
    <col min="9219" max="9219" width="21.85546875" customWidth="1"/>
    <col min="9220" max="9221" width="27" customWidth="1"/>
    <col min="9222" max="9223" width="26" customWidth="1"/>
    <col min="9224" max="9224" width="29.5703125" customWidth="1"/>
    <col min="9225" max="9225" width="49.85546875" bestFit="1" customWidth="1"/>
    <col min="9226" max="9227" width="16.5703125" bestFit="1" customWidth="1"/>
    <col min="9228" max="9228" width="20.5703125" customWidth="1"/>
    <col min="9229" max="9229" width="15" customWidth="1"/>
    <col min="9473" max="9473" width="34.140625" customWidth="1"/>
    <col min="9474" max="9474" width="30.42578125" customWidth="1"/>
    <col min="9475" max="9475" width="21.85546875" customWidth="1"/>
    <col min="9476" max="9477" width="27" customWidth="1"/>
    <col min="9478" max="9479" width="26" customWidth="1"/>
    <col min="9480" max="9480" width="29.5703125" customWidth="1"/>
    <col min="9481" max="9481" width="49.85546875" bestFit="1" customWidth="1"/>
    <col min="9482" max="9483" width="16.5703125" bestFit="1" customWidth="1"/>
    <col min="9484" max="9484" width="20.5703125" customWidth="1"/>
    <col min="9485" max="9485" width="15" customWidth="1"/>
    <col min="9729" max="9729" width="34.140625" customWidth="1"/>
    <col min="9730" max="9730" width="30.42578125" customWidth="1"/>
    <col min="9731" max="9731" width="21.85546875" customWidth="1"/>
    <col min="9732" max="9733" width="27" customWidth="1"/>
    <col min="9734" max="9735" width="26" customWidth="1"/>
    <col min="9736" max="9736" width="29.5703125" customWidth="1"/>
    <col min="9737" max="9737" width="49.85546875" bestFit="1" customWidth="1"/>
    <col min="9738" max="9739" width="16.5703125" bestFit="1" customWidth="1"/>
    <col min="9740" max="9740" width="20.5703125" customWidth="1"/>
    <col min="9741" max="9741" width="15" customWidth="1"/>
    <col min="9985" max="9985" width="34.140625" customWidth="1"/>
    <col min="9986" max="9986" width="30.42578125" customWidth="1"/>
    <col min="9987" max="9987" width="21.85546875" customWidth="1"/>
    <col min="9988" max="9989" width="27" customWidth="1"/>
    <col min="9990" max="9991" width="26" customWidth="1"/>
    <col min="9992" max="9992" width="29.5703125" customWidth="1"/>
    <col min="9993" max="9993" width="49.85546875" bestFit="1" customWidth="1"/>
    <col min="9994" max="9995" width="16.5703125" bestFit="1" customWidth="1"/>
    <col min="9996" max="9996" width="20.5703125" customWidth="1"/>
    <col min="9997" max="9997" width="15" customWidth="1"/>
    <col min="10241" max="10241" width="34.140625" customWidth="1"/>
    <col min="10242" max="10242" width="30.42578125" customWidth="1"/>
    <col min="10243" max="10243" width="21.85546875" customWidth="1"/>
    <col min="10244" max="10245" width="27" customWidth="1"/>
    <col min="10246" max="10247" width="26" customWidth="1"/>
    <col min="10248" max="10248" width="29.5703125" customWidth="1"/>
    <col min="10249" max="10249" width="49.85546875" bestFit="1" customWidth="1"/>
    <col min="10250" max="10251" width="16.5703125" bestFit="1" customWidth="1"/>
    <col min="10252" max="10252" width="20.5703125" customWidth="1"/>
    <col min="10253" max="10253" width="15" customWidth="1"/>
    <col min="10497" max="10497" width="34.140625" customWidth="1"/>
    <col min="10498" max="10498" width="30.42578125" customWidth="1"/>
    <col min="10499" max="10499" width="21.85546875" customWidth="1"/>
    <col min="10500" max="10501" width="27" customWidth="1"/>
    <col min="10502" max="10503" width="26" customWidth="1"/>
    <col min="10504" max="10504" width="29.5703125" customWidth="1"/>
    <col min="10505" max="10505" width="49.85546875" bestFit="1" customWidth="1"/>
    <col min="10506" max="10507" width="16.5703125" bestFit="1" customWidth="1"/>
    <col min="10508" max="10508" width="20.5703125" customWidth="1"/>
    <col min="10509" max="10509" width="15" customWidth="1"/>
    <col min="10753" max="10753" width="34.140625" customWidth="1"/>
    <col min="10754" max="10754" width="30.42578125" customWidth="1"/>
    <col min="10755" max="10755" width="21.85546875" customWidth="1"/>
    <col min="10756" max="10757" width="27" customWidth="1"/>
    <col min="10758" max="10759" width="26" customWidth="1"/>
    <col min="10760" max="10760" width="29.5703125" customWidth="1"/>
    <col min="10761" max="10761" width="49.85546875" bestFit="1" customWidth="1"/>
    <col min="10762" max="10763" width="16.5703125" bestFit="1" customWidth="1"/>
    <col min="10764" max="10764" width="20.5703125" customWidth="1"/>
    <col min="10765" max="10765" width="15" customWidth="1"/>
    <col min="11009" max="11009" width="34.140625" customWidth="1"/>
    <col min="11010" max="11010" width="30.42578125" customWidth="1"/>
    <col min="11011" max="11011" width="21.85546875" customWidth="1"/>
    <col min="11012" max="11013" width="27" customWidth="1"/>
    <col min="11014" max="11015" width="26" customWidth="1"/>
    <col min="11016" max="11016" width="29.5703125" customWidth="1"/>
    <col min="11017" max="11017" width="49.85546875" bestFit="1" customWidth="1"/>
    <col min="11018" max="11019" width="16.5703125" bestFit="1" customWidth="1"/>
    <col min="11020" max="11020" width="20.5703125" customWidth="1"/>
    <col min="11021" max="11021" width="15" customWidth="1"/>
    <col min="11265" max="11265" width="34.140625" customWidth="1"/>
    <col min="11266" max="11266" width="30.42578125" customWidth="1"/>
    <col min="11267" max="11267" width="21.85546875" customWidth="1"/>
    <col min="11268" max="11269" width="27" customWidth="1"/>
    <col min="11270" max="11271" width="26" customWidth="1"/>
    <col min="11272" max="11272" width="29.5703125" customWidth="1"/>
    <col min="11273" max="11273" width="49.85546875" bestFit="1" customWidth="1"/>
    <col min="11274" max="11275" width="16.5703125" bestFit="1" customWidth="1"/>
    <col min="11276" max="11276" width="20.5703125" customWidth="1"/>
    <col min="11277" max="11277" width="15" customWidth="1"/>
    <col min="11521" max="11521" width="34.140625" customWidth="1"/>
    <col min="11522" max="11522" width="30.42578125" customWidth="1"/>
    <col min="11523" max="11523" width="21.85546875" customWidth="1"/>
    <col min="11524" max="11525" width="27" customWidth="1"/>
    <col min="11526" max="11527" width="26" customWidth="1"/>
    <col min="11528" max="11528" width="29.5703125" customWidth="1"/>
    <col min="11529" max="11529" width="49.85546875" bestFit="1" customWidth="1"/>
    <col min="11530" max="11531" width="16.5703125" bestFit="1" customWidth="1"/>
    <col min="11532" max="11532" width="20.5703125" customWidth="1"/>
    <col min="11533" max="11533" width="15" customWidth="1"/>
    <col min="11777" max="11777" width="34.140625" customWidth="1"/>
    <col min="11778" max="11778" width="30.42578125" customWidth="1"/>
    <col min="11779" max="11779" width="21.85546875" customWidth="1"/>
    <col min="11780" max="11781" width="27" customWidth="1"/>
    <col min="11782" max="11783" width="26" customWidth="1"/>
    <col min="11784" max="11784" width="29.5703125" customWidth="1"/>
    <col min="11785" max="11785" width="49.85546875" bestFit="1" customWidth="1"/>
    <col min="11786" max="11787" width="16.5703125" bestFit="1" customWidth="1"/>
    <col min="11788" max="11788" width="20.5703125" customWidth="1"/>
    <col min="11789" max="11789" width="15" customWidth="1"/>
    <col min="12033" max="12033" width="34.140625" customWidth="1"/>
    <col min="12034" max="12034" width="30.42578125" customWidth="1"/>
    <col min="12035" max="12035" width="21.85546875" customWidth="1"/>
    <col min="12036" max="12037" width="27" customWidth="1"/>
    <col min="12038" max="12039" width="26" customWidth="1"/>
    <col min="12040" max="12040" width="29.5703125" customWidth="1"/>
    <col min="12041" max="12041" width="49.85546875" bestFit="1" customWidth="1"/>
    <col min="12042" max="12043" width="16.5703125" bestFit="1" customWidth="1"/>
    <col min="12044" max="12044" width="20.5703125" customWidth="1"/>
    <col min="12045" max="12045" width="15" customWidth="1"/>
    <col min="12289" max="12289" width="34.140625" customWidth="1"/>
    <col min="12290" max="12290" width="30.42578125" customWidth="1"/>
    <col min="12291" max="12291" width="21.85546875" customWidth="1"/>
    <col min="12292" max="12293" width="27" customWidth="1"/>
    <col min="12294" max="12295" width="26" customWidth="1"/>
    <col min="12296" max="12296" width="29.5703125" customWidth="1"/>
    <col min="12297" max="12297" width="49.85546875" bestFit="1" customWidth="1"/>
    <col min="12298" max="12299" width="16.5703125" bestFit="1" customWidth="1"/>
    <col min="12300" max="12300" width="20.5703125" customWidth="1"/>
    <col min="12301" max="12301" width="15" customWidth="1"/>
    <col min="12545" max="12545" width="34.140625" customWidth="1"/>
    <col min="12546" max="12546" width="30.42578125" customWidth="1"/>
    <col min="12547" max="12547" width="21.85546875" customWidth="1"/>
    <col min="12548" max="12549" width="27" customWidth="1"/>
    <col min="12550" max="12551" width="26" customWidth="1"/>
    <col min="12552" max="12552" width="29.5703125" customWidth="1"/>
    <col min="12553" max="12553" width="49.85546875" bestFit="1" customWidth="1"/>
    <col min="12554" max="12555" width="16.5703125" bestFit="1" customWidth="1"/>
    <col min="12556" max="12556" width="20.5703125" customWidth="1"/>
    <col min="12557" max="12557" width="15" customWidth="1"/>
    <col min="12801" max="12801" width="34.140625" customWidth="1"/>
    <col min="12802" max="12802" width="30.42578125" customWidth="1"/>
    <col min="12803" max="12803" width="21.85546875" customWidth="1"/>
    <col min="12804" max="12805" width="27" customWidth="1"/>
    <col min="12806" max="12807" width="26" customWidth="1"/>
    <col min="12808" max="12808" width="29.5703125" customWidth="1"/>
    <col min="12809" max="12809" width="49.85546875" bestFit="1" customWidth="1"/>
    <col min="12810" max="12811" width="16.5703125" bestFit="1" customWidth="1"/>
    <col min="12812" max="12812" width="20.5703125" customWidth="1"/>
    <col min="12813" max="12813" width="15" customWidth="1"/>
    <col min="13057" max="13057" width="34.140625" customWidth="1"/>
    <col min="13058" max="13058" width="30.42578125" customWidth="1"/>
    <col min="13059" max="13059" width="21.85546875" customWidth="1"/>
    <col min="13060" max="13061" width="27" customWidth="1"/>
    <col min="13062" max="13063" width="26" customWidth="1"/>
    <col min="13064" max="13064" width="29.5703125" customWidth="1"/>
    <col min="13065" max="13065" width="49.85546875" bestFit="1" customWidth="1"/>
    <col min="13066" max="13067" width="16.5703125" bestFit="1" customWidth="1"/>
    <col min="13068" max="13068" width="20.5703125" customWidth="1"/>
    <col min="13069" max="13069" width="15" customWidth="1"/>
    <col min="13313" max="13313" width="34.140625" customWidth="1"/>
    <col min="13314" max="13314" width="30.42578125" customWidth="1"/>
    <col min="13315" max="13315" width="21.85546875" customWidth="1"/>
    <col min="13316" max="13317" width="27" customWidth="1"/>
    <col min="13318" max="13319" width="26" customWidth="1"/>
    <col min="13320" max="13320" width="29.5703125" customWidth="1"/>
    <col min="13321" max="13321" width="49.85546875" bestFit="1" customWidth="1"/>
    <col min="13322" max="13323" width="16.5703125" bestFit="1" customWidth="1"/>
    <col min="13324" max="13324" width="20.5703125" customWidth="1"/>
    <col min="13325" max="13325" width="15" customWidth="1"/>
    <col min="13569" max="13569" width="34.140625" customWidth="1"/>
    <col min="13570" max="13570" width="30.42578125" customWidth="1"/>
    <col min="13571" max="13571" width="21.85546875" customWidth="1"/>
    <col min="13572" max="13573" width="27" customWidth="1"/>
    <col min="13574" max="13575" width="26" customWidth="1"/>
    <col min="13576" max="13576" width="29.5703125" customWidth="1"/>
    <col min="13577" max="13577" width="49.85546875" bestFit="1" customWidth="1"/>
    <col min="13578" max="13579" width="16.5703125" bestFit="1" customWidth="1"/>
    <col min="13580" max="13580" width="20.5703125" customWidth="1"/>
    <col min="13581" max="13581" width="15" customWidth="1"/>
    <col min="13825" max="13825" width="34.140625" customWidth="1"/>
    <col min="13826" max="13826" width="30.42578125" customWidth="1"/>
    <col min="13827" max="13827" width="21.85546875" customWidth="1"/>
    <col min="13828" max="13829" width="27" customWidth="1"/>
    <col min="13830" max="13831" width="26" customWidth="1"/>
    <col min="13832" max="13832" width="29.5703125" customWidth="1"/>
    <col min="13833" max="13833" width="49.85546875" bestFit="1" customWidth="1"/>
    <col min="13834" max="13835" width="16.5703125" bestFit="1" customWidth="1"/>
    <col min="13836" max="13836" width="20.5703125" customWidth="1"/>
    <col min="13837" max="13837" width="15" customWidth="1"/>
    <col min="14081" max="14081" width="34.140625" customWidth="1"/>
    <col min="14082" max="14082" width="30.42578125" customWidth="1"/>
    <col min="14083" max="14083" width="21.85546875" customWidth="1"/>
    <col min="14084" max="14085" width="27" customWidth="1"/>
    <col min="14086" max="14087" width="26" customWidth="1"/>
    <col min="14088" max="14088" width="29.5703125" customWidth="1"/>
    <col min="14089" max="14089" width="49.85546875" bestFit="1" customWidth="1"/>
    <col min="14090" max="14091" width="16.5703125" bestFit="1" customWidth="1"/>
    <col min="14092" max="14092" width="20.5703125" customWidth="1"/>
    <col min="14093" max="14093" width="15" customWidth="1"/>
    <col min="14337" max="14337" width="34.140625" customWidth="1"/>
    <col min="14338" max="14338" width="30.42578125" customWidth="1"/>
    <col min="14339" max="14339" width="21.85546875" customWidth="1"/>
    <col min="14340" max="14341" width="27" customWidth="1"/>
    <col min="14342" max="14343" width="26" customWidth="1"/>
    <col min="14344" max="14344" width="29.5703125" customWidth="1"/>
    <col min="14345" max="14345" width="49.85546875" bestFit="1" customWidth="1"/>
    <col min="14346" max="14347" width="16.5703125" bestFit="1" customWidth="1"/>
    <col min="14348" max="14348" width="20.5703125" customWidth="1"/>
    <col min="14349" max="14349" width="15" customWidth="1"/>
    <col min="14593" max="14593" width="34.140625" customWidth="1"/>
    <col min="14594" max="14594" width="30.42578125" customWidth="1"/>
    <col min="14595" max="14595" width="21.85546875" customWidth="1"/>
    <col min="14596" max="14597" width="27" customWidth="1"/>
    <col min="14598" max="14599" width="26" customWidth="1"/>
    <col min="14600" max="14600" width="29.5703125" customWidth="1"/>
    <col min="14601" max="14601" width="49.85546875" bestFit="1" customWidth="1"/>
    <col min="14602" max="14603" width="16.5703125" bestFit="1" customWidth="1"/>
    <col min="14604" max="14604" width="20.5703125" customWidth="1"/>
    <col min="14605" max="14605" width="15" customWidth="1"/>
    <col min="14849" max="14849" width="34.140625" customWidth="1"/>
    <col min="14850" max="14850" width="30.42578125" customWidth="1"/>
    <col min="14851" max="14851" width="21.85546875" customWidth="1"/>
    <col min="14852" max="14853" width="27" customWidth="1"/>
    <col min="14854" max="14855" width="26" customWidth="1"/>
    <col min="14856" max="14856" width="29.5703125" customWidth="1"/>
    <col min="14857" max="14857" width="49.85546875" bestFit="1" customWidth="1"/>
    <col min="14858" max="14859" width="16.5703125" bestFit="1" customWidth="1"/>
    <col min="14860" max="14860" width="20.5703125" customWidth="1"/>
    <col min="14861" max="14861" width="15" customWidth="1"/>
    <col min="15105" max="15105" width="34.140625" customWidth="1"/>
    <col min="15106" max="15106" width="30.42578125" customWidth="1"/>
    <col min="15107" max="15107" width="21.85546875" customWidth="1"/>
    <col min="15108" max="15109" width="27" customWidth="1"/>
    <col min="15110" max="15111" width="26" customWidth="1"/>
    <col min="15112" max="15112" width="29.5703125" customWidth="1"/>
    <col min="15113" max="15113" width="49.85546875" bestFit="1" customWidth="1"/>
    <col min="15114" max="15115" width="16.5703125" bestFit="1" customWidth="1"/>
    <col min="15116" max="15116" width="20.5703125" customWidth="1"/>
    <col min="15117" max="15117" width="15" customWidth="1"/>
    <col min="15361" max="15361" width="34.140625" customWidth="1"/>
    <col min="15362" max="15362" width="30.42578125" customWidth="1"/>
    <col min="15363" max="15363" width="21.85546875" customWidth="1"/>
    <col min="15364" max="15365" width="27" customWidth="1"/>
    <col min="15366" max="15367" width="26" customWidth="1"/>
    <col min="15368" max="15368" width="29.5703125" customWidth="1"/>
    <col min="15369" max="15369" width="49.85546875" bestFit="1" customWidth="1"/>
    <col min="15370" max="15371" width="16.5703125" bestFit="1" customWidth="1"/>
    <col min="15372" max="15372" width="20.5703125" customWidth="1"/>
    <col min="15373" max="15373" width="15" customWidth="1"/>
    <col min="15617" max="15617" width="34.140625" customWidth="1"/>
    <col min="15618" max="15618" width="30.42578125" customWidth="1"/>
    <col min="15619" max="15619" width="21.85546875" customWidth="1"/>
    <col min="15620" max="15621" width="27" customWidth="1"/>
    <col min="15622" max="15623" width="26" customWidth="1"/>
    <col min="15624" max="15624" width="29.5703125" customWidth="1"/>
    <col min="15625" max="15625" width="49.85546875" bestFit="1" customWidth="1"/>
    <col min="15626" max="15627" width="16.5703125" bestFit="1" customWidth="1"/>
    <col min="15628" max="15628" width="20.5703125" customWidth="1"/>
    <col min="15629" max="15629" width="15" customWidth="1"/>
    <col min="15873" max="15873" width="34.140625" customWidth="1"/>
    <col min="15874" max="15874" width="30.42578125" customWidth="1"/>
    <col min="15875" max="15875" width="21.85546875" customWidth="1"/>
    <col min="15876" max="15877" width="27" customWidth="1"/>
    <col min="15878" max="15879" width="26" customWidth="1"/>
    <col min="15880" max="15880" width="29.5703125" customWidth="1"/>
    <col min="15881" max="15881" width="49.85546875" bestFit="1" customWidth="1"/>
    <col min="15882" max="15883" width="16.5703125" bestFit="1" customWidth="1"/>
    <col min="15884" max="15884" width="20.5703125" customWidth="1"/>
    <col min="15885" max="15885" width="15" customWidth="1"/>
    <col min="16129" max="16129" width="34.140625" customWidth="1"/>
    <col min="16130" max="16130" width="30.42578125" customWidth="1"/>
    <col min="16131" max="16131" width="21.85546875" customWidth="1"/>
    <col min="16132" max="16133" width="27" customWidth="1"/>
    <col min="16134" max="16135" width="26" customWidth="1"/>
    <col min="16136" max="16136" width="29.5703125" customWidth="1"/>
    <col min="16137" max="16137" width="49.85546875" bestFit="1" customWidth="1"/>
    <col min="16138" max="16139" width="16.5703125" bestFit="1" customWidth="1"/>
    <col min="16140" max="16140" width="20.5703125" customWidth="1"/>
    <col min="16141" max="16141" width="15" customWidth="1"/>
  </cols>
  <sheetData>
    <row r="1" spans="1:9" ht="20.100000000000001" customHeight="1">
      <c r="B1" s="318" t="s">
        <v>222</v>
      </c>
    </row>
    <row r="2" spans="1:9" ht="18" customHeight="1">
      <c r="A2" s="319"/>
      <c r="B2" s="320" t="s">
        <v>223</v>
      </c>
      <c r="H2" s="367"/>
      <c r="I2" s="367"/>
    </row>
    <row r="3" spans="1:9" ht="20.25">
      <c r="A3" s="319"/>
      <c r="B3" s="321" t="s">
        <v>224</v>
      </c>
      <c r="C3" s="322"/>
      <c r="D3" s="322"/>
      <c r="E3" s="322"/>
      <c r="F3" s="322"/>
      <c r="G3" s="322"/>
      <c r="H3" s="322"/>
      <c r="I3" s="322"/>
    </row>
    <row r="4" spans="1:9" ht="24" customHeight="1">
      <c r="C4" s="322"/>
      <c r="D4" s="322"/>
      <c r="E4" s="323" t="s">
        <v>333</v>
      </c>
      <c r="F4" s="323"/>
      <c r="G4" s="323"/>
      <c r="H4" s="366"/>
      <c r="I4" s="366"/>
    </row>
    <row r="5" spans="1:9" ht="27.75" customHeight="1">
      <c r="A5" s="322"/>
      <c r="B5" s="540" t="s">
        <v>346</v>
      </c>
      <c r="C5" s="540"/>
      <c r="D5" s="540"/>
      <c r="E5" s="540"/>
      <c r="F5" s="540"/>
      <c r="G5" s="540"/>
      <c r="H5" s="366"/>
      <c r="I5" s="366"/>
    </row>
    <row r="6" spans="1:9" ht="20.25" customHeight="1">
      <c r="A6" s="322"/>
      <c r="B6" s="540"/>
      <c r="C6" s="540"/>
      <c r="D6" s="540"/>
      <c r="E6" s="540"/>
      <c r="F6" s="540"/>
      <c r="G6" s="540"/>
      <c r="H6" s="366"/>
      <c r="I6" s="366"/>
    </row>
    <row r="7" spans="1:9" ht="23.25" customHeight="1">
      <c r="A7" s="541" t="s">
        <v>310</v>
      </c>
      <c r="B7" s="541" t="s">
        <v>311</v>
      </c>
      <c r="C7" s="541" t="s">
        <v>312</v>
      </c>
      <c r="D7" s="549" t="s">
        <v>313</v>
      </c>
      <c r="E7" s="381">
        <v>0</v>
      </c>
      <c r="F7" s="549" t="s">
        <v>314</v>
      </c>
      <c r="G7" s="549" t="s">
        <v>315</v>
      </c>
      <c r="H7" s="549" t="s">
        <v>38</v>
      </c>
    </row>
    <row r="8" spans="1:9" ht="23.25" customHeight="1">
      <c r="A8" s="541"/>
      <c r="B8" s="541"/>
      <c r="C8" s="541"/>
      <c r="D8" s="549"/>
      <c r="E8" s="382" t="s">
        <v>334</v>
      </c>
      <c r="F8" s="549"/>
      <c r="G8" s="549"/>
      <c r="H8" s="549"/>
    </row>
    <row r="9" spans="1:9" ht="23.25" customHeight="1">
      <c r="A9" s="374" t="s">
        <v>292</v>
      </c>
      <c r="B9" s="383">
        <v>248285</v>
      </c>
      <c r="C9" s="383">
        <v>0</v>
      </c>
      <c r="D9" s="383">
        <v>41895</v>
      </c>
      <c r="E9" s="383">
        <v>0</v>
      </c>
      <c r="F9" s="383">
        <v>0</v>
      </c>
      <c r="G9" s="383">
        <v>255</v>
      </c>
      <c r="H9" s="375">
        <f>G9+F9+D9+C9+B9+E9</f>
        <v>290435</v>
      </c>
    </row>
    <row r="10" spans="1:9" ht="23.25" customHeight="1">
      <c r="A10" s="374" t="s">
        <v>238</v>
      </c>
      <c r="B10" s="383">
        <v>345831</v>
      </c>
      <c r="C10" s="383">
        <v>30</v>
      </c>
      <c r="D10" s="383">
        <v>107060</v>
      </c>
      <c r="E10" s="383">
        <v>0</v>
      </c>
      <c r="F10" s="383">
        <v>0</v>
      </c>
      <c r="G10" s="383">
        <v>111</v>
      </c>
      <c r="H10" s="375">
        <f t="shared" ref="H10:H61" si="0">G10+F10+D10+C10+B10+E10</f>
        <v>453032</v>
      </c>
    </row>
    <row r="11" spans="1:9" ht="23.25" customHeight="1">
      <c r="A11" s="374" t="s">
        <v>316</v>
      </c>
      <c r="B11" s="383">
        <v>219271</v>
      </c>
      <c r="C11" s="383">
        <v>252</v>
      </c>
      <c r="D11" s="383">
        <v>53795</v>
      </c>
      <c r="E11" s="383">
        <v>0</v>
      </c>
      <c r="F11" s="383">
        <v>0</v>
      </c>
      <c r="G11" s="383">
        <v>195</v>
      </c>
      <c r="H11" s="375">
        <f t="shared" si="0"/>
        <v>273513</v>
      </c>
    </row>
    <row r="12" spans="1:9" ht="23.25" customHeight="1">
      <c r="A12" s="374" t="s">
        <v>317</v>
      </c>
      <c r="B12" s="383">
        <v>409059</v>
      </c>
      <c r="C12" s="383">
        <v>1981</v>
      </c>
      <c r="D12" s="383">
        <v>121515</v>
      </c>
      <c r="E12" s="383">
        <v>78130</v>
      </c>
      <c r="F12" s="383">
        <v>0</v>
      </c>
      <c r="G12" s="383">
        <v>693</v>
      </c>
      <c r="H12" s="375">
        <f t="shared" si="0"/>
        <v>611378</v>
      </c>
    </row>
    <row r="13" spans="1:9" ht="23.25" customHeight="1">
      <c r="A13" s="374" t="s">
        <v>283</v>
      </c>
      <c r="B13" s="383">
        <v>249287</v>
      </c>
      <c r="C13" s="383">
        <v>0</v>
      </c>
      <c r="D13" s="383">
        <v>89890</v>
      </c>
      <c r="E13" s="383">
        <v>109600</v>
      </c>
      <c r="F13" s="383">
        <v>0</v>
      </c>
      <c r="G13" s="383">
        <v>114</v>
      </c>
      <c r="H13" s="375">
        <f t="shared" si="0"/>
        <v>448891</v>
      </c>
    </row>
    <row r="14" spans="1:9" ht="23.25" customHeight="1">
      <c r="A14" s="374" t="s">
        <v>218</v>
      </c>
      <c r="B14" s="383">
        <v>293707</v>
      </c>
      <c r="C14" s="383">
        <v>0</v>
      </c>
      <c r="D14" s="383">
        <v>94500</v>
      </c>
      <c r="E14" s="383">
        <v>130710</v>
      </c>
      <c r="F14" s="383">
        <v>0</v>
      </c>
      <c r="G14" s="383">
        <v>261</v>
      </c>
      <c r="H14" s="375">
        <f t="shared" si="0"/>
        <v>519178</v>
      </c>
    </row>
    <row r="15" spans="1:9" ht="23.25" customHeight="1">
      <c r="A15" s="374" t="s">
        <v>215</v>
      </c>
      <c r="B15" s="383">
        <v>345040</v>
      </c>
      <c r="C15" s="383">
        <v>0</v>
      </c>
      <c r="D15" s="383">
        <v>78775</v>
      </c>
      <c r="E15" s="383">
        <v>85720</v>
      </c>
      <c r="F15" s="383">
        <v>0</v>
      </c>
      <c r="G15" s="383">
        <v>42</v>
      </c>
      <c r="H15" s="375">
        <f t="shared" si="0"/>
        <v>509577</v>
      </c>
    </row>
    <row r="16" spans="1:9" ht="23.25" customHeight="1">
      <c r="A16" s="374" t="s">
        <v>213</v>
      </c>
      <c r="B16" s="383">
        <v>179129</v>
      </c>
      <c r="C16" s="383">
        <v>0</v>
      </c>
      <c r="D16" s="383">
        <v>49190</v>
      </c>
      <c r="E16" s="383">
        <v>0</v>
      </c>
      <c r="F16" s="383">
        <v>0</v>
      </c>
      <c r="G16" s="383">
        <v>519</v>
      </c>
      <c r="H16" s="375">
        <f t="shared" si="0"/>
        <v>228838</v>
      </c>
    </row>
    <row r="17" spans="1:8" ht="23.25" customHeight="1">
      <c r="A17" s="374" t="s">
        <v>318</v>
      </c>
      <c r="B17" s="383">
        <v>300545</v>
      </c>
      <c r="C17" s="383">
        <v>559</v>
      </c>
      <c r="D17" s="383">
        <v>149655</v>
      </c>
      <c r="E17" s="383">
        <v>143700</v>
      </c>
      <c r="F17" s="383">
        <v>0</v>
      </c>
      <c r="G17" s="383">
        <v>273</v>
      </c>
      <c r="H17" s="375">
        <f t="shared" si="0"/>
        <v>594732</v>
      </c>
    </row>
    <row r="18" spans="1:8" ht="23.25" customHeight="1">
      <c r="A18" s="374" t="s">
        <v>214</v>
      </c>
      <c r="B18" s="383">
        <v>171583</v>
      </c>
      <c r="C18" s="383">
        <v>0</v>
      </c>
      <c r="D18" s="383">
        <v>67865</v>
      </c>
      <c r="E18" s="383">
        <v>43660</v>
      </c>
      <c r="F18" s="383">
        <v>0</v>
      </c>
      <c r="G18" s="383">
        <v>0</v>
      </c>
      <c r="H18" s="375">
        <f t="shared" si="0"/>
        <v>283108</v>
      </c>
    </row>
    <row r="19" spans="1:8" ht="23.25" customHeight="1">
      <c r="A19" s="374" t="s">
        <v>217</v>
      </c>
      <c r="B19" s="383">
        <v>64115</v>
      </c>
      <c r="C19" s="383">
        <v>0</v>
      </c>
      <c r="D19" s="383">
        <v>11335</v>
      </c>
      <c r="E19" s="383">
        <v>0</v>
      </c>
      <c r="F19" s="383">
        <v>0</v>
      </c>
      <c r="G19" s="383">
        <v>0</v>
      </c>
      <c r="H19" s="375">
        <f t="shared" si="0"/>
        <v>75450</v>
      </c>
    </row>
    <row r="20" spans="1:8" ht="23.25" customHeight="1">
      <c r="A20" s="374" t="s">
        <v>221</v>
      </c>
      <c r="B20" s="383">
        <v>414663</v>
      </c>
      <c r="C20" s="383">
        <v>0</v>
      </c>
      <c r="D20" s="383">
        <v>60740</v>
      </c>
      <c r="E20" s="383">
        <v>0</v>
      </c>
      <c r="F20" s="383">
        <v>0</v>
      </c>
      <c r="G20" s="383">
        <v>0</v>
      </c>
      <c r="H20" s="375">
        <f t="shared" si="0"/>
        <v>475403</v>
      </c>
    </row>
    <row r="21" spans="1:8" ht="23.25" customHeight="1">
      <c r="A21" s="374" t="s">
        <v>236</v>
      </c>
      <c r="B21" s="383">
        <v>396455</v>
      </c>
      <c r="C21" s="383">
        <v>0</v>
      </c>
      <c r="D21" s="383">
        <v>140115</v>
      </c>
      <c r="E21" s="383">
        <v>184230</v>
      </c>
      <c r="F21" s="383">
        <v>0</v>
      </c>
      <c r="G21" s="383">
        <v>96</v>
      </c>
      <c r="H21" s="375">
        <f t="shared" si="0"/>
        <v>720896</v>
      </c>
    </row>
    <row r="22" spans="1:8" ht="23.25" customHeight="1">
      <c r="A22" s="374" t="s">
        <v>319</v>
      </c>
      <c r="B22" s="383">
        <v>165117</v>
      </c>
      <c r="C22" s="383">
        <v>0</v>
      </c>
      <c r="D22" s="383">
        <v>51390</v>
      </c>
      <c r="E22" s="383">
        <v>0</v>
      </c>
      <c r="F22" s="383">
        <v>0</v>
      </c>
      <c r="G22" s="383">
        <v>0</v>
      </c>
      <c r="H22" s="375">
        <f t="shared" si="0"/>
        <v>216507</v>
      </c>
    </row>
    <row r="23" spans="1:8" ht="23.25" customHeight="1">
      <c r="A23" s="374" t="s">
        <v>284</v>
      </c>
      <c r="B23" s="383">
        <v>70680</v>
      </c>
      <c r="C23" s="383">
        <v>0</v>
      </c>
      <c r="D23" s="383">
        <v>22105</v>
      </c>
      <c r="E23" s="383">
        <v>0</v>
      </c>
      <c r="F23" s="383">
        <v>0</v>
      </c>
      <c r="G23" s="383">
        <v>0</v>
      </c>
      <c r="H23" s="375">
        <f t="shared" si="0"/>
        <v>92785</v>
      </c>
    </row>
    <row r="24" spans="1:8" ht="23.25" customHeight="1">
      <c r="A24" s="374" t="s">
        <v>237</v>
      </c>
      <c r="B24" s="383">
        <v>219177</v>
      </c>
      <c r="C24" s="383">
        <v>714</v>
      </c>
      <c r="D24" s="383">
        <v>66165</v>
      </c>
      <c r="E24" s="383">
        <v>0</v>
      </c>
      <c r="F24" s="383">
        <v>0</v>
      </c>
      <c r="G24" s="383">
        <v>45</v>
      </c>
      <c r="H24" s="375">
        <f t="shared" si="0"/>
        <v>286101</v>
      </c>
    </row>
    <row r="25" spans="1:8" ht="23.25" customHeight="1">
      <c r="A25" s="374" t="s">
        <v>320</v>
      </c>
      <c r="B25" s="383">
        <v>25338</v>
      </c>
      <c r="C25" s="383">
        <v>0</v>
      </c>
      <c r="D25" s="383">
        <v>9005</v>
      </c>
      <c r="E25" s="383">
        <v>0</v>
      </c>
      <c r="F25" s="383">
        <v>0</v>
      </c>
      <c r="G25" s="383">
        <v>0</v>
      </c>
      <c r="H25" s="375">
        <f t="shared" si="0"/>
        <v>34343</v>
      </c>
    </row>
    <row r="26" spans="1:8" ht="23.25" customHeight="1">
      <c r="A26" s="374" t="s">
        <v>321</v>
      </c>
      <c r="B26" s="383">
        <v>114361</v>
      </c>
      <c r="C26" s="383">
        <v>0</v>
      </c>
      <c r="D26" s="383">
        <v>31175</v>
      </c>
      <c r="E26" s="383">
        <v>0</v>
      </c>
      <c r="F26" s="383">
        <v>0</v>
      </c>
      <c r="G26" s="383">
        <v>0</v>
      </c>
      <c r="H26" s="375">
        <f t="shared" si="0"/>
        <v>145536</v>
      </c>
    </row>
    <row r="27" spans="1:8" ht="23.25" customHeight="1">
      <c r="A27" s="374" t="s">
        <v>216</v>
      </c>
      <c r="B27" s="383">
        <v>161457</v>
      </c>
      <c r="C27" s="383">
        <v>0</v>
      </c>
      <c r="D27" s="383">
        <v>21250</v>
      </c>
      <c r="E27" s="383">
        <v>0</v>
      </c>
      <c r="F27" s="383">
        <v>0</v>
      </c>
      <c r="G27" s="383">
        <v>0</v>
      </c>
      <c r="H27" s="375">
        <f t="shared" si="0"/>
        <v>182707</v>
      </c>
    </row>
    <row r="28" spans="1:8" ht="23.25" customHeight="1">
      <c r="A28" s="374" t="s">
        <v>264</v>
      </c>
      <c r="B28" s="383">
        <v>393135</v>
      </c>
      <c r="C28" s="383">
        <v>314</v>
      </c>
      <c r="D28" s="383">
        <v>143420</v>
      </c>
      <c r="E28" s="383">
        <v>178330</v>
      </c>
      <c r="F28" s="383">
        <v>0</v>
      </c>
      <c r="G28" s="383">
        <v>0</v>
      </c>
      <c r="H28" s="375">
        <f t="shared" si="0"/>
        <v>715199</v>
      </c>
    </row>
    <row r="29" spans="1:8" ht="23.25" customHeight="1">
      <c r="A29" s="374" t="s">
        <v>263</v>
      </c>
      <c r="B29" s="383">
        <v>371358</v>
      </c>
      <c r="C29" s="383">
        <v>3022</v>
      </c>
      <c r="D29" s="383">
        <v>97705</v>
      </c>
      <c r="E29" s="383">
        <v>0</v>
      </c>
      <c r="F29" s="383">
        <v>0</v>
      </c>
      <c r="G29" s="383">
        <v>0</v>
      </c>
      <c r="H29" s="375">
        <f t="shared" si="0"/>
        <v>472085</v>
      </c>
    </row>
    <row r="30" spans="1:8" ht="23.25" customHeight="1">
      <c r="A30" s="374" t="s">
        <v>267</v>
      </c>
      <c r="B30" s="383">
        <v>471252</v>
      </c>
      <c r="C30" s="383">
        <v>448</v>
      </c>
      <c r="D30" s="383">
        <v>79105</v>
      </c>
      <c r="E30" s="383">
        <v>0</v>
      </c>
      <c r="F30" s="383">
        <v>1800</v>
      </c>
      <c r="G30" s="383">
        <v>297</v>
      </c>
      <c r="H30" s="375">
        <f t="shared" si="0"/>
        <v>552902</v>
      </c>
    </row>
    <row r="31" spans="1:8" ht="23.25" customHeight="1">
      <c r="A31" s="374" t="s">
        <v>286</v>
      </c>
      <c r="B31" s="383">
        <v>376076</v>
      </c>
      <c r="C31" s="383">
        <v>0</v>
      </c>
      <c r="D31" s="383">
        <v>71850</v>
      </c>
      <c r="E31" s="383">
        <v>0</v>
      </c>
      <c r="F31" s="383">
        <v>0</v>
      </c>
      <c r="G31" s="383">
        <v>0</v>
      </c>
      <c r="H31" s="375">
        <f t="shared" si="0"/>
        <v>447926</v>
      </c>
    </row>
    <row r="32" spans="1:8" ht="23.25" customHeight="1">
      <c r="A32" s="374" t="s">
        <v>322</v>
      </c>
      <c r="B32" s="383">
        <v>404933</v>
      </c>
      <c r="C32" s="383">
        <v>762</v>
      </c>
      <c r="D32" s="383">
        <v>106875</v>
      </c>
      <c r="E32" s="383">
        <v>0</v>
      </c>
      <c r="F32" s="383">
        <v>0</v>
      </c>
      <c r="G32" s="383">
        <v>600</v>
      </c>
      <c r="H32" s="375">
        <f t="shared" si="0"/>
        <v>513170</v>
      </c>
    </row>
    <row r="33" spans="1:8" ht="23.25" customHeight="1">
      <c r="A33" s="374" t="s">
        <v>323</v>
      </c>
      <c r="B33" s="383">
        <v>372576</v>
      </c>
      <c r="C33" s="383">
        <v>156</v>
      </c>
      <c r="D33" s="383">
        <v>76770</v>
      </c>
      <c r="E33" s="383">
        <v>0</v>
      </c>
      <c r="F33" s="383">
        <v>0</v>
      </c>
      <c r="G33" s="383">
        <v>351</v>
      </c>
      <c r="H33" s="375">
        <f t="shared" si="0"/>
        <v>449853</v>
      </c>
    </row>
    <row r="34" spans="1:8" ht="23.25" customHeight="1">
      <c r="A34" s="374" t="s">
        <v>324</v>
      </c>
      <c r="B34" s="383">
        <v>292450</v>
      </c>
      <c r="C34" s="383">
        <v>160</v>
      </c>
      <c r="D34" s="383">
        <v>51615</v>
      </c>
      <c r="E34" s="383">
        <v>0</v>
      </c>
      <c r="F34" s="383">
        <v>0</v>
      </c>
      <c r="G34" s="383">
        <v>120</v>
      </c>
      <c r="H34" s="375">
        <f t="shared" si="0"/>
        <v>344345</v>
      </c>
    </row>
    <row r="35" spans="1:8" ht="23.25" customHeight="1">
      <c r="A35" s="374" t="s">
        <v>296</v>
      </c>
      <c r="B35" s="383">
        <v>103806</v>
      </c>
      <c r="C35" s="383">
        <v>0</v>
      </c>
      <c r="D35" s="383">
        <v>17405</v>
      </c>
      <c r="E35" s="383">
        <v>0</v>
      </c>
      <c r="F35" s="383">
        <v>0</v>
      </c>
      <c r="G35" s="383">
        <v>0</v>
      </c>
      <c r="H35" s="375">
        <f t="shared" si="0"/>
        <v>121211</v>
      </c>
    </row>
    <row r="36" spans="1:8" ht="23.25" customHeight="1">
      <c r="A36" s="374" t="s">
        <v>280</v>
      </c>
      <c r="B36" s="383">
        <v>112577</v>
      </c>
      <c r="C36" s="383">
        <v>0</v>
      </c>
      <c r="D36" s="383">
        <v>23405</v>
      </c>
      <c r="E36" s="383">
        <v>0</v>
      </c>
      <c r="F36" s="383">
        <v>0</v>
      </c>
      <c r="G36" s="383">
        <v>171</v>
      </c>
      <c r="H36" s="375">
        <f t="shared" si="0"/>
        <v>136153</v>
      </c>
    </row>
    <row r="37" spans="1:8" ht="23.25" customHeight="1">
      <c r="A37" s="374" t="s">
        <v>276</v>
      </c>
      <c r="B37" s="383">
        <v>73611</v>
      </c>
      <c r="C37" s="383">
        <v>0</v>
      </c>
      <c r="D37" s="383">
        <v>19800</v>
      </c>
      <c r="E37" s="383">
        <v>0</v>
      </c>
      <c r="F37" s="383">
        <v>0</v>
      </c>
      <c r="G37" s="383">
        <v>0</v>
      </c>
      <c r="H37" s="375">
        <f t="shared" si="0"/>
        <v>93411</v>
      </c>
    </row>
    <row r="38" spans="1:8" ht="23.25" customHeight="1">
      <c r="A38" s="374" t="s">
        <v>220</v>
      </c>
      <c r="B38" s="383">
        <v>22829</v>
      </c>
      <c r="C38" s="383">
        <v>0</v>
      </c>
      <c r="D38" s="383">
        <v>4900</v>
      </c>
      <c r="E38" s="383">
        <v>0</v>
      </c>
      <c r="F38" s="383">
        <v>0</v>
      </c>
      <c r="G38" s="383">
        <v>0</v>
      </c>
      <c r="H38" s="375">
        <f t="shared" si="0"/>
        <v>27729</v>
      </c>
    </row>
    <row r="39" spans="1:8" ht="23.25" customHeight="1">
      <c r="A39" s="374" t="s">
        <v>325</v>
      </c>
      <c r="B39" s="383">
        <v>59035</v>
      </c>
      <c r="C39" s="383">
        <v>0</v>
      </c>
      <c r="D39" s="383">
        <v>16345</v>
      </c>
      <c r="E39" s="383">
        <v>0</v>
      </c>
      <c r="F39" s="383">
        <v>0</v>
      </c>
      <c r="G39" s="383">
        <v>0</v>
      </c>
      <c r="H39" s="375">
        <f t="shared" si="0"/>
        <v>75380</v>
      </c>
    </row>
    <row r="40" spans="1:8" ht="23.25" customHeight="1">
      <c r="A40" s="374" t="s">
        <v>326</v>
      </c>
      <c r="B40" s="383">
        <v>47054</v>
      </c>
      <c r="C40" s="383">
        <v>0</v>
      </c>
      <c r="D40" s="383">
        <v>7850</v>
      </c>
      <c r="E40" s="383">
        <v>0</v>
      </c>
      <c r="F40" s="383">
        <v>0</v>
      </c>
      <c r="G40" s="383">
        <v>27</v>
      </c>
      <c r="H40" s="375">
        <f t="shared" si="0"/>
        <v>54931</v>
      </c>
    </row>
    <row r="41" spans="1:8" ht="23.25" customHeight="1">
      <c r="A41" s="374" t="s">
        <v>275</v>
      </c>
      <c r="B41" s="383">
        <v>35148</v>
      </c>
      <c r="C41" s="383">
        <v>0</v>
      </c>
      <c r="D41" s="383">
        <v>8880</v>
      </c>
      <c r="E41" s="383">
        <v>0</v>
      </c>
      <c r="F41" s="383">
        <v>0</v>
      </c>
      <c r="G41" s="383">
        <v>0</v>
      </c>
      <c r="H41" s="375">
        <f t="shared" si="0"/>
        <v>44028</v>
      </c>
    </row>
    <row r="42" spans="1:8" ht="23.25" customHeight="1">
      <c r="A42" s="374" t="s">
        <v>295</v>
      </c>
      <c r="B42" s="383">
        <v>137093</v>
      </c>
      <c r="C42" s="383">
        <v>0</v>
      </c>
      <c r="D42" s="383">
        <v>19140</v>
      </c>
      <c r="E42" s="383">
        <v>0</v>
      </c>
      <c r="F42" s="383">
        <v>0</v>
      </c>
      <c r="G42" s="383">
        <v>0</v>
      </c>
      <c r="H42" s="375">
        <f t="shared" si="0"/>
        <v>156233</v>
      </c>
    </row>
    <row r="43" spans="1:8" ht="23.25" customHeight="1">
      <c r="A43" s="374" t="s">
        <v>240</v>
      </c>
      <c r="B43" s="383">
        <v>120049</v>
      </c>
      <c r="C43" s="383">
        <v>0</v>
      </c>
      <c r="D43" s="383">
        <v>35525</v>
      </c>
      <c r="E43" s="383">
        <v>34550</v>
      </c>
      <c r="F43" s="383">
        <v>0</v>
      </c>
      <c r="G43" s="383">
        <v>0</v>
      </c>
      <c r="H43" s="375">
        <f t="shared" si="0"/>
        <v>190124</v>
      </c>
    </row>
    <row r="44" spans="1:8" ht="23.25" customHeight="1">
      <c r="A44" s="374" t="s">
        <v>262</v>
      </c>
      <c r="B44" s="383">
        <v>754567</v>
      </c>
      <c r="C44" s="383">
        <v>4139</v>
      </c>
      <c r="D44" s="383">
        <v>271115</v>
      </c>
      <c r="E44" s="383">
        <v>424000</v>
      </c>
      <c r="F44" s="383">
        <v>1200</v>
      </c>
      <c r="G44" s="383">
        <v>2013</v>
      </c>
      <c r="H44" s="375">
        <f t="shared" si="0"/>
        <v>1457034</v>
      </c>
    </row>
    <row r="45" spans="1:8" ht="23.25" customHeight="1">
      <c r="A45" s="374" t="s">
        <v>219</v>
      </c>
      <c r="B45" s="383">
        <v>527105</v>
      </c>
      <c r="C45" s="383">
        <v>0</v>
      </c>
      <c r="D45" s="383">
        <v>168475</v>
      </c>
      <c r="E45" s="383">
        <v>161840</v>
      </c>
      <c r="F45" s="383">
        <v>0</v>
      </c>
      <c r="G45" s="383">
        <v>957</v>
      </c>
      <c r="H45" s="375">
        <f t="shared" si="0"/>
        <v>858377</v>
      </c>
    </row>
    <row r="46" spans="1:8" ht="23.25" customHeight="1">
      <c r="A46" s="374" t="s">
        <v>327</v>
      </c>
      <c r="B46" s="383">
        <v>464432</v>
      </c>
      <c r="C46" s="383">
        <v>156</v>
      </c>
      <c r="D46" s="383">
        <v>119880</v>
      </c>
      <c r="E46" s="383">
        <v>101600</v>
      </c>
      <c r="F46" s="383">
        <v>0</v>
      </c>
      <c r="G46" s="383">
        <v>0</v>
      </c>
      <c r="H46" s="375">
        <f t="shared" si="0"/>
        <v>686068</v>
      </c>
    </row>
    <row r="47" spans="1:8" ht="23.25" customHeight="1">
      <c r="A47" s="374" t="s">
        <v>279</v>
      </c>
      <c r="B47" s="383">
        <v>67003</v>
      </c>
      <c r="C47" s="383">
        <v>48</v>
      </c>
      <c r="D47" s="383">
        <v>13620</v>
      </c>
      <c r="E47" s="383">
        <v>0</v>
      </c>
      <c r="F47" s="383">
        <v>0</v>
      </c>
      <c r="G47" s="383">
        <v>0</v>
      </c>
      <c r="H47" s="375">
        <f t="shared" si="0"/>
        <v>80671</v>
      </c>
    </row>
    <row r="48" spans="1:8" ht="23.25" customHeight="1">
      <c r="A48" s="374" t="s">
        <v>293</v>
      </c>
      <c r="B48" s="383">
        <v>38689</v>
      </c>
      <c r="C48" s="383">
        <v>0</v>
      </c>
      <c r="D48" s="383">
        <v>8050</v>
      </c>
      <c r="E48" s="383">
        <v>0</v>
      </c>
      <c r="F48" s="383">
        <v>0</v>
      </c>
      <c r="G48" s="383">
        <v>0</v>
      </c>
      <c r="H48" s="375">
        <f t="shared" si="0"/>
        <v>46739</v>
      </c>
    </row>
    <row r="49" spans="1:8" ht="23.25" customHeight="1">
      <c r="A49" s="374" t="s">
        <v>287</v>
      </c>
      <c r="B49" s="383">
        <v>312754</v>
      </c>
      <c r="C49" s="383">
        <v>0</v>
      </c>
      <c r="D49" s="383">
        <v>116425</v>
      </c>
      <c r="E49" s="383">
        <v>104820</v>
      </c>
      <c r="F49" s="383">
        <v>0</v>
      </c>
      <c r="G49" s="383">
        <v>0</v>
      </c>
      <c r="H49" s="375">
        <f t="shared" si="0"/>
        <v>533999</v>
      </c>
    </row>
    <row r="50" spans="1:8" ht="23.25" customHeight="1">
      <c r="A50" s="374" t="s">
        <v>328</v>
      </c>
      <c r="B50" s="383">
        <v>255904</v>
      </c>
      <c r="C50" s="383">
        <v>0</v>
      </c>
      <c r="D50" s="383">
        <v>52110</v>
      </c>
      <c r="E50" s="383">
        <v>0</v>
      </c>
      <c r="F50" s="383">
        <v>0</v>
      </c>
      <c r="G50" s="383">
        <v>0</v>
      </c>
      <c r="H50" s="375">
        <f t="shared" si="0"/>
        <v>308014</v>
      </c>
    </row>
    <row r="51" spans="1:8" ht="23.25" customHeight="1">
      <c r="A51" s="374" t="s">
        <v>335</v>
      </c>
      <c r="B51" s="383">
        <v>270146</v>
      </c>
      <c r="C51" s="383">
        <v>246</v>
      </c>
      <c r="D51" s="383">
        <v>127630</v>
      </c>
      <c r="E51" s="383">
        <v>133560</v>
      </c>
      <c r="F51" s="383">
        <v>0</v>
      </c>
      <c r="G51" s="383">
        <v>0</v>
      </c>
      <c r="H51" s="375">
        <f t="shared" si="0"/>
        <v>531582</v>
      </c>
    </row>
    <row r="52" spans="1:8" ht="23.25" customHeight="1">
      <c r="A52" s="374" t="s">
        <v>281</v>
      </c>
      <c r="B52" s="383">
        <v>129192</v>
      </c>
      <c r="C52" s="383">
        <v>0</v>
      </c>
      <c r="D52" s="383">
        <v>34745</v>
      </c>
      <c r="E52" s="383">
        <v>0</v>
      </c>
      <c r="F52" s="383">
        <v>0</v>
      </c>
      <c r="G52" s="383">
        <v>0</v>
      </c>
      <c r="H52" s="375">
        <f t="shared" si="0"/>
        <v>163937</v>
      </c>
    </row>
    <row r="53" spans="1:8" ht="23.25" customHeight="1">
      <c r="A53" s="374" t="s">
        <v>329</v>
      </c>
      <c r="B53" s="383">
        <v>16489</v>
      </c>
      <c r="C53" s="383">
        <v>0</v>
      </c>
      <c r="D53" s="383">
        <v>5320</v>
      </c>
      <c r="E53" s="383">
        <v>0</v>
      </c>
      <c r="F53" s="383">
        <v>0</v>
      </c>
      <c r="G53" s="383">
        <v>0</v>
      </c>
      <c r="H53" s="375">
        <f t="shared" si="0"/>
        <v>21809</v>
      </c>
    </row>
    <row r="54" spans="1:8" ht="23.25" customHeight="1">
      <c r="A54" s="374" t="s">
        <v>330</v>
      </c>
      <c r="B54" s="383">
        <v>494092</v>
      </c>
      <c r="C54" s="383">
        <v>196</v>
      </c>
      <c r="D54" s="383">
        <v>127490</v>
      </c>
      <c r="E54" s="383">
        <v>89120</v>
      </c>
      <c r="F54" s="383">
        <v>0</v>
      </c>
      <c r="G54" s="383">
        <v>1080</v>
      </c>
      <c r="H54" s="375">
        <f t="shared" si="0"/>
        <v>711978</v>
      </c>
    </row>
    <row r="55" spans="1:8" ht="23.25" customHeight="1">
      <c r="A55" s="374" t="s">
        <v>291</v>
      </c>
      <c r="B55" s="383">
        <v>290453</v>
      </c>
      <c r="C55" s="383">
        <v>0</v>
      </c>
      <c r="D55" s="383">
        <v>107180</v>
      </c>
      <c r="E55" s="383">
        <v>113870</v>
      </c>
      <c r="F55" s="383">
        <v>0</v>
      </c>
      <c r="G55" s="383">
        <v>0</v>
      </c>
      <c r="H55" s="375">
        <f t="shared" si="0"/>
        <v>511503</v>
      </c>
    </row>
    <row r="56" spans="1:8" ht="23.25" customHeight="1">
      <c r="A56" s="374" t="s">
        <v>336</v>
      </c>
      <c r="B56" s="383">
        <v>214336</v>
      </c>
      <c r="C56" s="383">
        <v>0</v>
      </c>
      <c r="D56" s="383">
        <v>38475</v>
      </c>
      <c r="E56" s="383">
        <v>0</v>
      </c>
      <c r="F56" s="383">
        <v>0</v>
      </c>
      <c r="G56" s="383">
        <v>0</v>
      </c>
      <c r="H56" s="375">
        <f t="shared" si="0"/>
        <v>252811</v>
      </c>
    </row>
    <row r="57" spans="1:8" ht="23.25" customHeight="1">
      <c r="A57" s="384" t="s">
        <v>337</v>
      </c>
      <c r="B57" s="385"/>
      <c r="C57" s="385"/>
      <c r="D57" s="385"/>
      <c r="E57" s="385"/>
      <c r="F57" s="385"/>
      <c r="G57" s="385"/>
      <c r="H57" s="386">
        <f t="shared" si="0"/>
        <v>0</v>
      </c>
    </row>
    <row r="58" spans="1:8" ht="23.25" customHeight="1">
      <c r="A58" s="384" t="s">
        <v>338</v>
      </c>
      <c r="B58" s="385"/>
      <c r="C58" s="385"/>
      <c r="D58" s="385">
        <v>10</v>
      </c>
      <c r="E58" s="385"/>
      <c r="F58" s="385"/>
      <c r="G58" s="385"/>
      <c r="H58" s="386">
        <f t="shared" si="0"/>
        <v>10</v>
      </c>
    </row>
    <row r="59" spans="1:8" ht="23.25" customHeight="1">
      <c r="A59" s="374" t="s">
        <v>339</v>
      </c>
      <c r="B59" s="383">
        <v>0</v>
      </c>
      <c r="C59" s="383">
        <v>0</v>
      </c>
      <c r="D59" s="383">
        <v>30</v>
      </c>
      <c r="E59" s="383">
        <v>0</v>
      </c>
      <c r="F59" s="383">
        <v>0</v>
      </c>
      <c r="G59" s="383">
        <v>0</v>
      </c>
      <c r="H59" s="375">
        <f t="shared" si="0"/>
        <v>30</v>
      </c>
    </row>
    <row r="60" spans="1:8" ht="23.25" customHeight="1">
      <c r="A60" s="387" t="s">
        <v>340</v>
      </c>
      <c r="B60" s="383">
        <v>325234</v>
      </c>
      <c r="C60" s="383">
        <v>0</v>
      </c>
      <c r="D60" s="383">
        <v>115610</v>
      </c>
      <c r="E60" s="383">
        <v>108720</v>
      </c>
      <c r="F60" s="383">
        <v>0</v>
      </c>
      <c r="G60" s="383">
        <v>591</v>
      </c>
      <c r="H60" s="375">
        <f t="shared" si="0"/>
        <v>550155</v>
      </c>
    </row>
    <row r="61" spans="1:8" ht="23.25" customHeight="1">
      <c r="A61" s="387" t="s">
        <v>341</v>
      </c>
      <c r="B61" s="383">
        <v>86425</v>
      </c>
      <c r="C61" s="383">
        <v>0</v>
      </c>
      <c r="D61" s="383">
        <v>18530</v>
      </c>
      <c r="E61" s="383">
        <v>0</v>
      </c>
      <c r="F61" s="383">
        <v>0</v>
      </c>
      <c r="G61" s="383">
        <v>0</v>
      </c>
      <c r="H61" s="375">
        <f t="shared" si="0"/>
        <v>104955</v>
      </c>
    </row>
    <row r="62" spans="1:8" ht="45.75" customHeight="1">
      <c r="A62" s="376" t="s">
        <v>38</v>
      </c>
      <c r="B62" s="388">
        <f t="shared" ref="B62:H62" si="1">SUM(B9:B61)</f>
        <v>12032903</v>
      </c>
      <c r="C62" s="328">
        <f t="shared" si="1"/>
        <v>13183</v>
      </c>
      <c r="D62" s="328">
        <f t="shared" si="1"/>
        <v>3372705</v>
      </c>
      <c r="E62" s="328">
        <f t="shared" si="1"/>
        <v>2226160</v>
      </c>
      <c r="F62" s="328">
        <f t="shared" si="1"/>
        <v>3000</v>
      </c>
      <c r="G62" s="328">
        <f t="shared" si="1"/>
        <v>8811</v>
      </c>
      <c r="H62" s="375">
        <f t="shared" si="1"/>
        <v>17656762</v>
      </c>
    </row>
  </sheetData>
  <sheetProtection formatCells="0" formatColumns="0" formatRows="0"/>
  <mergeCells count="9">
    <mergeCell ref="G7:G8"/>
    <mergeCell ref="H7:H8"/>
    <mergeCell ref="B5:G5"/>
    <mergeCell ref="B6:G6"/>
    <mergeCell ref="A7:A8"/>
    <mergeCell ref="B7:B8"/>
    <mergeCell ref="C7:C8"/>
    <mergeCell ref="D7:D8"/>
    <mergeCell ref="F7:F8"/>
  </mergeCells>
  <printOptions horizontalCentered="1"/>
  <pageMargins left="0.27" right="0.4" top="0.2" bottom="0.6692913385826772" header="0.15748031496062992" footer="0.23622047244094491"/>
  <pageSetup paperSize="9" scale="44" orientation="portrait" blackAndWhite="1" verticalDpi="180" r:id="rId1"/>
  <headerFooter alignWithMargins="0"/>
  <legacyDrawing r:id="rId2"/>
  <oleObjects>
    <oleObject progId="ViewerFrameClass" shapeId="18433" r:id="rId3"/>
    <oleObject progId="ViewerFrameClass" shapeId="18434" r:id="rId4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4"/>
  <dimension ref="A1:G64"/>
  <sheetViews>
    <sheetView view="pageBreakPreview" zoomScale="60" zoomScaleNormal="78" workbookViewId="0">
      <selection activeCell="D9" sqref="D9"/>
    </sheetView>
  </sheetViews>
  <sheetFormatPr baseColWidth="10" defaultRowHeight="12.75"/>
  <cols>
    <col min="1" max="1" width="18.42578125" customWidth="1"/>
    <col min="2" max="2" width="30.7109375" customWidth="1"/>
    <col min="3" max="3" width="28.140625" customWidth="1"/>
    <col min="4" max="4" width="22.42578125" customWidth="1"/>
    <col min="5" max="6" width="26.28515625" customWidth="1"/>
    <col min="7" max="7" width="30.85546875" customWidth="1"/>
    <col min="8" max="8" width="15" customWidth="1"/>
    <col min="9" max="9" width="14.85546875" customWidth="1"/>
  </cols>
  <sheetData>
    <row r="1" spans="1:7" ht="26.25">
      <c r="B1" s="356" t="s">
        <v>222</v>
      </c>
    </row>
    <row r="2" spans="1:7" ht="26.25">
      <c r="A2" s="319"/>
      <c r="B2" s="356" t="s">
        <v>223</v>
      </c>
    </row>
    <row r="3" spans="1:7" ht="26.25">
      <c r="A3" s="319"/>
      <c r="B3" s="355" t="s">
        <v>302</v>
      </c>
      <c r="C3" s="322"/>
      <c r="D3" s="322"/>
      <c r="E3" s="322"/>
      <c r="F3" s="322"/>
      <c r="G3" s="322"/>
    </row>
    <row r="4" spans="1:7" ht="23.25">
      <c r="C4" s="322"/>
      <c r="D4" s="323" t="s">
        <v>332</v>
      </c>
      <c r="E4" s="323"/>
      <c r="F4" s="323"/>
      <c r="G4" s="324"/>
    </row>
    <row r="5" spans="1:7" ht="23.25">
      <c r="A5" s="322"/>
      <c r="B5" s="540" t="s">
        <v>303</v>
      </c>
      <c r="C5" s="540"/>
      <c r="D5" s="540"/>
      <c r="E5" s="540"/>
      <c r="F5" s="540"/>
      <c r="G5" s="540"/>
    </row>
    <row r="6" spans="1:7" ht="24" thickBot="1">
      <c r="A6" s="322"/>
      <c r="B6" s="540"/>
      <c r="C6" s="540"/>
      <c r="D6" s="540"/>
      <c r="E6" s="540"/>
      <c r="F6" s="540"/>
      <c r="G6" s="540"/>
    </row>
    <row r="7" spans="1:7" ht="23.25">
      <c r="A7" s="329"/>
      <c r="B7" s="550" t="s">
        <v>305</v>
      </c>
      <c r="C7" s="552" t="s">
        <v>304</v>
      </c>
      <c r="D7" s="542" t="s">
        <v>229</v>
      </c>
      <c r="E7" s="554" t="s">
        <v>230</v>
      </c>
      <c r="F7" s="359" t="s">
        <v>300</v>
      </c>
      <c r="G7" s="556" t="s">
        <v>231</v>
      </c>
    </row>
    <row r="8" spans="1:7" ht="24" thickBot="1">
      <c r="A8" s="329" t="s">
        <v>232</v>
      </c>
      <c r="B8" s="551"/>
      <c r="C8" s="553"/>
      <c r="D8" s="543"/>
      <c r="E8" s="555"/>
      <c r="F8" s="360" t="s">
        <v>301</v>
      </c>
      <c r="G8" s="557"/>
    </row>
    <row r="9" spans="1:7" ht="18">
      <c r="A9" s="325">
        <v>1</v>
      </c>
      <c r="B9" s="350" t="s">
        <v>262</v>
      </c>
      <c r="C9" s="357">
        <v>40100</v>
      </c>
      <c r="D9" s="361">
        <f>'Recettes-B'!L8</f>
        <v>366691</v>
      </c>
      <c r="E9" s="361">
        <f>'Taxes sur CCP'!H44</f>
        <v>1457034</v>
      </c>
      <c r="F9" s="358">
        <f>D9+E9</f>
        <v>1823725</v>
      </c>
      <c r="G9" s="351">
        <f>F9*0.02</f>
        <v>36474.5</v>
      </c>
    </row>
    <row r="10" spans="1:7" ht="18">
      <c r="A10" s="325">
        <v>2</v>
      </c>
      <c r="B10" s="350" t="s">
        <v>263</v>
      </c>
      <c r="C10" s="357">
        <v>40102</v>
      </c>
      <c r="D10" s="361">
        <f>'Recettes-B'!L9</f>
        <v>25958</v>
      </c>
      <c r="E10" s="361">
        <f>'Taxes sur CCP'!H29</f>
        <v>472085</v>
      </c>
      <c r="F10" s="358">
        <f t="shared" ref="F10:F61" si="0">D10+E10</f>
        <v>498043</v>
      </c>
      <c r="G10" s="351">
        <f t="shared" ref="G10:G61" si="1">F10*0.02</f>
        <v>9960.86</v>
      </c>
    </row>
    <row r="11" spans="1:7" ht="18">
      <c r="A11" s="325">
        <v>3</v>
      </c>
      <c r="B11" s="350" t="s">
        <v>237</v>
      </c>
      <c r="C11" s="357">
        <v>40103</v>
      </c>
      <c r="D11" s="361">
        <f>'Recettes-B'!L10</f>
        <v>21114</v>
      </c>
      <c r="E11" s="361">
        <f>'Taxes sur CCP'!H24</f>
        <v>286101</v>
      </c>
      <c r="F11" s="358">
        <f t="shared" si="0"/>
        <v>307215</v>
      </c>
      <c r="G11" s="351">
        <f t="shared" si="1"/>
        <v>6144.3</v>
      </c>
    </row>
    <row r="12" spans="1:7" ht="18">
      <c r="A12" s="325">
        <v>4</v>
      </c>
      <c r="B12" s="350" t="s">
        <v>264</v>
      </c>
      <c r="C12" s="357">
        <v>40104</v>
      </c>
      <c r="D12" s="361">
        <f>'Recettes-B'!L11</f>
        <v>55660</v>
      </c>
      <c r="E12" s="361">
        <f>'Taxes sur CCP'!H28</f>
        <v>715199</v>
      </c>
      <c r="F12" s="358">
        <f t="shared" si="0"/>
        <v>770859</v>
      </c>
      <c r="G12" s="351">
        <f t="shared" si="1"/>
        <v>15417.18</v>
      </c>
    </row>
    <row r="13" spans="1:7" ht="18">
      <c r="A13" s="325">
        <v>5</v>
      </c>
      <c r="B13" s="350" t="s">
        <v>265</v>
      </c>
      <c r="C13" s="357">
        <v>40105</v>
      </c>
      <c r="D13" s="361">
        <f>'Recettes-B'!L12</f>
        <v>37562</v>
      </c>
      <c r="E13" s="361">
        <f>'Taxes sur CCP'!H34</f>
        <v>344345</v>
      </c>
      <c r="F13" s="358">
        <f t="shared" si="0"/>
        <v>381907</v>
      </c>
      <c r="G13" s="351">
        <f t="shared" si="1"/>
        <v>7638.14</v>
      </c>
    </row>
    <row r="14" spans="1:7" ht="18">
      <c r="A14" s="325">
        <v>6</v>
      </c>
      <c r="B14" s="350" t="s">
        <v>266</v>
      </c>
      <c r="C14" s="357">
        <v>40106</v>
      </c>
      <c r="D14" s="361">
        <f>'Recettes-B'!L13</f>
        <v>145438</v>
      </c>
      <c r="E14" s="361">
        <f>'Taxes sur CCP'!H32</f>
        <v>513170</v>
      </c>
      <c r="F14" s="358">
        <f t="shared" si="0"/>
        <v>658608</v>
      </c>
      <c r="G14" s="351">
        <f t="shared" si="1"/>
        <v>13172.16</v>
      </c>
    </row>
    <row r="15" spans="1:7" ht="18">
      <c r="A15" s="325">
        <v>7</v>
      </c>
      <c r="B15" s="350" t="s">
        <v>267</v>
      </c>
      <c r="C15" s="357">
        <v>40107</v>
      </c>
      <c r="D15" s="361">
        <f>'Recettes-B'!L14</f>
        <v>68960</v>
      </c>
      <c r="E15" s="361">
        <f>'Taxes sur CCP'!H30</f>
        <v>552902</v>
      </c>
      <c r="F15" s="358">
        <f t="shared" si="0"/>
        <v>621862</v>
      </c>
      <c r="G15" s="351">
        <f t="shared" si="1"/>
        <v>12437.24</v>
      </c>
    </row>
    <row r="16" spans="1:7" ht="18">
      <c r="A16" s="325">
        <v>8</v>
      </c>
      <c r="B16" s="350" t="s">
        <v>268</v>
      </c>
      <c r="C16" s="357">
        <v>40108</v>
      </c>
      <c r="D16" s="361">
        <f>'Recettes-B'!L15</f>
        <v>73624</v>
      </c>
      <c r="E16" s="361">
        <f>'Taxes sur CCP'!H33</f>
        <v>449853</v>
      </c>
      <c r="F16" s="358">
        <f t="shared" si="0"/>
        <v>523477</v>
      </c>
      <c r="G16" s="351">
        <f t="shared" si="1"/>
        <v>10469.540000000001</v>
      </c>
    </row>
    <row r="17" spans="1:7" ht="18">
      <c r="A17" s="325">
        <v>9</v>
      </c>
      <c r="B17" s="350" t="s">
        <v>269</v>
      </c>
      <c r="C17" s="357">
        <v>40111</v>
      </c>
      <c r="D17" s="361">
        <f>'Recettes-B'!L16</f>
        <v>8112</v>
      </c>
      <c r="E17" s="361">
        <f>'Taxes sur CCP'!H46</f>
        <v>686068</v>
      </c>
      <c r="F17" s="358">
        <f t="shared" si="0"/>
        <v>694180</v>
      </c>
      <c r="G17" s="351">
        <f t="shared" si="1"/>
        <v>13883.6</v>
      </c>
    </row>
    <row r="18" spans="1:7" ht="18">
      <c r="A18" s="325">
        <v>10</v>
      </c>
      <c r="B18" s="350" t="s">
        <v>270</v>
      </c>
      <c r="C18" s="357">
        <v>40112</v>
      </c>
      <c r="D18" s="361">
        <f>'Recettes-B'!L17</f>
        <v>31596</v>
      </c>
      <c r="E18" s="361">
        <f>'Taxes sur CCP'!H50</f>
        <v>308014</v>
      </c>
      <c r="F18" s="358">
        <f t="shared" si="0"/>
        <v>339610</v>
      </c>
      <c r="G18" s="351">
        <f t="shared" si="1"/>
        <v>6792.2</v>
      </c>
    </row>
    <row r="19" spans="1:7" ht="18">
      <c r="A19" s="325">
        <v>11</v>
      </c>
      <c r="B19" s="350" t="s">
        <v>271</v>
      </c>
      <c r="C19" s="357">
        <v>40113</v>
      </c>
      <c r="D19" s="361">
        <f>'Recettes-B'!L18</f>
        <v>37546</v>
      </c>
      <c r="E19" s="361">
        <f>'Taxes sur CCP'!H51</f>
        <v>531582</v>
      </c>
      <c r="F19" s="358">
        <f t="shared" si="0"/>
        <v>569128</v>
      </c>
      <c r="G19" s="351">
        <f t="shared" si="1"/>
        <v>11382.56</v>
      </c>
    </row>
    <row r="20" spans="1:7" ht="18">
      <c r="A20" s="325">
        <v>12</v>
      </c>
      <c r="B20" s="350" t="s">
        <v>272</v>
      </c>
      <c r="C20" s="357">
        <v>40114</v>
      </c>
      <c r="D20" s="361">
        <f>'Recettes-B'!L19</f>
        <v>0</v>
      </c>
      <c r="E20" s="361">
        <f>'Taxes sur CCP'!H58</f>
        <v>10</v>
      </c>
      <c r="F20" s="358">
        <f t="shared" si="0"/>
        <v>10</v>
      </c>
      <c r="G20" s="351">
        <f t="shared" si="1"/>
        <v>0.2</v>
      </c>
    </row>
    <row r="21" spans="1:7" ht="18">
      <c r="A21" s="325">
        <v>13</v>
      </c>
      <c r="B21" s="350" t="s">
        <v>331</v>
      </c>
      <c r="C21" s="357">
        <v>40115</v>
      </c>
      <c r="D21" s="361">
        <f>'Recettes-B'!L20</f>
        <v>7164</v>
      </c>
      <c r="E21" s="361">
        <f>'Taxes sur CCP'!H61</f>
        <v>104955</v>
      </c>
      <c r="F21" s="358">
        <f t="shared" si="0"/>
        <v>112119</v>
      </c>
      <c r="G21" s="351">
        <f t="shared" si="1"/>
        <v>2242.38</v>
      </c>
    </row>
    <row r="22" spans="1:7" ht="18">
      <c r="A22" s="325">
        <v>14</v>
      </c>
      <c r="B22" s="350" t="s">
        <v>273</v>
      </c>
      <c r="C22" s="357">
        <v>40200</v>
      </c>
      <c r="D22" s="361">
        <f>'Recettes-B'!L21</f>
        <v>30946</v>
      </c>
      <c r="E22" s="361">
        <f>'Taxes sur CCP'!H14</f>
        <v>519178</v>
      </c>
      <c r="F22" s="358">
        <f t="shared" si="0"/>
        <v>550124</v>
      </c>
      <c r="G22" s="351">
        <f t="shared" si="1"/>
        <v>11002.48</v>
      </c>
    </row>
    <row r="23" spans="1:7" ht="18">
      <c r="A23" s="325">
        <v>15</v>
      </c>
      <c r="B23" s="350" t="s">
        <v>274</v>
      </c>
      <c r="C23" s="357">
        <v>40201</v>
      </c>
      <c r="D23" s="361">
        <f>'Recettes-B'!L22</f>
        <v>2061</v>
      </c>
      <c r="E23" s="361">
        <f>'Taxes sur CCP'!H39</f>
        <v>75380</v>
      </c>
      <c r="F23" s="358">
        <f t="shared" si="0"/>
        <v>77441</v>
      </c>
      <c r="G23" s="351">
        <f t="shared" si="1"/>
        <v>1548.82</v>
      </c>
    </row>
    <row r="24" spans="1:7" ht="18">
      <c r="A24" s="325">
        <v>16</v>
      </c>
      <c r="B24" s="350" t="s">
        <v>234</v>
      </c>
      <c r="C24" s="357">
        <v>40202</v>
      </c>
      <c r="D24" s="361">
        <f>'Recettes-B'!L23</f>
        <v>53999.75</v>
      </c>
      <c r="E24" s="361">
        <f>'Taxes sur CCP'!H12</f>
        <v>611378</v>
      </c>
      <c r="F24" s="358">
        <f t="shared" si="0"/>
        <v>665377.75</v>
      </c>
      <c r="G24" s="351">
        <f t="shared" si="1"/>
        <v>13307.555</v>
      </c>
    </row>
    <row r="25" spans="1:7" ht="18">
      <c r="A25" s="325">
        <v>17</v>
      </c>
      <c r="B25" s="350" t="s">
        <v>214</v>
      </c>
      <c r="C25" s="357">
        <v>40203</v>
      </c>
      <c r="D25" s="361">
        <f>'Recettes-B'!L24</f>
        <v>17444</v>
      </c>
      <c r="E25" s="361">
        <f>'Taxes sur CCP'!H18</f>
        <v>283108</v>
      </c>
      <c r="F25" s="358">
        <f t="shared" si="0"/>
        <v>300552</v>
      </c>
      <c r="G25" s="351">
        <f t="shared" si="1"/>
        <v>6011.04</v>
      </c>
    </row>
    <row r="26" spans="1:7" ht="18">
      <c r="A26" s="325">
        <v>18</v>
      </c>
      <c r="B26" s="350" t="s">
        <v>275</v>
      </c>
      <c r="C26" s="357">
        <v>40204</v>
      </c>
      <c r="D26" s="361">
        <f>'Recettes-B'!L25</f>
        <v>4176</v>
      </c>
      <c r="E26" s="361">
        <f>'Taxes sur CCP'!H41</f>
        <v>44028</v>
      </c>
      <c r="F26" s="358">
        <f t="shared" si="0"/>
        <v>48204</v>
      </c>
      <c r="G26" s="351">
        <f t="shared" si="1"/>
        <v>964.08</v>
      </c>
    </row>
    <row r="27" spans="1:7" ht="18">
      <c r="A27" s="325">
        <v>19</v>
      </c>
      <c r="B27" s="350" t="s">
        <v>276</v>
      </c>
      <c r="C27" s="357">
        <v>40205</v>
      </c>
      <c r="D27" s="361">
        <f>'Recettes-B'!L26</f>
        <v>5908</v>
      </c>
      <c r="E27" s="361">
        <f>'Taxes sur CCP'!H37</f>
        <v>93411</v>
      </c>
      <c r="F27" s="358">
        <f t="shared" si="0"/>
        <v>99319</v>
      </c>
      <c r="G27" s="351">
        <f t="shared" si="1"/>
        <v>1986.38</v>
      </c>
    </row>
    <row r="28" spans="1:7" ht="18">
      <c r="A28" s="325">
        <v>20</v>
      </c>
      <c r="B28" s="350" t="s">
        <v>277</v>
      </c>
      <c r="C28" s="357">
        <v>40208</v>
      </c>
      <c r="D28" s="361">
        <f>'Recettes-B'!L27</f>
        <v>19566</v>
      </c>
      <c r="E28" s="361">
        <f>'Taxes sur CCP'!H11</f>
        <v>273513</v>
      </c>
      <c r="F28" s="358">
        <f t="shared" si="0"/>
        <v>293079</v>
      </c>
      <c r="G28" s="351">
        <f t="shared" si="1"/>
        <v>5861.58</v>
      </c>
    </row>
    <row r="29" spans="1:7" ht="18">
      <c r="A29" s="325">
        <v>21</v>
      </c>
      <c r="B29" s="350" t="s">
        <v>239</v>
      </c>
      <c r="C29" s="357">
        <v>40209</v>
      </c>
      <c r="D29" s="361">
        <f>'Recettes-B'!L28</f>
        <v>47808</v>
      </c>
      <c r="E29" s="361">
        <f>'Taxes sur CCP'!H17</f>
        <v>594732</v>
      </c>
      <c r="F29" s="358">
        <f t="shared" si="0"/>
        <v>642540</v>
      </c>
      <c r="G29" s="351">
        <f t="shared" si="1"/>
        <v>12850.800000000001</v>
      </c>
    </row>
    <row r="30" spans="1:7" ht="18">
      <c r="A30" s="325">
        <v>22</v>
      </c>
      <c r="B30" s="350" t="s">
        <v>278</v>
      </c>
      <c r="C30" s="357">
        <v>40210</v>
      </c>
      <c r="D30" s="361">
        <f>'Recettes-B'!L29</f>
        <v>13491</v>
      </c>
      <c r="E30" s="361">
        <f>'Taxes sur CCP'!H22</f>
        <v>216507</v>
      </c>
      <c r="F30" s="358">
        <f t="shared" si="0"/>
        <v>229998</v>
      </c>
      <c r="G30" s="351">
        <f t="shared" si="1"/>
        <v>4599.96</v>
      </c>
    </row>
    <row r="31" spans="1:7" ht="18">
      <c r="A31" s="325">
        <v>23</v>
      </c>
      <c r="B31" s="350" t="s">
        <v>279</v>
      </c>
      <c r="C31" s="357">
        <v>40211</v>
      </c>
      <c r="D31" s="361">
        <f>'Recettes-B'!L30</f>
        <v>4608</v>
      </c>
      <c r="E31" s="361">
        <f>'Taxes sur CCP'!H47</f>
        <v>80671</v>
      </c>
      <c r="F31" s="358">
        <f t="shared" si="0"/>
        <v>85279</v>
      </c>
      <c r="G31" s="351">
        <f t="shared" si="1"/>
        <v>1705.58</v>
      </c>
    </row>
    <row r="32" spans="1:7" ht="18">
      <c r="A32" s="325">
        <v>24</v>
      </c>
      <c r="B32" s="350" t="s">
        <v>280</v>
      </c>
      <c r="C32" s="357">
        <v>40212</v>
      </c>
      <c r="D32" s="361">
        <f>'Recettes-B'!L31</f>
        <v>12564</v>
      </c>
      <c r="E32" s="361">
        <f>'Taxes sur CCP'!H36</f>
        <v>136153</v>
      </c>
      <c r="F32" s="358">
        <f t="shared" si="0"/>
        <v>148717</v>
      </c>
      <c r="G32" s="351">
        <f t="shared" si="1"/>
        <v>2974.34</v>
      </c>
    </row>
    <row r="33" spans="1:7" ht="18">
      <c r="A33" s="325">
        <v>25</v>
      </c>
      <c r="B33" s="350" t="s">
        <v>281</v>
      </c>
      <c r="C33" s="357">
        <v>40213</v>
      </c>
      <c r="D33" s="361">
        <f>'Recettes-B'!L32</f>
        <v>10110</v>
      </c>
      <c r="E33" s="361">
        <f>'Taxes sur CCP'!H52</f>
        <v>163937</v>
      </c>
      <c r="F33" s="358">
        <f t="shared" si="0"/>
        <v>174047</v>
      </c>
      <c r="G33" s="351">
        <f t="shared" si="1"/>
        <v>3480.94</v>
      </c>
    </row>
    <row r="34" spans="1:7" ht="18">
      <c r="A34" s="325">
        <v>26</v>
      </c>
      <c r="B34" s="350" t="s">
        <v>282</v>
      </c>
      <c r="C34" s="357">
        <v>40214</v>
      </c>
      <c r="D34" s="361">
        <f>'Recettes-B'!L33</f>
        <v>0</v>
      </c>
      <c r="E34" s="361">
        <f>'Taxes sur CCP'!H57</f>
        <v>0</v>
      </c>
      <c r="F34" s="358">
        <f t="shared" si="0"/>
        <v>0</v>
      </c>
      <c r="G34" s="351">
        <f t="shared" si="1"/>
        <v>0</v>
      </c>
    </row>
    <row r="35" spans="1:7" ht="18">
      <c r="A35" s="325">
        <v>27</v>
      </c>
      <c r="B35" s="350" t="s">
        <v>219</v>
      </c>
      <c r="C35" s="357">
        <v>40300</v>
      </c>
      <c r="D35" s="361">
        <f>'Recettes-B'!L34</f>
        <v>109282</v>
      </c>
      <c r="E35" s="361">
        <f>'Taxes sur CCP'!H45</f>
        <v>858377</v>
      </c>
      <c r="F35" s="358">
        <f t="shared" si="0"/>
        <v>967659</v>
      </c>
      <c r="G35" s="351">
        <f t="shared" si="1"/>
        <v>19353.18</v>
      </c>
    </row>
    <row r="36" spans="1:7" ht="18">
      <c r="A36" s="325">
        <v>28</v>
      </c>
      <c r="B36" s="350" t="s">
        <v>215</v>
      </c>
      <c r="C36" s="357">
        <v>40301</v>
      </c>
      <c r="D36" s="361">
        <f>'Recettes-B'!L35</f>
        <v>71886</v>
      </c>
      <c r="E36" s="361">
        <f>'Taxes sur CCP'!H15</f>
        <v>509577</v>
      </c>
      <c r="F36" s="358">
        <f t="shared" si="0"/>
        <v>581463</v>
      </c>
      <c r="G36" s="351">
        <f t="shared" si="1"/>
        <v>11629.26</v>
      </c>
    </row>
    <row r="37" spans="1:7" ht="18">
      <c r="A37" s="325">
        <v>29</v>
      </c>
      <c r="B37" s="350" t="s">
        <v>283</v>
      </c>
      <c r="C37" s="357">
        <v>40302</v>
      </c>
      <c r="D37" s="361">
        <f>'Recettes-B'!L36</f>
        <v>26338</v>
      </c>
      <c r="E37" s="361">
        <f>'Taxes sur CCP'!H13</f>
        <v>448891</v>
      </c>
      <c r="F37" s="358">
        <f t="shared" si="0"/>
        <v>475229</v>
      </c>
      <c r="G37" s="351">
        <f t="shared" si="1"/>
        <v>9504.58</v>
      </c>
    </row>
    <row r="38" spans="1:7" ht="18">
      <c r="A38" s="325">
        <v>30</v>
      </c>
      <c r="B38" s="350" t="s">
        <v>284</v>
      </c>
      <c r="C38" s="357">
        <v>40303</v>
      </c>
      <c r="D38" s="361">
        <f>'Recettes-B'!L37</f>
        <v>4680</v>
      </c>
      <c r="E38" s="361">
        <f>'Taxes sur CCP'!H23</f>
        <v>92785</v>
      </c>
      <c r="F38" s="358">
        <f t="shared" si="0"/>
        <v>97465</v>
      </c>
      <c r="G38" s="351">
        <f t="shared" si="1"/>
        <v>1949.3</v>
      </c>
    </row>
    <row r="39" spans="1:7" ht="18">
      <c r="A39" s="325">
        <v>31</v>
      </c>
      <c r="B39" s="350" t="s">
        <v>221</v>
      </c>
      <c r="C39" s="357">
        <v>40304</v>
      </c>
      <c r="D39" s="361">
        <f>'Recettes-B'!L38</f>
        <v>24120</v>
      </c>
      <c r="E39" s="361">
        <f>'Taxes sur CCP'!H20</f>
        <v>475403</v>
      </c>
      <c r="F39" s="358">
        <f t="shared" si="0"/>
        <v>499523</v>
      </c>
      <c r="G39" s="351">
        <f t="shared" si="1"/>
        <v>9990.4600000000009</v>
      </c>
    </row>
    <row r="40" spans="1:7" ht="18">
      <c r="A40" s="325">
        <v>32</v>
      </c>
      <c r="B40" s="350" t="s">
        <v>216</v>
      </c>
      <c r="C40" s="357">
        <v>40305</v>
      </c>
      <c r="D40" s="361">
        <f>'Recettes-B'!L39</f>
        <v>10050</v>
      </c>
      <c r="E40" s="361">
        <f>'Taxes sur CCP'!H27</f>
        <v>182707</v>
      </c>
      <c r="F40" s="358">
        <f t="shared" si="0"/>
        <v>192757</v>
      </c>
      <c r="G40" s="351">
        <f t="shared" si="1"/>
        <v>3855.14</v>
      </c>
    </row>
    <row r="41" spans="1:7" ht="18">
      <c r="A41" s="325">
        <v>33</v>
      </c>
      <c r="B41" s="350" t="s">
        <v>285</v>
      </c>
      <c r="C41" s="357">
        <v>40306</v>
      </c>
      <c r="D41" s="361">
        <f>'Recettes-B'!L40</f>
        <v>12588</v>
      </c>
      <c r="E41" s="361">
        <f>'Taxes sur CCP'!H43</f>
        <v>190124</v>
      </c>
      <c r="F41" s="358">
        <f t="shared" si="0"/>
        <v>202712</v>
      </c>
      <c r="G41" s="351">
        <f t="shared" si="1"/>
        <v>4054.2400000000002</v>
      </c>
    </row>
    <row r="42" spans="1:7" ht="18">
      <c r="A42" s="325">
        <v>34</v>
      </c>
      <c r="B42" s="350" t="s">
        <v>286</v>
      </c>
      <c r="C42" s="357">
        <v>40307</v>
      </c>
      <c r="D42" s="361">
        <f>'Recettes-B'!L41</f>
        <v>36676</v>
      </c>
      <c r="E42" s="361">
        <f>'Taxes sur CCP'!H31</f>
        <v>447926</v>
      </c>
      <c r="F42" s="358">
        <f t="shared" si="0"/>
        <v>484602</v>
      </c>
      <c r="G42" s="351">
        <f t="shared" si="1"/>
        <v>9692.0400000000009</v>
      </c>
    </row>
    <row r="43" spans="1:7" ht="18">
      <c r="A43" s="325">
        <v>35</v>
      </c>
      <c r="B43" s="350" t="s">
        <v>287</v>
      </c>
      <c r="C43" s="357">
        <v>40308</v>
      </c>
      <c r="D43" s="361">
        <f>'Recettes-B'!L42</f>
        <v>60232</v>
      </c>
      <c r="E43" s="361">
        <f>'Taxes sur CCP'!H49</f>
        <v>533999</v>
      </c>
      <c r="F43" s="358">
        <f t="shared" si="0"/>
        <v>594231</v>
      </c>
      <c r="G43" s="351">
        <f t="shared" si="1"/>
        <v>11884.62</v>
      </c>
    </row>
    <row r="44" spans="1:7" ht="18">
      <c r="A44" s="325">
        <v>36</v>
      </c>
      <c r="B44" s="350" t="s">
        <v>288</v>
      </c>
      <c r="C44" s="357">
        <v>40309</v>
      </c>
      <c r="D44" s="361">
        <f>'Recettes-B'!L43</f>
        <v>15372</v>
      </c>
      <c r="E44" s="361">
        <f>'Taxes sur CCP'!H56</f>
        <v>252811</v>
      </c>
      <c r="F44" s="358">
        <f t="shared" si="0"/>
        <v>268183</v>
      </c>
      <c r="G44" s="351">
        <f t="shared" si="1"/>
        <v>5363.66</v>
      </c>
    </row>
    <row r="45" spans="1:7" ht="18">
      <c r="A45" s="325">
        <v>37</v>
      </c>
      <c r="B45" s="352" t="s">
        <v>289</v>
      </c>
      <c r="C45" s="357">
        <v>40400</v>
      </c>
      <c r="D45" s="361">
        <f>'Recettes-B'!L44</f>
        <v>12140</v>
      </c>
      <c r="E45" s="361">
        <f>'Taxes sur CCP'!H26</f>
        <v>145536</v>
      </c>
      <c r="F45" s="358">
        <f t="shared" si="0"/>
        <v>157676</v>
      </c>
      <c r="G45" s="351">
        <f t="shared" si="1"/>
        <v>3153.52</v>
      </c>
    </row>
    <row r="46" spans="1:7" ht="18">
      <c r="A46" s="325">
        <v>38</v>
      </c>
      <c r="B46" s="352" t="s">
        <v>213</v>
      </c>
      <c r="C46" s="357">
        <v>40401</v>
      </c>
      <c r="D46" s="361">
        <f>'Recettes-B'!L45</f>
        <v>28298</v>
      </c>
      <c r="E46" s="361">
        <f>'Taxes sur CCP'!H16</f>
        <v>228838</v>
      </c>
      <c r="F46" s="358">
        <f t="shared" si="0"/>
        <v>257136</v>
      </c>
      <c r="G46" s="351">
        <f t="shared" si="1"/>
        <v>5142.72</v>
      </c>
    </row>
    <row r="47" spans="1:7" ht="18">
      <c r="A47" s="325">
        <v>39</v>
      </c>
      <c r="B47" s="352" t="s">
        <v>217</v>
      </c>
      <c r="C47" s="357">
        <v>40402</v>
      </c>
      <c r="D47" s="361">
        <f>'Recettes-B'!L46</f>
        <v>5778</v>
      </c>
      <c r="E47" s="361">
        <f>'Taxes sur CCP'!H19</f>
        <v>75450</v>
      </c>
      <c r="F47" s="358">
        <f t="shared" si="0"/>
        <v>81228</v>
      </c>
      <c r="G47" s="351">
        <f t="shared" si="1"/>
        <v>1624.56</v>
      </c>
    </row>
    <row r="48" spans="1:7" ht="18">
      <c r="A48" s="325">
        <v>40</v>
      </c>
      <c r="B48" s="352" t="s">
        <v>290</v>
      </c>
      <c r="C48" s="357">
        <v>40403</v>
      </c>
      <c r="D48" s="361">
        <f>'Recettes-B'!L47</f>
        <v>2058</v>
      </c>
      <c r="E48" s="361">
        <f>'Taxes sur CCP'!H25</f>
        <v>34343</v>
      </c>
      <c r="F48" s="358">
        <f t="shared" si="0"/>
        <v>36401</v>
      </c>
      <c r="G48" s="351">
        <f t="shared" si="1"/>
        <v>728.02</v>
      </c>
    </row>
    <row r="49" spans="1:7" ht="18">
      <c r="A49" s="325">
        <v>41</v>
      </c>
      <c r="B49" s="352" t="s">
        <v>291</v>
      </c>
      <c r="C49" s="357">
        <v>40404</v>
      </c>
      <c r="D49" s="361">
        <f>'Recettes-B'!L48</f>
        <v>38624</v>
      </c>
      <c r="E49" s="361">
        <f>'Taxes sur CCP'!H55</f>
        <v>511503</v>
      </c>
      <c r="F49" s="358">
        <f t="shared" si="0"/>
        <v>550127</v>
      </c>
      <c r="G49" s="351">
        <f t="shared" si="1"/>
        <v>11002.54</v>
      </c>
    </row>
    <row r="50" spans="1:7" ht="18">
      <c r="A50" s="325">
        <v>42</v>
      </c>
      <c r="B50" s="352" t="s">
        <v>292</v>
      </c>
      <c r="C50" s="357">
        <v>40405</v>
      </c>
      <c r="D50" s="361">
        <f>'Recettes-B'!L49</f>
        <v>77438</v>
      </c>
      <c r="E50" s="361">
        <f>'Taxes sur CCP'!H9</f>
        <v>290435</v>
      </c>
      <c r="F50" s="358">
        <f t="shared" si="0"/>
        <v>367873</v>
      </c>
      <c r="G50" s="351">
        <f t="shared" si="1"/>
        <v>7357.46</v>
      </c>
    </row>
    <row r="51" spans="1:7" ht="18">
      <c r="A51" s="325">
        <v>43</v>
      </c>
      <c r="B51" s="352" t="s">
        <v>238</v>
      </c>
      <c r="C51" s="357">
        <v>40406</v>
      </c>
      <c r="D51" s="361">
        <f>'Recettes-B'!L50</f>
        <v>43669</v>
      </c>
      <c r="E51" s="361">
        <f>'Taxes sur CCP'!H10</f>
        <v>453032</v>
      </c>
      <c r="F51" s="358">
        <f t="shared" si="0"/>
        <v>496701</v>
      </c>
      <c r="G51" s="351">
        <f t="shared" si="1"/>
        <v>9934.02</v>
      </c>
    </row>
    <row r="52" spans="1:7" ht="18">
      <c r="A52" s="325">
        <v>44</v>
      </c>
      <c r="B52" s="352" t="s">
        <v>235</v>
      </c>
      <c r="C52" s="357">
        <v>40407</v>
      </c>
      <c r="D52" s="361">
        <f>'Recettes-B'!L51</f>
        <v>3170</v>
      </c>
      <c r="E52" s="361">
        <f>'Taxes sur CCP'!H40</f>
        <v>54931</v>
      </c>
      <c r="F52" s="358">
        <f t="shared" si="0"/>
        <v>58101</v>
      </c>
      <c r="G52" s="351">
        <f t="shared" si="1"/>
        <v>1162.02</v>
      </c>
    </row>
    <row r="53" spans="1:7" ht="18">
      <c r="A53" s="325">
        <v>45</v>
      </c>
      <c r="B53" s="352" t="s">
        <v>220</v>
      </c>
      <c r="C53" s="357">
        <v>40408</v>
      </c>
      <c r="D53" s="361">
        <f>'Recettes-B'!L52</f>
        <v>1066</v>
      </c>
      <c r="E53" s="361">
        <f>'Taxes sur CCP'!H38</f>
        <v>27729</v>
      </c>
      <c r="F53" s="358">
        <f t="shared" si="0"/>
        <v>28795</v>
      </c>
      <c r="G53" s="351">
        <f t="shared" si="1"/>
        <v>575.9</v>
      </c>
    </row>
    <row r="54" spans="1:7" ht="18">
      <c r="A54" s="325">
        <v>47</v>
      </c>
      <c r="B54" s="352" t="s">
        <v>236</v>
      </c>
      <c r="C54" s="357">
        <v>40412</v>
      </c>
      <c r="D54" s="361">
        <f>'Recettes-B'!L53</f>
        <v>115910.75</v>
      </c>
      <c r="E54" s="361">
        <f>'Taxes sur CCP'!H21</f>
        <v>720896</v>
      </c>
      <c r="F54" s="358">
        <f t="shared" si="0"/>
        <v>836806.75</v>
      </c>
      <c r="G54" s="351">
        <f t="shared" si="1"/>
        <v>16736.135000000002</v>
      </c>
    </row>
    <row r="55" spans="1:7" ht="18">
      <c r="A55" s="325">
        <v>48</v>
      </c>
      <c r="B55" s="352" t="s">
        <v>293</v>
      </c>
      <c r="C55" s="357">
        <v>40417</v>
      </c>
      <c r="D55" s="361">
        <f>'Recettes-B'!L54</f>
        <v>1158</v>
      </c>
      <c r="E55" s="361">
        <f>'Taxes sur CCP'!H48</f>
        <v>46739</v>
      </c>
      <c r="F55" s="358">
        <f t="shared" si="0"/>
        <v>47897</v>
      </c>
      <c r="G55" s="351">
        <f t="shared" si="1"/>
        <v>957.94</v>
      </c>
    </row>
    <row r="56" spans="1:7" ht="18">
      <c r="A56" s="325">
        <v>49</v>
      </c>
      <c r="B56" s="352" t="s">
        <v>294</v>
      </c>
      <c r="C56" s="357">
        <v>40420</v>
      </c>
      <c r="D56" s="361">
        <f>'Recettes-B'!L55</f>
        <v>960</v>
      </c>
      <c r="E56" s="361">
        <f>'Taxes sur CCP'!H53</f>
        <v>21809</v>
      </c>
      <c r="F56" s="358">
        <f t="shared" si="0"/>
        <v>22769</v>
      </c>
      <c r="G56" s="351">
        <f t="shared" si="1"/>
        <v>455.38</v>
      </c>
    </row>
    <row r="57" spans="1:7" ht="18">
      <c r="A57" s="325">
        <v>50</v>
      </c>
      <c r="B57" s="352" t="s">
        <v>295</v>
      </c>
      <c r="C57" s="357">
        <v>40421</v>
      </c>
      <c r="D57" s="361">
        <f>'Recettes-B'!L56</f>
        <v>14348</v>
      </c>
      <c r="E57" s="361">
        <f>'Taxes sur CCP'!H42</f>
        <v>156233</v>
      </c>
      <c r="F57" s="358">
        <f t="shared" si="0"/>
        <v>170581</v>
      </c>
      <c r="G57" s="351">
        <f t="shared" si="1"/>
        <v>3411.62</v>
      </c>
    </row>
    <row r="58" spans="1:7" ht="18">
      <c r="A58" s="325">
        <v>51</v>
      </c>
      <c r="B58" s="352" t="s">
        <v>296</v>
      </c>
      <c r="C58" s="357">
        <v>40422</v>
      </c>
      <c r="D58" s="361">
        <f>'Recettes-B'!L57</f>
        <v>4620</v>
      </c>
      <c r="E58" s="361">
        <f>'Taxes sur CCP'!H35</f>
        <v>121211</v>
      </c>
      <c r="F58" s="358">
        <f t="shared" si="0"/>
        <v>125831</v>
      </c>
      <c r="G58" s="351">
        <f t="shared" si="1"/>
        <v>2516.62</v>
      </c>
    </row>
    <row r="59" spans="1:7" ht="18">
      <c r="A59" s="325">
        <v>52</v>
      </c>
      <c r="B59" s="352" t="s">
        <v>297</v>
      </c>
      <c r="C59" s="357">
        <v>40423</v>
      </c>
      <c r="D59" s="361">
        <f>'Recettes-B'!L58</f>
        <v>49200</v>
      </c>
      <c r="E59" s="361">
        <f>'Taxes sur CCP'!H54</f>
        <v>711978</v>
      </c>
      <c r="F59" s="358">
        <f t="shared" si="0"/>
        <v>761178</v>
      </c>
      <c r="G59" s="351">
        <f t="shared" si="1"/>
        <v>15223.56</v>
      </c>
    </row>
    <row r="60" spans="1:7" ht="18">
      <c r="A60" s="325">
        <v>53</v>
      </c>
      <c r="B60" s="352" t="s">
        <v>298</v>
      </c>
      <c r="C60" s="357">
        <v>40424</v>
      </c>
      <c r="D60" s="361">
        <f>'Recettes-B'!L59</f>
        <v>0</v>
      </c>
      <c r="E60" s="361">
        <f>'Taxes sur CCP'!H59</f>
        <v>30</v>
      </c>
      <c r="F60" s="358">
        <f t="shared" si="0"/>
        <v>30</v>
      </c>
      <c r="G60" s="351">
        <f t="shared" si="1"/>
        <v>0.6</v>
      </c>
    </row>
    <row r="61" spans="1:7" ht="18">
      <c r="A61" s="325">
        <v>54</v>
      </c>
      <c r="B61" s="352" t="s">
        <v>299</v>
      </c>
      <c r="C61" s="357">
        <v>40425</v>
      </c>
      <c r="D61" s="361">
        <f>'Recettes-B'!L60</f>
        <v>65446</v>
      </c>
      <c r="E61" s="361">
        <f>'Taxes sur CCP'!H60</f>
        <v>550155</v>
      </c>
      <c r="F61" s="358">
        <f t="shared" si="0"/>
        <v>615601</v>
      </c>
      <c r="G61" s="351">
        <f t="shared" si="1"/>
        <v>12312.02</v>
      </c>
    </row>
    <row r="62" spans="1:7" ht="23.25">
      <c r="A62" s="326"/>
      <c r="B62" s="352"/>
      <c r="C62" s="357">
        <v>40115</v>
      </c>
      <c r="D62" s="328">
        <f>SUM(D9:D61)</f>
        <v>1937214.5</v>
      </c>
      <c r="E62" s="328">
        <f>SUM(E9:E61)</f>
        <v>17656762</v>
      </c>
      <c r="F62" s="354">
        <f>D62+E62</f>
        <v>19593976.5</v>
      </c>
      <c r="G62" s="378">
        <f>F62*0.02</f>
        <v>391879.53</v>
      </c>
    </row>
    <row r="63" spans="1:7" ht="15.75">
      <c r="B63" s="369"/>
    </row>
    <row r="64" spans="1:7">
      <c r="D64" s="377"/>
      <c r="E64" s="330"/>
      <c r="F64" s="330"/>
      <c r="G64" s="331"/>
    </row>
  </sheetData>
  <mergeCells count="7">
    <mergeCell ref="B5:G5"/>
    <mergeCell ref="B6:G6"/>
    <mergeCell ref="B7:B8"/>
    <mergeCell ref="C7:C8"/>
    <mergeCell ref="D7:D8"/>
    <mergeCell ref="E7:E8"/>
    <mergeCell ref="G7:G8"/>
  </mergeCells>
  <pageMargins left="0.7" right="0.7" top="0.75" bottom="0.75" header="0.3" footer="0.3"/>
  <pageSetup paperSize="9" scale="48" orientation="portrait" r:id="rId1"/>
  <legacyDrawing r:id="rId2"/>
  <oleObjects>
    <oleObject progId="ViewerFrameClass" shapeId="8193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5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5</vt:i4>
      </vt:variant>
    </vt:vector>
  </HeadingPairs>
  <TitlesOfParts>
    <vt:vector size="13" baseType="lpstr">
      <vt:lpstr>G50_P1</vt:lpstr>
      <vt:lpstr>G50_P2</vt:lpstr>
      <vt:lpstr>G50_P3</vt:lpstr>
      <vt:lpstr>TAP par commune (3)</vt:lpstr>
      <vt:lpstr>Recettes-B</vt:lpstr>
      <vt:lpstr>Taxes sur CCP</vt:lpstr>
      <vt:lpstr>TAP PAR BUREAU</vt:lpstr>
      <vt:lpstr>Feuil1</vt:lpstr>
      <vt:lpstr>G50_P1!Zone_d_impression</vt:lpstr>
      <vt:lpstr>G50_P2!Zone_d_impression</vt:lpstr>
      <vt:lpstr>G50_P3!Zone_d_impression</vt:lpstr>
      <vt:lpstr>'Recettes-B'!Zone_d_impression</vt:lpstr>
      <vt:lpstr>'TAP PAR BUREAU'!Zone_d_impression</vt:lpstr>
    </vt:vector>
  </TitlesOfParts>
  <Company>dlg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SLIMANI</dc:creator>
  <cp:lastModifiedBy>user</cp:lastModifiedBy>
  <cp:lastPrinted>2020-04-27T14:01:10Z</cp:lastPrinted>
  <dcterms:created xsi:type="dcterms:W3CDTF">2009-06-20T11:19:52Z</dcterms:created>
  <dcterms:modified xsi:type="dcterms:W3CDTF">2020-04-27T14:15:09Z</dcterms:modified>
</cp:coreProperties>
</file>