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H:\unity再出发\数值策划学习\"/>
    </mc:Choice>
  </mc:AlternateContent>
  <xr:revisionPtr revIDLastSave="0" documentId="13_ncr:1_{193C4568-4C71-4236-B5BE-F663A14B9401}" xr6:coauthVersionLast="47" xr6:coauthVersionMax="47" xr10:uidLastSave="{00000000-0000-0000-0000-000000000000}"/>
  <bookViews>
    <workbookView xWindow="-120" yWindow="-120" windowWidth="38640" windowHeight="21120" xr2:uid="{00000000-000D-0000-FFFF-FFFF00000000}"/>
  </bookViews>
  <sheets>
    <sheet name="普通装备" sheetId="2" r:id="rId1"/>
  </sheets>
  <definedNames>
    <definedName name="_xlnm._FilterDatabase" localSheetId="0" hidden="1">普通装备!$G$1:$K$69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2" l="1"/>
  <c r="D36" i="2"/>
  <c r="D37"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2" i="2"/>
  <c r="E36" i="2"/>
  <c r="D35" i="2"/>
  <c r="E34" i="2"/>
  <c r="D26" i="2"/>
  <c r="E14" i="2"/>
  <c r="D10" i="2"/>
  <c r="E10" i="2" s="1"/>
  <c r="E6" i="2"/>
  <c r="E22" i="2"/>
  <c r="D4" i="2"/>
  <c r="E4" i="2" s="1"/>
  <c r="E21" i="2"/>
  <c r="D33" i="2"/>
  <c r="E33" i="2" s="1"/>
  <c r="D32" i="2"/>
  <c r="D31" i="2"/>
  <c r="E31" i="2" s="1"/>
  <c r="D30" i="2"/>
  <c r="E30" i="2" s="1"/>
  <c r="D29" i="2"/>
  <c r="E29" i="2" s="1"/>
  <c r="D28" i="2"/>
  <c r="E28" i="2" s="1"/>
  <c r="D27" i="2"/>
  <c r="E27" i="2" s="1"/>
  <c r="D25" i="2"/>
  <c r="D24" i="2"/>
  <c r="E24" i="2" s="1"/>
  <c r="D23" i="2"/>
  <c r="D22" i="2"/>
  <c r="D21" i="2"/>
  <c r="D20" i="2"/>
  <c r="D19" i="2"/>
  <c r="D17" i="2"/>
  <c r="E17" i="2" s="1"/>
  <c r="D16" i="2"/>
  <c r="D15" i="2"/>
  <c r="E15" i="2" s="1"/>
  <c r="D14" i="2"/>
  <c r="D13" i="2"/>
  <c r="D12" i="2"/>
  <c r="E12" i="2" s="1"/>
  <c r="D11" i="2"/>
  <c r="D9" i="2"/>
  <c r="E9" i="2" s="1"/>
  <c r="D8" i="2"/>
  <c r="E8" i="2" s="1"/>
  <c r="D3" i="2"/>
  <c r="E3" i="2" s="1"/>
  <c r="D2" i="2"/>
  <c r="E2" i="2" s="1"/>
</calcChain>
</file>

<file path=xl/sharedStrings.xml><?xml version="1.0" encoding="utf-8"?>
<sst xmlns="http://schemas.openxmlformats.org/spreadsheetml/2006/main" count="318" uniqueCount="251">
  <si>
    <t>冕卫</t>
  </si>
  <si>
    <t>圣盾使的誓约</t>
  </si>
  <si>
    <t>坚定之心</t>
  </si>
  <si>
    <t>夜之锋刃</t>
  </si>
  <si>
    <t>大天使之杖</t>
  </si>
  <si>
    <t>巨人杀手</t>
  </si>
  <si>
    <t>巨龙之爪</t>
  </si>
  <si>
    <t>强袭者的链枷</t>
  </si>
  <si>
    <t>振奋盔甲</t>
  </si>
  <si>
    <t>斯特拉克的挑战护手</t>
  </si>
  <si>
    <t>无尽之刃</t>
  </si>
  <si>
    <t>日炎斗篷</t>
  </si>
  <si>
    <t>最后的轻语</t>
  </si>
  <si>
    <t>朔极之矛</t>
  </si>
  <si>
    <t>棘刺背心</t>
  </si>
  <si>
    <t>正义之手</t>
  </si>
  <si>
    <t>死亡之刃</t>
  </si>
  <si>
    <t>水银</t>
  </si>
  <si>
    <t>泰坦的坚决</t>
  </si>
  <si>
    <t>海克斯科技枪刃</t>
  </si>
  <si>
    <t>海妖之怒</t>
  </si>
  <si>
    <t>灭世者的死亡之帽</t>
  </si>
  <si>
    <t>狂徒铠甲</t>
  </si>
  <si>
    <t>珠光护手</t>
  </si>
  <si>
    <t>石像鬼石板甲</t>
  </si>
  <si>
    <t>离子火花</t>
  </si>
  <si>
    <t>窃贼手套</t>
  </si>
  <si>
    <t>红霸符</t>
  </si>
  <si>
    <t>纳什之牙</t>
  </si>
  <si>
    <t>莫雷洛秘典</t>
  </si>
  <si>
    <t>蓝霸符</t>
  </si>
  <si>
    <t>薄暮法袍</t>
  </si>
  <si>
    <t>虚空之杖</t>
  </si>
  <si>
    <t>适应性头盔</t>
  </si>
  <si>
    <t>饮血剑</t>
  </si>
  <si>
    <t>鬼索的狂暴之刃</t>
  </si>
  <si>
    <t>装备名称</t>
  </si>
  <si>
    <t>属性</t>
  </si>
  <si>
    <t>描述</t>
  </si>
  <si>
    <t>+20 法术强度、+20 护甲、+100 生命值</t>
  </si>
  <si>
    <t>+30 法力值、+20 护甲</t>
  </si>
  <si>
    <t>每场战斗一次：在 40% 生命值时，获得持续 5 秒的相当于 25% 最大生命值的护盾值，并获得 20 护甲和 20 魔抗。</t>
  </si>
  <si>
    <t>+20 护甲、+250 生命值、+20% 暴击几率</t>
  </si>
  <si>
    <t>获得 10% 伤害减免。在高于 50% 生命值时，转而获得 18% 伤害减免。</t>
  </si>
  <si>
    <t>+10% 攻击力、+20 护甲</t>
  </si>
  <si>
    <t>每场战斗一次：在 60% 生命值时，短暂（0.5 秒）变为不可被选取状态并摆脱负面效果。然后，获得 15% 额外攻击速度。</t>
  </si>
  <si>
    <t>+20 法术强度、+15 法力值</t>
  </si>
  <si>
    <t>战斗开始时：在战斗期间，每 5 秒获得 30 法术强度。</t>
  </si>
  <si>
    <t>+25% 攻击力、+10% 攻击速度、+25 法术强度</t>
  </si>
  <si>
    <t>在对抗超过 1750 最大生命值的敌人时获得 20% 额外伤害增幅。</t>
  </si>
  <si>
    <t>+75 魔法抗性</t>
  </si>
  <si>
    <t>获得 9% 最大生命值。每 2 秒治疗 2.5% 最大生命值。</t>
  </si>
  <si>
    <t>+20% 攻击速度、+150 生命值、+20% 暴击几率</t>
  </si>
  <si>
    <t>暴击提供持续 5 秒的 5% 伤害增幅，可叠加至多 4 次。</t>
  </si>
  <si>
    <t>每秒回复 2.5% 已损失生命值。</t>
  </si>
  <si>
    <t>+40% 攻击力、+300 生命值</t>
  </si>
  <si>
    <t>在 60% 生命值时，获得相当于携带者 50% 最大生命值的护盾值，在 5 秒内快速衰减。</t>
  </si>
  <si>
    <t>+20 护甲、+150 生命值</t>
  </si>
  <si>
    <t>获得 8% 最大生命值。每过 2 秒，对 2 格内的一名敌人施加持续 10 秒的 1% 最大生命值灼烧伤害。</t>
  </si>
  <si>
    <t>+15% 攻击力、+20% 攻击速度、+20% 暴击几率</t>
  </si>
  <si>
    <t>物理伤害会对目标施加持续 3 秒的 30% 护甲穿透。这个效果不会叠加。</t>
  </si>
  <si>
    <t>+15% 攻击力、+15 法术强度、+15 法力值</t>
  </si>
  <si>
    <t>每次普攻提供 5 额外法力值。</t>
  </si>
  <si>
    <t>+65 护甲</t>
  </si>
  <si>
    <t>获得 7% 最大生命值。使来自攻击的伤害降低 8%。在被任一攻击命中时，对邻格所有敌人造成 8% 最大生命值的魔法伤害。</t>
  </si>
  <si>
    <t>+15 法力值、+20% 暴击几率</t>
  </si>
  <si>
    <t>+30% 攻击速度、+20 魔法抗性、+20% 暴击几率</t>
  </si>
  <si>
    <t>战斗开始时：获得持续 18 秒的控制免疫效果。在此期间，每 2 秒获得 3% 攻击速度。</t>
  </si>
  <si>
    <t>+10% 攻击速度、+20 护甲</t>
  </si>
  <si>
    <t>在攻击或承受伤害时获得 2% 攻击力和 2 法术强度，至多可叠加 25 次。在叠满层数后，获得 20 护甲与 20 魔抗。</t>
  </si>
  <si>
    <t>+20% 攻击力、+20 法术强度、+18% 全能吸血</t>
  </si>
  <si>
    <t>为生命值百分比最低的友军提供相当于 20% 造成伤害值的治疗。</t>
  </si>
  <si>
    <t>+15% 攻击力、+10% 攻击速度、+20 魔法抗性</t>
  </si>
  <si>
    <t>攻击提供 3% 可叠加的攻击力。</t>
  </si>
  <si>
    <t>-</t>
  </si>
  <si>
    <t>+600 生命值</t>
  </si>
  <si>
    <t>获得 12% 最大生命值。</t>
  </si>
  <si>
    <t>+25 护甲、+25 魔法抗性、+100 生命值</t>
  </si>
  <si>
    <t>每有一个敌人正在以携带者为目标，携带者就会获得 10 护甲和 10 魔抗。</t>
  </si>
  <si>
    <t>+15 法术强度、+25 魔法抗性、+150 生命值</t>
  </si>
  <si>
    <t>对 2 格内的敌人们施加 30% 魔法抗性削减。在敌人施放一次技能时，对该敌人造成相当于该敌人 160% 法力值消耗的魔法伤害。</t>
  </si>
  <si>
    <t>+150 生命值、+20% 暴击几率</t>
  </si>
  <si>
    <t>每一回合：装备 2 件随机装备。</t>
  </si>
  <si>
    <t>攻击和技能的伤害对敌人们造成持续 5 秒的 1% 最大生命值灼烧 + 33% 攻速削减。</t>
  </si>
  <si>
    <t>+10% 攻击速度、+10 法术强度、+150 生命值</t>
  </si>
  <si>
    <t>在施放一个技能后，获得持续 5 秒的 60% 攻击速度。</t>
  </si>
  <si>
    <t>+10% 攻击速度、+25 法术强度、+150 生命值</t>
  </si>
  <si>
    <t>攻击和技能的伤害对敌人们造成持续 10 秒的 1% 最大生命值灼烧 + 33% 治疗削减。</t>
  </si>
  <si>
    <t>+15% 攻击力、+15 法术强度、+30 法力值</t>
  </si>
  <si>
    <t>每次施放技能获得 10 法力值。携带者在参与一次击杀后，会多造成 5% 伤害，持续 8 秒。</t>
  </si>
  <si>
    <t>+20 魔法抗性、+150 生命值</t>
  </si>
  <si>
    <t>2 格内的敌人们会被施加 30% 伤害减免降低。在战斗的最初 15 秒获得 25 护甲和魔抗。</t>
  </si>
  <si>
    <t>+15% 攻击速度、+35 法术强度、+15 法力值</t>
  </si>
  <si>
    <t>攻击和技能伤害都会对目标施加持续 5 秒的 30% 魔法抗性削减。这个效果不会叠加。</t>
  </si>
  <si>
    <t>+10 法术强度、+15 法力值、+20 魔法抗性</t>
  </si>
  <si>
    <t>+15% 攻击力、+15 法术强度、+20 魔法抗性</t>
  </si>
  <si>
    <t>每场战斗仅触发 1 次：在 40% 生命值时，获得一个护盾，护盾值相当于携带者 25% 的最大生命值，至多持续 5 秒。</t>
  </si>
  <si>
    <t>+10% 攻击速度、+10 法术强度</t>
  </si>
  <si>
    <t>每秒获得 7% 可叠加的攻击速度。</t>
  </si>
  <si>
    <t>战斗开始时：获得持续 8 秒的相当于 25% 最大生命值的护盾值。在护盾到期时，获得 25 法术强度。</t>
  </si>
  <si>
    <t>+50 法术强度、+15% Damage Amp</t>
  </si>
  <si>
    <t>面板价值</t>
    <phoneticPr fontId="1" type="noConversion"/>
  </si>
  <si>
    <t>加上词条价值</t>
    <phoneticPr fontId="1" type="noConversion"/>
  </si>
  <si>
    <t>注：肉装属性以两星四费裸装坦克为基础，标准血量为1800</t>
    <phoneticPr fontId="1" type="noConversion"/>
  </si>
  <si>
    <t>获得 2 个效果：15% 攻击力和 15 法术强度。12% 全能吸血。
生命值高于 50% 时，攻击力和法术强度翻倍。
生命值低于 50% 时，全能吸血效果翻倍。</t>
    <phoneticPr fontId="1" type="noConversion"/>
  </si>
  <si>
    <t>x</t>
    <phoneticPr fontId="1" type="noConversion"/>
  </si>
  <si>
    <t>注：靠时间叠层，以6s计</t>
    <phoneticPr fontId="1" type="noConversion"/>
  </si>
  <si>
    <t>6或9</t>
    <phoneticPr fontId="1" type="noConversion"/>
  </si>
  <si>
    <t>+15 法力值、+300 生命值、+10%伤害减免</t>
    <phoneticPr fontId="1" type="noConversion"/>
  </si>
  <si>
    <t>+35% 攻击速度、+3% Damage Amp</t>
    <phoneticPr fontId="1" type="noConversion"/>
  </si>
  <si>
    <t>战斗开始时：基于初始位置获得不同的加成。前两排：40 护甲和魔抗。在被一次攻击击中时获得 1 法力值。后两排：15法术强度，每3秒获得10法力值。</t>
    <phoneticPr fontId="1" type="noConversion"/>
  </si>
  <si>
    <t>前排6.8 后排6.964</t>
    <phoneticPr fontId="1" type="noConversion"/>
  </si>
  <si>
    <t>注：持续x时间的护盾，攻速等均对其价值砍半计算</t>
    <phoneticPr fontId="1" type="noConversion"/>
  </si>
  <si>
    <t>注：x表示描述价值未知</t>
    <phoneticPr fontId="1" type="noConversion"/>
  </si>
  <si>
    <t>未叠满2 叠满14</t>
    <phoneticPr fontId="1" type="noConversion"/>
  </si>
  <si>
    <t>珠光护手</t>
    <phoneticPr fontId="1" type="noConversion"/>
  </si>
  <si>
    <t>+35法术强度、+35%暴击几率</t>
    <phoneticPr fontId="1" type="noConversion"/>
  </si>
  <si>
    <t>技能可以暴击。如果携带者的技能已经可以暴击，则转而提供10%暴击伤害。</t>
    <phoneticPr fontId="1" type="noConversion"/>
  </si>
  <si>
    <t>装备</t>
    <phoneticPr fontId="1" type="noConversion"/>
  </si>
  <si>
    <t>排名</t>
    <phoneticPr fontId="1" type="noConversion"/>
  </si>
  <si>
    <t>前四率</t>
    <phoneticPr fontId="1" type="noConversion"/>
  </si>
  <si>
    <t>登顶率</t>
    <phoneticPr fontId="1" type="noConversion"/>
  </si>
  <si>
    <t>4.28
/
8</t>
  </si>
  <si>
    <t>4.41</t>
  </si>
  <si>
    <t>51.9%</t>
  </si>
  <si>
    <t>12.5%</t>
  </si>
  <si>
    <t>4.15
/
8</t>
  </si>
  <si>
    <t>4.36</t>
  </si>
  <si>
    <t>52.5%</t>
  </si>
  <si>
    <t>13.4%</t>
  </si>
  <si>
    <t>3.49
/
8</t>
  </si>
  <si>
    <t>4.32</t>
  </si>
  <si>
    <t>53.3%</t>
  </si>
  <si>
    <t>13.3%</t>
  </si>
  <si>
    <t>3.47
/
8</t>
  </si>
  <si>
    <t>4.27</t>
  </si>
  <si>
    <t>54.2%</t>
  </si>
  <si>
    <t>14.2%</t>
  </si>
  <si>
    <t>3.33
/
8</t>
  </si>
  <si>
    <t>4.37</t>
  </si>
  <si>
    <t>13.1%</t>
  </si>
  <si>
    <t>3.25
/
8</t>
  </si>
  <si>
    <t>52.3%</t>
  </si>
  <si>
    <t>13%</t>
  </si>
  <si>
    <t>2.71
/
8</t>
  </si>
  <si>
    <t>4.16</t>
  </si>
  <si>
    <t>56.4%</t>
  </si>
  <si>
    <t>14.7%</t>
  </si>
  <si>
    <t>2.62
/
8</t>
  </si>
  <si>
    <t>4.25</t>
  </si>
  <si>
    <t>55%</t>
  </si>
  <si>
    <t>4.29</t>
  </si>
  <si>
    <t>53.9%</t>
  </si>
  <si>
    <t>14%</t>
  </si>
  <si>
    <t>2.42
/
8</t>
  </si>
  <si>
    <t>4.18</t>
  </si>
  <si>
    <t>56.2%</t>
  </si>
  <si>
    <t>14.1%</t>
  </si>
  <si>
    <t>4.09</t>
  </si>
  <si>
    <t>57.9%</t>
  </si>
  <si>
    <t>15%</t>
  </si>
  <si>
    <t>2.37
/
8</t>
  </si>
  <si>
    <t>4</t>
  </si>
  <si>
    <t>59.5%</t>
  </si>
  <si>
    <t>16.3%</t>
  </si>
  <si>
    <t>2.29
/
8</t>
  </si>
  <si>
    <t>52.9%</t>
  </si>
  <si>
    <t>14.4%</t>
  </si>
  <si>
    <t>2.19
/
8</t>
  </si>
  <si>
    <t>4.13</t>
  </si>
  <si>
    <t>57%</t>
  </si>
  <si>
    <t>14.8%</t>
  </si>
  <si>
    <t>4.39</t>
  </si>
  <si>
    <t>51.4%</t>
  </si>
  <si>
    <t>15.2%</t>
  </si>
  <si>
    <t>4.11</t>
  </si>
  <si>
    <t>57.4%</t>
  </si>
  <si>
    <t>14.9%</t>
  </si>
  <si>
    <t>2.06
/
8</t>
  </si>
  <si>
    <t>4.2</t>
  </si>
  <si>
    <t>55.4%</t>
  </si>
  <si>
    <t>14.6%</t>
  </si>
  <si>
    <t>1.90
/
8</t>
  </si>
  <si>
    <t>4.12</t>
  </si>
  <si>
    <t>57.2%</t>
  </si>
  <si>
    <t>1.74
/
8</t>
  </si>
  <si>
    <t>56.6%</t>
  </si>
  <si>
    <t>17.8%</t>
  </si>
  <si>
    <t>1.73
/
8</t>
  </si>
  <si>
    <t>4.31</t>
  </si>
  <si>
    <t>53.5%</t>
  </si>
  <si>
    <t>13.7%</t>
  </si>
  <si>
    <t>4.23</t>
  </si>
  <si>
    <t>55.1%</t>
  </si>
  <si>
    <t>14.3%</t>
  </si>
  <si>
    <t>1.57
/
8</t>
  </si>
  <si>
    <t>4.06</t>
  </si>
  <si>
    <t>58.2%</t>
  </si>
  <si>
    <t>15.6%</t>
  </si>
  <si>
    <t>4.07</t>
  </si>
  <si>
    <t>57.8%</t>
  </si>
  <si>
    <t>17.3%</t>
  </si>
  <si>
    <t>1.54
/
8</t>
  </si>
  <si>
    <t>4.04</t>
  </si>
  <si>
    <t>58.8%</t>
  </si>
  <si>
    <t>15.4%</t>
  </si>
  <si>
    <t>1.53
/
8</t>
  </si>
  <si>
    <t>3.98</t>
  </si>
  <si>
    <t>59.3%</t>
  </si>
  <si>
    <t>18.1%</t>
  </si>
  <si>
    <t>1.40
/
8</t>
  </si>
  <si>
    <t>4.19</t>
  </si>
  <si>
    <t>55.2%</t>
  </si>
  <si>
    <t>1.38
/
8</t>
  </si>
  <si>
    <t>59.9%</t>
  </si>
  <si>
    <t>15.9%</t>
  </si>
  <si>
    <t>1.32
/
8</t>
  </si>
  <si>
    <t>56.5%</t>
  </si>
  <si>
    <t>17%</t>
  </si>
  <si>
    <t>1.26
/
8</t>
  </si>
  <si>
    <t>4.14</t>
  </si>
  <si>
    <t>56.7%</t>
  </si>
  <si>
    <t>1.24
/
8</t>
  </si>
  <si>
    <t>1.16
/
8</t>
  </si>
  <si>
    <t>59%</t>
  </si>
  <si>
    <t>15.7%</t>
  </si>
  <si>
    <t>0.94
/
8</t>
  </si>
  <si>
    <t>4.26</t>
  </si>
  <si>
    <t>53.8%</t>
  </si>
  <si>
    <t>16.1%</t>
  </si>
  <si>
    <t>0.92
/
8</t>
  </si>
  <si>
    <t>3.87</t>
  </si>
  <si>
    <t>61.6%</t>
  </si>
  <si>
    <t>19.1%</t>
  </si>
  <si>
    <t>0.91
/
8</t>
  </si>
  <si>
    <t>4.01</t>
  </si>
  <si>
    <t>0.75
/
8</t>
  </si>
  <si>
    <t>59.2%</t>
  </si>
  <si>
    <t>18%</t>
  </si>
  <si>
    <t>14.6装备排名</t>
    <phoneticPr fontId="1" type="noConversion"/>
  </si>
  <si>
    <t>死亡之刃</t>
    <phoneticPr fontId="1" type="noConversion"/>
  </si>
  <si>
    <t xml:space="preserve">
+55%攻击力 +10%Damage Amp</t>
    <phoneticPr fontId="1" type="noConversion"/>
  </si>
  <si>
    <t>无尽之刃</t>
    <phoneticPr fontId="1" type="noConversion"/>
  </si>
  <si>
    <t>+35%攻击力 +35%暴击几率</t>
    <phoneticPr fontId="1" type="noConversion"/>
  </si>
  <si>
    <t>装备价值</t>
    <phoneticPr fontId="1" type="noConversion"/>
  </si>
  <si>
    <t>价值计算标准：                                                                                                                                                                                                                                                           10攻击力=1
10法强=1
20物抗=1
20法抗=1
10攻速=1
20暴击＝0.72
10爆伤＝0.72
150血量＞1
123血量=1
7％最大生命＝1
1.25％最大生命回血/S＝0.75
1.5％最大生命回血/S＝0.9375
15蓝量＝0.8
5蓝/A＝4.9
4蓝/A＝3
2蓝/A＝1.5
特殊数值
10双强=1.2
10增伤= 1.5（装备）
10吸血=0 or 1.5
15免伤=2~4
8免伤＝1～2薄暮、离子，火甲被动＝3.25</t>
    <phoneticPr fontId="1" type="noConversion"/>
  </si>
  <si>
    <t>标准成装价值6.5，当成装价值低于5.7的时候可视为亏摸，超过7.3的时候可视为超模</t>
    <phoneticPr fontId="1" type="noConversion"/>
  </si>
  <si>
    <t>14.6装备排名分析</t>
    <phoneticPr fontId="1" type="noConversion"/>
  </si>
  <si>
    <t>出场率</t>
    <phoneticPr fontId="1" type="noConversion"/>
  </si>
  <si>
    <t>8.12或9.32</t>
    <phoneticPr fontId="1" type="noConversion"/>
  </si>
  <si>
    <t>①破防和血手在经历了14.6版本的削弱后，排名小幅下降，但血手和破防依然是一件能出的装备，特别是血手重做后的盾和攻击力对战士的提升依旧很大。②由于设计师在14.6版本上调了PVE回合的战利品数量，这版本相对于14.5版本每局平均能多2个成品装备左右，偷偷的补装备能力相比上版本来说没那么优先，但依然也是个不错的装备。③这版本直接补面板的装备（帽子，杀人剑)排名和上版本相差不大，说明版本环境变化对于这种直接提供面板数值的影响没那么大，大家能出面板装备还是会优先考虑这两件。④绿甲和法穿在经历新一轮的加强后价值逐渐回归正常水平，特别是法穿棒在上个版本由于减抗时间太短，很多棋子在第一个技能打出破抗后第二个技能吃不到第一个技能的减抗，导致减抗词条直接浪费。新版本中增加了减抗时间，在拥有不错的法强数值下，该装备也逐渐成为主c必带装备。同时，绿甲提供的血量从200增加到了300，装备价值也从5.26提高到6.07，也符合正常成装价值范围。同时由于6重装的加强，绿甲提供的减伤在和重装的联动下，排名提高许多。⑤龙牙，法爆，青龙刀排名的垫底表明当前版本其实不是一个法系大c的版本，大家在这版本还是会倾向于走玩物理系羊刀阵容，所以大家对于龙牙的需求也在降低，排名也在降低。⑥同时，当前版本减疗有三件装备，鬼书，日炎，红。三者的排名是鬼书&gt;红&gt;日炎。日炎排名的降低可能原因是这版本更加偏向于“前排坦克，后排射手”的阵容，所以大家比的都是谁的前排坦克谁更加的能吃伤害，那大家都会倾向于做传统直接增加抗性或者减伤的装备而不是日炎这种功能装，所以日炎排名相比以前有了大幅下降，同时由于红消耗了大部分羊刀阵容所需要的攻速，进而出场率没有那么高。鬼书排名高是因为以兔子能覆盖大面积减疗的人造人体系的存在，能玩到人造人体系说明此时玩家已经上9级且有兔子，那么该玩家大概排名也都不错，至少是个56名次，进而排名比其他两个也相对更高。⑦夜刃，泰坦，血手的强势表明当前版本战士对于后排主要阵容的限制还是比较大的。特别是劫、男枪这种具有位移有机会直接偷进后排带走对面后排输出的战士，其所携带的夜刃血手排名最高。⑧头盔的高排名体现了其通用性，不论是当前版本强势的7源计划猪妹，还是6重装女坦，高贵的5费扎克，4人造人的兔子都能携带该件装备，而前面所列举的都是大数据排名很高的阵容，故而该装备的排名也很高。⑨从装备价值进行分析，排名前13的装备的价值基本都符合6.5的成装标准线，甚至不少装备价值超过6.5标准线许多，证明成装价值衡量装备有一定的道理，除了分析其价值还需要结合当前强势阵容去分析，这样分析才会更加完整，得到的结论才更能说服别人。</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</si>
</sst>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scheme val="minor"/>
    </font>
    <font>
      <sz val="9"/>
      <name val="等线"/>
      <family val="3"/>
      <charset val="134"/>
      <scheme val="minor"/>
    </font>
    <font>
      <b/>
      <sz val="16"/>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49" fontId="0" fillId="0" borderId="0" xfId="0" applyNumberFormat="1"/>
    <xf numFmtId="49" fontId="0" fillId="0" borderId="0" xfId="0" applyNumberFormat="1" applyAlignment="1">
      <alignment wrapText="1"/>
    </xf>
    <xf numFmtId="0" fontId="2" fillId="0" borderId="0" xfId="0" applyFont="1" applyAlignment="1">
      <alignment horizontal="center"/>
    </xf>
    <xf numFmtId="0" fontId="0" fillId="0" borderId="0" xfId="0" applyAlignment="1">
      <alignment vertical="top" wrapText="1"/>
    </xf>
    <xf numFmtId="0" fontId="0" fillId="0" borderId="0" xfId="0"/>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BF274-D046-4608-B0BF-A2EE02DAB28B}">
  <dimension ref="A1:L69"/>
  <sheetViews>
    <sheetView tabSelected="1" topLeftCell="A16" workbookViewId="0">
      <selection activeCell="A43" sqref="A43:B43"/>
    </sheetView>
  </sheetViews>
  <sheetFormatPr defaultRowHeight="14.25" x14ac:dyDescent="0.2"/>
  <cols>
    <col min="1" max="1" width="31.125" customWidth="1"/>
    <col min="2" max="2" width="40.375" style="2" customWidth="1"/>
    <col min="3" max="3" width="140.125" bestFit="1" customWidth="1"/>
    <col min="4" max="4" width="9" bestFit="1" customWidth="1"/>
    <col min="5" max="5" width="15.25" bestFit="1" customWidth="1"/>
    <col min="6" max="6" width="12.625" bestFit="1" customWidth="1"/>
    <col min="7" max="7" width="19.25" bestFit="1" customWidth="1"/>
    <col min="8" max="8" width="12.125" bestFit="1" customWidth="1"/>
    <col min="9" max="9" width="7.25" bestFit="1" customWidth="1"/>
    <col min="10" max="11" width="9.125" bestFit="1" customWidth="1"/>
    <col min="12" max="12" width="16.875" bestFit="1" customWidth="1"/>
  </cols>
  <sheetData>
    <row r="1" spans="1:12" x14ac:dyDescent="0.2">
      <c r="A1" t="s">
        <v>36</v>
      </c>
      <c r="B1" s="2" t="s">
        <v>37</v>
      </c>
      <c r="C1" t="s">
        <v>38</v>
      </c>
      <c r="D1" t="s">
        <v>101</v>
      </c>
      <c r="E1" t="s">
        <v>102</v>
      </c>
      <c r="F1" t="s">
        <v>239</v>
      </c>
      <c r="G1" t="s">
        <v>118</v>
      </c>
      <c r="H1" t="s">
        <v>248</v>
      </c>
      <c r="I1" t="s">
        <v>119</v>
      </c>
      <c r="J1" t="s">
        <v>120</v>
      </c>
      <c r="K1" t="s">
        <v>121</v>
      </c>
      <c r="L1" t="s">
        <v>244</v>
      </c>
    </row>
    <row r="2" spans="1:12" x14ac:dyDescent="0.2">
      <c r="A2" t="s">
        <v>0</v>
      </c>
      <c r="B2" s="2" t="s">
        <v>39</v>
      </c>
      <c r="C2" t="s">
        <v>99</v>
      </c>
      <c r="D2">
        <f>2+1+100/123</f>
        <v>3.8130081300813008</v>
      </c>
      <c r="E2">
        <f>D2+2.5+0.25*1800/123/2</f>
        <v>8.1422764227642279</v>
      </c>
      <c r="G2" t="s">
        <v>3</v>
      </c>
      <c r="H2" t="s">
        <v>230</v>
      </c>
      <c r="I2" t="s">
        <v>231</v>
      </c>
      <c r="J2" t="s">
        <v>232</v>
      </c>
      <c r="K2" t="s">
        <v>233</v>
      </c>
      <c r="L2" t="str">
        <f>VLOOKUP($G2,$A$2:$E$37,5,0)</f>
        <v>x</v>
      </c>
    </row>
    <row r="3" spans="1:12" x14ac:dyDescent="0.2">
      <c r="A3" t="s">
        <v>1</v>
      </c>
      <c r="B3" s="2" t="s">
        <v>40</v>
      </c>
      <c r="C3" t="s">
        <v>41</v>
      </c>
      <c r="D3">
        <f>1.6+1</f>
        <v>2.6</v>
      </c>
      <c r="E3">
        <f>D3+2+1800/123*0.25/2</f>
        <v>6.4292682926829263</v>
      </c>
      <c r="G3" t="s">
        <v>9</v>
      </c>
      <c r="H3" t="s">
        <v>206</v>
      </c>
      <c r="I3" t="s">
        <v>207</v>
      </c>
      <c r="J3" t="s">
        <v>208</v>
      </c>
      <c r="K3" t="s">
        <v>209</v>
      </c>
      <c r="L3">
        <f t="shared" ref="L3:L37" si="0">VLOOKUP($G3,$A$2:$E$37,5,0)</f>
        <v>10.097560975609756</v>
      </c>
    </row>
    <row r="4" spans="1:12" x14ac:dyDescent="0.2">
      <c r="A4" t="s">
        <v>2</v>
      </c>
      <c r="B4" s="2" t="s">
        <v>42</v>
      </c>
      <c r="C4" t="s">
        <v>43</v>
      </c>
      <c r="D4">
        <f>1+250/123+0.72*2</f>
        <v>4.4725203252032522</v>
      </c>
      <c r="E4">
        <f>D4+0.5*2+0.5*18/15*2</f>
        <v>6.6725203252032523</v>
      </c>
      <c r="G4" t="s">
        <v>33</v>
      </c>
      <c r="H4" t="s">
        <v>213</v>
      </c>
      <c r="I4" t="s">
        <v>207</v>
      </c>
      <c r="J4" t="s">
        <v>214</v>
      </c>
      <c r="K4" t="s">
        <v>215</v>
      </c>
      <c r="L4" t="str">
        <f t="shared" si="0"/>
        <v>前排6.8 后排6.964</v>
      </c>
    </row>
    <row r="5" spans="1:12" x14ac:dyDescent="0.2">
      <c r="A5" t="s">
        <v>3</v>
      </c>
      <c r="B5" s="2" t="s">
        <v>44</v>
      </c>
      <c r="C5" t="s">
        <v>45</v>
      </c>
      <c r="D5">
        <v>2</v>
      </c>
      <c r="E5" t="s">
        <v>105</v>
      </c>
      <c r="G5" t="s">
        <v>18</v>
      </c>
      <c r="H5" t="s">
        <v>236</v>
      </c>
      <c r="I5" t="s">
        <v>207</v>
      </c>
      <c r="J5" t="s">
        <v>237</v>
      </c>
      <c r="K5" t="s">
        <v>238</v>
      </c>
      <c r="L5" t="str">
        <f t="shared" si="0"/>
        <v>未叠满2 叠满14</v>
      </c>
    </row>
    <row r="6" spans="1:12" x14ac:dyDescent="0.2">
      <c r="A6" t="s">
        <v>4</v>
      </c>
      <c r="B6" s="2" t="s">
        <v>46</v>
      </c>
      <c r="C6" t="s">
        <v>47</v>
      </c>
      <c r="D6">
        <v>2.8</v>
      </c>
      <c r="E6">
        <f>D6+3/5*6</f>
        <v>6.3999999999999995</v>
      </c>
      <c r="G6" t="s">
        <v>26</v>
      </c>
      <c r="H6" t="s">
        <v>161</v>
      </c>
      <c r="I6" t="s">
        <v>162</v>
      </c>
      <c r="J6" t="s">
        <v>163</v>
      </c>
      <c r="K6" t="s">
        <v>164</v>
      </c>
      <c r="L6" t="str">
        <f t="shared" si="0"/>
        <v>x</v>
      </c>
    </row>
    <row r="7" spans="1:12" x14ac:dyDescent="0.2">
      <c r="A7" t="s">
        <v>5</v>
      </c>
      <c r="B7" s="2" t="s">
        <v>48</v>
      </c>
      <c r="C7" t="s">
        <v>49</v>
      </c>
      <c r="D7">
        <v>6</v>
      </c>
      <c r="E7" t="s">
        <v>107</v>
      </c>
      <c r="G7" t="s">
        <v>21</v>
      </c>
      <c r="H7" t="s">
        <v>234</v>
      </c>
      <c r="I7" t="s">
        <v>235</v>
      </c>
      <c r="J7" t="s">
        <v>224</v>
      </c>
      <c r="K7" t="s">
        <v>218</v>
      </c>
      <c r="L7">
        <f t="shared" si="0"/>
        <v>7.25</v>
      </c>
    </row>
    <row r="8" spans="1:12" x14ac:dyDescent="0.2">
      <c r="A8" t="s">
        <v>6</v>
      </c>
      <c r="B8" s="2" t="s">
        <v>50</v>
      </c>
      <c r="C8" t="s">
        <v>51</v>
      </c>
      <c r="D8">
        <f>65/20</f>
        <v>3.25</v>
      </c>
      <c r="E8">
        <f>D8+9/7+0.75</f>
        <v>5.2857142857142856</v>
      </c>
      <c r="G8" t="s">
        <v>2</v>
      </c>
      <c r="H8" t="s">
        <v>202</v>
      </c>
      <c r="I8" t="s">
        <v>203</v>
      </c>
      <c r="J8" t="s">
        <v>204</v>
      </c>
      <c r="K8" t="s">
        <v>205</v>
      </c>
      <c r="L8">
        <f t="shared" si="0"/>
        <v>6.6725203252032523</v>
      </c>
    </row>
    <row r="9" spans="1:12" x14ac:dyDescent="0.2">
      <c r="A9" t="s">
        <v>7</v>
      </c>
      <c r="B9" s="2" t="s">
        <v>52</v>
      </c>
      <c r="C9" t="s">
        <v>53</v>
      </c>
      <c r="D9">
        <f>2+150/123+0.72</f>
        <v>3.9395121951219512</v>
      </c>
      <c r="E9">
        <f>D9+2*1.5</f>
        <v>6.9395121951219512</v>
      </c>
      <c r="G9" t="s">
        <v>16</v>
      </c>
      <c r="H9" t="s">
        <v>223</v>
      </c>
      <c r="I9" t="s">
        <v>203</v>
      </c>
      <c r="J9" t="s">
        <v>224</v>
      </c>
      <c r="K9" t="s">
        <v>225</v>
      </c>
      <c r="L9">
        <f t="shared" si="0"/>
        <v>7</v>
      </c>
    </row>
    <row r="10" spans="1:12" x14ac:dyDescent="0.2">
      <c r="A10" t="s">
        <v>8</v>
      </c>
      <c r="B10" s="2" t="s">
        <v>108</v>
      </c>
      <c r="C10" t="s">
        <v>54</v>
      </c>
      <c r="D10">
        <f>0.8+300/123+10/15*2</f>
        <v>4.5723577235772357</v>
      </c>
      <c r="E10">
        <f>D10+2*0.75</f>
        <v>6.0723577235772357</v>
      </c>
      <c r="G10" t="s">
        <v>0</v>
      </c>
      <c r="H10" t="s">
        <v>195</v>
      </c>
      <c r="I10" t="s">
        <v>196</v>
      </c>
      <c r="J10" t="s">
        <v>197</v>
      </c>
      <c r="K10" t="s">
        <v>198</v>
      </c>
      <c r="L10">
        <f t="shared" si="0"/>
        <v>8.1422764227642279</v>
      </c>
    </row>
    <row r="11" spans="1:12" x14ac:dyDescent="0.2">
      <c r="A11" t="s">
        <v>9</v>
      </c>
      <c r="B11" s="2" t="s">
        <v>55</v>
      </c>
      <c r="C11" t="s">
        <v>56</v>
      </c>
      <c r="D11">
        <f>4+300/123</f>
        <v>6.4390243902439028</v>
      </c>
      <c r="E11">
        <f>D11+900/123/2</f>
        <v>10.097560975609756</v>
      </c>
      <c r="G11" t="s">
        <v>15</v>
      </c>
      <c r="H11" t="s">
        <v>195</v>
      </c>
      <c r="I11" t="s">
        <v>199</v>
      </c>
      <c r="J11" t="s">
        <v>200</v>
      </c>
      <c r="K11" t="s">
        <v>201</v>
      </c>
      <c r="L11" t="str">
        <f t="shared" si="0"/>
        <v>8.12或9.32</v>
      </c>
    </row>
    <row r="12" spans="1:12" x14ac:dyDescent="0.2">
      <c r="A12" t="s">
        <v>11</v>
      </c>
      <c r="B12" s="2" t="s">
        <v>57</v>
      </c>
      <c r="C12" t="s">
        <v>58</v>
      </c>
      <c r="D12">
        <f>1+300/123</f>
        <v>3.4390243902439024</v>
      </c>
      <c r="E12">
        <f>D12+3.25</f>
        <v>6.6890243902439028</v>
      </c>
      <c r="G12" t="s">
        <v>29</v>
      </c>
      <c r="H12" t="s">
        <v>222</v>
      </c>
      <c r="I12" t="s">
        <v>199</v>
      </c>
      <c r="J12" t="s">
        <v>200</v>
      </c>
      <c r="K12" t="s">
        <v>198</v>
      </c>
      <c r="L12">
        <f t="shared" si="0"/>
        <v>7.9695121951219514</v>
      </c>
    </row>
    <row r="13" spans="1:12" x14ac:dyDescent="0.2">
      <c r="A13" t="s">
        <v>12</v>
      </c>
      <c r="B13" s="2" t="s">
        <v>59</v>
      </c>
      <c r="C13" t="s">
        <v>60</v>
      </c>
      <c r="D13">
        <f>1.5+2+0.72</f>
        <v>4.22</v>
      </c>
      <c r="E13" t="s">
        <v>105</v>
      </c>
      <c r="G13" t="s">
        <v>7</v>
      </c>
      <c r="H13" t="s">
        <v>154</v>
      </c>
      <c r="I13" t="s">
        <v>158</v>
      </c>
      <c r="J13" t="s">
        <v>159</v>
      </c>
      <c r="K13" t="s">
        <v>160</v>
      </c>
      <c r="L13">
        <f t="shared" si="0"/>
        <v>6.9395121951219512</v>
      </c>
    </row>
    <row r="14" spans="1:12" x14ac:dyDescent="0.2">
      <c r="A14" t="s">
        <v>13</v>
      </c>
      <c r="B14" s="2" t="s">
        <v>61</v>
      </c>
      <c r="C14" t="s">
        <v>62</v>
      </c>
      <c r="D14">
        <f>1.5+1.5+0.8</f>
        <v>3.8</v>
      </c>
      <c r="E14">
        <f>D14+4.9</f>
        <v>8.6999999999999993</v>
      </c>
      <c r="G14" t="s">
        <v>5</v>
      </c>
      <c r="H14" t="s">
        <v>168</v>
      </c>
      <c r="I14" t="s">
        <v>175</v>
      </c>
      <c r="J14" t="s">
        <v>176</v>
      </c>
      <c r="K14" t="s">
        <v>177</v>
      </c>
      <c r="L14" t="str">
        <f t="shared" si="0"/>
        <v>6或9</v>
      </c>
    </row>
    <row r="15" spans="1:12" x14ac:dyDescent="0.2">
      <c r="A15" t="s">
        <v>14</v>
      </c>
      <c r="B15" s="2" t="s">
        <v>63</v>
      </c>
      <c r="C15" t="s">
        <v>64</v>
      </c>
      <c r="D15">
        <f>65/20</f>
        <v>3.25</v>
      </c>
      <c r="E15">
        <f>D15+1+8/15*2</f>
        <v>5.3166666666666664</v>
      </c>
      <c r="G15" t="s">
        <v>34</v>
      </c>
      <c r="H15" t="s">
        <v>185</v>
      </c>
      <c r="I15" t="s">
        <v>175</v>
      </c>
      <c r="J15" t="s">
        <v>186</v>
      </c>
      <c r="K15" t="s">
        <v>187</v>
      </c>
      <c r="L15">
        <f t="shared" si="0"/>
        <v>5.8292682926829267</v>
      </c>
    </row>
    <row r="16" spans="1:12" ht="42.75" x14ac:dyDescent="0.2">
      <c r="A16" t="s">
        <v>15</v>
      </c>
      <c r="B16" s="2" t="s">
        <v>65</v>
      </c>
      <c r="C16" s="1" t="s">
        <v>104</v>
      </c>
      <c r="D16">
        <f>0.8+0.72</f>
        <v>1.52</v>
      </c>
      <c r="E16" t="s">
        <v>249</v>
      </c>
      <c r="G16" t="s">
        <v>8</v>
      </c>
      <c r="H16" t="s">
        <v>182</v>
      </c>
      <c r="I16" t="s">
        <v>183</v>
      </c>
      <c r="J16" t="s">
        <v>184</v>
      </c>
      <c r="K16" t="s">
        <v>160</v>
      </c>
      <c r="L16">
        <f t="shared" si="0"/>
        <v>6.0723577235772357</v>
      </c>
    </row>
    <row r="17" spans="1:12" x14ac:dyDescent="0.2">
      <c r="A17" t="s">
        <v>17</v>
      </c>
      <c r="B17" s="2" t="s">
        <v>66</v>
      </c>
      <c r="C17" t="s">
        <v>67</v>
      </c>
      <c r="D17">
        <f>3+1+0.72</f>
        <v>4.72</v>
      </c>
      <c r="E17">
        <f>D17+2.7</f>
        <v>7.42</v>
      </c>
      <c r="G17" t="s">
        <v>17</v>
      </c>
      <c r="H17" t="s">
        <v>216</v>
      </c>
      <c r="I17" t="s">
        <v>183</v>
      </c>
      <c r="J17" t="s">
        <v>217</v>
      </c>
      <c r="K17" t="s">
        <v>218</v>
      </c>
      <c r="L17">
        <f t="shared" si="0"/>
        <v>7.42</v>
      </c>
    </row>
    <row r="18" spans="1:12" x14ac:dyDescent="0.2">
      <c r="A18" t="s">
        <v>18</v>
      </c>
      <c r="B18" s="2" t="s">
        <v>68</v>
      </c>
      <c r="C18" t="s">
        <v>69</v>
      </c>
      <c r="D18">
        <v>2</v>
      </c>
      <c r="E18" t="s">
        <v>114</v>
      </c>
      <c r="G18" t="s">
        <v>14</v>
      </c>
      <c r="H18" t="s">
        <v>168</v>
      </c>
      <c r="I18" t="s">
        <v>169</v>
      </c>
      <c r="J18" t="s">
        <v>170</v>
      </c>
      <c r="K18" t="s">
        <v>171</v>
      </c>
      <c r="L18">
        <f t="shared" si="0"/>
        <v>5.3166666666666664</v>
      </c>
    </row>
    <row r="19" spans="1:12" x14ac:dyDescent="0.2">
      <c r="A19" t="s">
        <v>19</v>
      </c>
      <c r="B19" s="2" t="s">
        <v>70</v>
      </c>
      <c r="C19" t="s">
        <v>71</v>
      </c>
      <c r="D19">
        <f>2+2</f>
        <v>4</v>
      </c>
      <c r="E19" t="s">
        <v>105</v>
      </c>
      <c r="G19" t="s">
        <v>32</v>
      </c>
      <c r="H19" t="s">
        <v>206</v>
      </c>
      <c r="I19" t="s">
        <v>169</v>
      </c>
      <c r="J19" t="s">
        <v>186</v>
      </c>
      <c r="K19" t="s">
        <v>205</v>
      </c>
      <c r="L19">
        <f t="shared" si="0"/>
        <v>5.8</v>
      </c>
    </row>
    <row r="20" spans="1:12" x14ac:dyDescent="0.2">
      <c r="A20" t="s">
        <v>20</v>
      </c>
      <c r="B20" s="2" t="s">
        <v>72</v>
      </c>
      <c r="C20" t="s">
        <v>73</v>
      </c>
      <c r="D20">
        <f>1.5+1+1</f>
        <v>3.5</v>
      </c>
      <c r="E20" t="s">
        <v>105</v>
      </c>
      <c r="G20" t="s">
        <v>4</v>
      </c>
      <c r="H20" t="s">
        <v>219</v>
      </c>
      <c r="I20" t="s">
        <v>220</v>
      </c>
      <c r="J20" t="s">
        <v>221</v>
      </c>
      <c r="K20" t="s">
        <v>137</v>
      </c>
      <c r="L20">
        <f t="shared" si="0"/>
        <v>6.3999999999999995</v>
      </c>
    </row>
    <row r="21" spans="1:12" x14ac:dyDescent="0.2">
      <c r="A21" t="s">
        <v>21</v>
      </c>
      <c r="B21" s="2" t="s">
        <v>100</v>
      </c>
      <c r="C21" t="s">
        <v>74</v>
      </c>
      <c r="D21">
        <f>5+1.5*1.5</f>
        <v>7.25</v>
      </c>
      <c r="E21">
        <f>D21</f>
        <v>7.25</v>
      </c>
      <c r="G21" t="s">
        <v>1</v>
      </c>
      <c r="H21" t="s">
        <v>144</v>
      </c>
      <c r="I21" t="s">
        <v>145</v>
      </c>
      <c r="J21" t="s">
        <v>146</v>
      </c>
      <c r="K21" t="s">
        <v>147</v>
      </c>
      <c r="L21">
        <f t="shared" si="0"/>
        <v>6.4292682926829263</v>
      </c>
    </row>
    <row r="22" spans="1:12" x14ac:dyDescent="0.2">
      <c r="A22" t="s">
        <v>22</v>
      </c>
      <c r="B22" s="2" t="s">
        <v>75</v>
      </c>
      <c r="C22" t="s">
        <v>76</v>
      </c>
      <c r="D22">
        <f>600/123</f>
        <v>4.8780487804878048</v>
      </c>
      <c r="E22">
        <f>D22+12/7</f>
        <v>6.5923344947735192</v>
      </c>
      <c r="G22" t="s">
        <v>31</v>
      </c>
      <c r="H22" t="s">
        <v>154</v>
      </c>
      <c r="I22" t="s">
        <v>155</v>
      </c>
      <c r="J22" t="s">
        <v>156</v>
      </c>
      <c r="K22" t="s">
        <v>157</v>
      </c>
      <c r="L22">
        <f t="shared" si="0"/>
        <v>6.7195121951219514</v>
      </c>
    </row>
    <row r="23" spans="1:12" x14ac:dyDescent="0.2">
      <c r="A23" t="s">
        <v>24</v>
      </c>
      <c r="B23" s="2" t="s">
        <v>77</v>
      </c>
      <c r="C23" t="s">
        <v>78</v>
      </c>
      <c r="D23">
        <f>25/20*2+100/123</f>
        <v>3.3130081300813008</v>
      </c>
      <c r="E23" t="s">
        <v>105</v>
      </c>
      <c r="G23" t="s">
        <v>25</v>
      </c>
      <c r="H23" t="s">
        <v>210</v>
      </c>
      <c r="I23" t="s">
        <v>211</v>
      </c>
      <c r="J23" t="s">
        <v>212</v>
      </c>
      <c r="K23" t="s">
        <v>198</v>
      </c>
      <c r="L23">
        <f t="shared" si="0"/>
        <v>7.2195121951219514</v>
      </c>
    </row>
    <row r="24" spans="1:12" x14ac:dyDescent="0.2">
      <c r="A24" t="s">
        <v>25</v>
      </c>
      <c r="B24" s="2" t="s">
        <v>79</v>
      </c>
      <c r="C24" t="s">
        <v>80</v>
      </c>
      <c r="D24">
        <f>1.5+25/20+150/123</f>
        <v>3.9695121951219514</v>
      </c>
      <c r="E24">
        <f>D24+3.25</f>
        <v>7.2195121951219514</v>
      </c>
      <c r="G24" t="s">
        <v>12</v>
      </c>
      <c r="H24" t="s">
        <v>178</v>
      </c>
      <c r="I24" t="s">
        <v>179</v>
      </c>
      <c r="J24" t="s">
        <v>180</v>
      </c>
      <c r="K24" t="s">
        <v>181</v>
      </c>
      <c r="L24" t="str">
        <f t="shared" si="0"/>
        <v>x</v>
      </c>
    </row>
    <row r="25" spans="1:12" x14ac:dyDescent="0.2">
      <c r="A25" t="s">
        <v>26</v>
      </c>
      <c r="B25" s="2" t="s">
        <v>81</v>
      </c>
      <c r="C25" t="s">
        <v>82</v>
      </c>
      <c r="D25">
        <f>150/123+0.72</f>
        <v>1.9395121951219512</v>
      </c>
      <c r="E25" t="s">
        <v>105</v>
      </c>
      <c r="G25" t="s">
        <v>27</v>
      </c>
      <c r="H25" t="s">
        <v>188</v>
      </c>
      <c r="I25" t="s">
        <v>192</v>
      </c>
      <c r="J25" t="s">
        <v>193</v>
      </c>
      <c r="K25" t="s">
        <v>194</v>
      </c>
      <c r="L25" t="str">
        <f t="shared" si="0"/>
        <v>x</v>
      </c>
    </row>
    <row r="26" spans="1:12" x14ac:dyDescent="0.2">
      <c r="A26" t="s">
        <v>27</v>
      </c>
      <c r="B26" s="2" t="s">
        <v>109</v>
      </c>
      <c r="C26" t="s">
        <v>83</v>
      </c>
      <c r="D26">
        <f>3.5+0.3*1.5</f>
        <v>3.95</v>
      </c>
      <c r="E26" t="s">
        <v>105</v>
      </c>
      <c r="G26" t="s">
        <v>20</v>
      </c>
      <c r="H26" t="s">
        <v>148</v>
      </c>
      <c r="I26" t="s">
        <v>149</v>
      </c>
      <c r="J26" t="s">
        <v>150</v>
      </c>
      <c r="K26" t="s">
        <v>129</v>
      </c>
      <c r="L26" t="str">
        <f t="shared" si="0"/>
        <v>x</v>
      </c>
    </row>
    <row r="27" spans="1:12" x14ac:dyDescent="0.2">
      <c r="A27" t="s">
        <v>28</v>
      </c>
      <c r="B27" s="2" t="s">
        <v>84</v>
      </c>
      <c r="C27" t="s">
        <v>85</v>
      </c>
      <c r="D27">
        <f>1+1+150/123</f>
        <v>3.2195121951219514</v>
      </c>
      <c r="E27">
        <f>D27+6/2</f>
        <v>6.2195121951219514</v>
      </c>
      <c r="G27" t="s">
        <v>28</v>
      </c>
      <c r="H27" t="s">
        <v>226</v>
      </c>
      <c r="I27" t="s">
        <v>227</v>
      </c>
      <c r="J27" t="s">
        <v>228</v>
      </c>
      <c r="K27" t="s">
        <v>229</v>
      </c>
      <c r="L27">
        <f t="shared" si="0"/>
        <v>6.2195121951219514</v>
      </c>
    </row>
    <row r="28" spans="1:12" x14ac:dyDescent="0.2">
      <c r="A28" t="s">
        <v>29</v>
      </c>
      <c r="B28" s="2" t="s">
        <v>86</v>
      </c>
      <c r="C28" t="s">
        <v>87</v>
      </c>
      <c r="D28">
        <f>1+2.5+150/123</f>
        <v>4.7195121951219514</v>
      </c>
      <c r="E28">
        <f>D28+3.25</f>
        <v>7.9695121951219514</v>
      </c>
      <c r="G28" t="s">
        <v>22</v>
      </c>
      <c r="H28" t="s">
        <v>134</v>
      </c>
      <c r="I28" t="s">
        <v>135</v>
      </c>
      <c r="J28" t="s">
        <v>136</v>
      </c>
      <c r="K28" t="s">
        <v>137</v>
      </c>
      <c r="L28">
        <f t="shared" si="0"/>
        <v>6.5923344947735192</v>
      </c>
    </row>
    <row r="29" spans="1:12" x14ac:dyDescent="0.2">
      <c r="A29" t="s">
        <v>30</v>
      </c>
      <c r="B29" s="2" t="s">
        <v>88</v>
      </c>
      <c r="C29" t="s">
        <v>89</v>
      </c>
      <c r="D29">
        <f>1.5+1.5+30/15*0.8</f>
        <v>4.5999999999999996</v>
      </c>
      <c r="E29">
        <f>D29+0.8*1.5/2</f>
        <v>5.1999999999999993</v>
      </c>
      <c r="G29" t="s">
        <v>19</v>
      </c>
      <c r="H29" t="s">
        <v>148</v>
      </c>
      <c r="I29" t="s">
        <v>151</v>
      </c>
      <c r="J29" t="s">
        <v>152</v>
      </c>
      <c r="K29" t="s">
        <v>153</v>
      </c>
      <c r="L29" t="str">
        <f t="shared" si="0"/>
        <v>x</v>
      </c>
    </row>
    <row r="30" spans="1:12" x14ac:dyDescent="0.2">
      <c r="A30" t="s">
        <v>31</v>
      </c>
      <c r="B30" s="2" t="s">
        <v>90</v>
      </c>
      <c r="C30" t="s">
        <v>91</v>
      </c>
      <c r="D30">
        <f>1+150/123</f>
        <v>2.2195121951219514</v>
      </c>
      <c r="E30">
        <f>D30+3.25+2.5/2</f>
        <v>6.7195121951219514</v>
      </c>
      <c r="G30" t="s">
        <v>6</v>
      </c>
      <c r="H30" t="s">
        <v>188</v>
      </c>
      <c r="I30" t="s">
        <v>189</v>
      </c>
      <c r="J30" t="s">
        <v>190</v>
      </c>
      <c r="K30" t="s">
        <v>191</v>
      </c>
      <c r="L30">
        <f t="shared" si="0"/>
        <v>5.2857142857142856</v>
      </c>
    </row>
    <row r="31" spans="1:12" x14ac:dyDescent="0.2">
      <c r="A31" t="s">
        <v>32</v>
      </c>
      <c r="B31" s="2" t="s">
        <v>92</v>
      </c>
      <c r="C31" t="s">
        <v>93</v>
      </c>
      <c r="D31">
        <f>1.5+3.5+0.8</f>
        <v>5.8</v>
      </c>
      <c r="E31">
        <f>D31</f>
        <v>5.8</v>
      </c>
      <c r="G31" t="s">
        <v>11</v>
      </c>
      <c r="H31" t="s">
        <v>130</v>
      </c>
      <c r="I31" t="s">
        <v>131</v>
      </c>
      <c r="J31" t="s">
        <v>132</v>
      </c>
      <c r="K31" t="s">
        <v>133</v>
      </c>
      <c r="L31">
        <f t="shared" si="0"/>
        <v>6.6890243902439028</v>
      </c>
    </row>
    <row r="32" spans="1:12" x14ac:dyDescent="0.2">
      <c r="A32" t="s">
        <v>33</v>
      </c>
      <c r="B32" s="2" t="s">
        <v>94</v>
      </c>
      <c r="C32" t="s">
        <v>110</v>
      </c>
      <c r="D32">
        <f>1+0.8+1</f>
        <v>2.8</v>
      </c>
      <c r="E32" t="s">
        <v>111</v>
      </c>
      <c r="G32" t="s">
        <v>23</v>
      </c>
      <c r="H32" t="s">
        <v>165</v>
      </c>
      <c r="I32" t="s">
        <v>131</v>
      </c>
      <c r="J32" t="s">
        <v>166</v>
      </c>
      <c r="K32" t="s">
        <v>167</v>
      </c>
      <c r="L32">
        <f t="shared" si="0"/>
        <v>5.48</v>
      </c>
    </row>
    <row r="33" spans="1:12" x14ac:dyDescent="0.2">
      <c r="A33" t="s">
        <v>34</v>
      </c>
      <c r="B33" s="2" t="s">
        <v>95</v>
      </c>
      <c r="C33" t="s">
        <v>96</v>
      </c>
      <c r="D33">
        <f>1.5+1.5+1</f>
        <v>4</v>
      </c>
      <c r="E33">
        <f>D33+0.25*1800/123/2</f>
        <v>5.8292682926829267</v>
      </c>
      <c r="G33" t="s">
        <v>10</v>
      </c>
      <c r="H33" t="s">
        <v>126</v>
      </c>
      <c r="I33" t="s">
        <v>127</v>
      </c>
      <c r="J33" t="s">
        <v>128</v>
      </c>
      <c r="K33" t="s">
        <v>129</v>
      </c>
      <c r="L33">
        <f t="shared" si="0"/>
        <v>5.48</v>
      </c>
    </row>
    <row r="34" spans="1:12" x14ac:dyDescent="0.2">
      <c r="A34" t="s">
        <v>35</v>
      </c>
      <c r="B34" s="2" t="s">
        <v>97</v>
      </c>
      <c r="C34" t="s">
        <v>98</v>
      </c>
      <c r="D34">
        <v>2</v>
      </c>
      <c r="E34">
        <f>D34+4.2</f>
        <v>6.2</v>
      </c>
      <c r="G34" t="s">
        <v>13</v>
      </c>
      <c r="H34" t="s">
        <v>138</v>
      </c>
      <c r="I34" t="s">
        <v>139</v>
      </c>
      <c r="J34" t="s">
        <v>128</v>
      </c>
      <c r="K34" t="s">
        <v>140</v>
      </c>
      <c r="L34">
        <f t="shared" si="0"/>
        <v>8.6999999999999993</v>
      </c>
    </row>
    <row r="35" spans="1:12" x14ac:dyDescent="0.2">
      <c r="A35" t="s">
        <v>115</v>
      </c>
      <c r="B35" s="2" t="s">
        <v>116</v>
      </c>
      <c r="C35" t="s">
        <v>117</v>
      </c>
      <c r="D35">
        <f>3.5+35/20*0.72</f>
        <v>4.76</v>
      </c>
      <c r="E35">
        <v>5.48</v>
      </c>
      <c r="G35" t="s">
        <v>24</v>
      </c>
      <c r="H35" t="s">
        <v>141</v>
      </c>
      <c r="I35" t="s">
        <v>139</v>
      </c>
      <c r="J35" t="s">
        <v>142</v>
      </c>
      <c r="K35" t="s">
        <v>143</v>
      </c>
      <c r="L35" t="str">
        <f t="shared" si="0"/>
        <v>x</v>
      </c>
    </row>
    <row r="36" spans="1:12" ht="15.75" customHeight="1" x14ac:dyDescent="0.2">
      <c r="A36" t="s">
        <v>240</v>
      </c>
      <c r="B36" s="3" t="s">
        <v>241</v>
      </c>
      <c r="D36">
        <f>5.5+1.5</f>
        <v>7</v>
      </c>
      <c r="E36">
        <f>D36</f>
        <v>7</v>
      </c>
      <c r="G36" t="s">
        <v>30</v>
      </c>
      <c r="H36" t="s">
        <v>168</v>
      </c>
      <c r="I36" t="s">
        <v>172</v>
      </c>
      <c r="J36" t="s">
        <v>173</v>
      </c>
      <c r="K36" t="s">
        <v>174</v>
      </c>
      <c r="L36">
        <f t="shared" si="0"/>
        <v>5.1999999999999993</v>
      </c>
    </row>
    <row r="37" spans="1:12" x14ac:dyDescent="0.2">
      <c r="A37" t="s">
        <v>242</v>
      </c>
      <c r="B37" s="2" t="s">
        <v>243</v>
      </c>
      <c r="C37" t="s">
        <v>117</v>
      </c>
      <c r="D37">
        <f>3.5+35/20*0.72</f>
        <v>4.76</v>
      </c>
      <c r="E37">
        <v>5.48</v>
      </c>
      <c r="G37" t="s">
        <v>35</v>
      </c>
      <c r="H37" t="s">
        <v>122</v>
      </c>
      <c r="I37" t="s">
        <v>123</v>
      </c>
      <c r="J37" t="s">
        <v>124</v>
      </c>
      <c r="K37" t="s">
        <v>125</v>
      </c>
      <c r="L37">
        <f t="shared" si="0"/>
        <v>6.2</v>
      </c>
    </row>
    <row r="38" spans="1:12" x14ac:dyDescent="0.2">
      <c r="A38" s="6" t="s">
        <v>103</v>
      </c>
      <c r="B38" s="6"/>
      <c r="C38" s="5" t="s">
        <v>245</v>
      </c>
    </row>
    <row r="39" spans="1:12" ht="20.25" x14ac:dyDescent="0.3">
      <c r="A39" s="6" t="s">
        <v>106</v>
      </c>
      <c r="B39" s="6"/>
      <c r="C39" s="5"/>
      <c r="D39" s="4" t="s">
        <v>247</v>
      </c>
      <c r="E39" s="4"/>
      <c r="F39" s="4"/>
    </row>
    <row r="40" spans="1:12" x14ac:dyDescent="0.2">
      <c r="A40" s="6" t="s">
        <v>112</v>
      </c>
      <c r="B40" s="6"/>
      <c r="C40" s="5"/>
      <c r="D40" s="5" t="s">
        <v>250</v>
      </c>
      <c r="E40" s="5"/>
      <c r="F40" s="5"/>
      <c r="G40" s="5"/>
      <c r="H40" s="5"/>
      <c r="I40" s="5"/>
      <c r="J40" s="5"/>
      <c r="K40" s="5"/>
      <c r="L40" s="5"/>
    </row>
    <row r="41" spans="1:12" x14ac:dyDescent="0.2">
      <c r="A41" s="6" t="s">
        <v>113</v>
      </c>
      <c r="B41" s="6"/>
      <c r="C41" s="5"/>
      <c r="D41" s="5"/>
      <c r="E41" s="5"/>
      <c r="F41" s="5"/>
      <c r="G41" s="5"/>
      <c r="H41" s="5"/>
      <c r="I41" s="5"/>
      <c r="J41" s="5"/>
      <c r="K41" s="5"/>
      <c r="L41" s="5"/>
    </row>
    <row r="42" spans="1:12" x14ac:dyDescent="0.2">
      <c r="C42" s="5"/>
      <c r="D42" s="5"/>
      <c r="E42" s="5"/>
      <c r="F42" s="5"/>
      <c r="G42" s="5"/>
      <c r="H42" s="5"/>
      <c r="I42" s="5"/>
      <c r="J42" s="5"/>
      <c r="K42" s="5"/>
      <c r="L42" s="5"/>
    </row>
    <row r="43" spans="1:12" x14ac:dyDescent="0.2">
      <c r="A43" s="6" t="s">
        <v>246</v>
      </c>
      <c r="B43" s="6"/>
      <c r="C43" s="5"/>
      <c r="D43" s="5"/>
      <c r="E43" s="5"/>
      <c r="F43" s="5"/>
      <c r="G43" s="5"/>
      <c r="H43" s="5"/>
      <c r="I43" s="5"/>
      <c r="J43" s="5"/>
      <c r="K43" s="5"/>
      <c r="L43" s="5"/>
    </row>
    <row r="44" spans="1:12" x14ac:dyDescent="0.2">
      <c r="C44" s="5"/>
      <c r="D44" s="5"/>
      <c r="E44" s="5"/>
      <c r="F44" s="5"/>
      <c r="G44" s="5"/>
      <c r="H44" s="5"/>
      <c r="I44" s="5"/>
      <c r="J44" s="5"/>
      <c r="K44" s="5"/>
      <c r="L44" s="5"/>
    </row>
    <row r="45" spans="1:12" x14ac:dyDescent="0.2">
      <c r="C45" s="5"/>
      <c r="D45" s="5"/>
      <c r="E45" s="5"/>
      <c r="F45" s="5"/>
      <c r="G45" s="5"/>
      <c r="H45" s="5"/>
      <c r="I45" s="5"/>
      <c r="J45" s="5"/>
      <c r="K45" s="5"/>
      <c r="L45" s="5"/>
    </row>
    <row r="46" spans="1:12" x14ac:dyDescent="0.2">
      <c r="C46" s="5"/>
      <c r="D46" s="5"/>
      <c r="E46" s="5"/>
      <c r="F46" s="5"/>
      <c r="G46" s="5"/>
      <c r="H46" s="5"/>
      <c r="I46" s="5"/>
      <c r="J46" s="5"/>
      <c r="K46" s="5"/>
      <c r="L46" s="5"/>
    </row>
    <row r="47" spans="1:12" x14ac:dyDescent="0.2">
      <c r="C47" s="5"/>
      <c r="D47" s="5"/>
      <c r="E47" s="5"/>
      <c r="F47" s="5"/>
      <c r="G47" s="5"/>
      <c r="H47" s="5"/>
      <c r="I47" s="5"/>
      <c r="J47" s="5"/>
      <c r="K47" s="5"/>
      <c r="L47" s="5"/>
    </row>
    <row r="48" spans="1:12" x14ac:dyDescent="0.2">
      <c r="C48" s="5"/>
      <c r="D48" s="5"/>
      <c r="E48" s="5"/>
      <c r="F48" s="5"/>
      <c r="G48" s="5"/>
      <c r="H48" s="5"/>
      <c r="I48" s="5"/>
      <c r="J48" s="5"/>
      <c r="K48" s="5"/>
      <c r="L48" s="5"/>
    </row>
    <row r="49" spans="3:12" x14ac:dyDescent="0.2">
      <c r="C49" s="5"/>
      <c r="D49" s="5"/>
      <c r="E49" s="5"/>
      <c r="F49" s="5"/>
      <c r="G49" s="5"/>
      <c r="H49" s="5"/>
      <c r="I49" s="5"/>
      <c r="J49" s="5"/>
      <c r="K49" s="5"/>
      <c r="L49" s="5"/>
    </row>
    <row r="50" spans="3:12" x14ac:dyDescent="0.2">
      <c r="C50" s="5"/>
      <c r="D50" s="5"/>
      <c r="E50" s="5"/>
      <c r="F50" s="5"/>
      <c r="G50" s="5"/>
      <c r="H50" s="5"/>
      <c r="I50" s="5"/>
      <c r="J50" s="5"/>
      <c r="K50" s="5"/>
      <c r="L50" s="5"/>
    </row>
    <row r="51" spans="3:12" x14ac:dyDescent="0.2">
      <c r="C51" s="5"/>
      <c r="D51" s="5"/>
      <c r="E51" s="5"/>
      <c r="F51" s="5"/>
      <c r="G51" s="5"/>
      <c r="H51" s="5"/>
      <c r="I51" s="5"/>
      <c r="J51" s="5"/>
      <c r="K51" s="5"/>
      <c r="L51" s="5"/>
    </row>
    <row r="52" spans="3:12" x14ac:dyDescent="0.2">
      <c r="C52" s="5"/>
      <c r="D52" s="5"/>
      <c r="E52" s="5"/>
      <c r="F52" s="5"/>
      <c r="G52" s="5"/>
      <c r="H52" s="5"/>
      <c r="I52" s="5"/>
      <c r="J52" s="5"/>
      <c r="K52" s="5"/>
      <c r="L52" s="5"/>
    </row>
    <row r="53" spans="3:12" x14ac:dyDescent="0.2">
      <c r="C53" s="5"/>
      <c r="D53" s="5"/>
      <c r="E53" s="5"/>
      <c r="F53" s="5"/>
      <c r="G53" s="5"/>
      <c r="H53" s="5"/>
      <c r="I53" s="5"/>
      <c r="J53" s="5"/>
      <c r="K53" s="5"/>
      <c r="L53" s="5"/>
    </row>
    <row r="54" spans="3:12" x14ac:dyDescent="0.2">
      <c r="C54" s="5"/>
      <c r="D54" s="5"/>
      <c r="E54" s="5"/>
      <c r="F54" s="5"/>
      <c r="G54" s="5"/>
      <c r="H54" s="5"/>
      <c r="I54" s="5"/>
      <c r="J54" s="5"/>
      <c r="K54" s="5"/>
      <c r="L54" s="5"/>
    </row>
    <row r="55" spans="3:12" x14ac:dyDescent="0.2">
      <c r="C55" s="5"/>
      <c r="D55" s="5"/>
      <c r="E55" s="5"/>
      <c r="F55" s="5"/>
      <c r="G55" s="5"/>
      <c r="H55" s="5"/>
      <c r="I55" s="5"/>
      <c r="J55" s="5"/>
      <c r="K55" s="5"/>
      <c r="L55" s="5"/>
    </row>
    <row r="56" spans="3:12" x14ac:dyDescent="0.2">
      <c r="C56" s="5"/>
      <c r="D56" s="5"/>
      <c r="E56" s="5"/>
      <c r="F56" s="5"/>
      <c r="G56" s="5"/>
      <c r="H56" s="5"/>
      <c r="I56" s="5"/>
      <c r="J56" s="5"/>
      <c r="K56" s="5"/>
      <c r="L56" s="5"/>
    </row>
    <row r="57" spans="3:12" x14ac:dyDescent="0.2">
      <c r="C57" s="5"/>
      <c r="D57" s="5"/>
      <c r="E57" s="5"/>
      <c r="F57" s="5"/>
      <c r="G57" s="5"/>
      <c r="H57" s="5"/>
      <c r="I57" s="5"/>
      <c r="J57" s="5"/>
      <c r="K57" s="5"/>
      <c r="L57" s="5"/>
    </row>
    <row r="58" spans="3:12" x14ac:dyDescent="0.2">
      <c r="C58" s="5"/>
      <c r="D58" s="5"/>
      <c r="E58" s="5"/>
      <c r="F58" s="5"/>
      <c r="G58" s="5"/>
      <c r="H58" s="5"/>
      <c r="I58" s="5"/>
      <c r="J58" s="5"/>
      <c r="K58" s="5"/>
      <c r="L58" s="5"/>
    </row>
    <row r="59" spans="3:12" x14ac:dyDescent="0.2">
      <c r="C59" s="5"/>
      <c r="D59" s="5"/>
      <c r="E59" s="5"/>
      <c r="F59" s="5"/>
      <c r="G59" s="5"/>
      <c r="H59" s="5"/>
      <c r="I59" s="5"/>
      <c r="J59" s="5"/>
      <c r="K59" s="5"/>
      <c r="L59" s="5"/>
    </row>
    <row r="60" spans="3:12" x14ac:dyDescent="0.2">
      <c r="C60" s="5"/>
      <c r="D60" s="5"/>
      <c r="E60" s="5"/>
      <c r="F60" s="5"/>
      <c r="G60" s="5"/>
      <c r="H60" s="5"/>
      <c r="I60" s="5"/>
      <c r="J60" s="5"/>
      <c r="K60" s="5"/>
      <c r="L60" s="5"/>
    </row>
    <row r="61" spans="3:12" x14ac:dyDescent="0.2">
      <c r="C61" s="5"/>
      <c r="D61" s="5"/>
      <c r="E61" s="5"/>
      <c r="F61" s="5"/>
      <c r="G61" s="5"/>
      <c r="H61" s="5"/>
      <c r="I61" s="5"/>
      <c r="J61" s="5"/>
      <c r="K61" s="5"/>
      <c r="L61" s="5"/>
    </row>
    <row r="62" spans="3:12" x14ac:dyDescent="0.2">
      <c r="C62" s="5"/>
      <c r="D62" s="5"/>
      <c r="E62" s="5"/>
      <c r="F62" s="5"/>
      <c r="G62" s="5"/>
      <c r="H62" s="5"/>
      <c r="I62" s="5"/>
      <c r="J62" s="5"/>
      <c r="K62" s="5"/>
      <c r="L62" s="5"/>
    </row>
    <row r="63" spans="3:12" x14ac:dyDescent="0.2">
      <c r="C63" s="5"/>
      <c r="D63" s="5"/>
      <c r="E63" s="5"/>
      <c r="F63" s="5"/>
      <c r="G63" s="5"/>
      <c r="H63" s="5"/>
      <c r="I63" s="5"/>
      <c r="J63" s="5"/>
      <c r="K63" s="5"/>
      <c r="L63" s="5"/>
    </row>
    <row r="64" spans="3:12" x14ac:dyDescent="0.2">
      <c r="C64" s="5"/>
      <c r="D64" s="5"/>
      <c r="E64" s="5"/>
      <c r="F64" s="5"/>
      <c r="G64" s="5"/>
      <c r="H64" s="5"/>
      <c r="I64" s="5"/>
      <c r="J64" s="5"/>
      <c r="K64" s="5"/>
      <c r="L64" s="5"/>
    </row>
    <row r="65" spans="3:12" x14ac:dyDescent="0.2">
      <c r="C65" s="5"/>
      <c r="D65" s="5"/>
      <c r="E65" s="5"/>
      <c r="F65" s="5"/>
      <c r="G65" s="5"/>
      <c r="H65" s="5"/>
      <c r="I65" s="5"/>
      <c r="J65" s="5"/>
      <c r="K65" s="5"/>
      <c r="L65" s="5"/>
    </row>
    <row r="66" spans="3:12" x14ac:dyDescent="0.2">
      <c r="C66" s="5"/>
      <c r="D66" s="5"/>
      <c r="E66" s="5"/>
      <c r="F66" s="5"/>
      <c r="G66" s="5"/>
      <c r="H66" s="5"/>
      <c r="I66" s="5"/>
      <c r="J66" s="5"/>
      <c r="K66" s="5"/>
      <c r="L66" s="5"/>
    </row>
    <row r="67" spans="3:12" x14ac:dyDescent="0.2">
      <c r="C67" s="5"/>
    </row>
    <row r="68" spans="3:12" x14ac:dyDescent="0.2">
      <c r="C68" s="5"/>
    </row>
    <row r="69" spans="3:12" x14ac:dyDescent="0.2">
      <c r="C69" s="5"/>
    </row>
  </sheetData>
  <mergeCells count="8">
    <mergeCell ref="D39:F39"/>
    <mergeCell ref="A38:B38"/>
    <mergeCell ref="A39:B39"/>
    <mergeCell ref="A40:B40"/>
    <mergeCell ref="A41:B41"/>
    <mergeCell ref="C38:C69"/>
    <mergeCell ref="A43:B43"/>
    <mergeCell ref="D40:L66"/>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普通装备</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OYXJ</dc:creator>
  <cp:lastModifiedBy>MP24149</cp:lastModifiedBy>
  <dcterms:created xsi:type="dcterms:W3CDTF">2015-06-05T18:19:34Z</dcterms:created>
  <dcterms:modified xsi:type="dcterms:W3CDTF">2025-06-18T02:31:20Z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M_Doc_Temp_ID">
    <vt:lpwstr>18A11BFB-E77C-42C0-BFA2-70610C5A1E94</vt:lpwstr>
  </property>
</Properties>
</file>