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vit\Downloads\3 форма (1)\3 форма\"/>
    </mc:Choice>
  </mc:AlternateContent>
  <xr:revisionPtr revIDLastSave="0" documentId="13_ncr:1_{ABE792A7-61AF-4B01-AFF7-E9619BB5A3CD}" xr6:coauthVersionLast="47" xr6:coauthVersionMax="47" xr10:uidLastSave="{00000000-0000-0000-0000-000000000000}"/>
  <bookViews>
    <workbookView xWindow="-108" yWindow="-108" windowWidth="23256" windowHeight="12456" xr2:uid="{8138DB7E-7DE2-42BD-81A6-DB7F83B32327}"/>
  </bookViews>
  <sheets>
    <sheet name="Загальна" sheetId="16" r:id="rId1"/>
    <sheet name="Левкович" sheetId="13" r:id="rId2"/>
    <sheet name="Макаренко" sheetId="35" r:id="rId3"/>
    <sheet name="Шевцова" sheetId="27" r:id="rId4"/>
    <sheet name="Адонін" sheetId="5" r:id="rId5"/>
    <sheet name="Бобирь" sheetId="6" r:id="rId6"/>
    <sheet name="Мудрий" sheetId="36" r:id="rId7"/>
    <sheet name="Левкович 0,5" sheetId="37" r:id="rId8"/>
  </sheets>
  <definedNames>
    <definedName name="_xlnm.Print_Area" localSheetId="4">Адонін!$A$1:$AD$57</definedName>
    <definedName name="_xlnm.Print_Area" localSheetId="5">Бобирь!$A$1:$AD$50</definedName>
    <definedName name="_xlnm.Print_Area" localSheetId="0">Загальна!$A$2:$AA$61</definedName>
    <definedName name="_xlnm.Print_Area" localSheetId="1">Левкович!$A$1:$AD$57</definedName>
    <definedName name="_xlnm.Print_Area" localSheetId="7">'Левкович 0,5'!$A$1:$AD$54</definedName>
    <definedName name="_xlnm.Print_Area" localSheetId="2">Макаренко!$A$1:$AD$54</definedName>
    <definedName name="_xlnm.Print_Area" localSheetId="6">Мудрий!$A$1:$AD$44</definedName>
    <definedName name="_xlnm.Print_Area" localSheetId="3">Шевцова!$A$1:$AD$52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6" l="1"/>
  <c r="S37" i="37"/>
  <c r="AD37" i="37" s="1"/>
  <c r="AE47" i="37"/>
  <c r="AE49" i="37"/>
  <c r="L46" i="37"/>
  <c r="AD46" i="37" s="1"/>
  <c r="AD45" i="37"/>
  <c r="AC44" i="37"/>
  <c r="AC56" i="37" s="1"/>
  <c r="AB44" i="37"/>
  <c r="AA44" i="37"/>
  <c r="Z44" i="37"/>
  <c r="Y44" i="37"/>
  <c r="Y56" i="37" s="1"/>
  <c r="X44" i="37"/>
  <c r="W44" i="37"/>
  <c r="V44" i="37"/>
  <c r="U44" i="37"/>
  <c r="T44" i="37"/>
  <c r="S44" i="37"/>
  <c r="R44" i="37"/>
  <c r="Q44" i="37"/>
  <c r="Q56" i="37" s="1"/>
  <c r="P44" i="37"/>
  <c r="O44" i="37"/>
  <c r="M44" i="37"/>
  <c r="L44" i="37"/>
  <c r="K44" i="37"/>
  <c r="AD43" i="37"/>
  <c r="AD42" i="37"/>
  <c r="N44" i="37"/>
  <c r="AC40" i="37"/>
  <c r="AB40" i="37"/>
  <c r="AB47" i="37" s="1"/>
  <c r="AA40" i="37"/>
  <c r="AA47" i="37"/>
  <c r="Z40" i="37"/>
  <c r="Y40" i="37"/>
  <c r="X40" i="37"/>
  <c r="V40" i="37"/>
  <c r="U40" i="37"/>
  <c r="T40" i="37"/>
  <c r="T47" i="37" s="1"/>
  <c r="R47" i="16" s="1"/>
  <c r="R51" i="16" s="1"/>
  <c r="R40" i="37"/>
  <c r="P40" i="37"/>
  <c r="P57" i="37" s="1"/>
  <c r="O40" i="37"/>
  <c r="M40" i="37"/>
  <c r="L40" i="37"/>
  <c r="K40" i="37"/>
  <c r="K47" i="37" s="1"/>
  <c r="AD39" i="37"/>
  <c r="AD38" i="37"/>
  <c r="AD36" i="37"/>
  <c r="AD35" i="37"/>
  <c r="AD34" i="37"/>
  <c r="W33" i="37"/>
  <c r="AD32" i="37"/>
  <c r="AD31" i="37"/>
  <c r="N30" i="37"/>
  <c r="N40" i="37" s="1"/>
  <c r="AD29" i="37"/>
  <c r="AC24" i="37"/>
  <c r="AB24" i="37"/>
  <c r="AB25" i="37" s="1"/>
  <c r="AB49" i="37" s="1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K24" i="37"/>
  <c r="AD23" i="37"/>
  <c r="AD24" i="37"/>
  <c r="AD22" i="37"/>
  <c r="AC20" i="37"/>
  <c r="AB20" i="37"/>
  <c r="AA20" i="37"/>
  <c r="Z20" i="37"/>
  <c r="Z25" i="37" s="1"/>
  <c r="Y20" i="37"/>
  <c r="X20" i="37"/>
  <c r="W20" i="37"/>
  <c r="V20" i="37"/>
  <c r="U20" i="37"/>
  <c r="T20" i="37"/>
  <c r="S20" i="37"/>
  <c r="R20" i="37"/>
  <c r="Q20" i="37"/>
  <c r="P20" i="37"/>
  <c r="O20" i="37"/>
  <c r="N20" i="37"/>
  <c r="N25" i="37" s="1"/>
  <c r="L46" i="16" s="1"/>
  <c r="M20" i="37"/>
  <c r="L20" i="37"/>
  <c r="K20" i="37"/>
  <c r="AD19" i="37"/>
  <c r="AD18" i="37"/>
  <c r="AD17" i="37"/>
  <c r="AD16" i="37"/>
  <c r="AC15" i="37"/>
  <c r="AB15" i="37"/>
  <c r="AA15" i="37"/>
  <c r="Z15" i="37"/>
  <c r="Y15" i="37"/>
  <c r="X15" i="37"/>
  <c r="V15" i="37"/>
  <c r="V25" i="37"/>
  <c r="T46" i="16" s="1"/>
  <c r="U15" i="37"/>
  <c r="U25" i="37" s="1"/>
  <c r="T15" i="37"/>
  <c r="R15" i="37"/>
  <c r="P15" i="37"/>
  <c r="O15" i="37"/>
  <c r="M15" i="37"/>
  <c r="L15" i="37"/>
  <c r="K15" i="37"/>
  <c r="AD14" i="37"/>
  <c r="AD13" i="37"/>
  <c r="AD12" i="37"/>
  <c r="AD11" i="37"/>
  <c r="S15" i="37"/>
  <c r="W15" i="37"/>
  <c r="AD9" i="37"/>
  <c r="AD8" i="37"/>
  <c r="N15" i="37"/>
  <c r="W36" i="6"/>
  <c r="AD36" i="6" s="1"/>
  <c r="W14" i="6"/>
  <c r="N36" i="13"/>
  <c r="O37" i="27"/>
  <c r="O45" i="27" s="1"/>
  <c r="N41" i="6"/>
  <c r="O42" i="5"/>
  <c r="N46" i="13"/>
  <c r="N45" i="13"/>
  <c r="N33" i="6"/>
  <c r="N31" i="35"/>
  <c r="AD31" i="35"/>
  <c r="N35" i="13"/>
  <c r="AD35" i="13" s="1"/>
  <c r="W12" i="5"/>
  <c r="W10" i="5"/>
  <c r="W11" i="35"/>
  <c r="AD11" i="35" s="1"/>
  <c r="W10" i="13"/>
  <c r="AD10" i="13" s="1"/>
  <c r="N7" i="36"/>
  <c r="N12" i="6"/>
  <c r="AD12" i="6" s="1"/>
  <c r="N6" i="6"/>
  <c r="AD6" i="6" s="1"/>
  <c r="AD19" i="6" s="1"/>
  <c r="AD25" i="6" s="1"/>
  <c r="N7" i="27"/>
  <c r="N8" i="13"/>
  <c r="AA44" i="16"/>
  <c r="P40" i="16"/>
  <c r="P44" i="16" s="1"/>
  <c r="Q39" i="16"/>
  <c r="W37" i="5"/>
  <c r="W40" i="13"/>
  <c r="AD40" i="13"/>
  <c r="AD39" i="13"/>
  <c r="AD37" i="5"/>
  <c r="AD36" i="5"/>
  <c r="W35" i="35"/>
  <c r="AD35" i="35"/>
  <c r="AD34" i="35"/>
  <c r="W14" i="5"/>
  <c r="AD12" i="5"/>
  <c r="AD11" i="5"/>
  <c r="W15" i="27"/>
  <c r="AD15" i="27" s="1"/>
  <c r="AD14" i="27"/>
  <c r="W13" i="35"/>
  <c r="AD12" i="35"/>
  <c r="AD35" i="6"/>
  <c r="AD34" i="6"/>
  <c r="N32" i="27"/>
  <c r="AD32" i="27" s="1"/>
  <c r="N34" i="13"/>
  <c r="AD34" i="13" s="1"/>
  <c r="N33" i="13"/>
  <c r="AD33" i="13"/>
  <c r="N32" i="13"/>
  <c r="AD32" i="13" s="1"/>
  <c r="AD36" i="13"/>
  <c r="N29" i="35"/>
  <c r="AD29" i="35" s="1"/>
  <c r="AD30" i="35"/>
  <c r="N30" i="27"/>
  <c r="AD30" i="27" s="1"/>
  <c r="AD37" i="27" s="1"/>
  <c r="AD45" i="27" s="1"/>
  <c r="N8" i="35"/>
  <c r="AD8" i="35" s="1"/>
  <c r="AD11" i="6"/>
  <c r="AD10" i="27"/>
  <c r="AD48" i="13"/>
  <c r="L49" i="13"/>
  <c r="AD49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L24" i="13"/>
  <c r="K24" i="13"/>
  <c r="AD22" i="13"/>
  <c r="AD20" i="35"/>
  <c r="AD21" i="27"/>
  <c r="AD31" i="5"/>
  <c r="S39" i="5"/>
  <c r="S33" i="27"/>
  <c r="Q38" i="35"/>
  <c r="S36" i="35"/>
  <c r="Q42" i="13"/>
  <c r="AD42" i="13" s="1"/>
  <c r="N30" i="5"/>
  <c r="W38" i="13"/>
  <c r="W33" i="5"/>
  <c r="N28" i="5"/>
  <c r="N42" i="5"/>
  <c r="N29" i="5"/>
  <c r="AD29" i="5" s="1"/>
  <c r="N29" i="27"/>
  <c r="AD29" i="27"/>
  <c r="W35" i="5"/>
  <c r="W33" i="35"/>
  <c r="W40" i="35" s="1"/>
  <c r="N28" i="35"/>
  <c r="AD32" i="6"/>
  <c r="Q17" i="6"/>
  <c r="S15" i="6"/>
  <c r="AD9" i="27"/>
  <c r="Q17" i="27"/>
  <c r="Q19" i="27"/>
  <c r="S16" i="27"/>
  <c r="Q15" i="35"/>
  <c r="S14" i="35"/>
  <c r="Q14" i="13"/>
  <c r="S11" i="13"/>
  <c r="Q18" i="27"/>
  <c r="Q16" i="35"/>
  <c r="Q12" i="13"/>
  <c r="AD12" i="13" s="1"/>
  <c r="W13" i="27"/>
  <c r="AD19" i="13"/>
  <c r="N19" i="27"/>
  <c r="N25" i="27" s="1"/>
  <c r="N11" i="27"/>
  <c r="N6" i="35"/>
  <c r="N6" i="36"/>
  <c r="N13" i="36"/>
  <c r="N19" i="36" s="1"/>
  <c r="L39" i="16" s="1"/>
  <c r="L43" i="16" s="1"/>
  <c r="N13" i="6"/>
  <c r="AD13" i="6" s="1"/>
  <c r="N7" i="13"/>
  <c r="AD7" i="13" s="1"/>
  <c r="N7" i="5"/>
  <c r="N9" i="35"/>
  <c r="N7" i="35"/>
  <c r="N8" i="6"/>
  <c r="N7" i="6"/>
  <c r="AC37" i="36"/>
  <c r="AB37" i="36"/>
  <c r="AA37" i="36"/>
  <c r="Z37" i="36"/>
  <c r="Y37" i="36"/>
  <c r="X37" i="36"/>
  <c r="W37" i="36"/>
  <c r="V37" i="36"/>
  <c r="V38" i="36"/>
  <c r="U37" i="36"/>
  <c r="T37" i="36"/>
  <c r="S37" i="36"/>
  <c r="R37" i="36"/>
  <c r="Q37" i="36"/>
  <c r="P37" i="36"/>
  <c r="O37" i="36"/>
  <c r="M37" i="36"/>
  <c r="L37" i="36"/>
  <c r="K37" i="36"/>
  <c r="AD36" i="36"/>
  <c r="AD35" i="36"/>
  <c r="AD34" i="36"/>
  <c r="AD33" i="36"/>
  <c r="N37" i="36"/>
  <c r="AD31" i="36"/>
  <c r="AC30" i="36"/>
  <c r="AB30" i="36"/>
  <c r="AB38" i="36" s="1"/>
  <c r="AA30" i="36"/>
  <c r="AA38" i="36" s="1"/>
  <c r="Z30" i="36"/>
  <c r="Z38" i="36"/>
  <c r="Y40" i="16"/>
  <c r="Y44" i="16" s="1"/>
  <c r="Y30" i="36"/>
  <c r="X30" i="36"/>
  <c r="X38" i="36"/>
  <c r="V40" i="16" s="1"/>
  <c r="V44" i="16" s="1"/>
  <c r="V30" i="36"/>
  <c r="U30" i="36"/>
  <c r="U38" i="36" s="1"/>
  <c r="S40" i="16" s="1"/>
  <c r="S44" i="16" s="1"/>
  <c r="T30" i="36"/>
  <c r="T38" i="36" s="1"/>
  <c r="T39" i="36" s="1"/>
  <c r="S30" i="36"/>
  <c r="S38" i="36" s="1"/>
  <c r="Q40" i="16" s="1"/>
  <c r="Q44" i="16" s="1"/>
  <c r="R30" i="36"/>
  <c r="Q30" i="36"/>
  <c r="P30" i="36"/>
  <c r="O30" i="36"/>
  <c r="O38" i="36"/>
  <c r="M40" i="16" s="1"/>
  <c r="M44" i="16" s="1"/>
  <c r="M30" i="36"/>
  <c r="M38" i="36" s="1"/>
  <c r="L30" i="36"/>
  <c r="L38" i="36" s="1"/>
  <c r="J40" i="16" s="1"/>
  <c r="J44" i="16" s="1"/>
  <c r="J45" i="16" s="1"/>
  <c r="K30" i="36"/>
  <c r="K38" i="36" s="1"/>
  <c r="I40" i="16" s="1"/>
  <c r="I44" i="16" s="1"/>
  <c r="AD29" i="36"/>
  <c r="AD28" i="36"/>
  <c r="AD27" i="36"/>
  <c r="W30" i="36"/>
  <c r="W38" i="36" s="1"/>
  <c r="U40" i="16" s="1"/>
  <c r="U44" i="16" s="1"/>
  <c r="AD26" i="36"/>
  <c r="AD25" i="36"/>
  <c r="AD24" i="36"/>
  <c r="AD23" i="36"/>
  <c r="AD30" i="36" s="1"/>
  <c r="AC18" i="36"/>
  <c r="AB18" i="36"/>
  <c r="AA18" i="36"/>
  <c r="Z18" i="36"/>
  <c r="Y18" i="36"/>
  <c r="X18" i="36"/>
  <c r="W18" i="36"/>
  <c r="V18" i="36"/>
  <c r="U18" i="36"/>
  <c r="T18" i="36"/>
  <c r="T19" i="36" s="1"/>
  <c r="R39" i="16" s="1"/>
  <c r="S18" i="36"/>
  <c r="R18" i="36"/>
  <c r="Q18" i="36"/>
  <c r="P18" i="36"/>
  <c r="P19" i="36" s="1"/>
  <c r="O18" i="36"/>
  <c r="N18" i="36"/>
  <c r="M18" i="36"/>
  <c r="L18" i="36"/>
  <c r="L19" i="36" s="1"/>
  <c r="K18" i="36"/>
  <c r="AD16" i="36"/>
  <c r="AD15" i="36"/>
  <c r="AD14" i="36"/>
  <c r="AC13" i="36"/>
  <c r="AC19" i="36" s="1"/>
  <c r="AB13" i="36"/>
  <c r="AA13" i="36"/>
  <c r="AA19" i="36" s="1"/>
  <c r="AA39" i="16" s="1"/>
  <c r="AA43" i="16" s="1"/>
  <c r="Z13" i="36"/>
  <c r="Z19" i="36" s="1"/>
  <c r="Y39" i="16" s="1"/>
  <c r="Y41" i="16" s="1"/>
  <c r="Y13" i="36"/>
  <c r="Y19" i="36"/>
  <c r="X39" i="16"/>
  <c r="X13" i="36"/>
  <c r="V13" i="36"/>
  <c r="V19" i="36" s="1"/>
  <c r="T39" i="16" s="1"/>
  <c r="U13" i="36"/>
  <c r="T13" i="36"/>
  <c r="R13" i="36"/>
  <c r="R19" i="36"/>
  <c r="P13" i="36"/>
  <c r="O13" i="36"/>
  <c r="M13" i="36"/>
  <c r="M19" i="36"/>
  <c r="L13" i="36"/>
  <c r="J39" i="16"/>
  <c r="J43" i="16" s="1"/>
  <c r="K13" i="36"/>
  <c r="AD11" i="36"/>
  <c r="Q13" i="36"/>
  <c r="Q19" i="36" s="1"/>
  <c r="AD10" i="36"/>
  <c r="S13" i="36"/>
  <c r="S19" i="36" s="1"/>
  <c r="W13" i="36"/>
  <c r="W19" i="36"/>
  <c r="AD9" i="36"/>
  <c r="AD8" i="36"/>
  <c r="AD7" i="36"/>
  <c r="AD49" i="5"/>
  <c r="AD50" i="5" s="1"/>
  <c r="K50" i="5"/>
  <c r="AC50" i="5"/>
  <c r="AB50" i="5"/>
  <c r="AB51" i="5" s="1"/>
  <c r="AA50" i="5"/>
  <c r="Z50" i="5"/>
  <c r="Y50" i="5"/>
  <c r="Y51" i="5" s="1"/>
  <c r="X28" i="16" s="1"/>
  <c r="X50" i="5"/>
  <c r="W50" i="5"/>
  <c r="V50" i="5"/>
  <c r="U50" i="5"/>
  <c r="U51" i="5" s="1"/>
  <c r="T50" i="5"/>
  <c r="S50" i="5"/>
  <c r="R50" i="5"/>
  <c r="Q50" i="5"/>
  <c r="P50" i="5"/>
  <c r="O50" i="5"/>
  <c r="N50" i="5"/>
  <c r="M50" i="5"/>
  <c r="M51" i="5" s="1"/>
  <c r="K28" i="16" s="1"/>
  <c r="L50" i="5"/>
  <c r="L46" i="35"/>
  <c r="M46" i="35"/>
  <c r="N46" i="35"/>
  <c r="O46" i="35"/>
  <c r="P46" i="35"/>
  <c r="P47" i="35"/>
  <c r="Q46" i="35"/>
  <c r="R46" i="35"/>
  <c r="S46" i="35"/>
  <c r="T46" i="35"/>
  <c r="U46" i="35"/>
  <c r="V46" i="35"/>
  <c r="W46" i="35"/>
  <c r="X46" i="35"/>
  <c r="Y46" i="35"/>
  <c r="Z46" i="35"/>
  <c r="AA46" i="35"/>
  <c r="AB46" i="35"/>
  <c r="AC46" i="35"/>
  <c r="K46" i="35"/>
  <c r="AD45" i="35"/>
  <c r="AD46" i="35"/>
  <c r="W42" i="5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K24" i="27"/>
  <c r="AD22" i="27"/>
  <c r="AD18" i="13"/>
  <c r="AC44" i="27"/>
  <c r="L44" i="27"/>
  <c r="M44" i="27"/>
  <c r="M45" i="27" s="1"/>
  <c r="N44" i="27"/>
  <c r="O44" i="27"/>
  <c r="P44" i="27"/>
  <c r="P45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K44" i="27"/>
  <c r="L41" i="6"/>
  <c r="AD33" i="6"/>
  <c r="AD31" i="6"/>
  <c r="AD30" i="6"/>
  <c r="AD35" i="5"/>
  <c r="AD34" i="5"/>
  <c r="AD33" i="5"/>
  <c r="AD41" i="5"/>
  <c r="AD39" i="5"/>
  <c r="AD40" i="5"/>
  <c r="S38" i="6"/>
  <c r="Q48" i="5"/>
  <c r="AD45" i="5"/>
  <c r="AD37" i="35"/>
  <c r="AD36" i="35"/>
  <c r="Q43" i="35"/>
  <c r="Q41" i="27"/>
  <c r="AD35" i="27"/>
  <c r="S37" i="27"/>
  <c r="AD44" i="5"/>
  <c r="AD41" i="35"/>
  <c r="N43" i="6"/>
  <c r="AD46" i="13"/>
  <c r="AD30" i="5"/>
  <c r="AD28" i="5"/>
  <c r="AD17" i="6"/>
  <c r="AD15" i="6"/>
  <c r="AD10" i="5"/>
  <c r="S16" i="5"/>
  <c r="S19" i="5"/>
  <c r="Q17" i="5"/>
  <c r="AD17" i="5" s="1"/>
  <c r="AD13" i="27"/>
  <c r="S19" i="27"/>
  <c r="S25" i="27"/>
  <c r="AD17" i="27"/>
  <c r="AD6" i="5"/>
  <c r="AD16" i="35"/>
  <c r="L20" i="13"/>
  <c r="M20" i="13"/>
  <c r="N20" i="13"/>
  <c r="O20" i="13"/>
  <c r="O25" i="13" s="1"/>
  <c r="P20" i="13"/>
  <c r="Q20" i="13"/>
  <c r="R20" i="13"/>
  <c r="R59" i="13" s="1"/>
  <c r="S20" i="13"/>
  <c r="T20" i="13"/>
  <c r="U20" i="13"/>
  <c r="V20" i="13"/>
  <c r="V59" i="13" s="1"/>
  <c r="W20" i="13"/>
  <c r="X20" i="13"/>
  <c r="Y20" i="13"/>
  <c r="Z20" i="13"/>
  <c r="AA20" i="13"/>
  <c r="AB20" i="13"/>
  <c r="K20" i="13"/>
  <c r="AB24" i="13"/>
  <c r="AC24" i="13"/>
  <c r="AD23" i="13"/>
  <c r="AD24" i="13"/>
  <c r="AD23" i="27"/>
  <c r="AD24" i="27" s="1"/>
  <c r="AD22" i="6"/>
  <c r="AD6" i="35"/>
  <c r="AD7" i="5"/>
  <c r="AD9" i="35"/>
  <c r="AD7" i="35"/>
  <c r="AD32" i="35"/>
  <c r="AD9" i="13"/>
  <c r="AD10" i="35"/>
  <c r="AD37" i="13"/>
  <c r="AD9" i="5"/>
  <c r="AD12" i="27"/>
  <c r="AA24" i="16"/>
  <c r="AA23" i="16"/>
  <c r="AD39" i="27"/>
  <c r="Q41" i="6"/>
  <c r="AD38" i="6"/>
  <c r="AD34" i="27"/>
  <c r="AD33" i="27"/>
  <c r="S24" i="6"/>
  <c r="AD11" i="13"/>
  <c r="AD11" i="27"/>
  <c r="AD9" i="6"/>
  <c r="AD8" i="5"/>
  <c r="AD46" i="5"/>
  <c r="AD40" i="6"/>
  <c r="AD16" i="6"/>
  <c r="AA35" i="16"/>
  <c r="AD37" i="6"/>
  <c r="AD38" i="5"/>
  <c r="AD31" i="13"/>
  <c r="N22" i="5"/>
  <c r="AD14" i="13"/>
  <c r="AD10" i="6"/>
  <c r="L18" i="35"/>
  <c r="AD7" i="6"/>
  <c r="O15" i="13"/>
  <c r="M7" i="16"/>
  <c r="M11" i="16" s="1"/>
  <c r="K37" i="27"/>
  <c r="AD29" i="6"/>
  <c r="AA12" i="16"/>
  <c r="AA55" i="16" s="1"/>
  <c r="AA11" i="16"/>
  <c r="AD27" i="35"/>
  <c r="AD21" i="6"/>
  <c r="S47" i="13"/>
  <c r="S59" i="13"/>
  <c r="AD13" i="13"/>
  <c r="AD43" i="27"/>
  <c r="AD42" i="27"/>
  <c r="AD44" i="27"/>
  <c r="AD15" i="5"/>
  <c r="AD18" i="27"/>
  <c r="AD8" i="27"/>
  <c r="AD6" i="27"/>
  <c r="V19" i="27"/>
  <c r="U19" i="27"/>
  <c r="U25" i="27"/>
  <c r="T19" i="27"/>
  <c r="T25" i="27" s="1"/>
  <c r="R19" i="27"/>
  <c r="R25" i="27"/>
  <c r="P19" i="27"/>
  <c r="P25" i="27" s="1"/>
  <c r="N19" i="16" s="1"/>
  <c r="O19" i="27"/>
  <c r="M19" i="27"/>
  <c r="M25" i="27" s="1"/>
  <c r="L19" i="27"/>
  <c r="L25" i="27"/>
  <c r="K19" i="27"/>
  <c r="K25" i="27" s="1"/>
  <c r="L47" i="13"/>
  <c r="L59" i="13"/>
  <c r="K47" i="13"/>
  <c r="K59" i="13"/>
  <c r="L43" i="13"/>
  <c r="K43" i="13"/>
  <c r="V41" i="27"/>
  <c r="P41" i="27"/>
  <c r="L41" i="27"/>
  <c r="L48" i="5"/>
  <c r="K48" i="5"/>
  <c r="AD43" i="5"/>
  <c r="AD48" i="5" s="1"/>
  <c r="AD29" i="13"/>
  <c r="M43" i="13"/>
  <c r="O43" i="13"/>
  <c r="P43" i="13"/>
  <c r="R43" i="13"/>
  <c r="T43" i="13"/>
  <c r="U43" i="13"/>
  <c r="V43" i="13"/>
  <c r="X43" i="13"/>
  <c r="Y43" i="13"/>
  <c r="Z43" i="13"/>
  <c r="AA43" i="13"/>
  <c r="AB43" i="13"/>
  <c r="M47" i="13"/>
  <c r="O47" i="13"/>
  <c r="O59" i="13" s="1"/>
  <c r="P47" i="13"/>
  <c r="P50" i="13"/>
  <c r="Q47" i="13"/>
  <c r="R47" i="13"/>
  <c r="T47" i="13"/>
  <c r="T59" i="13"/>
  <c r="U47" i="13"/>
  <c r="U59" i="13"/>
  <c r="V47" i="13"/>
  <c r="X47" i="13"/>
  <c r="Y47" i="13"/>
  <c r="Y59" i="13"/>
  <c r="Z47" i="13"/>
  <c r="AA47" i="13"/>
  <c r="AA59" i="13" s="1"/>
  <c r="AB47" i="13"/>
  <c r="AB50" i="13" s="1"/>
  <c r="AB59" i="13"/>
  <c r="W47" i="13"/>
  <c r="W59" i="13" s="1"/>
  <c r="AD21" i="5"/>
  <c r="AD22" i="5"/>
  <c r="AA17" i="16"/>
  <c r="Y21" i="16"/>
  <c r="W22" i="5"/>
  <c r="AE47" i="35"/>
  <c r="AE49" i="35" s="1"/>
  <c r="AC43" i="35"/>
  <c r="AB43" i="35"/>
  <c r="AA43" i="35"/>
  <c r="Z43" i="35"/>
  <c r="Y43" i="35"/>
  <c r="X43" i="35"/>
  <c r="W43" i="35"/>
  <c r="W47" i="35"/>
  <c r="U16" i="16"/>
  <c r="V43" i="35"/>
  <c r="U43" i="35"/>
  <c r="U47" i="35"/>
  <c r="T43" i="35"/>
  <c r="T47" i="35" s="1"/>
  <c r="S43" i="35"/>
  <c r="R43" i="35"/>
  <c r="P43" i="35"/>
  <c r="O43" i="35"/>
  <c r="M43" i="35"/>
  <c r="L43" i="35"/>
  <c r="K43" i="35"/>
  <c r="AC40" i="35"/>
  <c r="AB40" i="35"/>
  <c r="AA40" i="35"/>
  <c r="AA47" i="35" s="1"/>
  <c r="Z40" i="35"/>
  <c r="Z47" i="35" s="1"/>
  <c r="Y16" i="16" s="1"/>
  <c r="Y24" i="16" s="1"/>
  <c r="Y40" i="35"/>
  <c r="Y47" i="35" s="1"/>
  <c r="X40" i="35"/>
  <c r="V40" i="35"/>
  <c r="V47" i="35" s="1"/>
  <c r="U40" i="35"/>
  <c r="S16" i="16"/>
  <c r="T40" i="35"/>
  <c r="R16" i="16"/>
  <c r="R40" i="35"/>
  <c r="R47" i="35" s="1"/>
  <c r="P40" i="35"/>
  <c r="O40" i="35"/>
  <c r="O47" i="35" s="1"/>
  <c r="M16" i="16" s="1"/>
  <c r="M40" i="35"/>
  <c r="M47" i="35" s="1"/>
  <c r="L40" i="35"/>
  <c r="L47" i="35" s="1"/>
  <c r="J16" i="16" s="1"/>
  <c r="J24" i="16" s="1"/>
  <c r="K40" i="35"/>
  <c r="K47" i="35"/>
  <c r="I16" i="16"/>
  <c r="AE23" i="35"/>
  <c r="AC22" i="35"/>
  <c r="AB22" i="35"/>
  <c r="AA22" i="35"/>
  <c r="Z22" i="35"/>
  <c r="Y22" i="35"/>
  <c r="X22" i="35"/>
  <c r="V22" i="35"/>
  <c r="U22" i="35"/>
  <c r="T22" i="35"/>
  <c r="T23" i="35" s="1"/>
  <c r="T49" i="35" s="1"/>
  <c r="S22" i="35"/>
  <c r="R22" i="35"/>
  <c r="P22" i="35"/>
  <c r="O22" i="35"/>
  <c r="O23" i="35" s="1"/>
  <c r="M15" i="16" s="1"/>
  <c r="M17" i="16" s="1"/>
  <c r="N22" i="35"/>
  <c r="M22" i="35"/>
  <c r="L22" i="35"/>
  <c r="K22" i="35"/>
  <c r="W22" i="35"/>
  <c r="AC18" i="35"/>
  <c r="AC23" i="35" s="1"/>
  <c r="AB18" i="35"/>
  <c r="AB23" i="35"/>
  <c r="AA18" i="35"/>
  <c r="AA23" i="35" s="1"/>
  <c r="Z18" i="35"/>
  <c r="Y18" i="35"/>
  <c r="X18" i="35"/>
  <c r="X23" i="35" s="1"/>
  <c r="V18" i="35"/>
  <c r="V23" i="35" s="1"/>
  <c r="U18" i="35"/>
  <c r="T18" i="35"/>
  <c r="R18" i="35"/>
  <c r="R23" i="35" s="1"/>
  <c r="P15" i="16" s="1"/>
  <c r="P18" i="35"/>
  <c r="P23" i="35" s="1"/>
  <c r="O18" i="35"/>
  <c r="M18" i="35"/>
  <c r="M23" i="35" s="1"/>
  <c r="K15" i="16" s="1"/>
  <c r="K23" i="16" s="1"/>
  <c r="K18" i="35"/>
  <c r="K23" i="35" s="1"/>
  <c r="AE45" i="27"/>
  <c r="AC41" i="27"/>
  <c r="AB41" i="27"/>
  <c r="AA41" i="27"/>
  <c r="AA45" i="27" s="1"/>
  <c r="AA47" i="27" s="1"/>
  <c r="Z41" i="27"/>
  <c r="Y41" i="27"/>
  <c r="Y45" i="27" s="1"/>
  <c r="X20" i="16" s="1"/>
  <c r="X41" i="27"/>
  <c r="W41" i="27"/>
  <c r="U41" i="27"/>
  <c r="U45" i="27" s="1"/>
  <c r="S20" i="16" s="1"/>
  <c r="S24" i="16" s="1"/>
  <c r="T41" i="27"/>
  <c r="T45" i="27" s="1"/>
  <c r="R41" i="27"/>
  <c r="P20" i="16"/>
  <c r="O41" i="27"/>
  <c r="N41" i="27"/>
  <c r="M41" i="27"/>
  <c r="K41" i="27"/>
  <c r="K45" i="27" s="1"/>
  <c r="AC37" i="27"/>
  <c r="AC45" i="27"/>
  <c r="AB37" i="27"/>
  <c r="AB45" i="27" s="1"/>
  <c r="AB47" i="27" s="1"/>
  <c r="AA37" i="27"/>
  <c r="Z37" i="27"/>
  <c r="Z45" i="27" s="1"/>
  <c r="Y37" i="27"/>
  <c r="X37" i="27"/>
  <c r="X45" i="27" s="1"/>
  <c r="X47" i="27" s="1"/>
  <c r="U37" i="27"/>
  <c r="T37" i="27"/>
  <c r="R37" i="27"/>
  <c r="R45" i="27" s="1"/>
  <c r="R47" i="27" s="1"/>
  <c r="P37" i="27"/>
  <c r="M37" i="27"/>
  <c r="K20" i="16"/>
  <c r="L37" i="27"/>
  <c r="L45" i="27"/>
  <c r="J20" i="16"/>
  <c r="W37" i="27"/>
  <c r="W45" i="27" s="1"/>
  <c r="AE25" i="27"/>
  <c r="AE47" i="27"/>
  <c r="AC19" i="27"/>
  <c r="AC25" i="27"/>
  <c r="AB19" i="27"/>
  <c r="AB25" i="27"/>
  <c r="AA19" i="27"/>
  <c r="AA25" i="27"/>
  <c r="Z19" i="27"/>
  <c r="Y19" i="27"/>
  <c r="Y25" i="27"/>
  <c r="X19" i="27"/>
  <c r="AD17" i="13"/>
  <c r="U48" i="5"/>
  <c r="K43" i="6"/>
  <c r="K15" i="13"/>
  <c r="K25" i="13" s="1"/>
  <c r="AD16" i="13"/>
  <c r="AD20" i="13" s="1"/>
  <c r="K24" i="6"/>
  <c r="K22" i="5"/>
  <c r="K19" i="6"/>
  <c r="K25" i="6" s="1"/>
  <c r="I31" i="16" s="1"/>
  <c r="K19" i="5"/>
  <c r="P41" i="6"/>
  <c r="K41" i="6"/>
  <c r="K44" i="6" s="1"/>
  <c r="I32" i="16" s="1"/>
  <c r="AC20" i="13"/>
  <c r="AC59" i="13" s="1"/>
  <c r="M15" i="13"/>
  <c r="M25" i="13" s="1"/>
  <c r="K7" i="16" s="1"/>
  <c r="K11" i="16" s="1"/>
  <c r="P15" i="13"/>
  <c r="P25" i="13" s="1"/>
  <c r="R15" i="13"/>
  <c r="T15" i="13"/>
  <c r="T25" i="13"/>
  <c r="R7" i="16" s="1"/>
  <c r="U15" i="13"/>
  <c r="V15" i="13"/>
  <c r="X15" i="13"/>
  <c r="X25" i="13"/>
  <c r="V7" i="16"/>
  <c r="Y15" i="13"/>
  <c r="Z15" i="13"/>
  <c r="AA15" i="13"/>
  <c r="AB15" i="13"/>
  <c r="AB60" i="13" s="1"/>
  <c r="L15" i="13"/>
  <c r="L60" i="13"/>
  <c r="L43" i="6"/>
  <c r="L44" i="6" s="1"/>
  <c r="J32" i="16" s="1"/>
  <c r="M43" i="6"/>
  <c r="O43" i="6"/>
  <c r="O44" i="6" s="1"/>
  <c r="P43" i="6"/>
  <c r="P44" i="6" s="1"/>
  <c r="N32" i="16" s="1"/>
  <c r="Q43" i="6"/>
  <c r="Q44" i="6"/>
  <c r="Q45" i="6" s="1"/>
  <c r="R43" i="6"/>
  <c r="T43" i="6"/>
  <c r="U43" i="6"/>
  <c r="V43" i="6"/>
  <c r="V44" i="6" s="1"/>
  <c r="T32" i="16" s="1"/>
  <c r="X43" i="6"/>
  <c r="Y43" i="6"/>
  <c r="Z43" i="6"/>
  <c r="Z44" i="6"/>
  <c r="AA43" i="6"/>
  <c r="AB43" i="6"/>
  <c r="AC43" i="6"/>
  <c r="AC44" i="6" s="1"/>
  <c r="M41" i="6"/>
  <c r="M44" i="6" s="1"/>
  <c r="O41" i="6"/>
  <c r="M32" i="16"/>
  <c r="R41" i="6"/>
  <c r="R44" i="6" s="1"/>
  <c r="P32" i="16" s="1"/>
  <c r="T41" i="6"/>
  <c r="U41" i="6"/>
  <c r="V41" i="6"/>
  <c r="X41" i="6"/>
  <c r="X44" i="6" s="1"/>
  <c r="Y41" i="6"/>
  <c r="Y44" i="6"/>
  <c r="X32" i="16" s="1"/>
  <c r="X36" i="16" s="1"/>
  <c r="Z41" i="6"/>
  <c r="AA41" i="6"/>
  <c r="AA44" i="6"/>
  <c r="Y32" i="16" s="1"/>
  <c r="AB41" i="6"/>
  <c r="AC41" i="6"/>
  <c r="L24" i="6"/>
  <c r="M24" i="6"/>
  <c r="M25" i="6" s="1"/>
  <c r="K31" i="16" s="1"/>
  <c r="K33" i="16" s="1"/>
  <c r="N24" i="6"/>
  <c r="O24" i="6"/>
  <c r="P24" i="6"/>
  <c r="P25" i="6" s="1"/>
  <c r="N31" i="16" s="1"/>
  <c r="R24" i="6"/>
  <c r="T24" i="6"/>
  <c r="U24" i="6"/>
  <c r="V24" i="6"/>
  <c r="X24" i="6"/>
  <c r="Y24" i="6"/>
  <c r="Z24" i="6"/>
  <c r="AA24" i="6"/>
  <c r="AB24" i="6"/>
  <c r="AC24" i="6"/>
  <c r="L19" i="6"/>
  <c r="L25" i="6"/>
  <c r="J31" i="16" s="1"/>
  <c r="M19" i="6"/>
  <c r="O19" i="6"/>
  <c r="O25" i="6" s="1"/>
  <c r="P19" i="6"/>
  <c r="P45" i="6"/>
  <c r="R19" i="6"/>
  <c r="T19" i="6"/>
  <c r="U19" i="6"/>
  <c r="V19" i="6"/>
  <c r="V25" i="6" s="1"/>
  <c r="X19" i="6"/>
  <c r="X25" i="6"/>
  <c r="Y19" i="6"/>
  <c r="Y25" i="6" s="1"/>
  <c r="X31" i="16" s="1"/>
  <c r="Z19" i="6"/>
  <c r="Z25" i="6" s="1"/>
  <c r="AA19" i="6"/>
  <c r="AA25" i="6"/>
  <c r="Y31" i="16" s="1"/>
  <c r="AB19" i="6"/>
  <c r="AB25" i="6" s="1"/>
  <c r="AC19" i="6"/>
  <c r="AC25" i="6" s="1"/>
  <c r="AC45" i="6" s="1"/>
  <c r="AD20" i="6"/>
  <c r="AD24" i="6"/>
  <c r="L42" i="5"/>
  <c r="L22" i="5"/>
  <c r="L23" i="5" s="1"/>
  <c r="L19" i="5"/>
  <c r="K42" i="5"/>
  <c r="K51" i="5" s="1"/>
  <c r="AC15" i="13"/>
  <c r="AC25" i="13"/>
  <c r="Q42" i="5"/>
  <c r="Q51" i="5" s="1"/>
  <c r="O28" i="16" s="1"/>
  <c r="O36" i="16" s="1"/>
  <c r="M19" i="5"/>
  <c r="O19" i="5"/>
  <c r="P19" i="5"/>
  <c r="R19" i="5"/>
  <c r="R23" i="5" s="1"/>
  <c r="T19" i="5"/>
  <c r="T23" i="5" s="1"/>
  <c r="U19" i="5"/>
  <c r="X19" i="5"/>
  <c r="X23" i="5"/>
  <c r="Y19" i="5"/>
  <c r="Z19" i="5"/>
  <c r="AA19" i="5"/>
  <c r="AB19" i="5"/>
  <c r="AC19" i="5"/>
  <c r="AC23" i="5" s="1"/>
  <c r="AC52" i="5" s="1"/>
  <c r="M48" i="5"/>
  <c r="O48" i="5"/>
  <c r="P48" i="5"/>
  <c r="R48" i="5"/>
  <c r="T48" i="5"/>
  <c r="V48" i="5"/>
  <c r="X48" i="5"/>
  <c r="Y48" i="5"/>
  <c r="Z48" i="5"/>
  <c r="AA48" i="5"/>
  <c r="AB48" i="5"/>
  <c r="AC48" i="5"/>
  <c r="M22" i="5"/>
  <c r="M23" i="5"/>
  <c r="O22" i="5"/>
  <c r="P22" i="5"/>
  <c r="R22" i="5"/>
  <c r="S22" i="5"/>
  <c r="S23" i="5" s="1"/>
  <c r="T22" i="5"/>
  <c r="U22" i="5"/>
  <c r="V22" i="5"/>
  <c r="X22" i="5"/>
  <c r="Y22" i="5"/>
  <c r="Y23" i="5" s="1"/>
  <c r="Z22" i="5"/>
  <c r="AA22" i="5"/>
  <c r="AB22" i="5"/>
  <c r="AB23" i="5" s="1"/>
  <c r="AB52" i="5" s="1"/>
  <c r="AC22" i="5"/>
  <c r="AA42" i="5"/>
  <c r="AA51" i="5"/>
  <c r="AA52" i="5" s="1"/>
  <c r="AC47" i="13"/>
  <c r="AC43" i="13"/>
  <c r="AC60" i="13" s="1"/>
  <c r="R42" i="5"/>
  <c r="T42" i="5"/>
  <c r="U42" i="5"/>
  <c r="V42" i="5"/>
  <c r="V51" i="5" s="1"/>
  <c r="T28" i="16" s="1"/>
  <c r="T36" i="16" s="1"/>
  <c r="X42" i="5"/>
  <c r="Y42" i="5"/>
  <c r="Z42" i="5"/>
  <c r="Z51" i="5"/>
  <c r="Y28" i="16" s="1"/>
  <c r="Y36" i="16" s="1"/>
  <c r="Y37" i="16" s="1"/>
  <c r="AB42" i="5"/>
  <c r="M42" i="5"/>
  <c r="O51" i="5"/>
  <c r="M28" i="16"/>
  <c r="M36" i="16" s="1"/>
  <c r="P42" i="5"/>
  <c r="AC42" i="5"/>
  <c r="AC51" i="5"/>
  <c r="AE23" i="5"/>
  <c r="AE50" i="13"/>
  <c r="AE52" i="13"/>
  <c r="W43" i="6"/>
  <c r="S43" i="6"/>
  <c r="S44" i="6" s="1"/>
  <c r="Q32" i="16" s="1"/>
  <c r="W24" i="6"/>
  <c r="Q24" i="6"/>
  <c r="V37" i="27"/>
  <c r="V45" i="27" s="1"/>
  <c r="V47" i="27" s="1"/>
  <c r="V19" i="5"/>
  <c r="V23" i="5" s="1"/>
  <c r="Q22" i="35"/>
  <c r="AD42" i="6"/>
  <c r="AD43" i="6" s="1"/>
  <c r="AD41" i="13"/>
  <c r="Q22" i="5"/>
  <c r="Q23" i="5" s="1"/>
  <c r="Q19" i="6"/>
  <c r="Q25" i="6" s="1"/>
  <c r="S41" i="6"/>
  <c r="AD8" i="6"/>
  <c r="S40" i="35"/>
  <c r="S47" i="35" s="1"/>
  <c r="Q37" i="27"/>
  <c r="AD39" i="6"/>
  <c r="S41" i="27"/>
  <c r="AD31" i="27"/>
  <c r="AD16" i="27"/>
  <c r="AD19" i="27" s="1"/>
  <c r="AD25" i="27" s="1"/>
  <c r="AD15" i="35"/>
  <c r="S48" i="5"/>
  <c r="W48" i="5"/>
  <c r="W51" i="5"/>
  <c r="W52" i="5" s="1"/>
  <c r="U28" i="16"/>
  <c r="AD13" i="5"/>
  <c r="S43" i="13"/>
  <c r="S50" i="13"/>
  <c r="S15" i="13"/>
  <c r="S19" i="6"/>
  <c r="S25" i="6" s="1"/>
  <c r="Q31" i="16" s="1"/>
  <c r="AD22" i="35"/>
  <c r="P59" i="13"/>
  <c r="Y23" i="35"/>
  <c r="Z23" i="35"/>
  <c r="Y15" i="16" s="1"/>
  <c r="Y23" i="16" s="1"/>
  <c r="Y25" i="16" s="1"/>
  <c r="N43" i="35"/>
  <c r="N18" i="35"/>
  <c r="N23" i="35" s="1"/>
  <c r="L15" i="16" s="1"/>
  <c r="AD33" i="35"/>
  <c r="AD40" i="35" s="1"/>
  <c r="AD47" i="35" s="1"/>
  <c r="AD41" i="27"/>
  <c r="Q18" i="35"/>
  <c r="Q23" i="35"/>
  <c r="O15" i="16" s="1"/>
  <c r="W19" i="27"/>
  <c r="W25" i="27" s="1"/>
  <c r="U19" i="16" s="1"/>
  <c r="W19" i="5"/>
  <c r="W23" i="5" s="1"/>
  <c r="Z23" i="5"/>
  <c r="N19" i="5"/>
  <c r="N23" i="5"/>
  <c r="L27" i="16"/>
  <c r="AD14" i="5"/>
  <c r="U23" i="5"/>
  <c r="Y45" i="6"/>
  <c r="K32" i="16"/>
  <c r="U44" i="6"/>
  <c r="S32" i="16"/>
  <c r="AB44" i="6"/>
  <c r="T25" i="6"/>
  <c r="R31" i="16" s="1"/>
  <c r="T44" i="6"/>
  <c r="R32" i="16"/>
  <c r="K36" i="16"/>
  <c r="U52" i="5"/>
  <c r="X51" i="5"/>
  <c r="V28" i="16" s="1"/>
  <c r="Q27" i="16"/>
  <c r="Q35" i="16" s="1"/>
  <c r="K23" i="5"/>
  <c r="I27" i="16" s="1"/>
  <c r="S42" i="5"/>
  <c r="S51" i="5"/>
  <c r="Q28" i="16" s="1"/>
  <c r="S52" i="5"/>
  <c r="AA23" i="5"/>
  <c r="Y27" i="16"/>
  <c r="AD43" i="35"/>
  <c r="M59" i="13"/>
  <c r="R38" i="36"/>
  <c r="P38" i="36"/>
  <c r="N40" i="16"/>
  <c r="N44" i="16"/>
  <c r="Q38" i="36"/>
  <c r="O40" i="16"/>
  <c r="O44" i="16"/>
  <c r="U19" i="36"/>
  <c r="S39" i="16" s="1"/>
  <c r="S41" i="16" s="1"/>
  <c r="O19" i="36"/>
  <c r="M39" i="16" s="1"/>
  <c r="Z25" i="27"/>
  <c r="Z47" i="27" s="1"/>
  <c r="V20" i="16"/>
  <c r="X25" i="27"/>
  <c r="V19" i="16" s="1"/>
  <c r="AD32" i="5"/>
  <c r="N48" i="5"/>
  <c r="N51" i="5"/>
  <c r="AD16" i="5"/>
  <c r="AD47" i="5"/>
  <c r="V25" i="27"/>
  <c r="T19" i="16"/>
  <c r="L23" i="35"/>
  <c r="S27" i="16"/>
  <c r="N30" i="36"/>
  <c r="N38" i="36" s="1"/>
  <c r="AD32" i="36"/>
  <c r="AD37" i="36"/>
  <c r="AD38" i="36" s="1"/>
  <c r="AB40" i="16" s="1"/>
  <c r="AB44" i="16" s="1"/>
  <c r="O25" i="27"/>
  <c r="M19" i="16"/>
  <c r="AD7" i="27"/>
  <c r="L19" i="16"/>
  <c r="L23" i="16"/>
  <c r="R19" i="16"/>
  <c r="Q45" i="27"/>
  <c r="O20" i="16" s="1"/>
  <c r="W41" i="6"/>
  <c r="M31" i="16"/>
  <c r="T20" i="16"/>
  <c r="T21" i="16" s="1"/>
  <c r="AD6" i="36"/>
  <c r="K19" i="36"/>
  <c r="Y38" i="36"/>
  <c r="X40" i="16" s="1"/>
  <c r="X44" i="16" s="1"/>
  <c r="Y50" i="13"/>
  <c r="X8" i="16" s="1"/>
  <c r="X12" i="16" s="1"/>
  <c r="M50" i="13"/>
  <c r="K8" i="16"/>
  <c r="Z50" i="13"/>
  <c r="P23" i="5"/>
  <c r="N27" i="16" s="1"/>
  <c r="U27" i="16"/>
  <c r="U29" i="16" s="1"/>
  <c r="N19" i="6"/>
  <c r="N25" i="6" s="1"/>
  <c r="N44" i="6"/>
  <c r="L32" i="16"/>
  <c r="K52" i="5"/>
  <c r="I28" i="16"/>
  <c r="I36" i="16" s="1"/>
  <c r="T45" i="6"/>
  <c r="O45" i="6"/>
  <c r="Z49" i="35"/>
  <c r="X16" i="16"/>
  <c r="X24" i="16"/>
  <c r="AC47" i="27"/>
  <c r="Y60" i="13"/>
  <c r="S39" i="36"/>
  <c r="U39" i="36"/>
  <c r="N15" i="16"/>
  <c r="R15" i="16"/>
  <c r="T15" i="16"/>
  <c r="O49" i="35"/>
  <c r="V15" i="16"/>
  <c r="O31" i="16"/>
  <c r="M45" i="6"/>
  <c r="I35" i="16"/>
  <c r="I37" i="16"/>
  <c r="K45" i="6"/>
  <c r="V31" i="16"/>
  <c r="J19" i="16"/>
  <c r="I19" i="16"/>
  <c r="X19" i="16"/>
  <c r="Y47" i="27"/>
  <c r="M47" i="27"/>
  <c r="K19" i="16"/>
  <c r="Q19" i="16"/>
  <c r="P19" i="16"/>
  <c r="S19" i="16"/>
  <c r="S21" i="16" s="1"/>
  <c r="U47" i="27"/>
  <c r="N7" i="16"/>
  <c r="N11" i="16"/>
  <c r="W15" i="13"/>
  <c r="W25" i="13" s="1"/>
  <c r="U7" i="16" s="1"/>
  <c r="U11" i="16"/>
  <c r="O50" i="13"/>
  <c r="M8" i="16" s="1"/>
  <c r="Q43" i="13"/>
  <c r="Q50" i="13" s="1"/>
  <c r="O8" i="16" s="1"/>
  <c r="O12" i="16"/>
  <c r="L28" i="16"/>
  <c r="L29" i="16"/>
  <c r="N52" i="5"/>
  <c r="Y33" i="16"/>
  <c r="Q16" i="16"/>
  <c r="O32" i="16"/>
  <c r="O33" i="16" s="1"/>
  <c r="L47" i="27"/>
  <c r="Y39" i="36"/>
  <c r="P16" i="16"/>
  <c r="P24" i="16" s="1"/>
  <c r="R27" i="16"/>
  <c r="R35" i="16"/>
  <c r="AA28" i="16"/>
  <c r="AA36" i="16"/>
  <c r="X59" i="13"/>
  <c r="N20" i="16"/>
  <c r="P47" i="27"/>
  <c r="N39" i="16"/>
  <c r="N41" i="16" s="1"/>
  <c r="P39" i="36"/>
  <c r="AD38" i="13"/>
  <c r="R39" i="36"/>
  <c r="P39" i="16"/>
  <c r="P43" i="16"/>
  <c r="P45" i="16" s="1"/>
  <c r="X43" i="16"/>
  <c r="S18" i="35"/>
  <c r="S23" i="35"/>
  <c r="Q15" i="16"/>
  <c r="AD14" i="35"/>
  <c r="N40" i="35"/>
  <c r="N47" i="35"/>
  <c r="L16" i="16" s="1"/>
  <c r="AD28" i="35"/>
  <c r="W44" i="6"/>
  <c r="U32" i="16" s="1"/>
  <c r="L25" i="13"/>
  <c r="L52" i="13" s="1"/>
  <c r="O39" i="36"/>
  <c r="S28" i="16"/>
  <c r="S29" i="16"/>
  <c r="U25" i="6"/>
  <c r="AD18" i="36"/>
  <c r="R40" i="16"/>
  <c r="R44" i="16"/>
  <c r="N43" i="13"/>
  <c r="AD30" i="13"/>
  <c r="AD43" i="13" s="1"/>
  <c r="T43" i="16"/>
  <c r="X47" i="35"/>
  <c r="AA39" i="36"/>
  <c r="Q25" i="27"/>
  <c r="O19" i="16" s="1"/>
  <c r="O21" i="16" s="1"/>
  <c r="K39" i="16"/>
  <c r="T47" i="27"/>
  <c r="R20" i="16"/>
  <c r="R24" i="16" s="1"/>
  <c r="AD13" i="35"/>
  <c r="W18" i="35"/>
  <c r="W23" i="35" s="1"/>
  <c r="J27" i="16"/>
  <c r="J35" i="16" s="1"/>
  <c r="Z39" i="36"/>
  <c r="Q19" i="5"/>
  <c r="Q40" i="35"/>
  <c r="Q47" i="35" s="1"/>
  <c r="Q49" i="35" s="1"/>
  <c r="AD38" i="35"/>
  <c r="W19" i="6"/>
  <c r="W25" i="6"/>
  <c r="AD14" i="6"/>
  <c r="Z60" i="13"/>
  <c r="I39" i="16"/>
  <c r="I43" i="16" s="1"/>
  <c r="I45" i="16" s="1"/>
  <c r="K39" i="36"/>
  <c r="AC50" i="13"/>
  <c r="AC52" i="13" s="1"/>
  <c r="K27" i="16"/>
  <c r="M52" i="5"/>
  <c r="T51" i="5"/>
  <c r="R28" i="16" s="1"/>
  <c r="M60" i="13"/>
  <c r="K60" i="13"/>
  <c r="K50" i="13"/>
  <c r="I8" i="16"/>
  <c r="I9" i="16" s="1"/>
  <c r="AD42" i="5"/>
  <c r="AD51" i="5" s="1"/>
  <c r="AB28" i="16" s="1"/>
  <c r="S45" i="27"/>
  <c r="S47" i="27" s="1"/>
  <c r="AA60" i="13"/>
  <c r="Q20" i="16"/>
  <c r="T52" i="5"/>
  <c r="I41" i="16"/>
  <c r="S49" i="35"/>
  <c r="Q47" i="27"/>
  <c r="O16" i="16"/>
  <c r="O24" i="16" s="1"/>
  <c r="I29" i="16"/>
  <c r="N43" i="16"/>
  <c r="N45" i="16" s="1"/>
  <c r="U36" i="16"/>
  <c r="X21" i="16"/>
  <c r="Q29" i="16"/>
  <c r="J41" i="16"/>
  <c r="X41" i="16"/>
  <c r="T23" i="16"/>
  <c r="J21" i="16"/>
  <c r="S43" i="16"/>
  <c r="S45" i="16" s="1"/>
  <c r="Y43" i="16"/>
  <c r="Y45" i="16" s="1"/>
  <c r="T60" i="13"/>
  <c r="Y25" i="13"/>
  <c r="N15" i="13"/>
  <c r="N25" i="13"/>
  <c r="L7" i="16" s="1"/>
  <c r="U25" i="13"/>
  <c r="S7" i="16"/>
  <c r="AB25" i="13"/>
  <c r="AB52" i="13"/>
  <c r="Q59" i="13"/>
  <c r="Z59" i="13"/>
  <c r="AA25" i="13"/>
  <c r="Y7" i="16"/>
  <c r="Y9" i="16" s="1"/>
  <c r="Y11" i="16"/>
  <c r="S40" i="37"/>
  <c r="S57" i="37" s="1"/>
  <c r="AD20" i="37"/>
  <c r="AC57" i="37"/>
  <c r="X56" i="37"/>
  <c r="L25" i="37"/>
  <c r="J46" i="16" s="1"/>
  <c r="J48" i="16" s="1"/>
  <c r="R56" i="37"/>
  <c r="Z56" i="37"/>
  <c r="L47" i="37"/>
  <c r="J47" i="16" s="1"/>
  <c r="J51" i="16" s="1"/>
  <c r="L49" i="37"/>
  <c r="X47" i="37"/>
  <c r="V47" i="16" s="1"/>
  <c r="V51" i="16" s="1"/>
  <c r="S56" i="37"/>
  <c r="AA56" i="37"/>
  <c r="Y47" i="37"/>
  <c r="AB56" i="37"/>
  <c r="T25" i="37"/>
  <c r="AC25" i="37"/>
  <c r="Z47" i="37"/>
  <c r="Y47" i="16" s="1"/>
  <c r="Y51" i="16" s="1"/>
  <c r="P47" i="37"/>
  <c r="N47" i="16" s="1"/>
  <c r="R47" i="37"/>
  <c r="P47" i="16" s="1"/>
  <c r="P51" i="16" s="1"/>
  <c r="N8" i="16"/>
  <c r="N9" i="16"/>
  <c r="P52" i="13"/>
  <c r="I7" i="16"/>
  <c r="K52" i="13"/>
  <c r="R60" i="13"/>
  <c r="O52" i="13"/>
  <c r="Z25" i="13"/>
  <c r="Z52" i="13"/>
  <c r="Q15" i="13"/>
  <c r="Q25" i="13" s="1"/>
  <c r="O7" i="16" s="1"/>
  <c r="O11" i="16"/>
  <c r="O13" i="16" s="1"/>
  <c r="K9" i="16"/>
  <c r="AA50" i="13"/>
  <c r="O60" i="13"/>
  <c r="W43" i="13"/>
  <c r="W50" i="13" s="1"/>
  <c r="U8" i="16" s="1"/>
  <c r="U12" i="16" s="1"/>
  <c r="X60" i="13"/>
  <c r="L50" i="13"/>
  <c r="AD8" i="13"/>
  <c r="AD15" i="13"/>
  <c r="AD25" i="13" s="1"/>
  <c r="V60" i="13"/>
  <c r="U50" i="13"/>
  <c r="S8" i="16"/>
  <c r="J8" i="16"/>
  <c r="J12" i="16" s="1"/>
  <c r="X50" i="13"/>
  <c r="V8" i="16" s="1"/>
  <c r="T50" i="13"/>
  <c r="Q60" i="13"/>
  <c r="U60" i="13"/>
  <c r="V50" i="13"/>
  <c r="R50" i="13"/>
  <c r="U52" i="13"/>
  <c r="Q8" i="16"/>
  <c r="I12" i="16"/>
  <c r="N60" i="13"/>
  <c r="Q52" i="13"/>
  <c r="K12" i="16"/>
  <c r="K13" i="16" s="1"/>
  <c r="X25" i="37"/>
  <c r="V46" i="16" s="1"/>
  <c r="V50" i="16" s="1"/>
  <c r="X49" i="37"/>
  <c r="S25" i="37"/>
  <c r="Q46" i="16" s="1"/>
  <c r="K25" i="37"/>
  <c r="I46" i="16" s="1"/>
  <c r="R25" i="37"/>
  <c r="P46" i="16" s="1"/>
  <c r="P50" i="16" s="1"/>
  <c r="P52" i="16" s="1"/>
  <c r="R49" i="37"/>
  <c r="K56" i="37"/>
  <c r="T56" i="37"/>
  <c r="W25" i="37"/>
  <c r="U46" i="16" s="1"/>
  <c r="U50" i="16" s="1"/>
  <c r="M25" i="37"/>
  <c r="K46" i="16" s="1"/>
  <c r="L56" i="37"/>
  <c r="U56" i="37"/>
  <c r="O25" i="37"/>
  <c r="M56" i="37"/>
  <c r="V56" i="37"/>
  <c r="P25" i="37"/>
  <c r="N46" i="16" s="1"/>
  <c r="N50" i="16" s="1"/>
  <c r="P49" i="37"/>
  <c r="O56" i="37"/>
  <c r="W56" i="37"/>
  <c r="P56" i="37"/>
  <c r="N56" i="37"/>
  <c r="V57" i="37"/>
  <c r="M57" i="37"/>
  <c r="U57" i="37"/>
  <c r="AD44" i="37"/>
  <c r="AD56" i="37" s="1"/>
  <c r="S47" i="37"/>
  <c r="N57" i="37"/>
  <c r="N47" i="37"/>
  <c r="Q15" i="37"/>
  <c r="Q25" i="37"/>
  <c r="O46" i="16" s="1"/>
  <c r="M47" i="37"/>
  <c r="U47" i="37"/>
  <c r="S47" i="16" s="1"/>
  <c r="S51" i="16" s="1"/>
  <c r="AC47" i="37"/>
  <c r="AC49" i="37" s="1"/>
  <c r="O57" i="37"/>
  <c r="V47" i="37"/>
  <c r="T47" i="16" s="1"/>
  <c r="T51" i="16" s="1"/>
  <c r="V49" i="37"/>
  <c r="X57" i="37"/>
  <c r="AD10" i="37"/>
  <c r="AD15" i="37" s="1"/>
  <c r="AD25" i="37" s="1"/>
  <c r="AB46" i="16" s="1"/>
  <c r="AB50" i="16" s="1"/>
  <c r="AD30" i="37"/>
  <c r="R57" i="37"/>
  <c r="Z57" i="37"/>
  <c r="K57" i="37"/>
  <c r="AA57" i="37"/>
  <c r="AD7" i="37"/>
  <c r="Q40" i="37"/>
  <c r="L57" i="37"/>
  <c r="T57" i="37"/>
  <c r="AB57" i="37"/>
  <c r="N12" i="16"/>
  <c r="Y8" i="16"/>
  <c r="AA52" i="13"/>
  <c r="I11" i="16"/>
  <c r="I13" i="16"/>
  <c r="T52" i="13"/>
  <c r="R8" i="16"/>
  <c r="R12" i="16" s="1"/>
  <c r="X52" i="13"/>
  <c r="T8" i="16"/>
  <c r="P8" i="16"/>
  <c r="P12" i="16" s="1"/>
  <c r="Q12" i="16"/>
  <c r="S12" i="16"/>
  <c r="Q57" i="37"/>
  <c r="Q47" i="37"/>
  <c r="Y12" i="16"/>
  <c r="V12" i="16"/>
  <c r="T12" i="16"/>
  <c r="R41" i="16"/>
  <c r="R29" i="16"/>
  <c r="P41" i="16"/>
  <c r="R43" i="16"/>
  <c r="K21" i="16"/>
  <c r="J33" i="16"/>
  <c r="R21" i="16"/>
  <c r="P48" i="16"/>
  <c r="Y13" i="16"/>
  <c r="K29" i="16"/>
  <c r="N21" i="16"/>
  <c r="N23" i="16"/>
  <c r="L50" i="16"/>
  <c r="O9" i="16"/>
  <c r="S36" i="16"/>
  <c r="O17" i="16"/>
  <c r="L36" i="16"/>
  <c r="K35" i="16"/>
  <c r="K37" i="16" s="1"/>
  <c r="R36" i="16"/>
  <c r="I33" i="16"/>
  <c r="V23" i="16"/>
  <c r="N33" i="16"/>
  <c r="N35" i="16"/>
  <c r="Y29" i="16"/>
  <c r="R33" i="16"/>
  <c r="Y17" i="16"/>
  <c r="I50" i="16"/>
  <c r="O50" i="16"/>
  <c r="Y35" i="16"/>
  <c r="X45" i="16"/>
  <c r="M33" i="16"/>
  <c r="AA54" i="16"/>
  <c r="J50" i="16"/>
  <c r="J52" i="16" s="1"/>
  <c r="V48" i="16"/>
  <c r="Y55" i="16"/>
  <c r="R45" i="16" l="1"/>
  <c r="S55" i="16"/>
  <c r="Q33" i="16"/>
  <c r="O47" i="16"/>
  <c r="Q49" i="37"/>
  <c r="R55" i="16"/>
  <c r="Q47" i="16"/>
  <c r="Q51" i="16" s="1"/>
  <c r="S49" i="37"/>
  <c r="Q50" i="16"/>
  <c r="Q52" i="16" s="1"/>
  <c r="R46" i="16"/>
  <c r="T49" i="37"/>
  <c r="L11" i="16"/>
  <c r="AD60" i="13"/>
  <c r="L17" i="16"/>
  <c r="U13" i="16"/>
  <c r="R17" i="16"/>
  <c r="R23" i="16"/>
  <c r="R25" i="16" s="1"/>
  <c r="J15" i="16"/>
  <c r="L49" i="35"/>
  <c r="M43" i="16"/>
  <c r="M45" i="16" s="1"/>
  <c r="M41" i="16"/>
  <c r="Q52" i="5"/>
  <c r="O27" i="16"/>
  <c r="V52" i="5"/>
  <c r="T27" i="16"/>
  <c r="X27" i="16"/>
  <c r="Y52" i="5"/>
  <c r="X52" i="5"/>
  <c r="V27" i="16"/>
  <c r="P27" i="16"/>
  <c r="K16" i="16"/>
  <c r="M49" i="35"/>
  <c r="T16" i="16"/>
  <c r="V49" i="35"/>
  <c r="W52" i="13"/>
  <c r="L47" i="16"/>
  <c r="L51" i="16" s="1"/>
  <c r="L52" i="16" s="1"/>
  <c r="N49" i="37"/>
  <c r="K50" i="16"/>
  <c r="K48" i="16"/>
  <c r="N51" i="16"/>
  <c r="N52" i="16" s="1"/>
  <c r="N48" i="16"/>
  <c r="Q21" i="16"/>
  <c r="Q24" i="16"/>
  <c r="U45" i="6"/>
  <c r="S31" i="16"/>
  <c r="U9" i="16"/>
  <c r="AD49" i="35"/>
  <c r="Y49" i="35"/>
  <c r="X15" i="16"/>
  <c r="S25" i="13"/>
  <c r="S60" i="13"/>
  <c r="V11" i="16"/>
  <c r="V9" i="16"/>
  <c r="U39" i="16"/>
  <c r="W39" i="36"/>
  <c r="O39" i="16"/>
  <c r="Q39" i="36"/>
  <c r="Q43" i="16"/>
  <c r="Q45" i="16" s="1"/>
  <c r="Q41" i="16"/>
  <c r="AD45" i="13"/>
  <c r="AD47" i="13" s="1"/>
  <c r="AD59" i="13" s="1"/>
  <c r="N47" i="13"/>
  <c r="O47" i="27"/>
  <c r="M20" i="16"/>
  <c r="M24" i="16" s="1"/>
  <c r="S46" i="16"/>
  <c r="U49" i="37"/>
  <c r="Y25" i="37"/>
  <c r="X46" i="16" s="1"/>
  <c r="Y57" i="37"/>
  <c r="L48" i="16"/>
  <c r="Y46" i="16"/>
  <c r="Z49" i="37"/>
  <c r="I47" i="16"/>
  <c r="K49" i="37"/>
  <c r="W60" i="13"/>
  <c r="K47" i="16"/>
  <c r="K51" i="16" s="1"/>
  <c r="M49" i="37"/>
  <c r="X47" i="16"/>
  <c r="X51" i="16" s="1"/>
  <c r="X55" i="16" s="1"/>
  <c r="S11" i="16"/>
  <c r="S9" i="16"/>
  <c r="X7" i="16"/>
  <c r="Y52" i="13"/>
  <c r="N49" i="35"/>
  <c r="W45" i="6"/>
  <c r="U31" i="16"/>
  <c r="W49" i="35"/>
  <c r="U15" i="16"/>
  <c r="V16" i="16"/>
  <c r="X49" i="35"/>
  <c r="N54" i="16"/>
  <c r="N13" i="16"/>
  <c r="M21" i="16"/>
  <c r="AB19" i="16"/>
  <c r="M23" i="16"/>
  <c r="L40" i="16"/>
  <c r="N39" i="36"/>
  <c r="Q36" i="16"/>
  <c r="Q37" i="16" s="1"/>
  <c r="Z52" i="5"/>
  <c r="Z45" i="6"/>
  <c r="V45" i="6"/>
  <c r="T31" i="16"/>
  <c r="T33" i="16" s="1"/>
  <c r="V32" i="16"/>
  <c r="V36" i="16" s="1"/>
  <c r="X45" i="6"/>
  <c r="I20" i="16"/>
  <c r="K47" i="27"/>
  <c r="K49" i="35"/>
  <c r="I15" i="16"/>
  <c r="P17" i="16"/>
  <c r="P23" i="16"/>
  <c r="P25" i="16" s="1"/>
  <c r="AD18" i="35"/>
  <c r="AD23" i="35" s="1"/>
  <c r="AD47" i="27"/>
  <c r="T50" i="16"/>
  <c r="T52" i="16" s="1"/>
  <c r="T48" i="16"/>
  <c r="N25" i="16"/>
  <c r="Y54" i="16"/>
  <c r="Y56" i="16" s="1"/>
  <c r="J7" i="16"/>
  <c r="K43" i="16"/>
  <c r="Q23" i="16"/>
  <c r="Q17" i="16"/>
  <c r="R37" i="16"/>
  <c r="M9" i="16"/>
  <c r="M12" i="16"/>
  <c r="N45" i="6"/>
  <c r="L31" i="16"/>
  <c r="AB45" i="6"/>
  <c r="X33" i="16"/>
  <c r="R11" i="16"/>
  <c r="R9" i="16"/>
  <c r="R49" i="35"/>
  <c r="M50" i="16"/>
  <c r="P21" i="16"/>
  <c r="O23" i="16"/>
  <c r="AD19" i="5"/>
  <c r="AD23" i="5" s="1"/>
  <c r="AD52" i="5" s="1"/>
  <c r="T40" i="16"/>
  <c r="V39" i="36"/>
  <c r="V52" i="16"/>
  <c r="R25" i="13"/>
  <c r="N37" i="27"/>
  <c r="N45" i="27" s="1"/>
  <c r="L45" i="6"/>
  <c r="S45" i="6"/>
  <c r="O23" i="5"/>
  <c r="U20" i="16"/>
  <c r="U24" i="16" s="1"/>
  <c r="W47" i="27"/>
  <c r="U23" i="35"/>
  <c r="L39" i="36"/>
  <c r="K40" i="16"/>
  <c r="K44" i="16" s="1"/>
  <c r="M39" i="36"/>
  <c r="M52" i="13"/>
  <c r="AA45" i="6"/>
  <c r="AD13" i="36"/>
  <c r="AD19" i="36" s="1"/>
  <c r="V21" i="16"/>
  <c r="P51" i="5"/>
  <c r="R51" i="5"/>
  <c r="P28" i="16" s="1"/>
  <c r="P36" i="16" s="1"/>
  <c r="P55" i="16" s="1"/>
  <c r="L51" i="5"/>
  <c r="R25" i="6"/>
  <c r="AA49" i="35"/>
  <c r="AD41" i="6"/>
  <c r="AD44" i="6" s="1"/>
  <c r="AD45" i="6" s="1"/>
  <c r="V25" i="13"/>
  <c r="T7" i="16" s="1"/>
  <c r="AB47" i="35"/>
  <c r="AB49" i="35" s="1"/>
  <c r="P60" i="13"/>
  <c r="N16" i="16"/>
  <c r="N24" i="16" s="1"/>
  <c r="P49" i="35"/>
  <c r="AB19" i="36"/>
  <c r="AB39" i="36" s="1"/>
  <c r="AA25" i="37"/>
  <c r="AA49" i="37" s="1"/>
  <c r="AD33" i="37"/>
  <c r="AD40" i="37" s="1"/>
  <c r="W40" i="37"/>
  <c r="AC47" i="35"/>
  <c r="AC49" i="35" s="1"/>
  <c r="X19" i="36"/>
  <c r="AC38" i="36"/>
  <c r="AC39" i="36" s="1"/>
  <c r="O47" i="37"/>
  <c r="Q55" i="16" l="1"/>
  <c r="AD47" i="37"/>
  <c r="AD49" i="37" s="1"/>
  <c r="AD57" i="37"/>
  <c r="K41" i="16"/>
  <c r="V39" i="16"/>
  <c r="X39" i="36"/>
  <c r="U49" i="35"/>
  <c r="S15" i="16"/>
  <c r="O25" i="16"/>
  <c r="J11" i="16"/>
  <c r="J9" i="16"/>
  <c r="U17" i="16"/>
  <c r="U23" i="16"/>
  <c r="O41" i="16"/>
  <c r="O43" i="16"/>
  <c r="O45" i="16" s="1"/>
  <c r="X17" i="16"/>
  <c r="X23" i="16"/>
  <c r="X25" i="16" s="1"/>
  <c r="N17" i="16"/>
  <c r="T24" i="16"/>
  <c r="T17" i="16"/>
  <c r="R52" i="5"/>
  <c r="O35" i="16"/>
  <c r="O37" i="16" s="1"/>
  <c r="O29" i="16"/>
  <c r="O51" i="16"/>
  <c r="O48" i="16"/>
  <c r="W47" i="37"/>
  <c r="W57" i="37"/>
  <c r="T11" i="16"/>
  <c r="T9" i="16"/>
  <c r="J28" i="16"/>
  <c r="L52" i="5"/>
  <c r="AB39" i="16"/>
  <c r="AB43" i="16" s="1"/>
  <c r="AD39" i="36"/>
  <c r="L20" i="16"/>
  <c r="N47" i="27"/>
  <c r="T44" i="16"/>
  <c r="T45" i="16" s="1"/>
  <c r="T41" i="16"/>
  <c r="N28" i="16"/>
  <c r="P52" i="5"/>
  <c r="M25" i="16"/>
  <c r="S13" i="16"/>
  <c r="S50" i="16"/>
  <c r="S52" i="16" s="1"/>
  <c r="S48" i="16"/>
  <c r="M47" i="16"/>
  <c r="O49" i="37"/>
  <c r="R45" i="6"/>
  <c r="P31" i="16"/>
  <c r="P33" i="16" s="1"/>
  <c r="Q25" i="16"/>
  <c r="Y49" i="37"/>
  <c r="I51" i="16"/>
  <c r="I48" i="16"/>
  <c r="V13" i="16"/>
  <c r="P35" i="16"/>
  <c r="P37" i="16" s="1"/>
  <c r="P29" i="16"/>
  <c r="X29" i="16"/>
  <c r="X35" i="16"/>
  <c r="X37" i="16" s="1"/>
  <c r="J23" i="16"/>
  <c r="J25" i="16" s="1"/>
  <c r="J17" i="16"/>
  <c r="AD50" i="13"/>
  <c r="AD52" i="13" s="1"/>
  <c r="V52" i="13"/>
  <c r="I21" i="16"/>
  <c r="I24" i="16"/>
  <c r="I55" i="16" s="1"/>
  <c r="AB20" i="16"/>
  <c r="X50" i="16"/>
  <c r="X52" i="16" s="1"/>
  <c r="X48" i="16"/>
  <c r="U41" i="16"/>
  <c r="U43" i="16"/>
  <c r="U45" i="16" s="1"/>
  <c r="S35" i="16"/>
  <c r="S37" i="16" s="1"/>
  <c r="S33" i="16"/>
  <c r="AB16" i="16"/>
  <c r="K24" i="16"/>
  <c r="K17" i="16"/>
  <c r="V29" i="16"/>
  <c r="V35" i="16"/>
  <c r="V37" i="16" s="1"/>
  <c r="T29" i="16"/>
  <c r="T35" i="16"/>
  <c r="T37" i="16" s="1"/>
  <c r="AB32" i="16"/>
  <c r="AB36" i="16" s="1"/>
  <c r="U33" i="16"/>
  <c r="U35" i="16"/>
  <c r="U37" i="16" s="1"/>
  <c r="X11" i="16"/>
  <c r="X9" i="16"/>
  <c r="M27" i="16"/>
  <c r="O52" i="5"/>
  <c r="P7" i="16"/>
  <c r="AB7" i="16" s="1"/>
  <c r="AB11" i="16" s="1"/>
  <c r="R52" i="13"/>
  <c r="R13" i="16"/>
  <c r="R54" i="16"/>
  <c r="R56" i="16" s="1"/>
  <c r="L33" i="16"/>
  <c r="AB31" i="16"/>
  <c r="L35" i="16"/>
  <c r="L37" i="16" s="1"/>
  <c r="K45" i="16"/>
  <c r="K54" i="16"/>
  <c r="AB15" i="16"/>
  <c r="I17" i="16"/>
  <c r="I23" i="16"/>
  <c r="L44" i="16"/>
  <c r="L45" i="16" s="1"/>
  <c r="L41" i="16"/>
  <c r="V33" i="16"/>
  <c r="V24" i="16"/>
  <c r="V17" i="16"/>
  <c r="Y50" i="16"/>
  <c r="Y52" i="16" s="1"/>
  <c r="Y48" i="16"/>
  <c r="N50" i="13"/>
  <c r="N59" i="13"/>
  <c r="M13" i="16"/>
  <c r="S52" i="13"/>
  <c r="Q7" i="16"/>
  <c r="U21" i="16"/>
  <c r="K52" i="16"/>
  <c r="R50" i="16"/>
  <c r="R52" i="16" s="1"/>
  <c r="R48" i="16"/>
  <c r="Q48" i="16"/>
  <c r="AB24" i="16" l="1"/>
  <c r="AB47" i="16"/>
  <c r="T13" i="16"/>
  <c r="T54" i="16"/>
  <c r="O52" i="16"/>
  <c r="O55" i="16"/>
  <c r="S23" i="16"/>
  <c r="S17" i="16"/>
  <c r="AB33" i="16"/>
  <c r="P9" i="16"/>
  <c r="P11" i="16"/>
  <c r="Q9" i="16"/>
  <c r="Q11" i="16"/>
  <c r="N52" i="13"/>
  <c r="L8" i="16"/>
  <c r="V25" i="16"/>
  <c r="V55" i="16"/>
  <c r="I54" i="16"/>
  <c r="I56" i="16" s="1"/>
  <c r="I25" i="16"/>
  <c r="I52" i="16"/>
  <c r="M51" i="16"/>
  <c r="M48" i="16"/>
  <c r="AB17" i="16"/>
  <c r="AB23" i="16"/>
  <c r="AB25" i="16" s="1"/>
  <c r="X54" i="16"/>
  <c r="X56" i="16" s="1"/>
  <c r="X13" i="16"/>
  <c r="U25" i="16"/>
  <c r="U54" i="16"/>
  <c r="J54" i="16"/>
  <c r="J13" i="16"/>
  <c r="AB27" i="16"/>
  <c r="AB35" i="16" s="1"/>
  <c r="M29" i="16"/>
  <c r="M35" i="16"/>
  <c r="K55" i="16"/>
  <c r="K56" i="16" s="1"/>
  <c r="K25" i="16"/>
  <c r="N36" i="16"/>
  <c r="N29" i="16"/>
  <c r="L21" i="16"/>
  <c r="AB21" i="16" s="1"/>
  <c r="L24" i="16"/>
  <c r="L25" i="16" s="1"/>
  <c r="J36" i="16"/>
  <c r="J29" i="16"/>
  <c r="U47" i="16"/>
  <c r="W49" i="37"/>
  <c r="L54" i="16"/>
  <c r="O54" i="16"/>
  <c r="T25" i="16"/>
  <c r="T55" i="16"/>
  <c r="V43" i="16"/>
  <c r="V45" i="16" s="1"/>
  <c r="AB45" i="16" s="1"/>
  <c r="V41" i="16"/>
  <c r="AB41" i="16" s="1"/>
  <c r="AB29" i="16" l="1"/>
  <c r="O56" i="16"/>
  <c r="Q54" i="16"/>
  <c r="Q56" i="16" s="1"/>
  <c r="Q13" i="16"/>
  <c r="V54" i="16"/>
  <c r="V56" i="16" s="1"/>
  <c r="M37" i="16"/>
  <c r="M54" i="16"/>
  <c r="M55" i="16"/>
  <c r="M52" i="16"/>
  <c r="AB8" i="16"/>
  <c r="AB12" i="16" s="1"/>
  <c r="L12" i="16"/>
  <c r="L9" i="16"/>
  <c r="AB9" i="16" s="1"/>
  <c r="P13" i="16"/>
  <c r="P54" i="16"/>
  <c r="P56" i="16" s="1"/>
  <c r="T56" i="16"/>
  <c r="AB54" i="16"/>
  <c r="J56" i="16"/>
  <c r="J55" i="16"/>
  <c r="J37" i="16"/>
  <c r="N37" i="16"/>
  <c r="N55" i="16"/>
  <c r="N56" i="16" s="1"/>
  <c r="U48" i="16"/>
  <c r="AB48" i="16" s="1"/>
  <c r="U51" i="16"/>
  <c r="S25" i="16"/>
  <c r="S54" i="16"/>
  <c r="S56" i="16" s="1"/>
  <c r="AB37" i="16" l="1"/>
  <c r="L55" i="16"/>
  <c r="L56" i="16" s="1"/>
  <c r="L13" i="16"/>
  <c r="AB13" i="16"/>
  <c r="M56" i="16"/>
  <c r="U52" i="16"/>
  <c r="AB52" i="16" s="1"/>
  <c r="U55" i="16"/>
  <c r="U56" i="16" s="1"/>
  <c r="AB51" i="16"/>
  <c r="AB55" i="16" s="1"/>
  <c r="AB56" i="16" s="1"/>
</calcChain>
</file>

<file path=xl/sharedStrings.xml><?xml version="1.0" encoding="utf-8"?>
<sst xmlns="http://schemas.openxmlformats.org/spreadsheetml/2006/main" count="1208" uniqueCount="178">
  <si>
    <t>Прізвище, ім'я
та по батькові
(повністю)</t>
  </si>
  <si>
    <t>Дисципліна</t>
  </si>
  <si>
    <t>Форма навчання</t>
  </si>
  <si>
    <t>контингент студентів</t>
  </si>
  <si>
    <t>ВИДИ НАВЧАЛЬНОГО НАВАНТАЖЕННЯ</t>
  </si>
  <si>
    <t>ставка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</si>
  <si>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</si>
  <si>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</si>
  <si>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</si>
  <si>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</si>
  <si>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
екзаменом</t>
  </si>
  <si>
    <t>заліки</t>
  </si>
  <si>
    <t>виробнича практика</t>
  </si>
  <si>
    <t>навчальна практика</t>
  </si>
  <si>
    <t>поточні
консультації</t>
  </si>
  <si>
    <t>індивідуальні 
зайняття</t>
  </si>
  <si>
    <t>проведення аспірантських
екзаменів та рецензув. реф.</t>
  </si>
  <si>
    <t>керівництво аспірантами</t>
  </si>
  <si>
    <t>керівництво на ФПК</t>
  </si>
  <si>
    <t>робота приймальної комісії</t>
  </si>
  <si>
    <t>Всього</t>
  </si>
  <si>
    <t>Примітка</t>
  </si>
  <si>
    <t>1 семестр</t>
  </si>
  <si>
    <t>Усього за 1 семестр</t>
  </si>
  <si>
    <t>Усього за 2 семестр</t>
  </si>
  <si>
    <t>Усього за рік</t>
  </si>
  <si>
    <t>Курс</t>
  </si>
  <si>
    <t>Спеціальність</t>
  </si>
  <si>
    <t xml:space="preserve">Курс </t>
  </si>
  <si>
    <t>Ставка</t>
  </si>
  <si>
    <t>2 семестр</t>
  </si>
  <si>
    <t>Фінанси</t>
  </si>
  <si>
    <t>д</t>
  </si>
  <si>
    <t>ЕП</t>
  </si>
  <si>
    <t>ЕФ</t>
  </si>
  <si>
    <t>з</t>
  </si>
  <si>
    <t>№ п/п</t>
  </si>
  <si>
    <t>спеціальність</t>
  </si>
  <si>
    <t>Рік</t>
  </si>
  <si>
    <t>ЕМ</t>
  </si>
  <si>
    <t>Фінансовий менеджмент</t>
  </si>
  <si>
    <t>Страховий менеджмент</t>
  </si>
  <si>
    <t>Фінанси ІІ</t>
  </si>
  <si>
    <t>Фінансово-економічний аналіз</t>
  </si>
  <si>
    <t>Фінанси підприємств</t>
  </si>
  <si>
    <t xml:space="preserve">д </t>
  </si>
  <si>
    <t>Бюджетна система</t>
  </si>
  <si>
    <t xml:space="preserve">Фінансова діяльність суб`єктів підприємництва </t>
  </si>
  <si>
    <t>Фінанси, гроші та кредит</t>
  </si>
  <si>
    <t>Разом (денна форма)</t>
  </si>
  <si>
    <t>Разом (заочна форма)</t>
  </si>
  <si>
    <t>курсові роботи</t>
  </si>
  <si>
    <t>Група</t>
  </si>
  <si>
    <t>поточні консультації</t>
  </si>
  <si>
    <t>консультування докторантів та здобувачів</t>
  </si>
  <si>
    <t>"___" ____________ 20 ____ р.</t>
  </si>
  <si>
    <t>№ з/п</t>
  </si>
  <si>
    <t>Адонін           Сергій Вікторович</t>
  </si>
  <si>
    <t>Бобирь Ольга Іванівна</t>
  </si>
  <si>
    <t>ЕІ</t>
  </si>
  <si>
    <t>Левкович     Оксана Володимирівна</t>
  </si>
  <si>
    <t>доцент, к.е.н., доцент</t>
  </si>
  <si>
    <t>Посада, вчене
звання,
вчена
ступінь</t>
  </si>
  <si>
    <t>І семестр</t>
  </si>
  <si>
    <t>ІІ семестр</t>
  </si>
  <si>
    <t>Всього завідувач кафедри</t>
  </si>
  <si>
    <t>Всього за доцентами</t>
  </si>
  <si>
    <t>Адонін          Сергій Вікторович</t>
  </si>
  <si>
    <t>Бобирь         Ольга          Іванівна</t>
  </si>
  <si>
    <t>Левкович  Оксана  Володимирівна</t>
  </si>
  <si>
    <t>ДНІПРОВСЬКИЙ НАЦІОНАЛЬНИЙ УНІВЕРСИТЕТ ІМЕНІ ОЛЕСЯ ГОНЧАРА</t>
  </si>
  <si>
    <t>ЕА</t>
  </si>
  <si>
    <t>Дипломна робота (ЕК)</t>
  </si>
  <si>
    <t>Шевцова Олена Йосипівна</t>
  </si>
  <si>
    <t>Фінансовий менеджмент у банку</t>
  </si>
  <si>
    <t>Гроші і кредит</t>
  </si>
  <si>
    <t>Разом (інше)</t>
  </si>
  <si>
    <t>Інвестування</t>
  </si>
  <si>
    <t>Фінансовий ринок</t>
  </si>
  <si>
    <t>Макаренко Юлія  Петрівна</t>
  </si>
  <si>
    <t>Банківські операції</t>
  </si>
  <si>
    <t>Банківська система</t>
  </si>
  <si>
    <t>проф., д.е.н., проф.</t>
  </si>
  <si>
    <t>Шевцова        Олена         Йосипівна</t>
  </si>
  <si>
    <t>Макаренко    Юлія      Петрівна</t>
  </si>
  <si>
    <t>Всього за професорами</t>
  </si>
  <si>
    <t>Випускні кваліфікаційні проекти (роботи)</t>
  </si>
  <si>
    <t>Фінансово-економічні наукові дослідження</t>
  </si>
  <si>
    <t>Фінансове планування та прогнозування</t>
  </si>
  <si>
    <t>Генезис фінансової думки</t>
  </si>
  <si>
    <t>Вступ до фінансових студій</t>
  </si>
  <si>
    <t>Фінансові студії</t>
  </si>
  <si>
    <t>Разом за кафедрою</t>
  </si>
  <si>
    <t>атестаційні екзамени</t>
  </si>
  <si>
    <t>Виконавець __________________ Оксана ЛЕВКОВИЧ</t>
  </si>
  <si>
    <t>ЕФ-21-1</t>
  </si>
  <si>
    <t>Пенсійне та соціальне страхування</t>
  </si>
  <si>
    <t>Фінанси і фінансовий менеджмент</t>
  </si>
  <si>
    <t>Керівництво дипломними роботами</t>
  </si>
  <si>
    <t>Управлінська практика</t>
  </si>
  <si>
    <t>Управлінська практика (захист)</t>
  </si>
  <si>
    <t>Виробнича практика</t>
  </si>
  <si>
    <t>Виробнича практика (захист)</t>
  </si>
  <si>
    <t>Переддипломна практика</t>
  </si>
  <si>
    <t>Переддипломна практика (захист)</t>
  </si>
  <si>
    <t>Фінансовий інжиніринг</t>
  </si>
  <si>
    <t>зав.каф., к.е.н.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</si>
  <si>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 </t>
    </r>
    <r>
      <rPr>
        <b/>
        <sz val="11"/>
        <rFont val="Times New Roman"/>
        <family val="1"/>
        <charset val="204"/>
      </rPr>
      <t xml:space="preserve">Оксана ЛЕВКОВИЧ </t>
    </r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</si>
  <si>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</t>
    </r>
    <r>
      <rPr>
        <b/>
        <sz val="11"/>
        <rFont val="Times New Roman"/>
        <family val="1"/>
        <charset val="204"/>
      </rPr>
      <t>Оксана ЛЕВКОВИЧ</t>
    </r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</si>
  <si>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 </t>
    </r>
    <r>
      <rPr>
        <b/>
        <sz val="11"/>
        <rFont val="Times New Roman"/>
        <family val="1"/>
        <charset val="204"/>
      </rPr>
      <t>Оксана ЛЕВКОВИЧ</t>
    </r>
  </si>
  <si>
    <t>зо</t>
  </si>
  <si>
    <t>до</t>
  </si>
  <si>
    <t>ЕФ-22-1</t>
  </si>
  <si>
    <t xml:space="preserve">Фінанси  </t>
  </si>
  <si>
    <t>Страхування</t>
  </si>
  <si>
    <t>Публічні фінанси</t>
  </si>
  <si>
    <t>Курсова робота з дисципліни "Гроші і кредит" (керівництво)</t>
  </si>
  <si>
    <t>Курсова робота з дисципліни "Гроші і кредит" (захист)</t>
  </si>
  <si>
    <t>Курсова робота з дисципліни "Фінанси" (керівництво)</t>
  </si>
  <si>
    <t>Курсова робота з дисципліни "Фінанси" (захист)</t>
  </si>
  <si>
    <t>Курсова робота з дисципліни "Фінанси підприємства" (керівництво)</t>
  </si>
  <si>
    <t>Курсова робота з дисципліни "Фінанси підприємства" (захист)</t>
  </si>
  <si>
    <t>Курсова робота з дисципліни "Фінансовий менеджмент" (керівництво)</t>
  </si>
  <si>
    <t>Курсова робота з дисципліни "Фінансовий менеджмент" (захист)</t>
  </si>
  <si>
    <t>Адонін      Сергій Вікторович</t>
  </si>
  <si>
    <t>ЕФ-23-1</t>
  </si>
  <si>
    <t>ЕФ-23м-1</t>
  </si>
  <si>
    <t xml:space="preserve">ЕФ </t>
  </si>
  <si>
    <t>Ризик-менеджмент інститутів фінансового ринку</t>
  </si>
  <si>
    <t>ЕІ-23-1</t>
  </si>
  <si>
    <t>ЕА-23-1</t>
  </si>
  <si>
    <t>Викладацька практика</t>
  </si>
  <si>
    <t>ЕФ-23а-1</t>
  </si>
  <si>
    <t>Стратегія торгів на фондовому ринку</t>
  </si>
  <si>
    <t>зав.каф., к.е.н., доц.</t>
  </si>
  <si>
    <t>ЕФ-24м-1</t>
  </si>
  <si>
    <t>ЕП-24-1з</t>
  </si>
  <si>
    <t>ЕП-24у-1з</t>
  </si>
  <si>
    <t>Тренінг-курс «Доходи та заощадження родини"</t>
  </si>
  <si>
    <t>ЕФ,ЕП-23-1</t>
  </si>
  <si>
    <t>Страхові послуги</t>
  </si>
  <si>
    <t>ЕФ-24-1</t>
  </si>
  <si>
    <t>ЕІ-24-1</t>
  </si>
  <si>
    <t>ЕА-24-1</t>
  </si>
  <si>
    <t>ЕС</t>
  </si>
  <si>
    <t>ЕС-24-1</t>
  </si>
  <si>
    <t>ЕМ-24-1</t>
  </si>
  <si>
    <t>ЕП-24-1</t>
  </si>
  <si>
    <t>ЕП-24у-1</t>
  </si>
  <si>
    <t>ЕФ-24-1з</t>
  </si>
  <si>
    <t>ЕФ-24у-1з</t>
  </si>
  <si>
    <t>Фінансово-економічні ризики</t>
  </si>
  <si>
    <t>Інноваційний розвиток у банківському та страховому бізнесі</t>
  </si>
  <si>
    <t>Регулювання фінансово-кредитних ринків</t>
  </si>
  <si>
    <t>Інституційні загрози фінансовій безпеці економіки</t>
  </si>
  <si>
    <t>Фінансова конвергенція фондового ринку</t>
  </si>
  <si>
    <t>Стратегічний розвиток фондового ринку</t>
  </si>
  <si>
    <t>ЕФ-23а</t>
  </si>
  <si>
    <t>ЕФ-24у-1</t>
  </si>
  <si>
    <t>Мудрий Микола Володимирович</t>
  </si>
  <si>
    <t>ст.викл</t>
  </si>
  <si>
    <t>Біржовий ринок цінних паперів</t>
  </si>
  <si>
    <t>Розподіл навчального навантаження між викладачами кафедри фінансів, банківської справи та страхування (ЕФБ) на 2024-2025 навчальний рік</t>
  </si>
  <si>
    <t>Розподіл навчального навантаження між викладачами кафедри фінансів, банківської справи та страхування (ЕФБ) на 2024-20245навчальний рік</t>
  </si>
  <si>
    <t>Затверджено на засіданні кафедри фінансів, банківської справи та страхування (протокол №2    від "  06 "      вересня     2024 р.)</t>
  </si>
  <si>
    <t>ст.викл.</t>
  </si>
  <si>
    <t>Всього за ст.викл.</t>
  </si>
  <si>
    <t>Тренінг-курс "Фінансовий експерт"</t>
  </si>
  <si>
    <t>вибіркова</t>
  </si>
  <si>
    <t>1м</t>
  </si>
  <si>
    <t>Всього за сумісництвом</t>
  </si>
  <si>
    <t xml:space="preserve">0,5суміс. </t>
  </si>
  <si>
    <t>0суміс.</t>
  </si>
  <si>
    <t>0,25 суміс.</t>
  </si>
  <si>
    <t xml:space="preserve">проведення аспірантських
екзаменів </t>
  </si>
  <si>
    <t>Інше</t>
  </si>
  <si>
    <t>доцент,к.е.н., доцент</t>
  </si>
  <si>
    <t>консультування докторантів, здобувачів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</si>
</sst>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;[Red]0.000"/>
  </numFmts>
  <fonts count="31" x14ac:knownFonts="1">
    <font>
      <sz val="10"/>
      <name val="Arial Cyr"/>
      <charset val="204"/>
    </font>
    <font>
      <sz val="8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Arial Cyr"/>
      <charset val="204"/>
    </font>
    <font>
      <sz val="12"/>
      <name val="Arial Cyr"/>
      <family val="2"/>
      <charset val="204"/>
    </font>
    <font>
      <sz val="13"/>
      <name val="Arial Cyr"/>
      <family val="2"/>
      <charset val="204"/>
    </font>
    <font>
      <sz val="12"/>
      <color indexed="12"/>
      <name val="Times New Roman"/>
      <family val="1"/>
      <charset val="204"/>
    </font>
    <font>
      <sz val="10"/>
      <name val="Arial Cyr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name val="Arial Cyr"/>
      <charset val="204"/>
    </font>
    <font>
      <sz val="14"/>
      <name val="Arial Cyr"/>
      <charset val="204"/>
    </font>
    <font>
      <b/>
      <i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2"/>
      <name val="Arial Cyr"/>
      <charset val="204"/>
    </font>
    <font>
      <b/>
      <sz val="9"/>
      <name val="Arial Cyr"/>
      <charset val="204"/>
    </font>
    <font>
      <sz val="11"/>
      <color indexed="8"/>
      <name val="Calibri"/>
      <family val="2"/>
    </font>
    <font>
      <b/>
      <i/>
      <sz val="10"/>
      <name val="Arial Cyr"/>
      <charset val="204"/>
    </font>
    <font>
      <b/>
      <sz val="14"/>
      <name val="Times New Roman Cyr"/>
      <family val="1"/>
      <charset val="204"/>
    </font>
    <font>
      <sz val="10"/>
      <name val="Arial Cyr"/>
      <family val="2"/>
      <charset val="204"/>
    </font>
    <font>
      <b/>
      <sz val="8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27" fillId="0" borderId="0"/>
    <xf numFmtId="0" fontId="24" fillId="0" borderId="0"/>
    <xf numFmtId="0" fontId="10" fillId="0" borderId="0"/>
  </cellStyleXfs>
  <cellXfs count="527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17" fillId="3" borderId="21" xfId="0" applyFont="1" applyFill="1" applyBorder="1"/>
    <xf numFmtId="0" fontId="17" fillId="3" borderId="2" xfId="0" applyFont="1" applyFill="1" applyBorder="1"/>
    <xf numFmtId="0" fontId="17" fillId="3" borderId="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22" xfId="0" applyFont="1" applyFill="1" applyBorder="1"/>
    <xf numFmtId="0" fontId="22" fillId="3" borderId="0" xfId="0" applyFont="1" applyFill="1"/>
    <xf numFmtId="0" fontId="17" fillId="3" borderId="23" xfId="0" applyFont="1" applyFill="1" applyBorder="1" applyAlignment="1">
      <alignment horizontal="center" textRotation="90"/>
    </xf>
    <xf numFmtId="0" fontId="17" fillId="3" borderId="6" xfId="0" applyFont="1" applyFill="1" applyBorder="1" applyAlignment="1">
      <alignment horizontal="center" textRotation="90"/>
    </xf>
    <xf numFmtId="0" fontId="17" fillId="3" borderId="7" xfId="0" applyFont="1" applyFill="1" applyBorder="1" applyAlignment="1">
      <alignment horizontal="center" textRotation="90"/>
    </xf>
    <xf numFmtId="0" fontId="17" fillId="3" borderId="24" xfId="0" applyFont="1" applyFill="1" applyBorder="1" applyAlignment="1">
      <alignment horizontal="center" textRotation="90"/>
    </xf>
    <xf numFmtId="0" fontId="23" fillId="3" borderId="0" xfId="0" applyFont="1" applyFill="1"/>
    <xf numFmtId="0" fontId="4" fillId="3" borderId="4" xfId="0" applyFont="1" applyFill="1" applyBorder="1" applyAlignment="1">
      <alignment horizontal="center"/>
    </xf>
    <xf numFmtId="0" fontId="4" fillId="3" borderId="0" xfId="0" applyFont="1" applyFill="1"/>
    <xf numFmtId="0" fontId="4" fillId="3" borderId="15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12" fillId="3" borderId="25" xfId="0" applyNumberFormat="1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18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16" fillId="3" borderId="19" xfId="0" applyFont="1" applyFill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6" fillId="3" borderId="32" xfId="0" applyFont="1" applyFill="1" applyBorder="1" applyAlignment="1">
      <alignment horizontal="center"/>
    </xf>
    <xf numFmtId="0" fontId="16" fillId="3" borderId="33" xfId="0" applyFont="1" applyFill="1" applyBorder="1" applyAlignment="1">
      <alignment horizontal="center"/>
    </xf>
    <xf numFmtId="0" fontId="4" fillId="3" borderId="34" xfId="0" applyFont="1" applyFill="1" applyBorder="1"/>
    <xf numFmtId="0" fontId="4" fillId="3" borderId="3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1" fontId="16" fillId="3" borderId="6" xfId="0" applyNumberFormat="1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6" fillId="3" borderId="32" xfId="0" applyFont="1" applyFill="1" applyBorder="1"/>
    <xf numFmtId="0" fontId="12" fillId="3" borderId="27" xfId="0" applyFont="1" applyFill="1" applyBorder="1"/>
    <xf numFmtId="0" fontId="17" fillId="3" borderId="26" xfId="0" applyFont="1" applyFill="1" applyBorder="1"/>
    <xf numFmtId="0" fontId="4" fillId="3" borderId="4" xfId="0" applyFont="1" applyFill="1" applyBorder="1"/>
    <xf numFmtId="0" fontId="4" fillId="3" borderId="15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24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6" xfId="0" applyFont="1" applyFill="1" applyBorder="1"/>
    <xf numFmtId="0" fontId="4" fillId="3" borderId="1" xfId="0" applyFont="1" applyFill="1" applyBorder="1"/>
    <xf numFmtId="164" fontId="12" fillId="3" borderId="31" xfId="0" applyNumberFormat="1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164" fontId="16" fillId="3" borderId="6" xfId="0" applyNumberFormat="1" applyFont="1" applyFill="1" applyBorder="1" applyAlignment="1">
      <alignment horizontal="center"/>
    </xf>
    <xf numFmtId="164" fontId="12" fillId="3" borderId="38" xfId="0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wrapText="1"/>
    </xf>
    <xf numFmtId="164" fontId="12" fillId="3" borderId="24" xfId="0" applyNumberFormat="1" applyFont="1" applyFill="1" applyBorder="1" applyAlignment="1">
      <alignment horizontal="center"/>
    </xf>
    <xf numFmtId="0" fontId="4" fillId="3" borderId="28" xfId="0" applyFont="1" applyFill="1" applyBorder="1"/>
    <xf numFmtId="0" fontId="16" fillId="3" borderId="39" xfId="0" applyFont="1" applyFill="1" applyBorder="1"/>
    <xf numFmtId="0" fontId="4" fillId="3" borderId="40" xfId="0" applyFont="1" applyFill="1" applyBorder="1"/>
    <xf numFmtId="0" fontId="4" fillId="3" borderId="41" xfId="0" applyFont="1" applyFill="1" applyBorder="1"/>
    <xf numFmtId="0" fontId="16" fillId="3" borderId="39" xfId="0" applyFont="1" applyFill="1" applyBorder="1" applyAlignment="1">
      <alignment horizontal="center"/>
    </xf>
    <xf numFmtId="0" fontId="16" fillId="3" borderId="42" xfId="0" applyFont="1" applyFill="1" applyBorder="1"/>
    <xf numFmtId="0" fontId="4" fillId="3" borderId="14" xfId="0" applyFont="1" applyFill="1" applyBorder="1"/>
    <xf numFmtId="0" fontId="4" fillId="3" borderId="43" xfId="0" applyFont="1" applyFill="1" applyBorder="1"/>
    <xf numFmtId="0" fontId="12" fillId="3" borderId="42" xfId="0" applyFont="1" applyFill="1" applyBorder="1" applyAlignment="1">
      <alignment horizontal="center"/>
    </xf>
    <xf numFmtId="0" fontId="12" fillId="3" borderId="0" xfId="0" applyFont="1" applyFill="1"/>
    <xf numFmtId="0" fontId="12" fillId="3" borderId="44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0" fillId="3" borderId="0" xfId="0" applyFill="1"/>
    <xf numFmtId="0" fontId="4" fillId="3" borderId="22" xfId="0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 vertical="center"/>
    </xf>
    <xf numFmtId="0" fontId="4" fillId="3" borderId="24" xfId="0" applyFont="1" applyFill="1" applyBorder="1"/>
    <xf numFmtId="0" fontId="4" fillId="3" borderId="6" xfId="0" applyFont="1" applyFill="1" applyBorder="1"/>
    <xf numFmtId="0" fontId="4" fillId="3" borderId="11" xfId="0" applyFont="1" applyFill="1" applyBorder="1"/>
    <xf numFmtId="0" fontId="16" fillId="3" borderId="6" xfId="0" applyFont="1" applyFill="1" applyBorder="1"/>
    <xf numFmtId="0" fontId="16" fillId="3" borderId="7" xfId="0" applyFont="1" applyFill="1" applyBorder="1"/>
    <xf numFmtId="0" fontId="12" fillId="3" borderId="33" xfId="0" applyFont="1" applyFill="1" applyBorder="1"/>
    <xf numFmtId="0" fontId="12" fillId="3" borderId="46" xfId="0" applyFont="1" applyFill="1" applyBorder="1"/>
    <xf numFmtId="0" fontId="4" fillId="3" borderId="22" xfId="0" applyFont="1" applyFill="1" applyBorder="1"/>
    <xf numFmtId="0" fontId="4" fillId="3" borderId="47" xfId="0" applyFont="1" applyFill="1" applyBorder="1" applyAlignment="1">
      <alignment horizontal="center"/>
    </xf>
    <xf numFmtId="1" fontId="4" fillId="3" borderId="2" xfId="0" applyNumberFormat="1" applyFont="1" applyFill="1" applyBorder="1"/>
    <xf numFmtId="0" fontId="12" fillId="3" borderId="22" xfId="0" applyFont="1" applyFill="1" applyBorder="1" applyAlignment="1">
      <alignment horizontal="center"/>
    </xf>
    <xf numFmtId="0" fontId="4" fillId="3" borderId="8" xfId="0" applyFont="1" applyFill="1" applyBorder="1"/>
    <xf numFmtId="0" fontId="4" fillId="3" borderId="8" xfId="0" applyFont="1" applyFill="1" applyBorder="1" applyAlignment="1">
      <alignment horizontal="center" wrapText="1"/>
    </xf>
    <xf numFmtId="0" fontId="16" fillId="3" borderId="48" xfId="0" applyFont="1" applyFill="1" applyBorder="1"/>
    <xf numFmtId="0" fontId="16" fillId="3" borderId="7" xfId="0" applyFont="1" applyFill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1" fontId="4" fillId="3" borderId="36" xfId="0" applyNumberFormat="1" applyFont="1" applyFill="1" applyBorder="1" applyAlignment="1">
      <alignment horizontal="center"/>
    </xf>
    <xf numFmtId="0" fontId="4" fillId="3" borderId="50" xfId="0" applyFont="1" applyFill="1" applyBorder="1" applyAlignment="1">
      <alignment horizontal="center"/>
    </xf>
    <xf numFmtId="164" fontId="12" fillId="3" borderId="26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/>
    </xf>
    <xf numFmtId="0" fontId="16" fillId="3" borderId="1" xfId="0" applyFont="1" applyFill="1" applyBorder="1" applyAlignment="1">
      <alignment horizontal="center"/>
    </xf>
    <xf numFmtId="1" fontId="16" fillId="3" borderId="1" xfId="0" applyNumberFormat="1" applyFont="1" applyFill="1" applyBorder="1" applyAlignment="1">
      <alignment horizontal="center"/>
    </xf>
    <xf numFmtId="0" fontId="14" fillId="3" borderId="6" xfId="0" applyFont="1" applyFill="1" applyBorder="1"/>
    <xf numFmtId="0" fontId="14" fillId="3" borderId="11" xfId="0" applyFont="1" applyFill="1" applyBorder="1"/>
    <xf numFmtId="0" fontId="12" fillId="3" borderId="27" xfId="0" applyFont="1" applyFill="1" applyBorder="1" applyAlignment="1">
      <alignment horizontal="center"/>
    </xf>
    <xf numFmtId="0" fontId="12" fillId="3" borderId="16" xfId="0" applyFont="1" applyFill="1" applyBorder="1"/>
    <xf numFmtId="0" fontId="12" fillId="3" borderId="14" xfId="0" applyFont="1" applyFill="1" applyBorder="1"/>
    <xf numFmtId="0" fontId="16" fillId="3" borderId="9" xfId="0" applyFont="1" applyFill="1" applyBorder="1"/>
    <xf numFmtId="0" fontId="16" fillId="3" borderId="40" xfId="0" applyFont="1" applyFill="1" applyBorder="1"/>
    <xf numFmtId="1" fontId="16" fillId="3" borderId="40" xfId="0" applyNumberFormat="1" applyFont="1" applyFill="1" applyBorder="1"/>
    <xf numFmtId="0" fontId="16" fillId="3" borderId="48" xfId="0" applyFont="1" applyFill="1" applyBorder="1" applyAlignment="1">
      <alignment horizontal="center"/>
    </xf>
    <xf numFmtId="0" fontId="16" fillId="3" borderId="29" xfId="0" applyFont="1" applyFill="1" applyBorder="1" applyAlignment="1">
      <alignment horizontal="center"/>
    </xf>
    <xf numFmtId="164" fontId="16" fillId="3" borderId="29" xfId="0" applyNumberFormat="1" applyFont="1" applyFill="1" applyBorder="1" applyAlignment="1">
      <alignment horizontal="center"/>
    </xf>
    <xf numFmtId="1" fontId="16" fillId="3" borderId="29" xfId="0" applyNumberFormat="1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0" fontId="16" fillId="3" borderId="51" xfId="0" applyFont="1" applyFill="1" applyBorder="1" applyAlignment="1">
      <alignment horizontal="center"/>
    </xf>
    <xf numFmtId="0" fontId="16" fillId="3" borderId="40" xfId="0" applyFont="1" applyFill="1" applyBorder="1" applyAlignment="1">
      <alignment horizontal="center"/>
    </xf>
    <xf numFmtId="164" fontId="16" fillId="3" borderId="40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0" fontId="4" fillId="3" borderId="26" xfId="0" applyFont="1" applyFill="1" applyBorder="1"/>
    <xf numFmtId="2" fontId="4" fillId="3" borderId="1" xfId="0" applyNumberFormat="1" applyFont="1" applyFill="1" applyBorder="1" applyAlignment="1">
      <alignment horizontal="center"/>
    </xf>
    <xf numFmtId="0" fontId="16" fillId="3" borderId="29" xfId="0" applyFont="1" applyFill="1" applyBorder="1"/>
    <xf numFmtId="1" fontId="16" fillId="3" borderId="29" xfId="0" applyNumberFormat="1" applyFont="1" applyFill="1" applyBorder="1"/>
    <xf numFmtId="0" fontId="16" fillId="3" borderId="30" xfId="0" applyFont="1" applyFill="1" applyBorder="1"/>
    <xf numFmtId="164" fontId="16" fillId="3" borderId="52" xfId="0" applyNumberFormat="1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46" xfId="0" applyFont="1" applyFill="1" applyBorder="1" applyAlignment="1">
      <alignment horizontal="center"/>
    </xf>
    <xf numFmtId="1" fontId="16" fillId="3" borderId="39" xfId="0" applyNumberFormat="1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16" fillId="3" borderId="53" xfId="0" applyFont="1" applyFill="1" applyBorder="1"/>
    <xf numFmtId="0" fontId="12" fillId="3" borderId="40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2" fontId="12" fillId="3" borderId="25" xfId="0" applyNumberFormat="1" applyFont="1" applyFill="1" applyBorder="1" applyAlignment="1">
      <alignment horizontal="center"/>
    </xf>
    <xf numFmtId="0" fontId="4" fillId="3" borderId="48" xfId="0" applyFont="1" applyFill="1" applyBorder="1"/>
    <xf numFmtId="0" fontId="4" fillId="3" borderId="5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0" fontId="25" fillId="3" borderId="0" xfId="0" applyFont="1" applyFill="1"/>
    <xf numFmtId="0" fontId="4" fillId="3" borderId="55" xfId="0" applyFont="1" applyFill="1" applyBorder="1" applyAlignment="1">
      <alignment horizontal="center"/>
    </xf>
    <xf numFmtId="0" fontId="3" fillId="3" borderId="24" xfId="0" applyFont="1" applyFill="1" applyBorder="1"/>
    <xf numFmtId="0" fontId="16" fillId="3" borderId="9" xfId="0" applyFont="1" applyFill="1" applyBorder="1" applyAlignment="1">
      <alignment horizontal="left"/>
    </xf>
    <xf numFmtId="0" fontId="12" fillId="3" borderId="40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3" fillId="3" borderId="22" xfId="0" applyFont="1" applyFill="1" applyBorder="1"/>
    <xf numFmtId="0" fontId="13" fillId="3" borderId="19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3" fillId="3" borderId="48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13" fillId="3" borderId="9" xfId="0" applyFont="1" applyFill="1" applyBorder="1"/>
    <xf numFmtId="0" fontId="11" fillId="3" borderId="40" xfId="0" applyFont="1" applyFill="1" applyBorder="1"/>
    <xf numFmtId="0" fontId="11" fillId="3" borderId="10" xfId="0" applyFont="1" applyFill="1" applyBorder="1"/>
    <xf numFmtId="0" fontId="13" fillId="3" borderId="9" xfId="0" applyFont="1" applyFill="1" applyBorder="1" applyAlignment="1">
      <alignment horizontal="center"/>
    </xf>
    <xf numFmtId="0" fontId="13" fillId="3" borderId="40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164" fontId="13" fillId="3" borderId="56" xfId="0" applyNumberFormat="1" applyFont="1" applyFill="1" applyBorder="1" applyAlignment="1">
      <alignment horizontal="center"/>
    </xf>
    <xf numFmtId="0" fontId="13" fillId="3" borderId="57" xfId="0" applyFont="1" applyFill="1" applyBorder="1"/>
    <xf numFmtId="0" fontId="11" fillId="3" borderId="33" xfId="0" applyFont="1" applyFill="1" applyBorder="1"/>
    <xf numFmtId="0" fontId="11" fillId="3" borderId="54" xfId="0" applyFont="1" applyFill="1" applyBorder="1"/>
    <xf numFmtId="0" fontId="4" fillId="3" borderId="15" xfId="0" applyFont="1" applyFill="1" applyBorder="1" applyAlignment="1">
      <alignment wrapText="1"/>
    </xf>
    <xf numFmtId="0" fontId="12" fillId="3" borderId="41" xfId="0" applyFont="1" applyFill="1" applyBorder="1"/>
    <xf numFmtId="0" fontId="4" fillId="3" borderId="58" xfId="0" applyFont="1" applyFill="1" applyBorder="1"/>
    <xf numFmtId="0" fontId="4" fillId="3" borderId="13" xfId="0" applyFont="1" applyFill="1" applyBorder="1"/>
    <xf numFmtId="0" fontId="12" fillId="3" borderId="13" xfId="0" applyFont="1" applyFill="1" applyBorder="1" applyAlignment="1">
      <alignment horizontal="center"/>
    </xf>
    <xf numFmtId="0" fontId="4" fillId="3" borderId="59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16" fillId="3" borderId="57" xfId="0" applyFont="1" applyFill="1" applyBorder="1" applyAlignment="1">
      <alignment horizontal="left"/>
    </xf>
    <xf numFmtId="0" fontId="16" fillId="3" borderId="16" xfId="0" applyFont="1" applyFill="1" applyBorder="1" applyAlignment="1">
      <alignment horizontal="left"/>
    </xf>
    <xf numFmtId="0" fontId="12" fillId="3" borderId="16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center"/>
    </xf>
    <xf numFmtId="0" fontId="14" fillId="3" borderId="7" xfId="0" applyFont="1" applyFill="1" applyBorder="1"/>
    <xf numFmtId="2" fontId="12" fillId="3" borderId="22" xfId="0" applyNumberFormat="1" applyFont="1" applyFill="1" applyBorder="1" applyAlignment="1">
      <alignment horizontal="center"/>
    </xf>
    <xf numFmtId="1" fontId="16" fillId="3" borderId="48" xfId="0" applyNumberFormat="1" applyFont="1" applyFill="1" applyBorder="1"/>
    <xf numFmtId="1" fontId="16" fillId="3" borderId="9" xfId="0" applyNumberFormat="1" applyFont="1" applyFill="1" applyBorder="1" applyAlignment="1">
      <alignment horizontal="center"/>
    </xf>
    <xf numFmtId="0" fontId="4" fillId="3" borderId="60" xfId="0" applyFont="1" applyFill="1" applyBorder="1"/>
    <xf numFmtId="0" fontId="4" fillId="3" borderId="61" xfId="0" applyFont="1" applyFill="1" applyBorder="1"/>
    <xf numFmtId="0" fontId="16" fillId="3" borderId="53" xfId="0" applyFont="1" applyFill="1" applyBorder="1" applyAlignment="1">
      <alignment horizontal="center"/>
    </xf>
    <xf numFmtId="0" fontId="12" fillId="3" borderId="10" xfId="0" applyFont="1" applyFill="1" applyBorder="1"/>
    <xf numFmtId="0" fontId="17" fillId="3" borderId="36" xfId="0" applyFont="1" applyFill="1" applyBorder="1"/>
    <xf numFmtId="0" fontId="17" fillId="3" borderId="36" xfId="0" applyFont="1" applyFill="1" applyBorder="1" applyAlignment="1">
      <alignment horizontal="center"/>
    </xf>
    <xf numFmtId="0" fontId="17" fillId="3" borderId="37" xfId="0" applyFont="1" applyFill="1" applyBorder="1" applyAlignment="1">
      <alignment horizontal="center"/>
    </xf>
    <xf numFmtId="164" fontId="12" fillId="3" borderId="0" xfId="0" applyNumberFormat="1" applyFont="1" applyFill="1"/>
    <xf numFmtId="1" fontId="4" fillId="3" borderId="1" xfId="0" applyNumberFormat="1" applyFont="1" applyFill="1" applyBorder="1" applyAlignment="1">
      <alignment horizontal="center" vertical="center"/>
    </xf>
    <xf numFmtId="1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16" fillId="3" borderId="16" xfId="0" applyFont="1" applyFill="1" applyBorder="1"/>
    <xf numFmtId="0" fontId="14" fillId="3" borderId="14" xfId="0" applyFont="1" applyFill="1" applyBorder="1"/>
    <xf numFmtId="0" fontId="14" fillId="3" borderId="17" xfId="0" applyFont="1" applyFill="1" applyBorder="1"/>
    <xf numFmtId="0" fontId="16" fillId="3" borderId="16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1" fontId="16" fillId="3" borderId="14" xfId="0" applyNumberFormat="1" applyFont="1" applyFill="1" applyBorder="1" applyAlignment="1">
      <alignment horizontal="center"/>
    </xf>
    <xf numFmtId="164" fontId="12" fillId="3" borderId="22" xfId="0" applyNumberFormat="1" applyFont="1" applyFill="1" applyBorder="1" applyAlignment="1">
      <alignment horizontal="center"/>
    </xf>
    <xf numFmtId="0" fontId="4" fillId="3" borderId="20" xfId="0" applyFont="1" applyFill="1" applyBorder="1" applyAlignment="1">
      <alignment vertical="justify"/>
    </xf>
    <xf numFmtId="0" fontId="4" fillId="3" borderId="34" xfId="0" applyFont="1" applyFill="1" applyBorder="1" applyAlignment="1">
      <alignment wrapText="1"/>
    </xf>
    <xf numFmtId="0" fontId="6" fillId="3" borderId="0" xfId="0" applyFont="1" applyFill="1" applyAlignment="1">
      <alignment horizontal="left" vertical="top"/>
    </xf>
    <xf numFmtId="0" fontId="26" fillId="3" borderId="62" xfId="0" applyFont="1" applyFill="1" applyBorder="1" applyAlignment="1">
      <alignment horizontal="left" vertical="top"/>
    </xf>
    <xf numFmtId="0" fontId="0" fillId="3" borderId="62" xfId="0" applyFill="1" applyBorder="1" applyAlignment="1">
      <alignment horizontal="left" vertical="top"/>
    </xf>
    <xf numFmtId="0" fontId="17" fillId="3" borderId="2" xfId="0" applyFont="1" applyFill="1" applyBorder="1" applyAlignment="1">
      <alignment horizontal="center" textRotation="90" wrapText="1"/>
    </xf>
    <xf numFmtId="0" fontId="17" fillId="3" borderId="6" xfId="0" applyFont="1" applyFill="1" applyBorder="1" applyAlignment="1">
      <alignment horizontal="center" textRotation="90" wrapText="1"/>
    </xf>
    <xf numFmtId="0" fontId="4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4" fillId="3" borderId="2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/>
    </xf>
    <xf numFmtId="0" fontId="4" fillId="3" borderId="33" xfId="0" applyFont="1" applyFill="1" applyBorder="1"/>
    <xf numFmtId="0" fontId="4" fillId="3" borderId="54" xfId="0" applyFont="1" applyFill="1" applyBorder="1"/>
    <xf numFmtId="0" fontId="16" fillId="3" borderId="33" xfId="0" applyFont="1" applyFill="1" applyBorder="1"/>
    <xf numFmtId="164" fontId="16" fillId="3" borderId="33" xfId="0" applyNumberFormat="1" applyFont="1" applyFill="1" applyBorder="1"/>
    <xf numFmtId="1" fontId="16" fillId="3" borderId="33" xfId="0" applyNumberFormat="1" applyFont="1" applyFill="1" applyBorder="1"/>
    <xf numFmtId="0" fontId="16" fillId="3" borderId="54" xfId="0" applyFont="1" applyFill="1" applyBorder="1"/>
    <xf numFmtId="0" fontId="4" fillId="3" borderId="27" xfId="0" applyFont="1" applyFill="1" applyBorder="1" applyAlignment="1">
      <alignment wrapText="1"/>
    </xf>
    <xf numFmtId="0" fontId="16" fillId="3" borderId="23" xfId="0" applyFont="1" applyFill="1" applyBorder="1"/>
    <xf numFmtId="164" fontId="13" fillId="3" borderId="63" xfId="0" applyNumberFormat="1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4" fillId="3" borderId="49" xfId="0" applyFont="1" applyFill="1" applyBorder="1" applyAlignment="1">
      <alignment vertical="justify"/>
    </xf>
    <xf numFmtId="0" fontId="4" fillId="3" borderId="27" xfId="0" applyFont="1" applyFill="1" applyBorder="1" applyAlignment="1">
      <alignment vertical="justify"/>
    </xf>
    <xf numFmtId="0" fontId="16" fillId="3" borderId="5" xfId="0" applyFont="1" applyFill="1" applyBorder="1" applyAlignment="1">
      <alignment horizontal="center"/>
    </xf>
    <xf numFmtId="0" fontId="16" fillId="3" borderId="62" xfId="0" applyFont="1" applyFill="1" applyBorder="1"/>
    <xf numFmtId="164" fontId="13" fillId="3" borderId="52" xfId="0" applyNumberFormat="1" applyFont="1" applyFill="1" applyBorder="1" applyAlignment="1">
      <alignment horizontal="center"/>
    </xf>
    <xf numFmtId="0" fontId="0" fillId="3" borderId="14" xfId="0" applyFill="1" applyBorder="1"/>
    <xf numFmtId="0" fontId="16" fillId="3" borderId="14" xfId="0" applyFont="1" applyFill="1" applyBorder="1"/>
    <xf numFmtId="1" fontId="16" fillId="3" borderId="14" xfId="0" applyNumberFormat="1" applyFont="1" applyFill="1" applyBorder="1"/>
    <xf numFmtId="164" fontId="16" fillId="3" borderId="64" xfId="0" applyNumberFormat="1" applyFont="1" applyFill="1" applyBorder="1" applyAlignment="1">
      <alignment horizontal="center"/>
    </xf>
    <xf numFmtId="0" fontId="16" fillId="3" borderId="0" xfId="0" applyFont="1" applyFill="1"/>
    <xf numFmtId="0" fontId="16" fillId="3" borderId="57" xfId="0" applyFont="1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3" borderId="66" xfId="0" applyFont="1" applyFill="1" applyBorder="1" applyAlignment="1">
      <alignment horizontal="center"/>
    </xf>
    <xf numFmtId="0" fontId="4" fillId="3" borderId="66" xfId="0" applyFont="1" applyFill="1" applyBorder="1"/>
    <xf numFmtId="1" fontId="16" fillId="3" borderId="6" xfId="0" applyNumberFormat="1" applyFont="1" applyFill="1" applyBorder="1"/>
    <xf numFmtId="0" fontId="0" fillId="3" borderId="11" xfId="0" applyFill="1" applyBorder="1"/>
    <xf numFmtId="0" fontId="4" fillId="3" borderId="15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164" fontId="16" fillId="3" borderId="25" xfId="0" applyNumberFormat="1" applyFont="1" applyFill="1" applyBorder="1" applyAlignment="1">
      <alignment horizontal="center" vertical="center"/>
    </xf>
    <xf numFmtId="0" fontId="16" fillId="3" borderId="67" xfId="0" applyFont="1" applyFill="1" applyBorder="1" applyAlignment="1">
      <alignment horizontal="center" vertical="center"/>
    </xf>
    <xf numFmtId="1" fontId="16" fillId="3" borderId="25" xfId="0" applyNumberFormat="1" applyFont="1" applyFill="1" applyBorder="1" applyAlignment="1">
      <alignment horizontal="center" vertical="center"/>
    </xf>
    <xf numFmtId="0" fontId="4" fillId="3" borderId="17" xfId="0" applyFont="1" applyFill="1" applyBorder="1"/>
    <xf numFmtId="0" fontId="16" fillId="3" borderId="17" xfId="0" applyFont="1" applyFill="1" applyBorder="1"/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42" xfId="0" applyFont="1" applyFill="1" applyBorder="1"/>
    <xf numFmtId="164" fontId="4" fillId="3" borderId="14" xfId="0" applyNumberFormat="1" applyFont="1" applyFill="1" applyBorder="1"/>
    <xf numFmtId="1" fontId="4" fillId="3" borderId="14" xfId="0" applyNumberFormat="1" applyFont="1" applyFill="1" applyBorder="1"/>
    <xf numFmtId="1" fontId="16" fillId="3" borderId="19" xfId="0" applyNumberFormat="1" applyFont="1" applyFill="1" applyBorder="1" applyAlignment="1">
      <alignment horizontal="center"/>
    </xf>
    <xf numFmtId="1" fontId="16" fillId="3" borderId="48" xfId="0" applyNumberFormat="1" applyFont="1" applyFill="1" applyBorder="1" applyAlignment="1">
      <alignment horizontal="center"/>
    </xf>
    <xf numFmtId="1" fontId="16" fillId="3" borderId="57" xfId="0" applyNumberFormat="1" applyFont="1" applyFill="1" applyBorder="1"/>
    <xf numFmtId="1" fontId="16" fillId="3" borderId="15" xfId="0" applyNumberFormat="1" applyFont="1" applyFill="1" applyBorder="1" applyAlignment="1">
      <alignment horizontal="center"/>
    </xf>
    <xf numFmtId="1" fontId="16" fillId="3" borderId="2" xfId="0" applyNumberFormat="1" applyFont="1" applyFill="1" applyBorder="1" applyAlignment="1">
      <alignment horizontal="center"/>
    </xf>
    <xf numFmtId="0" fontId="0" fillId="3" borderId="62" xfId="0" applyFill="1" applyBorder="1"/>
    <xf numFmtId="1" fontId="12" fillId="3" borderId="31" xfId="0" applyNumberFormat="1" applyFont="1" applyFill="1" applyBorder="1" applyAlignment="1">
      <alignment horizontal="center"/>
    </xf>
    <xf numFmtId="1" fontId="12" fillId="3" borderId="31" xfId="0" applyNumberFormat="1" applyFont="1" applyFill="1" applyBorder="1" applyAlignment="1">
      <alignment horizontal="center" vertical="center"/>
    </xf>
    <xf numFmtId="1" fontId="16" fillId="3" borderId="67" xfId="0" applyNumberFormat="1" applyFont="1" applyFill="1" applyBorder="1" applyAlignment="1">
      <alignment horizontal="center"/>
    </xf>
    <xf numFmtId="1" fontId="12" fillId="3" borderId="25" xfId="0" applyNumberFormat="1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1" fontId="16" fillId="3" borderId="11" xfId="0" applyNumberFormat="1" applyFont="1" applyFill="1" applyBorder="1" applyAlignment="1">
      <alignment horizontal="center"/>
    </xf>
    <xf numFmtId="1" fontId="4" fillId="3" borderId="8" xfId="0" applyNumberFormat="1" applyFont="1" applyFill="1" applyBorder="1" applyAlignment="1">
      <alignment horizontal="center"/>
    </xf>
    <xf numFmtId="1" fontId="4" fillId="3" borderId="26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right"/>
    </xf>
    <xf numFmtId="1" fontId="16" fillId="3" borderId="7" xfId="0" applyNumberFormat="1" applyFont="1" applyFill="1" applyBorder="1" applyAlignment="1">
      <alignment horizontal="center"/>
    </xf>
    <xf numFmtId="0" fontId="4" fillId="3" borderId="68" xfId="0" applyFont="1" applyFill="1" applyBorder="1"/>
    <xf numFmtId="1" fontId="3" fillId="3" borderId="26" xfId="0" applyNumberFormat="1" applyFont="1" applyFill="1" applyBorder="1" applyAlignment="1">
      <alignment horizontal="center"/>
    </xf>
    <xf numFmtId="1" fontId="3" fillId="3" borderId="24" xfId="0" applyNumberFormat="1" applyFont="1" applyFill="1" applyBorder="1" applyAlignment="1">
      <alignment horizontal="center"/>
    </xf>
    <xf numFmtId="1" fontId="13" fillId="3" borderId="24" xfId="0" applyNumberFormat="1" applyFont="1" applyFill="1" applyBorder="1" applyAlignment="1">
      <alignment horizontal="center"/>
    </xf>
    <xf numFmtId="1" fontId="13" fillId="3" borderId="40" xfId="0" applyNumberFormat="1" applyFont="1" applyFill="1" applyBorder="1" applyAlignment="1">
      <alignment horizontal="center"/>
    </xf>
    <xf numFmtId="1" fontId="13" fillId="3" borderId="10" xfId="0" applyNumberFormat="1" applyFont="1" applyFill="1" applyBorder="1" applyAlignment="1">
      <alignment horizontal="center"/>
    </xf>
    <xf numFmtId="1" fontId="13" fillId="3" borderId="56" xfId="0" applyNumberFormat="1" applyFont="1" applyFill="1" applyBorder="1" applyAlignment="1">
      <alignment horizontal="center"/>
    </xf>
    <xf numFmtId="0" fontId="4" fillId="3" borderId="27" xfId="0" applyFont="1" applyFill="1" applyBorder="1"/>
    <xf numFmtId="1" fontId="4" fillId="3" borderId="5" xfId="0" applyNumberFormat="1" applyFont="1" applyFill="1" applyBorder="1" applyAlignment="1">
      <alignment horizontal="center" vertical="center"/>
    </xf>
    <xf numFmtId="1" fontId="16" fillId="3" borderId="30" xfId="0" applyNumberFormat="1" applyFont="1" applyFill="1" applyBorder="1" applyAlignment="1">
      <alignment horizontal="center"/>
    </xf>
    <xf numFmtId="1" fontId="12" fillId="3" borderId="22" xfId="0" applyNumberFormat="1" applyFont="1" applyFill="1" applyBorder="1" applyAlignment="1">
      <alignment horizontal="center"/>
    </xf>
    <xf numFmtId="1" fontId="12" fillId="3" borderId="24" xfId="0" applyNumberFormat="1" applyFont="1" applyFill="1" applyBorder="1" applyAlignment="1">
      <alignment horizontal="center"/>
    </xf>
    <xf numFmtId="1" fontId="16" fillId="3" borderId="63" xfId="0" applyNumberFormat="1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vertical="justify"/>
    </xf>
    <xf numFmtId="0" fontId="4" fillId="3" borderId="21" xfId="0" applyFont="1" applyFill="1" applyBorder="1" applyAlignment="1">
      <alignment vertical="justify"/>
    </xf>
    <xf numFmtId="1" fontId="16" fillId="3" borderId="17" xfId="0" applyNumberFormat="1" applyFont="1" applyFill="1" applyBorder="1" applyAlignment="1">
      <alignment horizontal="center"/>
    </xf>
    <xf numFmtId="1" fontId="16" fillId="3" borderId="69" xfId="0" applyNumberFormat="1" applyFont="1" applyFill="1" applyBorder="1" applyAlignment="1">
      <alignment horizontal="center"/>
    </xf>
    <xf numFmtId="1" fontId="16" fillId="3" borderId="5" xfId="0" applyNumberFormat="1" applyFont="1" applyFill="1" applyBorder="1" applyAlignment="1">
      <alignment horizontal="center"/>
    </xf>
    <xf numFmtId="1" fontId="16" fillId="3" borderId="31" xfId="0" applyNumberFormat="1" applyFont="1" applyFill="1" applyBorder="1" applyAlignment="1">
      <alignment horizontal="center"/>
    </xf>
    <xf numFmtId="1" fontId="4" fillId="3" borderId="29" xfId="0" applyNumberFormat="1" applyFont="1" applyFill="1" applyBorder="1" applyAlignment="1">
      <alignment horizontal="center"/>
    </xf>
    <xf numFmtId="1" fontId="4" fillId="3" borderId="29" xfId="0" applyNumberFormat="1" applyFont="1" applyFill="1" applyBorder="1" applyAlignment="1">
      <alignment horizontal="right"/>
    </xf>
    <xf numFmtId="1" fontId="16" fillId="3" borderId="70" xfId="0" applyNumberFormat="1" applyFont="1" applyFill="1" applyBorder="1" applyAlignment="1">
      <alignment horizontal="center"/>
    </xf>
    <xf numFmtId="1" fontId="16" fillId="3" borderId="56" xfId="0" applyNumberFormat="1" applyFont="1" applyFill="1" applyBorder="1" applyAlignment="1">
      <alignment horizontal="center"/>
    </xf>
    <xf numFmtId="0" fontId="4" fillId="3" borderId="20" xfId="0" applyFont="1" applyFill="1" applyBorder="1"/>
    <xf numFmtId="1" fontId="12" fillId="3" borderId="26" xfId="0" applyNumberFormat="1" applyFont="1" applyFill="1" applyBorder="1" applyAlignment="1">
      <alignment horizontal="center"/>
    </xf>
    <xf numFmtId="1" fontId="16" fillId="3" borderId="55" xfId="0" applyNumberFormat="1" applyFont="1" applyFill="1" applyBorder="1" applyAlignment="1">
      <alignment horizontal="center"/>
    </xf>
    <xf numFmtId="1" fontId="16" fillId="3" borderId="33" xfId="0" applyNumberFormat="1" applyFont="1" applyFill="1" applyBorder="1" applyAlignment="1">
      <alignment horizontal="center"/>
    </xf>
    <xf numFmtId="1" fontId="16" fillId="3" borderId="52" xfId="0" applyNumberFormat="1" applyFont="1" applyFill="1" applyBorder="1" applyAlignment="1">
      <alignment horizontal="center"/>
    </xf>
    <xf numFmtId="1" fontId="16" fillId="3" borderId="41" xfId="0" applyNumberFormat="1" applyFont="1" applyFill="1" applyBorder="1" applyAlignment="1">
      <alignment horizontal="center"/>
    </xf>
    <xf numFmtId="1" fontId="16" fillId="3" borderId="40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1" fontId="4" fillId="3" borderId="2" xfId="0" applyNumberFormat="1" applyFont="1" applyFill="1" applyBorder="1" applyAlignment="1">
      <alignment horizontal="right"/>
    </xf>
    <xf numFmtId="1" fontId="4" fillId="3" borderId="1" xfId="0" applyNumberFormat="1" applyFont="1" applyFill="1" applyBorder="1"/>
    <xf numFmtId="1" fontId="4" fillId="3" borderId="5" xfId="0" applyNumberFormat="1" applyFont="1" applyFill="1" applyBorder="1"/>
    <xf numFmtId="1" fontId="4" fillId="3" borderId="61" xfId="0" applyNumberFormat="1" applyFont="1" applyFill="1" applyBorder="1"/>
    <xf numFmtId="1" fontId="4" fillId="3" borderId="61" xfId="0" applyNumberFormat="1" applyFont="1" applyFill="1" applyBorder="1" applyAlignment="1">
      <alignment horizontal="center"/>
    </xf>
    <xf numFmtId="1" fontId="4" fillId="3" borderId="45" xfId="0" applyNumberFormat="1" applyFont="1" applyFill="1" applyBorder="1" applyAlignment="1">
      <alignment horizontal="center"/>
    </xf>
    <xf numFmtId="1" fontId="12" fillId="3" borderId="38" xfId="0" applyNumberFormat="1" applyFont="1" applyFill="1" applyBorder="1" applyAlignment="1">
      <alignment horizontal="center"/>
    </xf>
    <xf numFmtId="1" fontId="4" fillId="3" borderId="36" xfId="0" applyNumberFormat="1" applyFont="1" applyFill="1" applyBorder="1"/>
    <xf numFmtId="1" fontId="4" fillId="3" borderId="55" xfId="0" applyNumberFormat="1" applyFont="1" applyFill="1" applyBorder="1"/>
    <xf numFmtId="1" fontId="4" fillId="3" borderId="53" xfId="0" applyNumberFormat="1" applyFont="1" applyFill="1" applyBorder="1" applyAlignment="1">
      <alignment horizontal="center"/>
    </xf>
    <xf numFmtId="1" fontId="4" fillId="3" borderId="50" xfId="0" applyNumberFormat="1" applyFont="1" applyFill="1" applyBorder="1" applyAlignment="1">
      <alignment horizontal="center"/>
    </xf>
    <xf numFmtId="1" fontId="16" fillId="3" borderId="30" xfId="0" applyNumberFormat="1" applyFont="1" applyFill="1" applyBorder="1"/>
    <xf numFmtId="1" fontId="16" fillId="3" borderId="4" xfId="0" applyNumberFormat="1" applyFont="1" applyFill="1" applyBorder="1" applyAlignment="1">
      <alignment horizontal="center"/>
    </xf>
    <xf numFmtId="1" fontId="16" fillId="3" borderId="22" xfId="0" applyNumberFormat="1" applyFont="1" applyFill="1" applyBorder="1" applyAlignment="1">
      <alignment horizontal="center"/>
    </xf>
    <xf numFmtId="1" fontId="16" fillId="3" borderId="8" xfId="0" applyNumberFormat="1" applyFont="1" applyFill="1" applyBorder="1" applyAlignment="1">
      <alignment horizontal="center"/>
    </xf>
    <xf numFmtId="1" fontId="16" fillId="3" borderId="24" xfId="0" applyNumberFormat="1" applyFont="1" applyFill="1" applyBorder="1" applyAlignment="1">
      <alignment horizontal="center"/>
    </xf>
    <xf numFmtId="1" fontId="16" fillId="3" borderId="51" xfId="0" applyNumberFormat="1" applyFont="1" applyFill="1" applyBorder="1" applyAlignment="1">
      <alignment horizontal="center"/>
    </xf>
    <xf numFmtId="1" fontId="16" fillId="3" borderId="23" xfId="0" applyNumberFormat="1" applyFont="1" applyFill="1" applyBorder="1" applyAlignment="1">
      <alignment horizontal="center"/>
    </xf>
    <xf numFmtId="1" fontId="4" fillId="3" borderId="36" xfId="0" applyNumberFormat="1" applyFont="1" applyFill="1" applyBorder="1" applyAlignment="1">
      <alignment horizontal="right"/>
    </xf>
    <xf numFmtId="1" fontId="4" fillId="3" borderId="37" xfId="0" applyNumberFormat="1" applyFont="1" applyFill="1" applyBorder="1" applyAlignment="1">
      <alignment horizontal="center"/>
    </xf>
    <xf numFmtId="1" fontId="4" fillId="3" borderId="8" xfId="0" applyNumberFormat="1" applyFont="1" applyFill="1" applyBorder="1"/>
    <xf numFmtId="1" fontId="12" fillId="3" borderId="50" xfId="0" applyNumberFormat="1" applyFont="1" applyFill="1" applyBorder="1" applyAlignment="1">
      <alignment horizontal="center"/>
    </xf>
    <xf numFmtId="1" fontId="4" fillId="3" borderId="66" xfId="0" applyNumberFormat="1" applyFont="1" applyFill="1" applyBorder="1"/>
    <xf numFmtId="1" fontId="4" fillId="3" borderId="66" xfId="0" applyNumberFormat="1" applyFont="1" applyFill="1" applyBorder="1" applyAlignment="1">
      <alignment horizontal="center"/>
    </xf>
    <xf numFmtId="1" fontId="16" fillId="3" borderId="11" xfId="0" applyNumberFormat="1" applyFont="1" applyFill="1" applyBorder="1"/>
    <xf numFmtId="1" fontId="12" fillId="3" borderId="24" xfId="0" applyNumberFormat="1" applyFont="1" applyFill="1" applyBorder="1" applyAlignment="1">
      <alignment horizontal="center" vertical="center"/>
    </xf>
    <xf numFmtId="1" fontId="4" fillId="3" borderId="55" xfId="0" applyNumberFormat="1" applyFont="1" applyFill="1" applyBorder="1" applyAlignment="1">
      <alignment horizontal="center"/>
    </xf>
    <xf numFmtId="1" fontId="13" fillId="3" borderId="6" xfId="0" applyNumberFormat="1" applyFont="1" applyFill="1" applyBorder="1" applyAlignment="1">
      <alignment horizontal="center"/>
    </xf>
    <xf numFmtId="1" fontId="13" fillId="3" borderId="7" xfId="0" applyNumberFormat="1" applyFont="1" applyFill="1" applyBorder="1" applyAlignment="1">
      <alignment horizontal="center"/>
    </xf>
    <xf numFmtId="1" fontId="13" fillId="3" borderId="63" xfId="0" applyNumberFormat="1" applyFont="1" applyFill="1" applyBorder="1" applyAlignment="1">
      <alignment horizontal="center"/>
    </xf>
    <xf numFmtId="1" fontId="13" fillId="3" borderId="29" xfId="0" applyNumberFormat="1" applyFont="1" applyFill="1" applyBorder="1" applyAlignment="1">
      <alignment horizontal="center"/>
    </xf>
    <xf numFmtId="1" fontId="3" fillId="3" borderId="30" xfId="0" applyNumberFormat="1" applyFont="1" applyFill="1" applyBorder="1" applyAlignment="1">
      <alignment horizontal="center"/>
    </xf>
    <xf numFmtId="1" fontId="13" fillId="3" borderId="52" xfId="0" applyNumberFormat="1" applyFont="1" applyFill="1" applyBorder="1" applyAlignment="1">
      <alignment horizontal="center"/>
    </xf>
    <xf numFmtId="1" fontId="17" fillId="3" borderId="2" xfId="0" applyNumberFormat="1" applyFont="1" applyFill="1" applyBorder="1"/>
    <xf numFmtId="1" fontId="17" fillId="3" borderId="2" xfId="0" applyNumberFormat="1" applyFont="1" applyFill="1" applyBorder="1" applyAlignment="1">
      <alignment horizontal="center"/>
    </xf>
    <xf numFmtId="1" fontId="16" fillId="3" borderId="3" xfId="0" applyNumberFormat="1" applyFont="1" applyFill="1" applyBorder="1" applyAlignment="1">
      <alignment horizontal="center"/>
    </xf>
    <xf numFmtId="1" fontId="16" fillId="3" borderId="36" xfId="0" applyNumberFormat="1" applyFont="1" applyFill="1" applyBorder="1" applyAlignment="1">
      <alignment horizontal="center"/>
    </xf>
    <xf numFmtId="1" fontId="16" fillId="3" borderId="71" xfId="0" applyNumberFormat="1" applyFont="1" applyFill="1" applyBorder="1" applyAlignment="1">
      <alignment horizontal="center"/>
    </xf>
    <xf numFmtId="1" fontId="12" fillId="3" borderId="14" xfId="0" applyNumberFormat="1" applyFont="1" applyFill="1" applyBorder="1"/>
    <xf numFmtId="1" fontId="12" fillId="3" borderId="17" xfId="0" applyNumberFormat="1" applyFont="1" applyFill="1" applyBorder="1"/>
    <xf numFmtId="1" fontId="12" fillId="3" borderId="64" xfId="0" applyNumberFormat="1" applyFont="1" applyFill="1" applyBorder="1" applyAlignment="1">
      <alignment horizontal="center"/>
    </xf>
    <xf numFmtId="1" fontId="16" fillId="3" borderId="10" xfId="0" applyNumberFormat="1" applyFont="1" applyFill="1" applyBorder="1"/>
    <xf numFmtId="1" fontId="12" fillId="3" borderId="42" xfId="0" applyNumberFormat="1" applyFont="1" applyFill="1" applyBorder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4" fillId="3" borderId="27" xfId="0" applyFont="1" applyFill="1" applyBorder="1" applyAlignment="1">
      <alignment vertical="center"/>
    </xf>
    <xf numFmtId="2" fontId="4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29" fillId="3" borderId="2" xfId="0" applyFont="1" applyFill="1" applyBorder="1"/>
    <xf numFmtId="0" fontId="26" fillId="3" borderId="62" xfId="0" applyFont="1" applyFill="1" applyBorder="1" applyAlignment="1">
      <alignment vertical="center"/>
    </xf>
    <xf numFmtId="2" fontId="2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/>
    </xf>
    <xf numFmtId="0" fontId="7" fillId="0" borderId="1" xfId="0" applyFont="1" applyBorder="1"/>
    <xf numFmtId="0" fontId="0" fillId="0" borderId="1" xfId="0" applyBorder="1"/>
    <xf numFmtId="0" fontId="17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7" fillId="2" borderId="1" xfId="0" applyFont="1" applyFill="1" applyBorder="1" applyAlignment="1">
      <alignment horizontal="center" vertical="top" wrapText="1"/>
    </xf>
    <xf numFmtId="0" fontId="17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12" fillId="0" borderId="1" xfId="0" applyFont="1" applyBorder="1"/>
    <xf numFmtId="164" fontId="1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30" fillId="0" borderId="1" xfId="2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3" applyFont="1" applyBorder="1" applyAlignment="1">
      <alignment horizontal="center" vertical="top" wrapText="1"/>
    </xf>
    <xf numFmtId="0" fontId="21" fillId="0" borderId="1" xfId="2" applyFont="1" applyBorder="1" applyAlignment="1">
      <alignment horizontal="center" vertical="top"/>
    </xf>
    <xf numFmtId="0" fontId="12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8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9" fillId="0" borderId="1" xfId="2" applyNumberFormat="1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 textRotation="90" wrapText="1"/>
    </xf>
    <xf numFmtId="2" fontId="4" fillId="3" borderId="45" xfId="0" applyNumberFormat="1" applyFont="1" applyFill="1" applyBorder="1" applyAlignment="1">
      <alignment horizontal="center" vertical="center" textRotation="90" wrapText="1"/>
    </xf>
    <xf numFmtId="2" fontId="4" fillId="3" borderId="5" xfId="0" applyNumberFormat="1" applyFont="1" applyFill="1" applyBorder="1" applyAlignment="1">
      <alignment horizontal="center" vertical="center" textRotation="90" wrapText="1"/>
    </xf>
    <xf numFmtId="2" fontId="4" fillId="3" borderId="8" xfId="0" applyNumberFormat="1" applyFont="1" applyFill="1" applyBorder="1" applyAlignment="1">
      <alignment horizontal="center" vertical="center" textRotation="90" wrapText="1"/>
    </xf>
    <xf numFmtId="2" fontId="4" fillId="3" borderId="7" xfId="0" applyNumberFormat="1" applyFont="1" applyFill="1" applyBorder="1" applyAlignment="1">
      <alignment horizontal="center" vertical="center" textRotation="90" wrapText="1"/>
    </xf>
    <xf numFmtId="0" fontId="12" fillId="3" borderId="0" xfId="0" applyFont="1" applyFill="1" applyAlignment="1">
      <alignment horizontal="left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17" fillId="3" borderId="13" xfId="0" applyFont="1" applyFill="1" applyBorder="1" applyAlignment="1">
      <alignment horizontal="center" vertical="center" textRotation="90" wrapText="1"/>
    </xf>
    <xf numFmtId="0" fontId="17" fillId="3" borderId="33" xfId="0" applyFont="1" applyFill="1" applyBorder="1" applyAlignment="1">
      <alignment horizontal="center" vertical="center" textRotation="90" wrapText="1"/>
    </xf>
    <xf numFmtId="0" fontId="17" fillId="3" borderId="2" xfId="3" applyFont="1" applyFill="1" applyBorder="1" applyAlignment="1">
      <alignment horizontal="center" vertical="center" wrapText="1"/>
    </xf>
    <xf numFmtId="0" fontId="17" fillId="3" borderId="6" xfId="3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2" fillId="3" borderId="74" xfId="0" applyFont="1" applyFill="1" applyBorder="1" applyAlignment="1">
      <alignment horizontal="center"/>
    </xf>
    <xf numFmtId="0" fontId="12" fillId="3" borderId="73" xfId="0" applyFont="1" applyFill="1" applyBorder="1" applyAlignment="1">
      <alignment horizontal="center"/>
    </xf>
    <xf numFmtId="0" fontId="12" fillId="3" borderId="75" xfId="0" applyFont="1" applyFill="1" applyBorder="1" applyAlignment="1">
      <alignment horizontal="center"/>
    </xf>
    <xf numFmtId="0" fontId="17" fillId="3" borderId="58" xfId="0" applyFont="1" applyFill="1" applyBorder="1" applyAlignment="1">
      <alignment horizontal="center" vertical="center" textRotation="90"/>
    </xf>
    <xf numFmtId="0" fontId="17" fillId="3" borderId="57" xfId="0" applyFont="1" applyFill="1" applyBorder="1" applyAlignment="1">
      <alignment horizontal="center" vertical="center" textRotation="90"/>
    </xf>
    <xf numFmtId="0" fontId="17" fillId="3" borderId="13" xfId="0" applyFont="1" applyFill="1" applyBorder="1" applyAlignment="1">
      <alignment horizontal="center" textRotation="90" wrapText="1"/>
    </xf>
    <xf numFmtId="0" fontId="17" fillId="3" borderId="33" xfId="0" applyFont="1" applyFill="1" applyBorder="1" applyAlignment="1">
      <alignment horizontal="center" textRotation="90" wrapText="1"/>
    </xf>
    <xf numFmtId="0" fontId="4" fillId="3" borderId="29" xfId="0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textRotation="90" wrapText="1"/>
    </xf>
    <xf numFmtId="2" fontId="4" fillId="3" borderId="37" xfId="0" applyNumberFormat="1" applyFont="1" applyFill="1" applyBorder="1" applyAlignment="1">
      <alignment horizontal="center" vertical="center" textRotation="90" wrapText="1"/>
    </xf>
    <xf numFmtId="2" fontId="4" fillId="3" borderId="51" xfId="0" applyNumberFormat="1" applyFont="1" applyFill="1" applyBorder="1" applyAlignment="1">
      <alignment horizontal="center" vertical="center" textRotation="90" wrapText="1"/>
    </xf>
    <xf numFmtId="2" fontId="4" fillId="3" borderId="30" xfId="0" applyNumberFormat="1" applyFont="1" applyFill="1" applyBorder="1" applyAlignment="1">
      <alignment horizontal="center" vertical="center" textRotation="90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7" fillId="3" borderId="2" xfId="0" applyFont="1" applyFill="1" applyBorder="1" applyAlignment="1">
      <alignment horizontal="center" textRotation="90" wrapText="1"/>
    </xf>
    <xf numFmtId="0" fontId="17" fillId="3" borderId="6" xfId="0" applyFont="1" applyFill="1" applyBorder="1" applyAlignment="1">
      <alignment horizontal="center" textRotation="90" wrapText="1"/>
    </xf>
    <xf numFmtId="0" fontId="26" fillId="3" borderId="62" xfId="0" applyFont="1" applyFill="1" applyBorder="1" applyAlignment="1">
      <alignment horizontal="center" vertical="center"/>
    </xf>
    <xf numFmtId="0" fontId="0" fillId="3" borderId="62" xfId="0" applyFill="1" applyBorder="1"/>
    <xf numFmtId="0" fontId="2" fillId="3" borderId="76" xfId="0" applyFont="1" applyFill="1" applyBorder="1" applyAlignment="1">
      <alignment horizontal="center"/>
    </xf>
    <xf numFmtId="0" fontId="2" fillId="3" borderId="70" xfId="0" applyFont="1" applyFill="1" applyBorder="1" applyAlignment="1">
      <alignment horizontal="center"/>
    </xf>
    <xf numFmtId="0" fontId="2" fillId="3" borderId="73" xfId="0" applyFont="1" applyFill="1" applyBorder="1" applyAlignment="1">
      <alignment horizontal="center"/>
    </xf>
    <xf numFmtId="0" fontId="2" fillId="3" borderId="7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57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2" fontId="4" fillId="3" borderId="17" xfId="0" applyNumberFormat="1" applyFont="1" applyFill="1" applyBorder="1" applyAlignment="1">
      <alignment horizontal="center" vertical="center" textRotation="90" wrapText="1"/>
    </xf>
    <xf numFmtId="2" fontId="4" fillId="3" borderId="46" xfId="0" applyNumberFormat="1" applyFont="1" applyFill="1" applyBorder="1" applyAlignment="1">
      <alignment horizontal="center" vertical="center" textRotation="90" wrapText="1"/>
    </xf>
    <xf numFmtId="0" fontId="4" fillId="3" borderId="64" xfId="0" applyFont="1" applyFill="1" applyBorder="1" applyAlignment="1">
      <alignment horizontal="center" vertical="center" wrapText="1"/>
    </xf>
    <xf numFmtId="0" fontId="4" fillId="3" borderId="71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2" fontId="4" fillId="3" borderId="43" xfId="0" applyNumberFormat="1" applyFont="1" applyFill="1" applyBorder="1" applyAlignment="1">
      <alignment horizontal="center" vertical="center" textRotation="90" wrapText="1"/>
    </xf>
    <xf numFmtId="0" fontId="4" fillId="3" borderId="55" xfId="0" applyFont="1" applyFill="1" applyBorder="1" applyAlignment="1">
      <alignment horizontal="center" vertical="center" wrapText="1"/>
    </xf>
    <xf numFmtId="0" fontId="4" fillId="3" borderId="58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2" fontId="4" fillId="3" borderId="72" xfId="0" applyNumberFormat="1" applyFont="1" applyFill="1" applyBorder="1" applyAlignment="1">
      <alignment horizontal="center" vertical="center" textRotation="90" wrapText="1"/>
    </xf>
    <xf numFmtId="2" fontId="4" fillId="3" borderId="59" xfId="0" applyNumberFormat="1" applyFont="1" applyFill="1" applyBorder="1" applyAlignment="1">
      <alignment horizontal="center" vertical="center" textRotation="90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3" borderId="74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77" xfId="0" applyFill="1" applyBorder="1" applyAlignment="1">
      <alignment horizontal="center" vertical="center" wrapText="1"/>
    </xf>
    <xf numFmtId="2" fontId="3" fillId="3" borderId="72" xfId="0" applyNumberFormat="1" applyFont="1" applyFill="1" applyBorder="1" applyAlignment="1">
      <alignment horizontal="center" vertical="center" textRotation="90" wrapText="1"/>
    </xf>
    <xf numFmtId="2" fontId="3" fillId="3" borderId="17" xfId="0" applyNumberFormat="1" applyFont="1" applyFill="1" applyBorder="1" applyAlignment="1">
      <alignment horizontal="center" vertical="center" textRotation="90" wrapText="1"/>
    </xf>
    <xf numFmtId="2" fontId="3" fillId="3" borderId="54" xfId="0" applyNumberFormat="1" applyFont="1" applyFill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/>
    </xf>
  </cellXfs>
  <cellStyles count="4">
    <cellStyle name="TableStyleLight1" xfId="1" xr:uid="{610FAC01-0A43-4E6F-A292-BC2136046554}"/>
    <cellStyle name="Обычный" xfId="0" builtinId="0"/>
    <cellStyle name="Обычный_2015_Зразок-заповнення-Розподілу" xfId="2" xr:uid="{A116E18E-E731-4CA8-8F25-5C04B7E02FBB}"/>
    <cellStyle name="Обычный_Бланк Форма №3" xfId="3" xr:uid="{D328E490-7696-4E7D-832A-EF9150244094}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1910-3ACA-471A-83E1-DEDA2CDEE585}">
  <dimension ref="A2:AI61"/>
  <sheetViews>
    <sheetView tabSelected="1" topLeftCell="A24" zoomScaleNormal="100" zoomScaleSheetLayoutView="100" workbookViewId="0">
      <selection activeCell="D24" sqref="D1:AC1048576"/>
    </sheetView>
  </sheetViews>
  <sheetFormatPr defaultColWidth="9.109375" defaultRowHeight="13.2" x14ac:dyDescent="0.25"/>
  <cols>
    <col min="1" max="27" width="13.109375" style="386" customWidth="1"/>
    <col min="28" max="28" width="16" style="386" customWidth="1"/>
    <col min="29" max="16384" width="9.109375" style="386"/>
  </cols>
  <sheetData>
    <row r="2" spans="1:35" ht="17.399999999999999" x14ac:dyDescent="0.25">
      <c r="A2" s="385"/>
      <c r="B2" s="443" t="s">
        <v>70</v>
      </c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  <c r="U2" s="436"/>
      <c r="V2" s="436"/>
      <c r="W2" s="436"/>
      <c r="X2" s="436"/>
      <c r="Y2" s="436"/>
      <c r="Z2" s="436"/>
      <c r="AA2" s="436"/>
      <c r="AB2" s="436"/>
    </row>
    <row r="3" spans="1:35" ht="17.399999999999999" x14ac:dyDescent="0.25">
      <c r="A3" s="435" t="s">
        <v>162</v>
      </c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6"/>
      <c r="S3" s="436"/>
      <c r="T3" s="436"/>
      <c r="U3" s="436"/>
      <c r="V3" s="436"/>
      <c r="W3" s="436"/>
      <c r="X3" s="436"/>
      <c r="Y3" s="436"/>
      <c r="Z3" s="436"/>
      <c r="AA3" s="436"/>
      <c r="AB3" s="436"/>
      <c r="AC3" s="436"/>
      <c r="AD3" s="436"/>
      <c r="AE3" s="436"/>
      <c r="AF3" s="436"/>
      <c r="AG3" s="436"/>
      <c r="AH3" s="436"/>
      <c r="AI3" s="436"/>
    </row>
    <row r="4" spans="1:35" ht="16.5" customHeight="1" x14ac:dyDescent="0.25">
      <c r="A4" s="430" t="s">
        <v>36</v>
      </c>
      <c r="B4" s="430" t="s">
        <v>0</v>
      </c>
      <c r="C4" s="437" t="s">
        <v>62</v>
      </c>
      <c r="D4" s="438" t="s">
        <v>29</v>
      </c>
      <c r="E4" s="430"/>
      <c r="F4" s="430" t="s">
        <v>2</v>
      </c>
      <c r="G4" s="430" t="s">
        <v>37</v>
      </c>
      <c r="H4" s="431" t="s">
        <v>26</v>
      </c>
      <c r="I4" s="389"/>
      <c r="J4" s="389"/>
      <c r="K4" s="389"/>
      <c r="L4" s="389"/>
      <c r="M4" s="389"/>
      <c r="N4" s="389"/>
      <c r="O4" s="389"/>
      <c r="P4" s="389"/>
      <c r="Q4" s="389"/>
      <c r="R4" s="390" t="s">
        <v>4</v>
      </c>
      <c r="S4" s="389"/>
      <c r="T4" s="389"/>
      <c r="U4" s="389"/>
      <c r="V4" s="389"/>
      <c r="W4" s="389"/>
      <c r="X4" s="389"/>
      <c r="Y4" s="389"/>
      <c r="Z4" s="389"/>
      <c r="AA4" s="389"/>
    </row>
    <row r="5" spans="1:35" s="392" customFormat="1" ht="96.75" customHeight="1" x14ac:dyDescent="0.2">
      <c r="A5" s="431"/>
      <c r="B5" s="431"/>
      <c r="C5" s="437"/>
      <c r="D5" s="438"/>
      <c r="E5" s="430"/>
      <c r="F5" s="430"/>
      <c r="G5" s="430"/>
      <c r="H5" s="431"/>
      <c r="I5" s="388" t="s">
        <v>6</v>
      </c>
      <c r="J5" s="387" t="s">
        <v>7</v>
      </c>
      <c r="K5" s="388" t="s">
        <v>8</v>
      </c>
      <c r="L5" s="388" t="s">
        <v>9</v>
      </c>
      <c r="M5" s="387" t="s">
        <v>10</v>
      </c>
      <c r="N5" s="388" t="s">
        <v>11</v>
      </c>
      <c r="O5" s="387" t="s">
        <v>86</v>
      </c>
      <c r="P5" s="391" t="s">
        <v>93</v>
      </c>
      <c r="Q5" s="388" t="s">
        <v>12</v>
      </c>
      <c r="R5" s="388" t="s">
        <v>13</v>
      </c>
      <c r="S5" s="387" t="s">
        <v>14</v>
      </c>
      <c r="T5" s="387" t="s">
        <v>15</v>
      </c>
      <c r="U5" s="387" t="s">
        <v>51</v>
      </c>
      <c r="V5" s="387" t="s">
        <v>174</v>
      </c>
      <c r="W5" s="422" t="s">
        <v>17</v>
      </c>
      <c r="X5" s="423" t="s">
        <v>177</v>
      </c>
      <c r="Y5" s="387" t="s">
        <v>18</v>
      </c>
      <c r="Z5" s="383" t="s">
        <v>19</v>
      </c>
      <c r="AA5" s="384" t="s">
        <v>175</v>
      </c>
      <c r="AB5" s="384" t="s">
        <v>20</v>
      </c>
    </row>
    <row r="6" spans="1:35" s="394" customFormat="1" x14ac:dyDescent="0.25">
      <c r="A6" s="393">
        <v>1</v>
      </c>
      <c r="B6" s="393">
        <v>2</v>
      </c>
      <c r="C6" s="393">
        <v>3</v>
      </c>
      <c r="D6" s="393">
        <v>4</v>
      </c>
      <c r="E6" s="393">
        <v>5</v>
      </c>
      <c r="F6" s="393">
        <v>6</v>
      </c>
      <c r="G6" s="393">
        <v>7</v>
      </c>
      <c r="H6" s="393">
        <v>8</v>
      </c>
      <c r="I6" s="393">
        <v>9</v>
      </c>
      <c r="J6" s="393">
        <v>10</v>
      </c>
      <c r="K6" s="393">
        <v>11</v>
      </c>
      <c r="L6" s="393">
        <v>12</v>
      </c>
      <c r="M6" s="393">
        <v>13</v>
      </c>
      <c r="N6" s="393">
        <v>14</v>
      </c>
      <c r="O6" s="393">
        <v>15</v>
      </c>
      <c r="P6" s="393">
        <v>16</v>
      </c>
      <c r="Q6" s="393">
        <v>17</v>
      </c>
      <c r="R6" s="393">
        <v>18</v>
      </c>
      <c r="S6" s="393">
        <v>19</v>
      </c>
      <c r="T6" s="393">
        <v>20</v>
      </c>
      <c r="U6" s="393">
        <v>21</v>
      </c>
      <c r="V6" s="393">
        <v>22</v>
      </c>
      <c r="W6" s="393">
        <v>23</v>
      </c>
      <c r="X6" s="393">
        <v>24</v>
      </c>
      <c r="Y6" s="393">
        <v>25</v>
      </c>
      <c r="Z6" s="393">
        <v>26</v>
      </c>
      <c r="AA6" s="393">
        <v>27</v>
      </c>
      <c r="AB6" s="393">
        <v>28</v>
      </c>
      <c r="AC6" s="393">
        <v>29</v>
      </c>
    </row>
    <row r="7" spans="1:35" s="394" customFormat="1" ht="15.6" x14ac:dyDescent="0.3">
      <c r="A7" s="434">
        <v>1</v>
      </c>
      <c r="B7" s="429" t="s">
        <v>69</v>
      </c>
      <c r="C7" s="428" t="s">
        <v>106</v>
      </c>
      <c r="D7" s="398">
        <v>1</v>
      </c>
      <c r="E7" s="7" t="s">
        <v>63</v>
      </c>
      <c r="F7" s="2"/>
      <c r="G7" s="2"/>
      <c r="H7" s="2"/>
      <c r="I7" s="8">
        <f>Левкович!K25</f>
        <v>82</v>
      </c>
      <c r="J7" s="8">
        <f>Левкович!L25</f>
        <v>50</v>
      </c>
      <c r="K7" s="8">
        <f>Левкович!M25</f>
        <v>16</v>
      </c>
      <c r="L7" s="8">
        <f>Левкович!N25</f>
        <v>5.25</v>
      </c>
      <c r="M7" s="8">
        <f>Левкович!O25</f>
        <v>2.5</v>
      </c>
      <c r="N7" s="8">
        <f>Левкович!P25</f>
        <v>0</v>
      </c>
      <c r="O7" s="8">
        <f>Левкович!Q25</f>
        <v>37</v>
      </c>
      <c r="P7" s="8">
        <f>Левкович!R25</f>
        <v>0</v>
      </c>
      <c r="Q7" s="8">
        <f>Левкович!S25</f>
        <v>6.8000000000000007</v>
      </c>
      <c r="R7" s="8">
        <f>Левкович!T25</f>
        <v>0</v>
      </c>
      <c r="S7" s="8">
        <f>Левкович!U25</f>
        <v>8</v>
      </c>
      <c r="T7" s="8">
        <f>Левкович!V25</f>
        <v>0</v>
      </c>
      <c r="U7" s="8">
        <f>Левкович!W25</f>
        <v>13.06</v>
      </c>
      <c r="V7" s="8">
        <f>Левкович!X25</f>
        <v>0</v>
      </c>
      <c r="X7" s="8">
        <f>Левкович!Y25</f>
        <v>0</v>
      </c>
      <c r="Y7" s="8">
        <f>Левкович!AA25</f>
        <v>0</v>
      </c>
      <c r="Z7" s="8"/>
      <c r="AA7" s="8"/>
      <c r="AB7" s="5">
        <f>SUM(I7:Y7)</f>
        <v>220.61</v>
      </c>
    </row>
    <row r="8" spans="1:35" s="394" customFormat="1" ht="15.6" x14ac:dyDescent="0.3">
      <c r="A8" s="434"/>
      <c r="B8" s="429"/>
      <c r="C8" s="428"/>
      <c r="D8" s="398">
        <v>1</v>
      </c>
      <c r="E8" s="7" t="s">
        <v>64</v>
      </c>
      <c r="F8" s="2"/>
      <c r="G8" s="2"/>
      <c r="H8" s="2"/>
      <c r="I8" s="8">
        <f>Левкович!K50</f>
        <v>50</v>
      </c>
      <c r="J8" s="8">
        <f>Левкович!L50</f>
        <v>78</v>
      </c>
      <c r="K8" s="8">
        <f>Левкович!M50</f>
        <v>32</v>
      </c>
      <c r="L8" s="8">
        <f>Левкович!N50</f>
        <v>35.65</v>
      </c>
      <c r="M8" s="8">
        <f>Левкович!O50</f>
        <v>10</v>
      </c>
      <c r="N8" s="8">
        <f>Левкович!P50</f>
        <v>0</v>
      </c>
      <c r="O8" s="8">
        <f>Левкович!Q50</f>
        <v>11</v>
      </c>
      <c r="P8" s="8">
        <f>Левкович!R50</f>
        <v>0</v>
      </c>
      <c r="Q8" s="8">
        <f>Левкович!S50</f>
        <v>0</v>
      </c>
      <c r="R8" s="8">
        <f>Левкович!T50</f>
        <v>0</v>
      </c>
      <c r="S8" s="8">
        <f>Левкович!U50</f>
        <v>19</v>
      </c>
      <c r="T8" s="8">
        <f>Левкович!V50</f>
        <v>0</v>
      </c>
      <c r="U8" s="8">
        <f>Левкович!W50</f>
        <v>40.210000000000008</v>
      </c>
      <c r="V8" s="8">
        <f>Левкович!X50</f>
        <v>0</v>
      </c>
      <c r="X8" s="8">
        <f>Левкович!Y50</f>
        <v>0</v>
      </c>
      <c r="Y8" s="8">
        <f>Левкович!AA50</f>
        <v>0</v>
      </c>
      <c r="Z8" s="8"/>
      <c r="AA8" s="8"/>
      <c r="AB8" s="5">
        <f>SUM(I8:Y8)</f>
        <v>275.86</v>
      </c>
    </row>
    <row r="9" spans="1:35" s="394" customFormat="1" ht="15.6" x14ac:dyDescent="0.3">
      <c r="A9" s="434"/>
      <c r="B9" s="429"/>
      <c r="C9" s="428"/>
      <c r="D9" s="398">
        <v>1</v>
      </c>
      <c r="E9" s="7" t="s">
        <v>38</v>
      </c>
      <c r="F9" s="2"/>
      <c r="G9" s="2"/>
      <c r="H9" s="2"/>
      <c r="I9" s="8">
        <f t="shared" ref="I9:V9" si="0">SUM(I7:I8)</f>
        <v>132</v>
      </c>
      <c r="J9" s="8">
        <f t="shared" si="0"/>
        <v>128</v>
      </c>
      <c r="K9" s="8">
        <f t="shared" si="0"/>
        <v>48</v>
      </c>
      <c r="L9" s="8">
        <f t="shared" si="0"/>
        <v>40.9</v>
      </c>
      <c r="M9" s="8">
        <f t="shared" si="0"/>
        <v>12.5</v>
      </c>
      <c r="N9" s="8">
        <f t="shared" si="0"/>
        <v>0</v>
      </c>
      <c r="O9" s="8">
        <f t="shared" si="0"/>
        <v>48</v>
      </c>
      <c r="P9" s="8">
        <f t="shared" si="0"/>
        <v>0</v>
      </c>
      <c r="Q9" s="8">
        <f t="shared" si="0"/>
        <v>6.8000000000000007</v>
      </c>
      <c r="R9" s="8">
        <f t="shared" si="0"/>
        <v>0</v>
      </c>
      <c r="S9" s="8">
        <f t="shared" si="0"/>
        <v>27</v>
      </c>
      <c r="T9" s="8">
        <f t="shared" si="0"/>
        <v>0</v>
      </c>
      <c r="U9" s="8">
        <f t="shared" si="0"/>
        <v>53.27000000000001</v>
      </c>
      <c r="V9" s="8">
        <f t="shared" si="0"/>
        <v>0</v>
      </c>
      <c r="X9" s="8">
        <f>SUM(X7:X8)</f>
        <v>0</v>
      </c>
      <c r="Y9" s="8">
        <f>SUM(Y7:Y8)</f>
        <v>0</v>
      </c>
      <c r="Z9" s="8"/>
      <c r="AA9" s="8"/>
      <c r="AB9" s="5">
        <f>SUM(I9:Y9)</f>
        <v>496.47</v>
      </c>
    </row>
    <row r="10" spans="1:35" s="401" customFormat="1" ht="6.75" customHeight="1" x14ac:dyDescent="0.25">
      <c r="A10" s="400"/>
      <c r="C10" s="3"/>
      <c r="D10" s="3"/>
      <c r="E10" s="3"/>
      <c r="F10" s="3"/>
      <c r="G10" s="3"/>
      <c r="H10" s="402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X10" s="9"/>
      <c r="Y10" s="9"/>
      <c r="Z10" s="9"/>
      <c r="AA10" s="9"/>
      <c r="AB10" s="9"/>
    </row>
    <row r="11" spans="1:35" s="401" customFormat="1" ht="18" customHeight="1" x14ac:dyDescent="0.25">
      <c r="A11" s="433"/>
      <c r="B11" s="432" t="s">
        <v>65</v>
      </c>
      <c r="C11" s="433"/>
      <c r="D11" s="403">
        <v>1</v>
      </c>
      <c r="E11" s="6" t="s">
        <v>63</v>
      </c>
      <c r="F11" s="4"/>
      <c r="G11" s="4"/>
      <c r="H11" s="402"/>
      <c r="I11" s="10">
        <f>I7</f>
        <v>82</v>
      </c>
      <c r="J11" s="10">
        <f t="shared" ref="J11:V11" si="1">J7</f>
        <v>50</v>
      </c>
      <c r="K11" s="10">
        <f t="shared" si="1"/>
        <v>16</v>
      </c>
      <c r="L11" s="10">
        <f t="shared" si="1"/>
        <v>5.25</v>
      </c>
      <c r="M11" s="10">
        <f t="shared" si="1"/>
        <v>2.5</v>
      </c>
      <c r="N11" s="10">
        <f t="shared" si="1"/>
        <v>0</v>
      </c>
      <c r="O11" s="10">
        <f t="shared" si="1"/>
        <v>37</v>
      </c>
      <c r="P11" s="10">
        <f t="shared" si="1"/>
        <v>0</v>
      </c>
      <c r="Q11" s="10">
        <f t="shared" si="1"/>
        <v>6.8000000000000007</v>
      </c>
      <c r="R11" s="10">
        <f t="shared" si="1"/>
        <v>0</v>
      </c>
      <c r="S11" s="10">
        <f t="shared" si="1"/>
        <v>8</v>
      </c>
      <c r="T11" s="10">
        <f t="shared" si="1"/>
        <v>0</v>
      </c>
      <c r="U11" s="10">
        <f t="shared" si="1"/>
        <v>13.06</v>
      </c>
      <c r="V11" s="10">
        <f t="shared" si="1"/>
        <v>0</v>
      </c>
      <c r="X11" s="10">
        <f>X7</f>
        <v>0</v>
      </c>
      <c r="Y11" s="10">
        <f>Y7</f>
        <v>0</v>
      </c>
      <c r="Z11" s="10"/>
      <c r="AA11" s="10">
        <f>AA7</f>
        <v>0</v>
      </c>
      <c r="AB11" s="10">
        <f>AB7</f>
        <v>220.61</v>
      </c>
    </row>
    <row r="12" spans="1:35" s="401" customFormat="1" ht="18" customHeight="1" x14ac:dyDescent="0.25">
      <c r="A12" s="433"/>
      <c r="B12" s="432"/>
      <c r="C12" s="433"/>
      <c r="D12" s="403">
        <v>1</v>
      </c>
      <c r="E12" s="6" t="s">
        <v>64</v>
      </c>
      <c r="F12" s="4"/>
      <c r="G12" s="4"/>
      <c r="H12" s="402"/>
      <c r="I12" s="10">
        <f>I8</f>
        <v>50</v>
      </c>
      <c r="J12" s="10">
        <f t="shared" ref="J12:V12" si="2">J8</f>
        <v>78</v>
      </c>
      <c r="K12" s="10">
        <f t="shared" si="2"/>
        <v>32</v>
      </c>
      <c r="L12" s="10">
        <f t="shared" si="2"/>
        <v>35.65</v>
      </c>
      <c r="M12" s="10">
        <f t="shared" si="2"/>
        <v>10</v>
      </c>
      <c r="N12" s="10">
        <f t="shared" si="2"/>
        <v>0</v>
      </c>
      <c r="O12" s="10">
        <f t="shared" si="2"/>
        <v>11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19</v>
      </c>
      <c r="T12" s="10">
        <f t="shared" si="2"/>
        <v>0</v>
      </c>
      <c r="U12" s="10">
        <f t="shared" si="2"/>
        <v>40.210000000000008</v>
      </c>
      <c r="V12" s="10">
        <f t="shared" si="2"/>
        <v>0</v>
      </c>
      <c r="X12" s="10">
        <f>X8</f>
        <v>0</v>
      </c>
      <c r="Y12" s="10">
        <f>Y8</f>
        <v>0</v>
      </c>
      <c r="Z12" s="10"/>
      <c r="AA12" s="10">
        <f>AA8</f>
        <v>0</v>
      </c>
      <c r="AB12" s="10">
        <f>AB8</f>
        <v>275.86</v>
      </c>
    </row>
    <row r="13" spans="1:35" s="401" customFormat="1" ht="13.8" x14ac:dyDescent="0.25">
      <c r="A13" s="433"/>
      <c r="B13" s="432"/>
      <c r="C13" s="433"/>
      <c r="D13" s="403">
        <v>1</v>
      </c>
      <c r="E13" s="6" t="s">
        <v>38</v>
      </c>
      <c r="F13" s="4"/>
      <c r="G13" s="4"/>
      <c r="H13" s="402"/>
      <c r="I13" s="10">
        <f>SUM(I11:I12)</f>
        <v>132</v>
      </c>
      <c r="J13" s="10">
        <f t="shared" ref="J13:V13" si="3">SUM(J11:J12)</f>
        <v>128</v>
      </c>
      <c r="K13" s="10">
        <f t="shared" si="3"/>
        <v>48</v>
      </c>
      <c r="L13" s="10">
        <f t="shared" si="3"/>
        <v>40.9</v>
      </c>
      <c r="M13" s="10">
        <f t="shared" si="3"/>
        <v>12.5</v>
      </c>
      <c r="N13" s="10">
        <f t="shared" si="3"/>
        <v>0</v>
      </c>
      <c r="O13" s="10">
        <f t="shared" si="3"/>
        <v>48</v>
      </c>
      <c r="P13" s="10">
        <f t="shared" si="3"/>
        <v>0</v>
      </c>
      <c r="Q13" s="10">
        <f t="shared" si="3"/>
        <v>6.8000000000000007</v>
      </c>
      <c r="R13" s="10">
        <f t="shared" si="3"/>
        <v>0</v>
      </c>
      <c r="S13" s="10">
        <f t="shared" si="3"/>
        <v>27</v>
      </c>
      <c r="T13" s="10">
        <f t="shared" si="3"/>
        <v>0</v>
      </c>
      <c r="U13" s="10">
        <f t="shared" si="3"/>
        <v>53.27000000000001</v>
      </c>
      <c r="V13" s="10">
        <f t="shared" si="3"/>
        <v>0</v>
      </c>
      <c r="X13" s="10">
        <f>SUM(X11:X12)</f>
        <v>0</v>
      </c>
      <c r="Y13" s="10">
        <f>SUM(Y11:Y12)</f>
        <v>0</v>
      </c>
      <c r="Z13" s="10"/>
      <c r="AA13" s="10"/>
      <c r="AB13" s="10">
        <f>SUM(AB11:AB12)</f>
        <v>496.47</v>
      </c>
    </row>
    <row r="14" spans="1:35" s="401" customFormat="1" ht="7.5" customHeight="1" x14ac:dyDescent="0.25">
      <c r="A14" s="403"/>
      <c r="B14" s="404"/>
      <c r="C14" s="403"/>
      <c r="D14" s="403"/>
      <c r="E14" s="6"/>
      <c r="F14" s="4"/>
      <c r="G14" s="4"/>
      <c r="H14" s="40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X14" s="10"/>
      <c r="Y14" s="10"/>
      <c r="Z14" s="10"/>
      <c r="AA14" s="10"/>
      <c r="AB14" s="10"/>
    </row>
    <row r="15" spans="1:35" s="394" customFormat="1" ht="18.75" customHeight="1" x14ac:dyDescent="0.3">
      <c r="A15" s="424">
        <v>2</v>
      </c>
      <c r="B15" s="429" t="s">
        <v>84</v>
      </c>
      <c r="C15" s="424" t="s">
        <v>82</v>
      </c>
      <c r="D15" s="398">
        <v>1</v>
      </c>
      <c r="E15" s="7" t="s">
        <v>63</v>
      </c>
      <c r="F15" s="1"/>
      <c r="G15" s="1"/>
      <c r="H15" s="1"/>
      <c r="I15" s="8">
        <f>Макаренко!K23</f>
        <v>106</v>
      </c>
      <c r="J15" s="8">
        <f>Макаренко!L23</f>
        <v>92</v>
      </c>
      <c r="K15" s="8">
        <f>Макаренко!M23</f>
        <v>0</v>
      </c>
      <c r="L15" s="8">
        <f>Макаренко!N23</f>
        <v>16.75</v>
      </c>
      <c r="M15" s="8">
        <f>Макаренко!O23</f>
        <v>6.5</v>
      </c>
      <c r="N15" s="8">
        <f>Макаренко!P23</f>
        <v>0</v>
      </c>
      <c r="O15" s="8">
        <f>Макаренко!Q23</f>
        <v>26.5</v>
      </c>
      <c r="P15" s="8">
        <f>Макаренко!R23</f>
        <v>0</v>
      </c>
      <c r="Q15" s="8">
        <f>Макаренко!S23</f>
        <v>3.2</v>
      </c>
      <c r="R15" s="8">
        <f>Макаренко!T23</f>
        <v>0</v>
      </c>
      <c r="S15" s="8">
        <f>Макаренко!U23</f>
        <v>11.5</v>
      </c>
      <c r="T15" s="8">
        <f>Макаренко!V23</f>
        <v>0</v>
      </c>
      <c r="U15" s="8">
        <f>Макаренко!W23</f>
        <v>26.79</v>
      </c>
      <c r="V15" s="8">
        <f>Макаренко!X23</f>
        <v>0</v>
      </c>
      <c r="X15" s="8">
        <f>Макаренко!Y23</f>
        <v>0</v>
      </c>
      <c r="Y15" s="8">
        <f>Макаренко!Z23</f>
        <v>0</v>
      </c>
      <c r="Z15" s="8"/>
      <c r="AA15" s="8"/>
      <c r="AB15" s="5">
        <f>SUM(I15:Y15)</f>
        <v>289.24</v>
      </c>
    </row>
    <row r="16" spans="1:35" s="394" customFormat="1" ht="18.75" customHeight="1" x14ac:dyDescent="0.3">
      <c r="A16" s="424"/>
      <c r="B16" s="429"/>
      <c r="C16" s="424"/>
      <c r="D16" s="398">
        <v>1</v>
      </c>
      <c r="E16" s="7" t="s">
        <v>64</v>
      </c>
      <c r="F16" s="1"/>
      <c r="G16" s="1"/>
      <c r="H16" s="1"/>
      <c r="I16" s="8">
        <f>Макаренко!K47</f>
        <v>98</v>
      </c>
      <c r="J16" s="8">
        <f>Макаренко!L47</f>
        <v>132</v>
      </c>
      <c r="K16" s="8">
        <f>Макаренко!M47</f>
        <v>0</v>
      </c>
      <c r="L16" s="8">
        <f>Макаренко!N47</f>
        <v>18.75</v>
      </c>
      <c r="M16" s="8">
        <f>Макаренко!O47</f>
        <v>5</v>
      </c>
      <c r="N16" s="8">
        <f>Макаренко!P47</f>
        <v>0</v>
      </c>
      <c r="O16" s="8">
        <f>Макаренко!Q47</f>
        <v>11</v>
      </c>
      <c r="P16" s="8">
        <f>Макаренко!R47</f>
        <v>0</v>
      </c>
      <c r="Q16" s="8">
        <f>Макаренко!S47</f>
        <v>3.2</v>
      </c>
      <c r="R16" s="8">
        <f>Макаренко!T47</f>
        <v>0</v>
      </c>
      <c r="S16" s="8">
        <f>Макаренко!U47</f>
        <v>10</v>
      </c>
      <c r="T16" s="8">
        <f>Макаренко!V47</f>
        <v>0</v>
      </c>
      <c r="U16" s="8">
        <f>Макаренко!W47</f>
        <v>26.56</v>
      </c>
      <c r="V16" s="8">
        <f>Макаренко!X47</f>
        <v>0</v>
      </c>
      <c r="X16" s="8">
        <f>Макаренко!Y47</f>
        <v>0</v>
      </c>
      <c r="Y16" s="8">
        <f>Макаренко!Z47</f>
        <v>0</v>
      </c>
      <c r="Z16" s="8"/>
      <c r="AA16" s="8"/>
      <c r="AB16" s="5">
        <f>SUM(I16:Y16)</f>
        <v>304.51</v>
      </c>
    </row>
    <row r="17" spans="1:28" s="394" customFormat="1" ht="20.25" customHeight="1" x14ac:dyDescent="0.3">
      <c r="A17" s="424"/>
      <c r="B17" s="429"/>
      <c r="C17" s="424"/>
      <c r="D17" s="398">
        <v>1</v>
      </c>
      <c r="E17" s="7" t="s">
        <v>38</v>
      </c>
      <c r="F17" s="1"/>
      <c r="G17" s="1"/>
      <c r="H17" s="1"/>
      <c r="I17" s="8">
        <f>I15+I16</f>
        <v>204</v>
      </c>
      <c r="J17" s="8">
        <f t="shared" ref="J17:V17" si="4">J15+J16</f>
        <v>224</v>
      </c>
      <c r="K17" s="8">
        <f t="shared" si="4"/>
        <v>0</v>
      </c>
      <c r="L17" s="8">
        <f t="shared" si="4"/>
        <v>35.5</v>
      </c>
      <c r="M17" s="8">
        <f t="shared" si="4"/>
        <v>11.5</v>
      </c>
      <c r="N17" s="8">
        <f t="shared" si="4"/>
        <v>0</v>
      </c>
      <c r="O17" s="8">
        <f t="shared" si="4"/>
        <v>37.5</v>
      </c>
      <c r="P17" s="8">
        <f t="shared" si="4"/>
        <v>0</v>
      </c>
      <c r="Q17" s="8">
        <f t="shared" si="4"/>
        <v>6.4</v>
      </c>
      <c r="R17" s="8">
        <f t="shared" si="4"/>
        <v>0</v>
      </c>
      <c r="S17" s="8">
        <f t="shared" si="4"/>
        <v>21.5</v>
      </c>
      <c r="T17" s="8">
        <f t="shared" si="4"/>
        <v>0</v>
      </c>
      <c r="U17" s="8">
        <f t="shared" si="4"/>
        <v>53.349999999999994</v>
      </c>
      <c r="V17" s="8">
        <f t="shared" si="4"/>
        <v>0</v>
      </c>
      <c r="X17" s="8">
        <f>X15+X16</f>
        <v>0</v>
      </c>
      <c r="Y17" s="8">
        <f>Y15+Y16</f>
        <v>0</v>
      </c>
      <c r="Z17" s="8"/>
      <c r="AA17" s="8">
        <f>AA15+AA16</f>
        <v>0</v>
      </c>
      <c r="AB17" s="5">
        <f>AB15+AB16</f>
        <v>593.75</v>
      </c>
    </row>
    <row r="18" spans="1:28" s="394" customFormat="1" ht="8.25" customHeight="1" x14ac:dyDescent="0.3">
      <c r="A18" s="405"/>
      <c r="B18" s="396"/>
      <c r="C18" s="405"/>
      <c r="D18" s="398"/>
      <c r="E18" s="7"/>
      <c r="F18" s="1"/>
      <c r="G18" s="1"/>
      <c r="H18" s="1"/>
      <c r="I18" s="2"/>
      <c r="J18" s="2"/>
      <c r="K18" s="2"/>
      <c r="L18" s="406"/>
      <c r="M18" s="406"/>
      <c r="N18" s="2"/>
      <c r="O18" s="406"/>
      <c r="P18" s="2"/>
      <c r="Q18" s="8"/>
      <c r="R18" s="2"/>
      <c r="S18" s="2"/>
      <c r="T18" s="406"/>
      <c r="U18" s="406"/>
      <c r="V18" s="2"/>
      <c r="X18" s="2"/>
      <c r="Y18" s="2"/>
      <c r="Z18" s="2"/>
      <c r="AA18" s="2"/>
      <c r="AB18" s="407"/>
    </row>
    <row r="19" spans="1:28" s="401" customFormat="1" ht="18" customHeight="1" x14ac:dyDescent="0.25">
      <c r="A19" s="424">
        <v>3</v>
      </c>
      <c r="B19" s="425" t="s">
        <v>83</v>
      </c>
      <c r="C19" s="445" t="s">
        <v>82</v>
      </c>
      <c r="D19" s="381">
        <v>1</v>
      </c>
      <c r="E19" s="6" t="s">
        <v>63</v>
      </c>
      <c r="F19" s="3"/>
      <c r="G19" s="3"/>
      <c r="H19" s="3"/>
      <c r="I19" s="9">
        <f>Шевцова!K25</f>
        <v>164</v>
      </c>
      <c r="J19" s="9">
        <f>Шевцова!L25</f>
        <v>124</v>
      </c>
      <c r="K19" s="9">
        <f>Шевцова!M25</f>
        <v>16</v>
      </c>
      <c r="L19" s="9">
        <f>Шевцова!N25</f>
        <v>4</v>
      </c>
      <c r="M19" s="9">
        <f>Шевцова!O25</f>
        <v>2</v>
      </c>
      <c r="N19" s="9">
        <f>Шевцова!P25</f>
        <v>0</v>
      </c>
      <c r="O19" s="9">
        <f>Шевцова!Q25</f>
        <v>26.5</v>
      </c>
      <c r="P19" s="9">
        <f>Шевцова!R25</f>
        <v>0</v>
      </c>
      <c r="Q19" s="9">
        <f>Шевцова!S25</f>
        <v>3.2</v>
      </c>
      <c r="R19" s="9">
        <f>Шевцова!T25</f>
        <v>0</v>
      </c>
      <c r="S19" s="9">
        <f>Шевцова!U25</f>
        <v>12</v>
      </c>
      <c r="T19" s="9">
        <f>Шевцова!V25</f>
        <v>0</v>
      </c>
      <c r="U19" s="9">
        <f>Шевцова!W25</f>
        <v>28.56</v>
      </c>
      <c r="V19" s="9">
        <f>Шевцова!X25</f>
        <v>0</v>
      </c>
      <c r="X19" s="9">
        <f>Шевцова!Y25</f>
        <v>0</v>
      </c>
      <c r="Y19" s="9"/>
      <c r="Z19" s="9"/>
      <c r="AA19" s="9"/>
      <c r="AB19" s="10">
        <f>SUM(I19:Y19)</f>
        <v>380.26</v>
      </c>
    </row>
    <row r="20" spans="1:28" s="401" customFormat="1" ht="18" customHeight="1" x14ac:dyDescent="0.25">
      <c r="A20" s="424"/>
      <c r="B20" s="425"/>
      <c r="C20" s="445"/>
      <c r="D20" s="381">
        <v>1</v>
      </c>
      <c r="E20" s="6" t="s">
        <v>64</v>
      </c>
      <c r="F20" s="3"/>
      <c r="G20" s="3"/>
      <c r="H20" s="3"/>
      <c r="I20" s="9">
        <f>Шевцова!K45</f>
        <v>68</v>
      </c>
      <c r="J20" s="9">
        <f>Шевцова!L45</f>
        <v>104</v>
      </c>
      <c r="K20" s="9">
        <f>Шевцова!M45</f>
        <v>0</v>
      </c>
      <c r="L20" s="9">
        <f>Шевцова!N45</f>
        <v>15.5</v>
      </c>
      <c r="M20" s="9">
        <f>Шевцова!O45</f>
        <v>5</v>
      </c>
      <c r="N20" s="9">
        <f>Шевцова!P45</f>
        <v>0</v>
      </c>
      <c r="O20" s="9">
        <f>Шевцова!Q45</f>
        <v>11</v>
      </c>
      <c r="P20" s="9">
        <f>Шевцова!R45</f>
        <v>0</v>
      </c>
      <c r="Q20" s="9">
        <f>Шевцова!S45</f>
        <v>3.2</v>
      </c>
      <c r="R20" s="9">
        <f>Шевцова!T45</f>
        <v>0</v>
      </c>
      <c r="S20" s="9">
        <f>Шевцова!U45</f>
        <v>9</v>
      </c>
      <c r="T20" s="9">
        <f>Шевцова!V45</f>
        <v>0</v>
      </c>
      <c r="U20" s="9">
        <f>Шевцова!W45</f>
        <v>0</v>
      </c>
      <c r="V20" s="9">
        <f>Шевцова!X45</f>
        <v>0</v>
      </c>
      <c r="X20" s="9">
        <f>Шевцова!Y45</f>
        <v>0</v>
      </c>
      <c r="Y20" s="9"/>
      <c r="Z20" s="9"/>
      <c r="AA20" s="9"/>
      <c r="AB20" s="10">
        <f>SUM(I20:Y20)</f>
        <v>215.7</v>
      </c>
    </row>
    <row r="21" spans="1:28" s="401" customFormat="1" ht="21.75" customHeight="1" x14ac:dyDescent="0.25">
      <c r="A21" s="424"/>
      <c r="B21" s="425"/>
      <c r="C21" s="445"/>
      <c r="D21" s="381">
        <v>1</v>
      </c>
      <c r="E21" s="6" t="s">
        <v>38</v>
      </c>
      <c r="F21" s="3"/>
      <c r="G21" s="3"/>
      <c r="H21" s="402"/>
      <c r="I21" s="9">
        <f>I19+I20</f>
        <v>232</v>
      </c>
      <c r="J21" s="9">
        <f t="shared" ref="J21:V21" si="5">J19+J20</f>
        <v>228</v>
      </c>
      <c r="K21" s="9">
        <f t="shared" si="5"/>
        <v>16</v>
      </c>
      <c r="L21" s="9">
        <f t="shared" si="5"/>
        <v>19.5</v>
      </c>
      <c r="M21" s="9">
        <f t="shared" si="5"/>
        <v>7</v>
      </c>
      <c r="N21" s="9">
        <f t="shared" si="5"/>
        <v>0</v>
      </c>
      <c r="O21" s="9">
        <f t="shared" si="5"/>
        <v>37.5</v>
      </c>
      <c r="P21" s="9">
        <f t="shared" si="5"/>
        <v>0</v>
      </c>
      <c r="Q21" s="9">
        <f t="shared" si="5"/>
        <v>6.4</v>
      </c>
      <c r="R21" s="9">
        <f t="shared" si="5"/>
        <v>0</v>
      </c>
      <c r="S21" s="9">
        <f t="shared" si="5"/>
        <v>21</v>
      </c>
      <c r="T21" s="9">
        <f t="shared" si="5"/>
        <v>0</v>
      </c>
      <c r="U21" s="9">
        <f t="shared" si="5"/>
        <v>28.56</v>
      </c>
      <c r="V21" s="9">
        <f t="shared" si="5"/>
        <v>0</v>
      </c>
      <c r="X21" s="9">
        <f>X19+X20</f>
        <v>0</v>
      </c>
      <c r="Y21" s="9">
        <f>Y19+Y20</f>
        <v>0</v>
      </c>
      <c r="Z21" s="9"/>
      <c r="AA21" s="9"/>
      <c r="AB21" s="10">
        <f>SUM(I21:Y21)</f>
        <v>595.95999999999992</v>
      </c>
    </row>
    <row r="22" spans="1:28" s="394" customFormat="1" ht="5.25" customHeight="1" x14ac:dyDescent="0.3">
      <c r="A22" s="405"/>
      <c r="B22" s="396"/>
      <c r="C22" s="405"/>
      <c r="D22" s="398"/>
      <c r="E22" s="7"/>
      <c r="F22" s="1"/>
      <c r="G22" s="1"/>
      <c r="H22" s="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X22" s="8"/>
      <c r="Y22" s="8"/>
      <c r="Z22" s="8"/>
      <c r="AA22" s="8"/>
      <c r="AB22" s="5"/>
    </row>
    <row r="23" spans="1:28" s="401" customFormat="1" ht="18" customHeight="1" x14ac:dyDescent="0.25">
      <c r="A23" s="433"/>
      <c r="B23" s="432" t="s">
        <v>85</v>
      </c>
      <c r="C23" s="433"/>
      <c r="D23" s="403">
        <v>2</v>
      </c>
      <c r="E23" s="6" t="s">
        <v>63</v>
      </c>
      <c r="F23" s="4"/>
      <c r="G23" s="4"/>
      <c r="H23" s="402"/>
      <c r="I23" s="10">
        <f>I15+I19</f>
        <v>270</v>
      </c>
      <c r="J23" s="10">
        <f t="shared" ref="J23:V23" si="6">J15+J19</f>
        <v>216</v>
      </c>
      <c r="K23" s="10">
        <f t="shared" si="6"/>
        <v>16</v>
      </c>
      <c r="L23" s="10">
        <f t="shared" si="6"/>
        <v>20.75</v>
      </c>
      <c r="M23" s="10">
        <f t="shared" si="6"/>
        <v>8.5</v>
      </c>
      <c r="N23" s="10">
        <f t="shared" si="6"/>
        <v>0</v>
      </c>
      <c r="O23" s="10">
        <f t="shared" si="6"/>
        <v>53</v>
      </c>
      <c r="P23" s="10">
        <f t="shared" si="6"/>
        <v>0</v>
      </c>
      <c r="Q23" s="10">
        <f t="shared" si="6"/>
        <v>6.4</v>
      </c>
      <c r="R23" s="10">
        <f t="shared" si="6"/>
        <v>0</v>
      </c>
      <c r="S23" s="10">
        <f t="shared" si="6"/>
        <v>23.5</v>
      </c>
      <c r="T23" s="10">
        <f t="shared" si="6"/>
        <v>0</v>
      </c>
      <c r="U23" s="10">
        <f t="shared" si="6"/>
        <v>55.349999999999994</v>
      </c>
      <c r="V23" s="10">
        <f t="shared" si="6"/>
        <v>0</v>
      </c>
      <c r="X23" s="10">
        <f>X15+X19</f>
        <v>0</v>
      </c>
      <c r="Y23" s="10">
        <f>Y15+Y19</f>
        <v>0</v>
      </c>
      <c r="Z23" s="10"/>
      <c r="AA23" s="10">
        <f>AA15+AA19</f>
        <v>0</v>
      </c>
      <c r="AB23" s="10">
        <f>AB15+AB19</f>
        <v>669.5</v>
      </c>
    </row>
    <row r="24" spans="1:28" s="401" customFormat="1" ht="18" customHeight="1" x14ac:dyDescent="0.25">
      <c r="A24" s="433"/>
      <c r="B24" s="432"/>
      <c r="C24" s="433"/>
      <c r="D24" s="403">
        <v>2</v>
      </c>
      <c r="E24" s="6" t="s">
        <v>64</v>
      </c>
      <c r="F24" s="4"/>
      <c r="G24" s="4"/>
      <c r="H24" s="402"/>
      <c r="I24" s="10">
        <f>I16+I20</f>
        <v>166</v>
      </c>
      <c r="J24" s="10">
        <f t="shared" ref="J24:V24" si="7">J16+J20</f>
        <v>236</v>
      </c>
      <c r="K24" s="10">
        <f t="shared" si="7"/>
        <v>0</v>
      </c>
      <c r="L24" s="10">
        <f t="shared" si="7"/>
        <v>34.25</v>
      </c>
      <c r="M24" s="10">
        <f t="shared" si="7"/>
        <v>10</v>
      </c>
      <c r="N24" s="10">
        <f>N16+N20</f>
        <v>0</v>
      </c>
      <c r="O24" s="10">
        <f t="shared" si="7"/>
        <v>22</v>
      </c>
      <c r="P24" s="10">
        <f t="shared" si="7"/>
        <v>0</v>
      </c>
      <c r="Q24" s="10">
        <f t="shared" si="7"/>
        <v>6.4</v>
      </c>
      <c r="R24" s="10">
        <f t="shared" si="7"/>
        <v>0</v>
      </c>
      <c r="S24" s="10">
        <f t="shared" si="7"/>
        <v>19</v>
      </c>
      <c r="T24" s="10">
        <f t="shared" si="7"/>
        <v>0</v>
      </c>
      <c r="U24" s="10">
        <f t="shared" si="7"/>
        <v>26.56</v>
      </c>
      <c r="V24" s="10">
        <f t="shared" si="7"/>
        <v>0</v>
      </c>
      <c r="X24" s="10">
        <f>X16+X20</f>
        <v>0</v>
      </c>
      <c r="Y24" s="10">
        <f>Y16+Y20</f>
        <v>0</v>
      </c>
      <c r="Z24" s="10"/>
      <c r="AA24" s="10">
        <f>AA16+AA20</f>
        <v>0</v>
      </c>
      <c r="AB24" s="10">
        <f>AB16+AB20</f>
        <v>520.21</v>
      </c>
    </row>
    <row r="25" spans="1:28" s="401" customFormat="1" ht="13.8" x14ac:dyDescent="0.25">
      <c r="A25" s="433"/>
      <c r="B25" s="432"/>
      <c r="C25" s="433"/>
      <c r="D25" s="403">
        <v>2</v>
      </c>
      <c r="E25" s="6" t="s">
        <v>38</v>
      </c>
      <c r="F25" s="4"/>
      <c r="G25" s="4"/>
      <c r="H25" s="402"/>
      <c r="I25" s="10">
        <f>SUM(I23:I24)</f>
        <v>436</v>
      </c>
      <c r="J25" s="10">
        <f t="shared" ref="J25:V25" si="8">SUM(J23:J24)</f>
        <v>452</v>
      </c>
      <c r="K25" s="10">
        <f t="shared" si="8"/>
        <v>16</v>
      </c>
      <c r="L25" s="10">
        <f t="shared" si="8"/>
        <v>55</v>
      </c>
      <c r="M25" s="10">
        <f t="shared" si="8"/>
        <v>18.5</v>
      </c>
      <c r="N25" s="10">
        <f t="shared" si="8"/>
        <v>0</v>
      </c>
      <c r="O25" s="10">
        <f t="shared" si="8"/>
        <v>75</v>
      </c>
      <c r="P25" s="10">
        <f t="shared" si="8"/>
        <v>0</v>
      </c>
      <c r="Q25" s="10">
        <f t="shared" si="8"/>
        <v>12.8</v>
      </c>
      <c r="R25" s="10">
        <f t="shared" si="8"/>
        <v>0</v>
      </c>
      <c r="S25" s="10">
        <f t="shared" si="8"/>
        <v>42.5</v>
      </c>
      <c r="T25" s="10">
        <f t="shared" si="8"/>
        <v>0</v>
      </c>
      <c r="U25" s="10">
        <f t="shared" si="8"/>
        <v>81.91</v>
      </c>
      <c r="V25" s="10">
        <f t="shared" si="8"/>
        <v>0</v>
      </c>
      <c r="X25" s="10">
        <f>SUM(X23:X24)</f>
        <v>0</v>
      </c>
      <c r="Y25" s="10">
        <f>SUM(Y23:Y24)</f>
        <v>0</v>
      </c>
      <c r="Z25" s="10"/>
      <c r="AA25" s="10"/>
      <c r="AB25" s="10">
        <f>SUM(AB23:AB24)</f>
        <v>1189.71</v>
      </c>
    </row>
    <row r="26" spans="1:28" s="401" customFormat="1" ht="6" customHeight="1" x14ac:dyDescent="0.25">
      <c r="A26" s="400"/>
      <c r="C26" s="3"/>
      <c r="D26" s="3"/>
      <c r="F26" s="3"/>
      <c r="G26" s="3"/>
      <c r="H26" s="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X26" s="9"/>
      <c r="Y26" s="9"/>
      <c r="Z26" s="9"/>
      <c r="AA26" s="9"/>
      <c r="AB26" s="10"/>
    </row>
    <row r="27" spans="1:28" s="401" customFormat="1" ht="19.5" customHeight="1" x14ac:dyDescent="0.25">
      <c r="A27" s="424">
        <v>4</v>
      </c>
      <c r="B27" s="425" t="s">
        <v>67</v>
      </c>
      <c r="C27" s="424" t="s">
        <v>61</v>
      </c>
      <c r="D27" s="381">
        <v>1</v>
      </c>
      <c r="E27" s="7" t="s">
        <v>63</v>
      </c>
      <c r="F27" s="3"/>
      <c r="G27" s="3"/>
      <c r="H27" s="3"/>
      <c r="I27" s="9">
        <f>Адонін!K23</f>
        <v>84</v>
      </c>
      <c r="J27" s="9">
        <f>Адонін!L23</f>
        <v>68</v>
      </c>
      <c r="K27" s="9">
        <f>Адонін!M23</f>
        <v>0</v>
      </c>
      <c r="L27" s="9">
        <f>Адонін!N23</f>
        <v>5.75</v>
      </c>
      <c r="M27" s="9">
        <f>Адонін!O23</f>
        <v>2</v>
      </c>
      <c r="N27" s="9">
        <f>Адонін!P23</f>
        <v>0</v>
      </c>
      <c r="O27" s="9">
        <f>Адонін!Q23</f>
        <v>21</v>
      </c>
      <c r="P27" s="9">
        <f>Адонін!R23</f>
        <v>0</v>
      </c>
      <c r="Q27" s="9">
        <f>Адонін!S23</f>
        <v>4.5999999999999996</v>
      </c>
      <c r="R27" s="9">
        <f>Адонін!T23</f>
        <v>0</v>
      </c>
      <c r="S27" s="9">
        <f>Адонін!U23</f>
        <v>7</v>
      </c>
      <c r="T27" s="9">
        <f>Адонін!V23</f>
        <v>0</v>
      </c>
      <c r="U27" s="9">
        <f>Адонін!W23</f>
        <v>51.85</v>
      </c>
      <c r="V27" s="9">
        <f>Адонін!X23</f>
        <v>0</v>
      </c>
      <c r="X27" s="9">
        <f>Адонін!Y23</f>
        <v>0</v>
      </c>
      <c r="Y27" s="9">
        <f>Адонін!AA23</f>
        <v>0</v>
      </c>
      <c r="Z27" s="9"/>
      <c r="AA27" s="9"/>
      <c r="AB27" s="10">
        <f>SUM(I27:Y27)</f>
        <v>244.2</v>
      </c>
    </row>
    <row r="28" spans="1:28" s="401" customFormat="1" ht="18" customHeight="1" x14ac:dyDescent="0.25">
      <c r="A28" s="424"/>
      <c r="B28" s="425"/>
      <c r="C28" s="424"/>
      <c r="D28" s="381">
        <v>1</v>
      </c>
      <c r="E28" s="7" t="s">
        <v>64</v>
      </c>
      <c r="F28" s="3"/>
      <c r="G28" s="3"/>
      <c r="H28" s="3"/>
      <c r="I28" s="9">
        <f>Адонін!K51</f>
        <v>124</v>
      </c>
      <c r="J28" s="9">
        <f>Адонін!L51</f>
        <v>128</v>
      </c>
      <c r="K28" s="9">
        <f>Адонін!M51</f>
        <v>0</v>
      </c>
      <c r="L28" s="9">
        <f>Адонін!N51</f>
        <v>11.75</v>
      </c>
      <c r="M28" s="9">
        <f>Адонін!O51</f>
        <v>5</v>
      </c>
      <c r="N28" s="9">
        <f>Адонін!P51</f>
        <v>0</v>
      </c>
      <c r="O28" s="9">
        <f>Адонін!Q51</f>
        <v>6</v>
      </c>
      <c r="P28" s="9">
        <f>Адонін!R51</f>
        <v>0</v>
      </c>
      <c r="Q28" s="9">
        <f>Адонін!S51</f>
        <v>5.2</v>
      </c>
      <c r="R28" s="9">
        <f>Адонін!T51</f>
        <v>0</v>
      </c>
      <c r="S28" s="9">
        <f>Адонін!U51</f>
        <v>10</v>
      </c>
      <c r="T28" s="9">
        <f>Адонін!V51</f>
        <v>0</v>
      </c>
      <c r="U28" s="9">
        <f>Адонін!W51</f>
        <v>57.180000000000007</v>
      </c>
      <c r="V28" s="9">
        <f>Адонін!X51</f>
        <v>0</v>
      </c>
      <c r="X28" s="9">
        <f>Адонін!Y51</f>
        <v>0</v>
      </c>
      <c r="Y28" s="9">
        <f>Адонін!Z51</f>
        <v>0</v>
      </c>
      <c r="Z28" s="9"/>
      <c r="AA28" s="9">
        <f>Адонін!AA51</f>
        <v>0</v>
      </c>
      <c r="AB28" s="10">
        <f>Адонін!AD51</f>
        <v>347.13</v>
      </c>
    </row>
    <row r="29" spans="1:28" s="401" customFormat="1" ht="18.75" customHeight="1" x14ac:dyDescent="0.25">
      <c r="A29" s="424"/>
      <c r="B29" s="425"/>
      <c r="C29" s="424"/>
      <c r="D29" s="381">
        <v>1</v>
      </c>
      <c r="E29" s="7" t="s">
        <v>38</v>
      </c>
      <c r="F29" s="3"/>
      <c r="G29" s="3"/>
      <c r="H29" s="3"/>
      <c r="I29" s="9">
        <f>SUM(I27:I28)</f>
        <v>208</v>
      </c>
      <c r="J29" s="9">
        <f t="shared" ref="J29:V29" si="9">SUM(J27:J28)</f>
        <v>196</v>
      </c>
      <c r="K29" s="9">
        <f t="shared" si="9"/>
        <v>0</v>
      </c>
      <c r="L29" s="9">
        <f t="shared" si="9"/>
        <v>17.5</v>
      </c>
      <c r="M29" s="9">
        <f t="shared" si="9"/>
        <v>7</v>
      </c>
      <c r="N29" s="9">
        <f t="shared" si="9"/>
        <v>0</v>
      </c>
      <c r="O29" s="9">
        <f t="shared" si="9"/>
        <v>27</v>
      </c>
      <c r="P29" s="9">
        <f t="shared" si="9"/>
        <v>0</v>
      </c>
      <c r="Q29" s="9">
        <f t="shared" si="9"/>
        <v>9.8000000000000007</v>
      </c>
      <c r="R29" s="9">
        <f t="shared" si="9"/>
        <v>0</v>
      </c>
      <c r="S29" s="9">
        <f t="shared" si="9"/>
        <v>17</v>
      </c>
      <c r="T29" s="9">
        <f t="shared" si="9"/>
        <v>0</v>
      </c>
      <c r="U29" s="9">
        <f t="shared" si="9"/>
        <v>109.03</v>
      </c>
      <c r="V29" s="9">
        <f t="shared" si="9"/>
        <v>0</v>
      </c>
      <c r="X29" s="9">
        <f>SUM(X27:X28)</f>
        <v>0</v>
      </c>
      <c r="Y29" s="9">
        <f>SUM(Y27:Y28)</f>
        <v>0</v>
      </c>
      <c r="Z29" s="9"/>
      <c r="AA29" s="9"/>
      <c r="AB29" s="10">
        <f>SUM(I29:Y29)</f>
        <v>591.33000000000004</v>
      </c>
    </row>
    <row r="30" spans="1:28" s="409" customFormat="1" ht="6" customHeight="1" x14ac:dyDescent="0.25">
      <c r="A30" s="400"/>
      <c r="B30" s="408"/>
      <c r="C30" s="3"/>
      <c r="D30" s="3"/>
      <c r="E30" s="3"/>
      <c r="F30" s="3"/>
      <c r="G30" s="3"/>
      <c r="H30" s="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X30" s="9"/>
      <c r="Y30" s="9"/>
      <c r="Z30" s="9"/>
      <c r="AA30" s="9"/>
      <c r="AB30" s="10"/>
    </row>
    <row r="31" spans="1:28" s="401" customFormat="1" ht="18.75" customHeight="1" x14ac:dyDescent="0.25">
      <c r="A31" s="424">
        <v>5</v>
      </c>
      <c r="B31" s="425" t="s">
        <v>68</v>
      </c>
      <c r="C31" s="424" t="s">
        <v>61</v>
      </c>
      <c r="D31" s="381">
        <v>1</v>
      </c>
      <c r="E31" s="7" t="s">
        <v>63</v>
      </c>
      <c r="F31" s="3"/>
      <c r="G31" s="3"/>
      <c r="H31" s="402"/>
      <c r="I31" s="9">
        <f>Бобирь!K25</f>
        <v>136</v>
      </c>
      <c r="J31" s="9">
        <f>Бобирь!L25</f>
        <v>96</v>
      </c>
      <c r="K31" s="9">
        <f>Бобирь!M25</f>
        <v>24</v>
      </c>
      <c r="L31" s="9">
        <f>Бобирь!N25</f>
        <v>15</v>
      </c>
      <c r="M31" s="9">
        <f>Бобирь!O25</f>
        <v>6.5</v>
      </c>
      <c r="N31" s="9">
        <f>Бобирь!P25</f>
        <v>0</v>
      </c>
      <c r="O31" s="9">
        <f>Бобирь!Q25</f>
        <v>21</v>
      </c>
      <c r="P31" s="9">
        <f>Бобирь!R25</f>
        <v>0</v>
      </c>
      <c r="Q31" s="9">
        <f>Бобирь!S25</f>
        <v>4.2</v>
      </c>
      <c r="R31" s="9">
        <f>Бобирь!T25</f>
        <v>0</v>
      </c>
      <c r="S31" s="9">
        <f>Бобирь!U25</f>
        <v>13</v>
      </c>
      <c r="T31" s="9">
        <f>Бобирь!V25</f>
        <v>0</v>
      </c>
      <c r="U31" s="9">
        <f>Бобирь!W25</f>
        <v>3.06</v>
      </c>
      <c r="V31" s="9">
        <f>Бобирь!X25</f>
        <v>0</v>
      </c>
      <c r="X31" s="9">
        <f>Бобирь!Y25</f>
        <v>0</v>
      </c>
      <c r="Y31" s="9">
        <f>Бобирь!AA25</f>
        <v>0</v>
      </c>
      <c r="Z31" s="9"/>
      <c r="AA31" s="9"/>
      <c r="AB31" s="10">
        <f>SUM(I31:Y31)</f>
        <v>318.76</v>
      </c>
    </row>
    <row r="32" spans="1:28" s="401" customFormat="1" ht="17.25" customHeight="1" x14ac:dyDescent="0.25">
      <c r="A32" s="424"/>
      <c r="B32" s="425"/>
      <c r="C32" s="424"/>
      <c r="D32" s="381">
        <v>1</v>
      </c>
      <c r="E32" s="7" t="s">
        <v>64</v>
      </c>
      <c r="F32" s="3"/>
      <c r="G32" s="3"/>
      <c r="H32" s="402"/>
      <c r="I32" s="9">
        <f>Бобирь!K44</f>
        <v>110</v>
      </c>
      <c r="J32" s="9">
        <f>Бобирь!L44</f>
        <v>120</v>
      </c>
      <c r="K32" s="9">
        <f>Бобирь!M44</f>
        <v>18</v>
      </c>
      <c r="L32" s="9">
        <f>Бобирь!N44</f>
        <v>2.25</v>
      </c>
      <c r="M32" s="9">
        <f>Бобирь!O44</f>
        <v>1</v>
      </c>
      <c r="N32" s="9">
        <f>Бобирь!P44</f>
        <v>0</v>
      </c>
      <c r="O32" s="9">
        <f>Бобирь!Q44</f>
        <v>6</v>
      </c>
      <c r="P32" s="9">
        <f>Бобирь!R44</f>
        <v>0</v>
      </c>
      <c r="Q32" s="9">
        <f>Бобирь!S44</f>
        <v>5</v>
      </c>
      <c r="R32" s="9">
        <f>Бобирь!T44</f>
        <v>0</v>
      </c>
      <c r="S32" s="9">
        <f>Бобирь!U44</f>
        <v>7</v>
      </c>
      <c r="T32" s="9">
        <f>Бобирь!V44</f>
        <v>0</v>
      </c>
      <c r="U32" s="9">
        <f>Бобирь!W44</f>
        <v>4.7600000000000007</v>
      </c>
      <c r="V32" s="9">
        <f>Бобирь!X44</f>
        <v>0</v>
      </c>
      <c r="X32" s="9">
        <f>Бобирь!Y44</f>
        <v>0</v>
      </c>
      <c r="Y32" s="9">
        <f>Бобирь!AA44</f>
        <v>0</v>
      </c>
      <c r="Z32" s="9"/>
      <c r="AA32" s="9"/>
      <c r="AB32" s="10">
        <f>SUM(I32:Y32)</f>
        <v>274.01</v>
      </c>
    </row>
    <row r="33" spans="1:28" s="401" customFormat="1" ht="18" customHeight="1" x14ac:dyDescent="0.25">
      <c r="A33" s="424"/>
      <c r="B33" s="425"/>
      <c r="C33" s="424"/>
      <c r="D33" s="381">
        <v>1</v>
      </c>
      <c r="E33" s="7" t="s">
        <v>38</v>
      </c>
      <c r="F33" s="3"/>
      <c r="G33" s="3"/>
      <c r="H33" s="3"/>
      <c r="I33" s="9">
        <f>SUM(I31:I32)</f>
        <v>246</v>
      </c>
      <c r="J33" s="9">
        <f t="shared" ref="J33:V33" si="10">SUM(J31:J32)</f>
        <v>216</v>
      </c>
      <c r="K33" s="9">
        <f t="shared" si="10"/>
        <v>42</v>
      </c>
      <c r="L33" s="9">
        <f t="shared" si="10"/>
        <v>17.25</v>
      </c>
      <c r="M33" s="9">
        <f t="shared" si="10"/>
        <v>7.5</v>
      </c>
      <c r="N33" s="9">
        <f t="shared" si="10"/>
        <v>0</v>
      </c>
      <c r="O33" s="9">
        <f t="shared" si="10"/>
        <v>27</v>
      </c>
      <c r="P33" s="9">
        <f t="shared" si="10"/>
        <v>0</v>
      </c>
      <c r="Q33" s="9">
        <f t="shared" si="10"/>
        <v>9.1999999999999993</v>
      </c>
      <c r="R33" s="9">
        <f t="shared" si="10"/>
        <v>0</v>
      </c>
      <c r="S33" s="9">
        <f t="shared" si="10"/>
        <v>20</v>
      </c>
      <c r="T33" s="9">
        <f t="shared" si="10"/>
        <v>0</v>
      </c>
      <c r="U33" s="9">
        <f t="shared" si="10"/>
        <v>7.82</v>
      </c>
      <c r="V33" s="9">
        <f t="shared" si="10"/>
        <v>0</v>
      </c>
      <c r="X33" s="9">
        <f>SUM(X31:X32)</f>
        <v>0</v>
      </c>
      <c r="Y33" s="9">
        <f>SUM(Y31:Y32)</f>
        <v>0</v>
      </c>
      <c r="Z33" s="9"/>
      <c r="AA33" s="9"/>
      <c r="AB33" s="10">
        <f>SUM(I33:Y33)</f>
        <v>592.7700000000001</v>
      </c>
    </row>
    <row r="34" spans="1:28" s="401" customFormat="1" ht="6" customHeight="1" x14ac:dyDescent="0.25">
      <c r="A34" s="405"/>
      <c r="B34" s="408"/>
      <c r="C34" s="405"/>
      <c r="D34" s="381"/>
      <c r="E34" s="7"/>
      <c r="F34" s="3"/>
      <c r="G34" s="3"/>
      <c r="H34" s="3"/>
      <c r="I34" s="3"/>
      <c r="J34" s="3"/>
      <c r="K34" s="3"/>
      <c r="L34" s="399"/>
      <c r="M34" s="3"/>
      <c r="N34" s="3"/>
      <c r="O34" s="399"/>
      <c r="P34" s="3"/>
      <c r="Q34" s="3"/>
      <c r="R34" s="3"/>
      <c r="S34" s="3"/>
      <c r="T34" s="3"/>
      <c r="U34" s="399"/>
      <c r="V34" s="3"/>
      <c r="X34" s="3"/>
      <c r="Y34" s="3"/>
      <c r="Z34" s="3"/>
      <c r="AA34" s="3"/>
      <c r="AB34" s="410"/>
    </row>
    <row r="35" spans="1:28" s="401" customFormat="1" ht="18" customHeight="1" x14ac:dyDescent="0.3">
      <c r="A35" s="426"/>
      <c r="B35" s="427" t="s">
        <v>66</v>
      </c>
      <c r="C35" s="428"/>
      <c r="D35" s="413">
        <v>2</v>
      </c>
      <c r="E35" s="6" t="s">
        <v>63</v>
      </c>
      <c r="F35" s="1"/>
      <c r="G35" s="1"/>
      <c r="H35" s="1"/>
      <c r="I35" s="5">
        <f t="shared" ref="I35:V35" si="11">I27+I31</f>
        <v>220</v>
      </c>
      <c r="J35" s="5">
        <f t="shared" si="11"/>
        <v>164</v>
      </c>
      <c r="K35" s="5">
        <f t="shared" si="11"/>
        <v>24</v>
      </c>
      <c r="L35" s="5">
        <f t="shared" si="11"/>
        <v>20.75</v>
      </c>
      <c r="M35" s="5">
        <f t="shared" si="11"/>
        <v>8.5</v>
      </c>
      <c r="N35" s="5">
        <f t="shared" si="11"/>
        <v>0</v>
      </c>
      <c r="O35" s="5">
        <f t="shared" si="11"/>
        <v>42</v>
      </c>
      <c r="P35" s="5">
        <f t="shared" si="11"/>
        <v>0</v>
      </c>
      <c r="Q35" s="5">
        <f t="shared" si="11"/>
        <v>8.8000000000000007</v>
      </c>
      <c r="R35" s="5">
        <f t="shared" si="11"/>
        <v>0</v>
      </c>
      <c r="S35" s="5">
        <f t="shared" si="11"/>
        <v>20</v>
      </c>
      <c r="T35" s="5">
        <f t="shared" si="11"/>
        <v>0</v>
      </c>
      <c r="U35" s="5">
        <f t="shared" si="11"/>
        <v>54.910000000000004</v>
      </c>
      <c r="V35" s="5">
        <f t="shared" si="11"/>
        <v>0</v>
      </c>
      <c r="X35" s="5">
        <f>X27+X31</f>
        <v>0</v>
      </c>
      <c r="Y35" s="5">
        <f>Y27+Y31</f>
        <v>0</v>
      </c>
      <c r="Z35" s="5"/>
      <c r="AA35" s="5">
        <f>AA27+AA31</f>
        <v>0</v>
      </c>
      <c r="AB35" s="5">
        <f>AB27+AB31</f>
        <v>562.96</v>
      </c>
    </row>
    <row r="36" spans="1:28" s="401" customFormat="1" ht="18" customHeight="1" x14ac:dyDescent="0.3">
      <c r="A36" s="426"/>
      <c r="B36" s="427"/>
      <c r="C36" s="428"/>
      <c r="D36" s="413">
        <v>2</v>
      </c>
      <c r="E36" s="6" t="s">
        <v>64</v>
      </c>
      <c r="F36" s="1"/>
      <c r="G36" s="1"/>
      <c r="H36" s="1"/>
      <c r="I36" s="5">
        <f t="shared" ref="I36:V36" si="12">I28+I32</f>
        <v>234</v>
      </c>
      <c r="J36" s="5">
        <f t="shared" si="12"/>
        <v>248</v>
      </c>
      <c r="K36" s="5">
        <f t="shared" si="12"/>
        <v>18</v>
      </c>
      <c r="L36" s="5">
        <f t="shared" si="12"/>
        <v>14</v>
      </c>
      <c r="M36" s="5">
        <f t="shared" si="12"/>
        <v>6</v>
      </c>
      <c r="N36" s="5">
        <f t="shared" si="12"/>
        <v>0</v>
      </c>
      <c r="O36" s="5">
        <f t="shared" si="12"/>
        <v>12</v>
      </c>
      <c r="P36" s="5">
        <f t="shared" si="12"/>
        <v>0</v>
      </c>
      <c r="Q36" s="5">
        <f t="shared" si="12"/>
        <v>10.199999999999999</v>
      </c>
      <c r="R36" s="5">
        <f t="shared" si="12"/>
        <v>0</v>
      </c>
      <c r="S36" s="5">
        <f t="shared" si="12"/>
        <v>17</v>
      </c>
      <c r="T36" s="5">
        <f t="shared" si="12"/>
        <v>0</v>
      </c>
      <c r="U36" s="5">
        <f t="shared" si="12"/>
        <v>61.940000000000005</v>
      </c>
      <c r="V36" s="5">
        <f t="shared" si="12"/>
        <v>0</v>
      </c>
      <c r="X36" s="5">
        <f>X28+X32</f>
        <v>0</v>
      </c>
      <c r="Y36" s="5">
        <f>Y28+Y32</f>
        <v>0</v>
      </c>
      <c r="Z36" s="5"/>
      <c r="AA36" s="5">
        <f>AA28+AA32</f>
        <v>0</v>
      </c>
      <c r="AB36" s="5">
        <f>AB28+AB32</f>
        <v>621.14</v>
      </c>
    </row>
    <row r="37" spans="1:28" s="401" customFormat="1" ht="18" customHeight="1" x14ac:dyDescent="0.3">
      <c r="A37" s="426"/>
      <c r="B37" s="427"/>
      <c r="C37" s="428"/>
      <c r="D37" s="413">
        <v>2</v>
      </c>
      <c r="E37" s="6" t="s">
        <v>38</v>
      </c>
      <c r="F37" s="1"/>
      <c r="G37" s="1"/>
      <c r="H37" s="1"/>
      <c r="I37" s="5">
        <f>SUM(I35:I36)</f>
        <v>454</v>
      </c>
      <c r="J37" s="5">
        <f t="shared" ref="J37:V37" si="13">SUM(J35:J36)</f>
        <v>412</v>
      </c>
      <c r="K37" s="5">
        <f t="shared" si="13"/>
        <v>42</v>
      </c>
      <c r="L37" s="5">
        <f t="shared" si="13"/>
        <v>34.75</v>
      </c>
      <c r="M37" s="5">
        <f t="shared" si="13"/>
        <v>14.5</v>
      </c>
      <c r="N37" s="5">
        <f t="shared" si="13"/>
        <v>0</v>
      </c>
      <c r="O37" s="5">
        <f t="shared" si="13"/>
        <v>54</v>
      </c>
      <c r="P37" s="5">
        <f t="shared" si="13"/>
        <v>0</v>
      </c>
      <c r="Q37" s="5">
        <f t="shared" si="13"/>
        <v>19</v>
      </c>
      <c r="R37" s="5">
        <f t="shared" si="13"/>
        <v>0</v>
      </c>
      <c r="S37" s="5">
        <f t="shared" si="13"/>
        <v>37</v>
      </c>
      <c r="T37" s="5">
        <f t="shared" si="13"/>
        <v>0</v>
      </c>
      <c r="U37" s="5">
        <f t="shared" si="13"/>
        <v>116.85000000000001</v>
      </c>
      <c r="V37" s="5">
        <f t="shared" si="13"/>
        <v>0</v>
      </c>
      <c r="X37" s="5">
        <f>SUM(X35:X36)</f>
        <v>0</v>
      </c>
      <c r="Y37" s="5">
        <f>SUM(Y35:Y36)</f>
        <v>0</v>
      </c>
      <c r="Z37" s="5"/>
      <c r="AA37" s="5"/>
      <c r="AB37" s="5">
        <f>SUM(I37:Y37)</f>
        <v>1184.0999999999999</v>
      </c>
    </row>
    <row r="38" spans="1:28" s="401" customFormat="1" ht="18" customHeight="1" x14ac:dyDescent="0.3">
      <c r="A38" s="411"/>
      <c r="B38" s="412"/>
      <c r="C38" s="397"/>
      <c r="D38" s="413"/>
      <c r="E38" s="6"/>
      <c r="F38" s="1"/>
      <c r="G38" s="1"/>
      <c r="H38" s="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s="5"/>
      <c r="Y38" s="5"/>
      <c r="Z38" s="5"/>
      <c r="AA38" s="5"/>
      <c r="AB38" s="5"/>
    </row>
    <row r="39" spans="1:28" s="401" customFormat="1" ht="18.75" customHeight="1" x14ac:dyDescent="0.25">
      <c r="A39" s="424">
        <v>6</v>
      </c>
      <c r="B39" s="425" t="s">
        <v>159</v>
      </c>
      <c r="C39" s="424" t="s">
        <v>165</v>
      </c>
      <c r="D39" s="376">
        <v>0.33</v>
      </c>
      <c r="E39" s="7" t="s">
        <v>63</v>
      </c>
      <c r="F39" s="3"/>
      <c r="G39" s="3"/>
      <c r="H39" s="402"/>
      <c r="I39" s="9">
        <f>Мудрий!K19</f>
        <v>48</v>
      </c>
      <c r="J39" s="9">
        <f>Мудрий!L19</f>
        <v>16</v>
      </c>
      <c r="K39" s="9">
        <f>Мудрий!M19</f>
        <v>24</v>
      </c>
      <c r="L39" s="9">
        <f>Мудрий!N19</f>
        <v>4.75</v>
      </c>
      <c r="M39" s="9">
        <f>Мудрий!O19</f>
        <v>2</v>
      </c>
      <c r="N39" s="9">
        <f>Мудрий!P19</f>
        <v>0</v>
      </c>
      <c r="O39" s="9">
        <f>Мудрий!Q19</f>
        <v>0</v>
      </c>
      <c r="P39" s="9">
        <f>Мудрий!R19</f>
        <v>0</v>
      </c>
      <c r="Q39" s="9">
        <f>Мудрий!S19</f>
        <v>0</v>
      </c>
      <c r="R39" s="9">
        <f>Мудрий!T19</f>
        <v>0</v>
      </c>
      <c r="S39" s="9">
        <f>Мудрий!U19</f>
        <v>3</v>
      </c>
      <c r="T39" s="9">
        <f>Мудрий!V19</f>
        <v>0</v>
      </c>
      <c r="U39" s="9">
        <f>Мудрий!W19</f>
        <v>0</v>
      </c>
      <c r="V39" s="9">
        <f>Мудрий!X19</f>
        <v>0</v>
      </c>
      <c r="X39" s="9">
        <f>Мудрий!Y19</f>
        <v>0</v>
      </c>
      <c r="Y39" s="9">
        <f>Мудрий!Z19</f>
        <v>0</v>
      </c>
      <c r="Z39" s="9"/>
      <c r="AA39" s="9">
        <f>Мудрий!AA19</f>
        <v>0</v>
      </c>
      <c r="AB39" s="10">
        <f>Мудрий!AD19</f>
        <v>97.75</v>
      </c>
    </row>
    <row r="40" spans="1:28" s="401" customFormat="1" ht="17.25" customHeight="1" x14ac:dyDescent="0.25">
      <c r="A40" s="424"/>
      <c r="B40" s="425"/>
      <c r="C40" s="424"/>
      <c r="D40" s="376">
        <v>0</v>
      </c>
      <c r="E40" s="7" t="s">
        <v>64</v>
      </c>
      <c r="F40" s="3"/>
      <c r="G40" s="3"/>
      <c r="H40" s="402"/>
      <c r="I40" s="9">
        <f>Мудрий!K38</f>
        <v>0</v>
      </c>
      <c r="J40" s="9">
        <f>Мудрий!L38</f>
        <v>0</v>
      </c>
      <c r="K40" s="9">
        <f>Мудрий!M38</f>
        <v>0</v>
      </c>
      <c r="L40" s="9">
        <f>Мудрий!N38</f>
        <v>0</v>
      </c>
      <c r="M40" s="9">
        <f>Мудрий!O38</f>
        <v>0</v>
      </c>
      <c r="N40" s="9">
        <f>Мудрий!P38</f>
        <v>0</v>
      </c>
      <c r="O40" s="9">
        <f>Мудрий!Q38</f>
        <v>0</v>
      </c>
      <c r="P40" s="9">
        <f>Мудрий!R38</f>
        <v>0</v>
      </c>
      <c r="Q40" s="9">
        <f>Мудрий!S38</f>
        <v>0</v>
      </c>
      <c r="R40" s="9">
        <f>Мудрий!T38</f>
        <v>0</v>
      </c>
      <c r="S40" s="9">
        <f>Мудрий!U38</f>
        <v>0</v>
      </c>
      <c r="T40" s="9">
        <f>Мудрий!V38</f>
        <v>0</v>
      </c>
      <c r="U40" s="9">
        <f>Мудрий!W38</f>
        <v>0</v>
      </c>
      <c r="V40" s="9">
        <f>Мудрий!X38</f>
        <v>0</v>
      </c>
      <c r="X40" s="9">
        <f>Мудрий!Y38</f>
        <v>0</v>
      </c>
      <c r="Y40" s="9">
        <f>Мудрий!Z38</f>
        <v>0</v>
      </c>
      <c r="Z40" s="9"/>
      <c r="AA40" s="9"/>
      <c r="AB40" s="10">
        <f>Мудрий!AD38</f>
        <v>0</v>
      </c>
    </row>
    <row r="41" spans="1:28" s="401" customFormat="1" ht="18" customHeight="1" x14ac:dyDescent="0.25">
      <c r="A41" s="424"/>
      <c r="B41" s="425"/>
      <c r="C41" s="424"/>
      <c r="D41" s="376">
        <v>0.16500000000000001</v>
      </c>
      <c r="E41" s="7" t="s">
        <v>38</v>
      </c>
      <c r="F41" s="3"/>
      <c r="G41" s="3"/>
      <c r="H41" s="3"/>
      <c r="I41" s="9">
        <f>SUM(I39:I40)</f>
        <v>48</v>
      </c>
      <c r="J41" s="9">
        <f t="shared" ref="J41:V41" si="14">SUM(J39:J40)</f>
        <v>16</v>
      </c>
      <c r="K41" s="9">
        <f t="shared" si="14"/>
        <v>24</v>
      </c>
      <c r="L41" s="9">
        <f t="shared" si="14"/>
        <v>4.75</v>
      </c>
      <c r="M41" s="9">
        <f t="shared" si="14"/>
        <v>2</v>
      </c>
      <c r="N41" s="9">
        <f t="shared" si="14"/>
        <v>0</v>
      </c>
      <c r="O41" s="9">
        <f t="shared" si="14"/>
        <v>0</v>
      </c>
      <c r="P41" s="9">
        <f t="shared" si="14"/>
        <v>0</v>
      </c>
      <c r="Q41" s="9">
        <f t="shared" si="14"/>
        <v>0</v>
      </c>
      <c r="R41" s="9">
        <f t="shared" si="14"/>
        <v>0</v>
      </c>
      <c r="S41" s="9">
        <f t="shared" si="14"/>
        <v>3</v>
      </c>
      <c r="T41" s="9">
        <f t="shared" si="14"/>
        <v>0</v>
      </c>
      <c r="U41" s="9">
        <f t="shared" si="14"/>
        <v>0</v>
      </c>
      <c r="V41" s="9">
        <f t="shared" si="14"/>
        <v>0</v>
      </c>
      <c r="X41" s="9">
        <f>SUM(X39:X40)</f>
        <v>0</v>
      </c>
      <c r="Y41" s="9">
        <f>SUM(Y39:Y40)</f>
        <v>0</v>
      </c>
      <c r="Z41" s="9"/>
      <c r="AA41" s="9"/>
      <c r="AB41" s="10">
        <f>SUM(I41:Y41)</f>
        <v>97.75</v>
      </c>
    </row>
    <row r="42" spans="1:28" s="401" customFormat="1" ht="6" customHeight="1" x14ac:dyDescent="0.25">
      <c r="A42" s="405"/>
      <c r="B42" s="408"/>
      <c r="C42" s="405"/>
      <c r="D42" s="381"/>
      <c r="E42" s="7"/>
      <c r="F42" s="3"/>
      <c r="G42" s="3"/>
      <c r="H42" s="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X42" s="9"/>
      <c r="Y42" s="9"/>
      <c r="Z42" s="9"/>
      <c r="AA42" s="9"/>
      <c r="AB42" s="10"/>
    </row>
    <row r="43" spans="1:28" s="401" customFormat="1" ht="18" customHeight="1" x14ac:dyDescent="0.3">
      <c r="A43" s="426"/>
      <c r="B43" s="427" t="s">
        <v>166</v>
      </c>
      <c r="C43" s="428"/>
      <c r="D43" s="380">
        <v>0.33</v>
      </c>
      <c r="E43" s="6" t="s">
        <v>63</v>
      </c>
      <c r="F43" s="1"/>
      <c r="G43" s="1"/>
      <c r="H43" s="1"/>
      <c r="I43" s="5">
        <f>I39</f>
        <v>48</v>
      </c>
      <c r="J43" s="5">
        <f t="shared" ref="J43:V43" si="15">J39</f>
        <v>16</v>
      </c>
      <c r="K43" s="5">
        <f t="shared" si="15"/>
        <v>24</v>
      </c>
      <c r="L43" s="5">
        <f t="shared" si="15"/>
        <v>4.75</v>
      </c>
      <c r="M43" s="5">
        <f t="shared" si="15"/>
        <v>2</v>
      </c>
      <c r="N43" s="5">
        <f t="shared" si="15"/>
        <v>0</v>
      </c>
      <c r="O43" s="5">
        <f t="shared" si="15"/>
        <v>0</v>
      </c>
      <c r="P43" s="5">
        <f t="shared" si="15"/>
        <v>0</v>
      </c>
      <c r="Q43" s="5">
        <f t="shared" si="15"/>
        <v>0</v>
      </c>
      <c r="R43" s="5">
        <f t="shared" si="15"/>
        <v>0</v>
      </c>
      <c r="S43" s="5">
        <f t="shared" si="15"/>
        <v>3</v>
      </c>
      <c r="T43" s="5">
        <f t="shared" si="15"/>
        <v>0</v>
      </c>
      <c r="U43" s="5">
        <f t="shared" si="15"/>
        <v>0</v>
      </c>
      <c r="V43" s="5">
        <f t="shared" si="15"/>
        <v>0</v>
      </c>
      <c r="X43" s="5">
        <f>X39</f>
        <v>0</v>
      </c>
      <c r="Y43" s="5">
        <f>Y39</f>
        <v>0</v>
      </c>
      <c r="Z43" s="5"/>
      <c r="AA43" s="5">
        <f>AA39</f>
        <v>0</v>
      </c>
      <c r="AB43" s="5">
        <f>AB39</f>
        <v>97.75</v>
      </c>
    </row>
    <row r="44" spans="1:28" s="401" customFormat="1" ht="18" customHeight="1" x14ac:dyDescent="0.3">
      <c r="A44" s="426"/>
      <c r="B44" s="427"/>
      <c r="C44" s="428"/>
      <c r="D44" s="377">
        <v>0</v>
      </c>
      <c r="E44" s="6" t="s">
        <v>64</v>
      </c>
      <c r="F44" s="1"/>
      <c r="G44" s="1"/>
      <c r="H44" s="1"/>
      <c r="I44" s="5">
        <f>I40</f>
        <v>0</v>
      </c>
      <c r="J44" s="5">
        <f t="shared" ref="J44:V44" si="16">J40</f>
        <v>0</v>
      </c>
      <c r="K44" s="5">
        <f t="shared" si="16"/>
        <v>0</v>
      </c>
      <c r="L44" s="5">
        <f t="shared" si="16"/>
        <v>0</v>
      </c>
      <c r="M44" s="5">
        <f t="shared" si="16"/>
        <v>0</v>
      </c>
      <c r="N44" s="5">
        <f t="shared" si="16"/>
        <v>0</v>
      </c>
      <c r="O44" s="5">
        <f t="shared" si="16"/>
        <v>0</v>
      </c>
      <c r="P44" s="5">
        <f t="shared" si="16"/>
        <v>0</v>
      </c>
      <c r="Q44" s="5">
        <f t="shared" si="16"/>
        <v>0</v>
      </c>
      <c r="R44" s="5">
        <f t="shared" si="16"/>
        <v>0</v>
      </c>
      <c r="S44" s="5">
        <f t="shared" si="16"/>
        <v>0</v>
      </c>
      <c r="T44" s="5">
        <f t="shared" si="16"/>
        <v>0</v>
      </c>
      <c r="U44" s="5">
        <f t="shared" si="16"/>
        <v>0</v>
      </c>
      <c r="V44" s="5">
        <f t="shared" si="16"/>
        <v>0</v>
      </c>
      <c r="X44" s="5">
        <f>X40</f>
        <v>0</v>
      </c>
      <c r="Y44" s="5">
        <f>Y40</f>
        <v>0</v>
      </c>
      <c r="Z44" s="5"/>
      <c r="AA44" s="5">
        <f>AA40</f>
        <v>0</v>
      </c>
      <c r="AB44" s="5">
        <f>AB40</f>
        <v>0</v>
      </c>
    </row>
    <row r="45" spans="1:28" s="401" customFormat="1" ht="18" customHeight="1" x14ac:dyDescent="0.3">
      <c r="A45" s="426"/>
      <c r="B45" s="427"/>
      <c r="C45" s="428"/>
      <c r="D45" s="414">
        <v>0.16500000000000001</v>
      </c>
      <c r="E45" s="6" t="s">
        <v>38</v>
      </c>
      <c r="F45" s="1"/>
      <c r="G45" s="1"/>
      <c r="H45" s="1"/>
      <c r="I45" s="5">
        <f>SUM(I43:I44)</f>
        <v>48</v>
      </c>
      <c r="J45" s="5">
        <f t="shared" ref="J45:V45" si="17">SUM(J43:J44)</f>
        <v>16</v>
      </c>
      <c r="K45" s="5">
        <f t="shared" si="17"/>
        <v>24</v>
      </c>
      <c r="L45" s="5">
        <f t="shared" si="17"/>
        <v>4.75</v>
      </c>
      <c r="M45" s="5">
        <f t="shared" si="17"/>
        <v>2</v>
      </c>
      <c r="N45" s="5">
        <f t="shared" si="17"/>
        <v>0</v>
      </c>
      <c r="O45" s="5">
        <f t="shared" si="17"/>
        <v>0</v>
      </c>
      <c r="P45" s="5">
        <f t="shared" si="17"/>
        <v>0</v>
      </c>
      <c r="Q45" s="5">
        <f t="shared" si="17"/>
        <v>0</v>
      </c>
      <c r="R45" s="5">
        <f t="shared" si="17"/>
        <v>0</v>
      </c>
      <c r="S45" s="5">
        <f t="shared" si="17"/>
        <v>3</v>
      </c>
      <c r="T45" s="5">
        <f t="shared" si="17"/>
        <v>0</v>
      </c>
      <c r="U45" s="5">
        <f t="shared" si="17"/>
        <v>0</v>
      </c>
      <c r="V45" s="5">
        <f t="shared" si="17"/>
        <v>0</v>
      </c>
      <c r="X45" s="5">
        <f>SUM(X43:X44)</f>
        <v>0</v>
      </c>
      <c r="Y45" s="5">
        <f>SUM(Y43:Y44)</f>
        <v>0</v>
      </c>
      <c r="Z45" s="5"/>
      <c r="AA45" s="5"/>
      <c r="AB45" s="5">
        <f>SUM(I45:Y45)</f>
        <v>97.75</v>
      </c>
    </row>
    <row r="46" spans="1:28" s="394" customFormat="1" ht="15.6" x14ac:dyDescent="0.3">
      <c r="A46" s="434">
        <v>7</v>
      </c>
      <c r="B46" s="429" t="s">
        <v>69</v>
      </c>
      <c r="C46" s="428" t="s">
        <v>176</v>
      </c>
      <c r="D46" s="415" t="s">
        <v>172</v>
      </c>
      <c r="E46" s="7" t="s">
        <v>63</v>
      </c>
      <c r="F46" s="2"/>
      <c r="G46" s="2"/>
      <c r="H46" s="2"/>
      <c r="I46" s="8">
        <f>'Левкович 0,5'!K25</f>
        <v>0</v>
      </c>
      <c r="J46" s="8">
        <f>'Левкович 0,5'!L25</f>
        <v>0</v>
      </c>
      <c r="K46" s="8">
        <f>'Левкович 0,5'!M25</f>
        <v>0</v>
      </c>
      <c r="L46" s="8">
        <f>'Левкович 0,5'!N25</f>
        <v>0</v>
      </c>
      <c r="M46" s="8">
        <f>'Левкович 0,5'!O25</f>
        <v>0</v>
      </c>
      <c r="N46" s="8">
        <f>'Левкович 0,5'!P25</f>
        <v>0</v>
      </c>
      <c r="O46" s="8">
        <f>'Левкович 0,5'!Q25</f>
        <v>0</v>
      </c>
      <c r="P46" s="8">
        <f>'Левкович 0,5'!R25</f>
        <v>0</v>
      </c>
      <c r="Q46" s="8">
        <f>'Левкович 0,5'!S25</f>
        <v>0</v>
      </c>
      <c r="R46" s="8">
        <f>'Левкович 0,5'!T25</f>
        <v>0</v>
      </c>
      <c r="S46" s="8">
        <f>'Левкович 0,5'!U25</f>
        <v>0</v>
      </c>
      <c r="T46" s="8">
        <f>'Левкович 0,5'!V25</f>
        <v>0</v>
      </c>
      <c r="U46" s="8">
        <f>'Левкович 0,5'!W25</f>
        <v>0</v>
      </c>
      <c r="V46" s="8">
        <f>'Левкович 0,5'!X25</f>
        <v>0</v>
      </c>
      <c r="X46" s="8">
        <f>'Левкович 0,5'!Y25</f>
        <v>0</v>
      </c>
      <c r="Y46" s="8">
        <f>'Левкович 0,5'!Z25</f>
        <v>0</v>
      </c>
      <c r="Z46" s="8"/>
      <c r="AA46" s="8"/>
      <c r="AB46" s="5">
        <f>'Левкович 0,5'!AD25</f>
        <v>0</v>
      </c>
    </row>
    <row r="47" spans="1:28" s="394" customFormat="1" ht="15.6" x14ac:dyDescent="0.3">
      <c r="A47" s="434"/>
      <c r="B47" s="429"/>
      <c r="C47" s="428"/>
      <c r="D47" s="415" t="s">
        <v>171</v>
      </c>
      <c r="E47" s="7" t="s">
        <v>64</v>
      </c>
      <c r="F47" s="2"/>
      <c r="G47" s="2"/>
      <c r="H47" s="2"/>
      <c r="I47" s="8">
        <f>'Левкович 0,5'!K47</f>
        <v>60</v>
      </c>
      <c r="J47" s="8">
        <f>'Левкович 0,5'!L47</f>
        <v>42</v>
      </c>
      <c r="K47" s="8">
        <f>'Левкович 0,5'!M47</f>
        <v>0</v>
      </c>
      <c r="L47" s="8">
        <f>'Левкович 0,5'!N47</f>
        <v>2.5</v>
      </c>
      <c r="M47" s="8">
        <f>'Левкович 0,5'!O47</f>
        <v>1</v>
      </c>
      <c r="N47" s="8">
        <f>'Левкович 0,5'!P47</f>
        <v>0</v>
      </c>
      <c r="O47" s="8">
        <f>'Левкович 0,5'!Q47</f>
        <v>0</v>
      </c>
      <c r="P47" s="8">
        <f>'Левкович 0,5'!R47</f>
        <v>0</v>
      </c>
      <c r="Q47" s="8">
        <f>'Левкович 0,5'!S47</f>
        <v>17</v>
      </c>
      <c r="R47" s="8">
        <f>'Левкович 0,5'!T47</f>
        <v>0</v>
      </c>
      <c r="S47" s="8">
        <f>'Левкович 0,5'!U47</f>
        <v>4</v>
      </c>
      <c r="T47" s="8">
        <f>'Левкович 0,5'!V47</f>
        <v>0</v>
      </c>
      <c r="U47" s="8">
        <f>'Левкович 0,5'!W47</f>
        <v>8.9700000000000006</v>
      </c>
      <c r="V47" s="8">
        <f>'Левкович 0,5'!X47</f>
        <v>0</v>
      </c>
      <c r="X47" s="8">
        <f>'Левкович 0,5'!Y47</f>
        <v>0</v>
      </c>
      <c r="Y47" s="8">
        <f>'Левкович 0,5'!Z47</f>
        <v>0</v>
      </c>
      <c r="Z47" s="8"/>
      <c r="AA47" s="8"/>
      <c r="AB47" s="5">
        <f>SUM(I47:Y47)</f>
        <v>135.47</v>
      </c>
    </row>
    <row r="48" spans="1:28" s="394" customFormat="1" ht="15.6" x14ac:dyDescent="0.3">
      <c r="A48" s="434"/>
      <c r="B48" s="429"/>
      <c r="C48" s="428"/>
      <c r="D48" s="415" t="s">
        <v>173</v>
      </c>
      <c r="E48" s="7" t="s">
        <v>38</v>
      </c>
      <c r="F48" s="2"/>
      <c r="G48" s="2"/>
      <c r="H48" s="2"/>
      <c r="I48" s="8">
        <f t="shared" ref="I48:V48" si="18">SUM(I46:I47)</f>
        <v>60</v>
      </c>
      <c r="J48" s="8">
        <f t="shared" si="18"/>
        <v>42</v>
      </c>
      <c r="K48" s="8">
        <f t="shared" si="18"/>
        <v>0</v>
      </c>
      <c r="L48" s="8">
        <f t="shared" si="18"/>
        <v>2.5</v>
      </c>
      <c r="M48" s="8">
        <f t="shared" si="18"/>
        <v>1</v>
      </c>
      <c r="N48" s="8">
        <f t="shared" si="18"/>
        <v>0</v>
      </c>
      <c r="O48" s="8">
        <f t="shared" si="18"/>
        <v>0</v>
      </c>
      <c r="P48" s="8">
        <f t="shared" si="18"/>
        <v>0</v>
      </c>
      <c r="Q48" s="8">
        <f t="shared" si="18"/>
        <v>17</v>
      </c>
      <c r="R48" s="8">
        <f t="shared" si="18"/>
        <v>0</v>
      </c>
      <c r="S48" s="8">
        <f t="shared" si="18"/>
        <v>4</v>
      </c>
      <c r="T48" s="8">
        <f t="shared" si="18"/>
        <v>0</v>
      </c>
      <c r="U48" s="8">
        <f t="shared" si="18"/>
        <v>8.9700000000000006</v>
      </c>
      <c r="V48" s="8">
        <f t="shared" si="18"/>
        <v>0</v>
      </c>
      <c r="X48" s="8">
        <f>SUM(X46:X47)</f>
        <v>0</v>
      </c>
      <c r="Y48" s="8">
        <f>SUM(Y46:Y47)</f>
        <v>0</v>
      </c>
      <c r="Z48" s="8"/>
      <c r="AA48" s="8"/>
      <c r="AB48" s="5">
        <f>SUM(I48:Y48)</f>
        <v>135.47</v>
      </c>
    </row>
    <row r="49" spans="1:30" s="394" customFormat="1" ht="15.6" x14ac:dyDescent="0.3">
      <c r="A49" s="395"/>
      <c r="B49" s="396"/>
      <c r="C49" s="397"/>
      <c r="D49" s="415"/>
      <c r="E49" s="7"/>
      <c r="F49" s="2"/>
      <c r="G49" s="2"/>
      <c r="H49" s="2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8"/>
      <c r="Y49" s="8"/>
      <c r="Z49" s="8"/>
      <c r="AA49" s="8"/>
      <c r="AB49" s="5"/>
    </row>
    <row r="50" spans="1:30" s="394" customFormat="1" ht="15.6" x14ac:dyDescent="0.3">
      <c r="A50" s="434"/>
      <c r="B50" s="427" t="s">
        <v>170</v>
      </c>
      <c r="C50" s="428"/>
      <c r="D50" s="416" t="s">
        <v>172</v>
      </c>
      <c r="E50" s="7" t="s">
        <v>63</v>
      </c>
      <c r="F50" s="2"/>
      <c r="G50" s="2"/>
      <c r="H50" s="2"/>
      <c r="I50" s="8">
        <f>I46</f>
        <v>0</v>
      </c>
      <c r="J50" s="8">
        <f>J46</f>
        <v>0</v>
      </c>
      <c r="K50" s="8">
        <f t="shared" ref="K50:V50" si="19">K46</f>
        <v>0</v>
      </c>
      <c r="L50" s="8">
        <f t="shared" si="19"/>
        <v>0</v>
      </c>
      <c r="M50" s="8">
        <f t="shared" si="19"/>
        <v>0</v>
      </c>
      <c r="N50" s="8">
        <f t="shared" si="19"/>
        <v>0</v>
      </c>
      <c r="O50" s="8">
        <f t="shared" si="19"/>
        <v>0</v>
      </c>
      <c r="P50" s="8">
        <f t="shared" si="19"/>
        <v>0</v>
      </c>
      <c r="Q50" s="8">
        <f t="shared" si="19"/>
        <v>0</v>
      </c>
      <c r="R50" s="8">
        <f t="shared" si="19"/>
        <v>0</v>
      </c>
      <c r="S50" s="8">
        <f t="shared" si="19"/>
        <v>0</v>
      </c>
      <c r="T50" s="8">
        <f t="shared" si="19"/>
        <v>0</v>
      </c>
      <c r="U50" s="8">
        <f t="shared" si="19"/>
        <v>0</v>
      </c>
      <c r="V50" s="8">
        <f t="shared" si="19"/>
        <v>0</v>
      </c>
      <c r="X50" s="8">
        <f>X46</f>
        <v>0</v>
      </c>
      <c r="Y50" s="8">
        <f>Y46</f>
        <v>0</v>
      </c>
      <c r="Z50" s="8"/>
      <c r="AA50" s="8"/>
      <c r="AB50" s="5">
        <f>AB46</f>
        <v>0</v>
      </c>
    </row>
    <row r="51" spans="1:30" s="394" customFormat="1" ht="15.6" x14ac:dyDescent="0.3">
      <c r="A51" s="434"/>
      <c r="B51" s="427"/>
      <c r="C51" s="428"/>
      <c r="D51" s="416" t="s">
        <v>171</v>
      </c>
      <c r="E51" s="7" t="s">
        <v>64</v>
      </c>
      <c r="F51" s="2"/>
      <c r="G51" s="2"/>
      <c r="H51" s="2"/>
      <c r="I51" s="8">
        <f>I47</f>
        <v>60</v>
      </c>
      <c r="J51" s="8">
        <f>J47</f>
        <v>42</v>
      </c>
      <c r="K51" s="8">
        <f t="shared" ref="K51:V51" si="20">K47</f>
        <v>0</v>
      </c>
      <c r="L51" s="8">
        <f t="shared" si="20"/>
        <v>2.5</v>
      </c>
      <c r="M51" s="8">
        <f t="shared" si="20"/>
        <v>1</v>
      </c>
      <c r="N51" s="8">
        <f t="shared" si="20"/>
        <v>0</v>
      </c>
      <c r="O51" s="8">
        <f t="shared" si="20"/>
        <v>0</v>
      </c>
      <c r="P51" s="8">
        <f t="shared" si="20"/>
        <v>0</v>
      </c>
      <c r="Q51" s="8">
        <f t="shared" si="20"/>
        <v>17</v>
      </c>
      <c r="R51" s="8">
        <f t="shared" si="20"/>
        <v>0</v>
      </c>
      <c r="S51" s="8">
        <f t="shared" si="20"/>
        <v>4</v>
      </c>
      <c r="T51" s="8">
        <f t="shared" si="20"/>
        <v>0</v>
      </c>
      <c r="U51" s="8">
        <f t="shared" si="20"/>
        <v>8.9700000000000006</v>
      </c>
      <c r="V51" s="8">
        <f t="shared" si="20"/>
        <v>0</v>
      </c>
      <c r="X51" s="8">
        <f>X47</f>
        <v>0</v>
      </c>
      <c r="Y51" s="8">
        <f>Y47</f>
        <v>0</v>
      </c>
      <c r="Z51" s="8"/>
      <c r="AA51" s="8"/>
      <c r="AB51" s="5">
        <f>SUM(I51:Y51)</f>
        <v>135.47</v>
      </c>
    </row>
    <row r="52" spans="1:30" s="394" customFormat="1" ht="15.6" x14ac:dyDescent="0.3">
      <c r="A52" s="434"/>
      <c r="B52" s="427"/>
      <c r="C52" s="428"/>
      <c r="D52" s="416" t="s">
        <v>173</v>
      </c>
      <c r="E52" s="7" t="s">
        <v>38</v>
      </c>
      <c r="F52" s="2"/>
      <c r="G52" s="2"/>
      <c r="H52" s="2"/>
      <c r="I52" s="8">
        <f t="shared" ref="I52:V52" si="21">SUM(I50:I51)</f>
        <v>60</v>
      </c>
      <c r="J52" s="8">
        <f t="shared" si="21"/>
        <v>42</v>
      </c>
      <c r="K52" s="8">
        <f t="shared" si="21"/>
        <v>0</v>
      </c>
      <c r="L52" s="8">
        <f t="shared" si="21"/>
        <v>2.5</v>
      </c>
      <c r="M52" s="8">
        <f t="shared" si="21"/>
        <v>1</v>
      </c>
      <c r="N52" s="8">
        <f t="shared" si="21"/>
        <v>0</v>
      </c>
      <c r="O52" s="8">
        <f t="shared" si="21"/>
        <v>0</v>
      </c>
      <c r="P52" s="8">
        <f t="shared" si="21"/>
        <v>0</v>
      </c>
      <c r="Q52" s="8">
        <f t="shared" si="21"/>
        <v>17</v>
      </c>
      <c r="R52" s="8">
        <f t="shared" si="21"/>
        <v>0</v>
      </c>
      <c r="S52" s="8">
        <f t="shared" si="21"/>
        <v>4</v>
      </c>
      <c r="T52" s="8">
        <f t="shared" si="21"/>
        <v>0</v>
      </c>
      <c r="U52" s="8">
        <f t="shared" si="21"/>
        <v>8.9700000000000006</v>
      </c>
      <c r="V52" s="8">
        <f t="shared" si="21"/>
        <v>0</v>
      </c>
      <c r="X52" s="8">
        <f>SUM(X50:X51)</f>
        <v>0</v>
      </c>
      <c r="Y52" s="8">
        <f>SUM(Y50:Y51)</f>
        <v>0</v>
      </c>
      <c r="Z52" s="8"/>
      <c r="AA52" s="8"/>
      <c r="AB52" s="5">
        <f>SUM(I52:Y52)</f>
        <v>135.47</v>
      </c>
    </row>
    <row r="53" spans="1:30" s="394" customFormat="1" x14ac:dyDescent="0.25">
      <c r="A53" s="393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3"/>
      <c r="P53" s="393"/>
      <c r="Q53" s="393"/>
      <c r="R53" s="393"/>
      <c r="S53" s="393"/>
      <c r="T53" s="393"/>
      <c r="U53" s="393"/>
      <c r="V53" s="393"/>
      <c r="X53" s="393"/>
      <c r="Y53" s="393"/>
      <c r="Z53" s="393"/>
      <c r="AA53" s="393"/>
      <c r="AB53" s="393"/>
    </row>
    <row r="54" spans="1:30" s="394" customFormat="1" ht="18.75" customHeight="1" x14ac:dyDescent="0.3">
      <c r="A54" s="426"/>
      <c r="B54" s="427" t="s">
        <v>92</v>
      </c>
      <c r="C54" s="444"/>
      <c r="D54" s="382">
        <v>5.33</v>
      </c>
      <c r="E54" s="6" t="s">
        <v>63</v>
      </c>
      <c r="F54" s="2"/>
      <c r="G54" s="2"/>
      <c r="H54" s="2"/>
      <c r="I54" s="5">
        <f t="shared" ref="I54:V54" si="22">I11+I23+I35+I43</f>
        <v>620</v>
      </c>
      <c r="J54" s="5">
        <f t="shared" si="22"/>
        <v>446</v>
      </c>
      <c r="K54" s="5">
        <f t="shared" si="22"/>
        <v>80</v>
      </c>
      <c r="L54" s="5">
        <f t="shared" si="22"/>
        <v>51.5</v>
      </c>
      <c r="M54" s="5">
        <f t="shared" si="22"/>
        <v>21.5</v>
      </c>
      <c r="N54" s="5">
        <f t="shared" si="22"/>
        <v>0</v>
      </c>
      <c r="O54" s="5">
        <f t="shared" si="22"/>
        <v>132</v>
      </c>
      <c r="P54" s="5">
        <f t="shared" si="22"/>
        <v>0</v>
      </c>
      <c r="Q54" s="5">
        <f t="shared" si="22"/>
        <v>22</v>
      </c>
      <c r="R54" s="5">
        <f t="shared" si="22"/>
        <v>0</v>
      </c>
      <c r="S54" s="5">
        <f t="shared" si="22"/>
        <v>54.5</v>
      </c>
      <c r="T54" s="5">
        <f t="shared" si="22"/>
        <v>0</v>
      </c>
      <c r="U54" s="5">
        <f t="shared" si="22"/>
        <v>123.32</v>
      </c>
      <c r="V54" s="5">
        <f t="shared" si="22"/>
        <v>0</v>
      </c>
      <c r="X54" s="5">
        <f>X11+X23+X35+X43</f>
        <v>0</v>
      </c>
      <c r="Y54" s="5">
        <f>Y11+Y23+Y35+Y43</f>
        <v>0</v>
      </c>
      <c r="Z54" s="5"/>
      <c r="AA54" s="5">
        <f>AA11+AA23+AA35+AA43</f>
        <v>0</v>
      </c>
      <c r="AB54" s="5">
        <f>AB11+AB23+AB35+AB43</f>
        <v>1550.8200000000002</v>
      </c>
    </row>
    <row r="55" spans="1:30" s="394" customFormat="1" ht="18" customHeight="1" x14ac:dyDescent="0.3">
      <c r="A55" s="426"/>
      <c r="B55" s="427"/>
      <c r="C55" s="444"/>
      <c r="D55" s="382">
        <v>5.5</v>
      </c>
      <c r="E55" s="6" t="s">
        <v>64</v>
      </c>
      <c r="F55" s="2"/>
      <c r="G55" s="2"/>
      <c r="H55" s="2"/>
      <c r="I55" s="5">
        <f t="shared" ref="I55:V55" si="23">I12+I24+I36+I44+I51</f>
        <v>510</v>
      </c>
      <c r="J55" s="5">
        <f t="shared" si="23"/>
        <v>604</v>
      </c>
      <c r="K55" s="5">
        <f t="shared" si="23"/>
        <v>50</v>
      </c>
      <c r="L55" s="5">
        <f t="shared" si="23"/>
        <v>86.4</v>
      </c>
      <c r="M55" s="5">
        <f t="shared" si="23"/>
        <v>27</v>
      </c>
      <c r="N55" s="5">
        <f t="shared" si="23"/>
        <v>0</v>
      </c>
      <c r="O55" s="5">
        <f t="shared" si="23"/>
        <v>45</v>
      </c>
      <c r="P55" s="5">
        <f t="shared" si="23"/>
        <v>0</v>
      </c>
      <c r="Q55" s="5">
        <f t="shared" si="23"/>
        <v>33.6</v>
      </c>
      <c r="R55" s="5">
        <f t="shared" si="23"/>
        <v>0</v>
      </c>
      <c r="S55" s="5">
        <f t="shared" si="23"/>
        <v>59</v>
      </c>
      <c r="T55" s="5">
        <f t="shared" si="23"/>
        <v>0</v>
      </c>
      <c r="U55" s="5">
        <f t="shared" si="23"/>
        <v>137.68</v>
      </c>
      <c r="V55" s="5">
        <f t="shared" si="23"/>
        <v>0</v>
      </c>
      <c r="X55" s="5">
        <f>X12+X24+X36+X44+X51</f>
        <v>0</v>
      </c>
      <c r="Y55" s="5">
        <f>Y12+Y24+Y36+Y44+Y51</f>
        <v>0</v>
      </c>
      <c r="Z55" s="5"/>
      <c r="AA55" s="5">
        <f>AA12+AA24+AA36+AA44</f>
        <v>0</v>
      </c>
      <c r="AB55" s="5">
        <f>AB12+AB24+AB36+AB44+AB51</f>
        <v>1552.68</v>
      </c>
    </row>
    <row r="56" spans="1:30" s="394" customFormat="1" ht="21.75" customHeight="1" x14ac:dyDescent="0.3">
      <c r="A56" s="426"/>
      <c r="B56" s="427"/>
      <c r="C56" s="444"/>
      <c r="D56" s="382">
        <v>5.415</v>
      </c>
      <c r="E56" s="6" t="s">
        <v>38</v>
      </c>
      <c r="F56" s="2"/>
      <c r="G56" s="2"/>
      <c r="H56" s="2"/>
      <c r="I56" s="5">
        <f>SUM(I54:I55)</f>
        <v>1130</v>
      </c>
      <c r="J56" s="5">
        <f t="shared" ref="J56:V56" si="24">SUM(J54:J55)</f>
        <v>1050</v>
      </c>
      <c r="K56" s="5">
        <f t="shared" si="24"/>
        <v>130</v>
      </c>
      <c r="L56" s="5">
        <f t="shared" si="24"/>
        <v>137.9</v>
      </c>
      <c r="M56" s="5">
        <f t="shared" si="24"/>
        <v>48.5</v>
      </c>
      <c r="N56" s="5">
        <f t="shared" si="24"/>
        <v>0</v>
      </c>
      <c r="O56" s="5">
        <f t="shared" si="24"/>
        <v>177</v>
      </c>
      <c r="P56" s="5">
        <f t="shared" si="24"/>
        <v>0</v>
      </c>
      <c r="Q56" s="5">
        <f t="shared" si="24"/>
        <v>55.6</v>
      </c>
      <c r="R56" s="5">
        <f t="shared" si="24"/>
        <v>0</v>
      </c>
      <c r="S56" s="5">
        <f t="shared" si="24"/>
        <v>113.5</v>
      </c>
      <c r="T56" s="5">
        <f t="shared" si="24"/>
        <v>0</v>
      </c>
      <c r="U56" s="5">
        <f t="shared" si="24"/>
        <v>261</v>
      </c>
      <c r="V56" s="5">
        <f t="shared" si="24"/>
        <v>0</v>
      </c>
      <c r="X56" s="5">
        <f>SUM(X54:X55)</f>
        <v>0</v>
      </c>
      <c r="Y56" s="5">
        <f>SUM(Y54:Y55)</f>
        <v>0</v>
      </c>
      <c r="Z56" s="5"/>
      <c r="AA56" s="5"/>
      <c r="AB56" s="5">
        <f>SUM(AB54:AB55)</f>
        <v>3103.5</v>
      </c>
    </row>
    <row r="57" spans="1:30" s="394" customFormat="1" ht="19.95" customHeight="1" x14ac:dyDescent="0.25">
      <c r="A57" s="440" t="s">
        <v>164</v>
      </c>
      <c r="B57" s="440"/>
      <c r="C57" s="440"/>
      <c r="D57" s="440"/>
      <c r="E57" s="440"/>
      <c r="F57" s="440"/>
      <c r="G57" s="440"/>
      <c r="H57" s="440"/>
      <c r="I57" s="440"/>
      <c r="J57" s="440"/>
      <c r="K57" s="440"/>
      <c r="L57" s="440"/>
      <c r="M57" s="440"/>
      <c r="N57" s="440"/>
      <c r="O57" s="440"/>
      <c r="P57" s="440"/>
      <c r="Q57" s="440"/>
      <c r="R57" s="440"/>
      <c r="S57" s="440"/>
      <c r="T57" s="440"/>
      <c r="U57" s="440"/>
      <c r="V57" s="440"/>
      <c r="W57" s="440"/>
      <c r="X57" s="440"/>
      <c r="Y57" s="440"/>
      <c r="Z57" s="440"/>
      <c r="AA57" s="440"/>
      <c r="AB57" s="440"/>
      <c r="AC57" s="440"/>
      <c r="AD57" s="440"/>
    </row>
    <row r="58" spans="1:30" s="394" customFormat="1" ht="27" customHeight="1" x14ac:dyDescent="0.25">
      <c r="A58" s="409"/>
      <c r="B58" s="409"/>
      <c r="C58" s="409"/>
      <c r="D58" s="409"/>
      <c r="E58" s="409"/>
      <c r="F58" s="409"/>
      <c r="G58" s="409"/>
      <c r="H58" s="409"/>
      <c r="I58" s="409"/>
      <c r="J58" s="4"/>
      <c r="K58" s="4"/>
      <c r="L58" s="4"/>
      <c r="M58" s="4"/>
      <c r="N58" s="417" t="s">
        <v>107</v>
      </c>
      <c r="O58" s="418"/>
      <c r="P58" s="418"/>
      <c r="Q58" s="418"/>
      <c r="R58" s="418"/>
      <c r="S58" s="418"/>
      <c r="T58" s="418"/>
      <c r="U58" s="418"/>
      <c r="V58" s="418"/>
      <c r="W58" s="418"/>
      <c r="X58" s="418"/>
      <c r="Y58" s="418"/>
      <c r="Z58" s="418"/>
      <c r="AA58" s="4"/>
      <c r="AB58" s="419"/>
      <c r="AC58" s="4"/>
      <c r="AD58" s="4"/>
    </row>
    <row r="59" spans="1:30" s="394" customFormat="1" ht="37.200000000000003" customHeight="1" x14ac:dyDescent="0.3">
      <c r="A59" s="409"/>
      <c r="B59" s="409"/>
      <c r="C59" s="409"/>
      <c r="D59" s="409"/>
      <c r="E59" s="409"/>
      <c r="F59" s="409"/>
      <c r="G59" s="409"/>
      <c r="H59" s="409"/>
      <c r="I59" s="409"/>
      <c r="J59" s="4"/>
      <c r="K59" s="4"/>
      <c r="L59" s="4"/>
      <c r="M59" s="4"/>
      <c r="N59" s="417"/>
      <c r="O59" s="418"/>
      <c r="P59" s="418"/>
      <c r="Q59" s="441" t="s">
        <v>55</v>
      </c>
      <c r="R59" s="442"/>
      <c r="S59" s="442"/>
      <c r="T59" s="442"/>
      <c r="U59" s="442"/>
      <c r="V59" s="442"/>
      <c r="W59" s="442"/>
      <c r="X59" s="442"/>
      <c r="Y59" s="442"/>
      <c r="Z59" s="442"/>
      <c r="AA59" s="1"/>
      <c r="AB59" s="1"/>
    </row>
    <row r="60" spans="1:30" s="394" customFormat="1" ht="12" customHeight="1" x14ac:dyDescent="0.3">
      <c r="A60" s="409"/>
      <c r="B60" s="409"/>
      <c r="C60" s="409"/>
      <c r="D60" s="409"/>
      <c r="E60" s="409"/>
      <c r="F60" s="409"/>
      <c r="G60" s="409"/>
      <c r="H60" s="409"/>
      <c r="I60" s="409"/>
      <c r="J60" s="4"/>
      <c r="K60" s="4"/>
      <c r="L60" s="4"/>
      <c r="M60" s="4"/>
      <c r="N60" s="439" t="s">
        <v>94</v>
      </c>
      <c r="O60" s="439"/>
      <c r="P60" s="439"/>
      <c r="Q60" s="439"/>
      <c r="R60" s="439"/>
      <c r="S60" s="439"/>
      <c r="T60" s="439"/>
      <c r="U60" s="439"/>
      <c r="V60" s="439"/>
      <c r="W60" s="439"/>
      <c r="X60" s="439"/>
      <c r="Y60" s="420"/>
      <c r="Z60" s="418"/>
      <c r="AA60" s="1"/>
      <c r="AB60" s="1"/>
    </row>
    <row r="61" spans="1:30" s="394" customFormat="1" ht="30" customHeight="1" x14ac:dyDescent="0.3">
      <c r="A61" s="409"/>
      <c r="B61" s="409"/>
      <c r="C61" s="409"/>
      <c r="D61" s="409"/>
      <c r="E61" s="409"/>
      <c r="F61" s="409"/>
      <c r="G61" s="409"/>
      <c r="H61" s="409"/>
      <c r="I61" s="409"/>
      <c r="J61" s="4"/>
      <c r="K61" s="4"/>
      <c r="L61" s="4"/>
      <c r="M61" s="4"/>
      <c r="N61" s="421"/>
      <c r="O61" s="4"/>
      <c r="P61" s="4"/>
      <c r="Q61" s="4"/>
      <c r="R61" s="4"/>
      <c r="S61" s="3" t="s">
        <v>55</v>
      </c>
      <c r="T61" s="3"/>
      <c r="U61" s="3"/>
      <c r="V61" s="1"/>
      <c r="W61" s="1"/>
      <c r="X61" s="1"/>
      <c r="Y61" s="1"/>
      <c r="Z61" s="1"/>
      <c r="AA61" s="1"/>
      <c r="AB61" s="1"/>
    </row>
  </sheetData>
  <mergeCells count="52">
    <mergeCell ref="C35:C37"/>
    <mergeCell ref="C54:C56"/>
    <mergeCell ref="B35:B37"/>
    <mergeCell ref="A11:A13"/>
    <mergeCell ref="A35:A37"/>
    <mergeCell ref="B31:B33"/>
    <mergeCell ref="C31:C33"/>
    <mergeCell ref="A19:A21"/>
    <mergeCell ref="C19:C21"/>
    <mergeCell ref="C11:C13"/>
    <mergeCell ref="A46:A48"/>
    <mergeCell ref="B46:B48"/>
    <mergeCell ref="C46:C48"/>
    <mergeCell ref="A50:A52"/>
    <mergeCell ref="B50:B52"/>
    <mergeCell ref="C50:C52"/>
    <mergeCell ref="B2:AB2"/>
    <mergeCell ref="B19:B21"/>
    <mergeCell ref="A15:A17"/>
    <mergeCell ref="B23:B25"/>
    <mergeCell ref="B7:B9"/>
    <mergeCell ref="N60:X60"/>
    <mergeCell ref="A57:AD57"/>
    <mergeCell ref="A54:A56"/>
    <mergeCell ref="B54:B56"/>
    <mergeCell ref="Q59:Z59"/>
    <mergeCell ref="A3:AI3"/>
    <mergeCell ref="H4:H5"/>
    <mergeCell ref="E4:E5"/>
    <mergeCell ref="F4:F5"/>
    <mergeCell ref="C4:C5"/>
    <mergeCell ref="G4:G5"/>
    <mergeCell ref="D4:D5"/>
    <mergeCell ref="B15:B17"/>
    <mergeCell ref="B4:B5"/>
    <mergeCell ref="B11:B13"/>
    <mergeCell ref="C15:C17"/>
    <mergeCell ref="A31:A33"/>
    <mergeCell ref="B27:B29"/>
    <mergeCell ref="A23:A25"/>
    <mergeCell ref="A27:A29"/>
    <mergeCell ref="C27:C29"/>
    <mergeCell ref="C23:C25"/>
    <mergeCell ref="A7:A9"/>
    <mergeCell ref="C7:C9"/>
    <mergeCell ref="A4:A5"/>
    <mergeCell ref="A39:A41"/>
    <mergeCell ref="B39:B41"/>
    <mergeCell ref="C39:C41"/>
    <mergeCell ref="A43:A45"/>
    <mergeCell ref="B43:B45"/>
    <mergeCell ref="C43:C45"/>
  </mergeCells>
  <phoneticPr fontId="1" type="noConversion"/>
  <pageMargins left="0.15748031496062992" right="0.15748031496062992" top="0.15748031496062992" bottom="0.15748031496062992" header="0" footer="0"/>
  <pageSetup paperSize="9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78A1-D7A3-4ADA-8C73-4B1C476DF6FC}">
  <dimension ref="A1:AF60"/>
  <sheetViews>
    <sheetView view="pageBreakPreview" topLeftCell="A37" zoomScaleNormal="100" workbookViewId="0">
      <selection activeCell="R40" sqref="R40"/>
    </sheetView>
  </sheetViews>
  <sheetFormatPr defaultColWidth="9.109375" defaultRowHeight="13.2" x14ac:dyDescent="0.25"/>
  <cols>
    <col min="1" max="1" width="4" style="86" customWidth="1"/>
    <col min="2" max="2" width="15.77734375" style="86" customWidth="1"/>
    <col min="3" max="3" width="9.21875" style="86" bestFit="1" customWidth="1"/>
    <col min="4" max="4" width="4" style="86" customWidth="1"/>
    <col min="5" max="5" width="42.5546875" style="86" customWidth="1"/>
    <col min="6" max="6" width="3.44140625" style="86" customWidth="1"/>
    <col min="7" max="7" width="3.77734375" style="86" customWidth="1"/>
    <col min="8" max="8" width="11.21875" style="86" customWidth="1"/>
    <col min="9" max="9" width="3.44140625" style="86" customWidth="1"/>
    <col min="10" max="10" width="3.88671875" style="86" customWidth="1"/>
    <col min="11" max="11" width="4.88671875" style="86" customWidth="1"/>
    <col min="12" max="12" width="5.88671875" style="86" customWidth="1"/>
    <col min="13" max="13" width="5.109375" style="86" customWidth="1"/>
    <col min="14" max="14" width="6" style="86" customWidth="1"/>
    <col min="15" max="15" width="5.109375" style="86" customWidth="1"/>
    <col min="16" max="16" width="3.88671875" style="86" customWidth="1"/>
    <col min="17" max="17" width="5" style="86" customWidth="1"/>
    <col min="18" max="18" width="4.77734375" style="86" customWidth="1"/>
    <col min="19" max="19" width="5.5546875" style="86" customWidth="1"/>
    <col min="20" max="20" width="3.44140625" style="86" customWidth="1"/>
    <col min="21" max="21" width="5.88671875" style="86" customWidth="1"/>
    <col min="22" max="22" width="4.21875" style="86" customWidth="1"/>
    <col min="23" max="23" width="4.109375" style="86" customWidth="1"/>
    <col min="24" max="24" width="4.44140625" style="86" customWidth="1"/>
    <col min="25" max="25" width="3.88671875" style="86" customWidth="1"/>
    <col min="26" max="26" width="4" style="86" customWidth="1"/>
    <col min="27" max="27" width="5.109375" style="86" customWidth="1"/>
    <col min="28" max="28" width="2.21875" style="86" customWidth="1"/>
    <col min="29" max="29" width="0.77734375" style="86" customWidth="1"/>
    <col min="30" max="30" width="7.21875" style="86" bestFit="1" customWidth="1"/>
    <col min="31" max="31" width="10.88671875" style="86" customWidth="1"/>
    <col min="32" max="32" width="9.109375" style="86"/>
    <col min="33" max="52" width="10.21875" style="86" bestFit="1" customWidth="1"/>
    <col min="53" max="16384" width="9.109375" style="86"/>
  </cols>
  <sheetData>
    <row r="1" spans="1:32" s="12" customFormat="1" ht="17.399999999999999" x14ac:dyDescent="0.3">
      <c r="B1" s="13"/>
      <c r="C1" s="13"/>
      <c r="D1" s="13"/>
      <c r="E1" s="486" t="s">
        <v>70</v>
      </c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13"/>
      <c r="AA1" s="13"/>
      <c r="AB1" s="13"/>
      <c r="AC1" s="13"/>
      <c r="AD1" s="14"/>
    </row>
    <row r="2" spans="1:32" s="12" customFormat="1" ht="18" thickBot="1" x14ac:dyDescent="0.3">
      <c r="B2" s="379" t="s">
        <v>162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</row>
    <row r="3" spans="1:32" s="20" customFormat="1" ht="12" customHeight="1" x14ac:dyDescent="0.3">
      <c r="A3" s="473" t="s">
        <v>56</v>
      </c>
      <c r="B3" s="482" t="s">
        <v>0</v>
      </c>
      <c r="C3" s="461" t="s">
        <v>62</v>
      </c>
      <c r="D3" s="459" t="s">
        <v>5</v>
      </c>
      <c r="E3" s="482" t="s">
        <v>1</v>
      </c>
      <c r="F3" s="488" t="s">
        <v>2</v>
      </c>
      <c r="G3" s="488" t="s">
        <v>27</v>
      </c>
      <c r="H3" s="231"/>
      <c r="I3" s="488" t="s">
        <v>28</v>
      </c>
      <c r="J3" s="475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2" s="25" customFormat="1" ht="126.75" customHeight="1" thickBot="1" x14ac:dyDescent="0.3">
      <c r="A4" s="474"/>
      <c r="B4" s="483"/>
      <c r="C4" s="462"/>
      <c r="D4" s="460" t="s">
        <v>5</v>
      </c>
      <c r="E4" s="485"/>
      <c r="F4" s="489"/>
      <c r="G4" s="489"/>
      <c r="H4" s="232" t="s">
        <v>52</v>
      </c>
      <c r="I4" s="489"/>
      <c r="J4" s="476"/>
      <c r="K4" s="21" t="s">
        <v>6</v>
      </c>
      <c r="L4" s="232" t="s">
        <v>7</v>
      </c>
      <c r="M4" s="22" t="s">
        <v>8</v>
      </c>
      <c r="N4" s="22" t="s">
        <v>9</v>
      </c>
      <c r="O4" s="232" t="s">
        <v>10</v>
      </c>
      <c r="P4" s="22" t="s">
        <v>11</v>
      </c>
      <c r="Q4" s="232" t="s">
        <v>86</v>
      </c>
      <c r="R4" s="232" t="s">
        <v>93</v>
      </c>
      <c r="S4" s="22" t="s">
        <v>12</v>
      </c>
      <c r="T4" s="22" t="s">
        <v>13</v>
      </c>
      <c r="U4" s="232" t="s">
        <v>53</v>
      </c>
      <c r="V4" s="232" t="s">
        <v>15</v>
      </c>
      <c r="W4" s="232" t="s">
        <v>51</v>
      </c>
      <c r="X4" s="232" t="s">
        <v>16</v>
      </c>
      <c r="Y4" s="232" t="s">
        <v>17</v>
      </c>
      <c r="Z4" s="232" t="s">
        <v>54</v>
      </c>
      <c r="AA4" s="22" t="s">
        <v>18</v>
      </c>
      <c r="AB4" s="232"/>
      <c r="AC4" s="22"/>
      <c r="AD4" s="23" t="s">
        <v>20</v>
      </c>
      <c r="AE4" s="24" t="s">
        <v>21</v>
      </c>
    </row>
    <row r="5" spans="1:32" s="27" customFormat="1" ht="13.2" customHeight="1" thickBot="1" x14ac:dyDescent="0.3">
      <c r="A5" s="470" t="s">
        <v>22</v>
      </c>
      <c r="B5" s="471"/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  <c r="R5" s="471"/>
      <c r="S5" s="471"/>
      <c r="T5" s="471"/>
      <c r="U5" s="471"/>
      <c r="V5" s="471"/>
      <c r="W5" s="471"/>
      <c r="X5" s="471"/>
      <c r="Y5" s="471"/>
      <c r="Z5" s="471"/>
      <c r="AA5" s="471"/>
      <c r="AB5" s="471"/>
      <c r="AC5" s="471"/>
      <c r="AD5" s="472"/>
      <c r="AE5" s="87"/>
    </row>
    <row r="6" spans="1:32" s="27" customFormat="1" ht="4.2" customHeight="1" x14ac:dyDescent="0.25">
      <c r="A6" s="464">
        <v>1</v>
      </c>
      <c r="B6" s="447" t="s">
        <v>60</v>
      </c>
      <c r="C6" s="447" t="s">
        <v>134</v>
      </c>
      <c r="D6" s="478">
        <v>1</v>
      </c>
      <c r="E6" s="314"/>
      <c r="F6" s="29"/>
      <c r="G6" s="29"/>
      <c r="H6" s="29"/>
      <c r="I6" s="29"/>
      <c r="J6" s="30"/>
      <c r="K6" s="61"/>
      <c r="L6" s="29"/>
      <c r="M6" s="29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292"/>
      <c r="AD6" s="291"/>
      <c r="AE6" s="32"/>
    </row>
    <row r="7" spans="1:32" s="27" customFormat="1" ht="18" customHeight="1" x14ac:dyDescent="0.25">
      <c r="A7" s="465"/>
      <c r="B7" s="448"/>
      <c r="C7" s="448"/>
      <c r="D7" s="479"/>
      <c r="E7" s="306" t="s">
        <v>43</v>
      </c>
      <c r="F7" s="34" t="s">
        <v>32</v>
      </c>
      <c r="G7" s="34" t="s">
        <v>34</v>
      </c>
      <c r="H7" s="34" t="s">
        <v>95</v>
      </c>
      <c r="I7" s="34">
        <v>4</v>
      </c>
      <c r="J7" s="11">
        <v>10</v>
      </c>
      <c r="K7" s="41">
        <v>8</v>
      </c>
      <c r="L7" s="34"/>
      <c r="M7" s="34">
        <v>16</v>
      </c>
      <c r="N7" s="50">
        <f>10*0.25</f>
        <v>2.5</v>
      </c>
      <c r="O7" s="50">
        <v>1</v>
      </c>
      <c r="P7" s="50"/>
      <c r="Q7" s="50"/>
      <c r="R7" s="50"/>
      <c r="S7" s="50"/>
      <c r="T7" s="50"/>
      <c r="U7" s="50">
        <v>2</v>
      </c>
      <c r="V7" s="50"/>
      <c r="W7" s="50"/>
      <c r="X7" s="50"/>
      <c r="Y7" s="50"/>
      <c r="Z7" s="50"/>
      <c r="AA7" s="50"/>
      <c r="AB7" s="50"/>
      <c r="AC7" s="293"/>
      <c r="AD7" s="288">
        <f t="shared" ref="AD7:AD14" si="0">SUM(K7:AC7)</f>
        <v>29.5</v>
      </c>
      <c r="AE7" s="49"/>
    </row>
    <row r="8" spans="1:32" s="27" customFormat="1" ht="19.5" customHeight="1" x14ac:dyDescent="0.25">
      <c r="A8" s="465"/>
      <c r="B8" s="448"/>
      <c r="C8" s="448"/>
      <c r="D8" s="479"/>
      <c r="E8" s="306" t="s">
        <v>41</v>
      </c>
      <c r="F8" s="34" t="s">
        <v>32</v>
      </c>
      <c r="G8" s="34" t="s">
        <v>34</v>
      </c>
      <c r="H8" s="34" t="s">
        <v>135</v>
      </c>
      <c r="I8" s="34">
        <v>1</v>
      </c>
      <c r="J8" s="11">
        <v>9</v>
      </c>
      <c r="K8" s="41">
        <v>24</v>
      </c>
      <c r="L8" s="34">
        <v>16</v>
      </c>
      <c r="M8" s="34"/>
      <c r="N8" s="50">
        <f>0.25*9</f>
        <v>2.25</v>
      </c>
      <c r="O8" s="50">
        <v>1</v>
      </c>
      <c r="P8" s="50"/>
      <c r="Q8" s="50"/>
      <c r="R8" s="50"/>
      <c r="S8" s="50"/>
      <c r="T8" s="50"/>
      <c r="U8" s="50">
        <v>1</v>
      </c>
      <c r="V8" s="50"/>
      <c r="W8" s="50"/>
      <c r="X8" s="50"/>
      <c r="Y8" s="50"/>
      <c r="Z8" s="50"/>
      <c r="AA8" s="50"/>
      <c r="AB8" s="50"/>
      <c r="AC8" s="293"/>
      <c r="AD8" s="288">
        <f t="shared" si="0"/>
        <v>44.25</v>
      </c>
      <c r="AE8" s="49"/>
    </row>
    <row r="9" spans="1:32" s="27" customFormat="1" ht="27.75" customHeight="1" x14ac:dyDescent="0.25">
      <c r="A9" s="465"/>
      <c r="B9" s="448"/>
      <c r="C9" s="448"/>
      <c r="D9" s="479"/>
      <c r="E9" s="244" t="s">
        <v>122</v>
      </c>
      <c r="F9" s="34" t="s">
        <v>32</v>
      </c>
      <c r="G9" s="34" t="s">
        <v>34</v>
      </c>
      <c r="H9" s="34" t="s">
        <v>135</v>
      </c>
      <c r="I9" s="34">
        <v>1</v>
      </c>
      <c r="J9" s="11">
        <v>5</v>
      </c>
      <c r="K9" s="41"/>
      <c r="L9" s="34"/>
      <c r="M9" s="34"/>
      <c r="N9" s="50"/>
      <c r="O9" s="50"/>
      <c r="P9" s="50"/>
      <c r="Q9" s="50"/>
      <c r="R9" s="50"/>
      <c r="S9" s="50"/>
      <c r="T9" s="50"/>
      <c r="U9" s="50"/>
      <c r="V9" s="50"/>
      <c r="W9" s="50">
        <v>10</v>
      </c>
      <c r="X9" s="50"/>
      <c r="Y9" s="50"/>
      <c r="Z9" s="50"/>
      <c r="AA9" s="50"/>
      <c r="AB9" s="50"/>
      <c r="AC9" s="293"/>
      <c r="AD9" s="288">
        <f>SUM(K9:AC9)</f>
        <v>10</v>
      </c>
      <c r="AE9" s="49"/>
    </row>
    <row r="10" spans="1:32" s="27" customFormat="1" ht="28.5" customHeight="1" x14ac:dyDescent="0.25">
      <c r="A10" s="465"/>
      <c r="B10" s="448"/>
      <c r="C10" s="448"/>
      <c r="D10" s="479"/>
      <c r="E10" s="244" t="s">
        <v>123</v>
      </c>
      <c r="F10" s="34" t="s">
        <v>32</v>
      </c>
      <c r="G10" s="34" t="s">
        <v>34</v>
      </c>
      <c r="H10" s="34" t="s">
        <v>135</v>
      </c>
      <c r="I10" s="34">
        <v>1</v>
      </c>
      <c r="J10" s="11">
        <v>9</v>
      </c>
      <c r="K10" s="41"/>
      <c r="L10" s="34"/>
      <c r="M10" s="34"/>
      <c r="N10" s="50"/>
      <c r="O10" s="50"/>
      <c r="P10" s="50"/>
      <c r="Q10" s="50"/>
      <c r="R10" s="50"/>
      <c r="S10" s="50"/>
      <c r="T10" s="50"/>
      <c r="U10" s="50"/>
      <c r="V10" s="50"/>
      <c r="W10" s="50">
        <f>9*0.34</f>
        <v>3.06</v>
      </c>
      <c r="X10" s="50"/>
      <c r="Y10" s="50"/>
      <c r="Z10" s="50"/>
      <c r="AA10" s="50"/>
      <c r="AB10" s="50"/>
      <c r="AC10" s="293"/>
      <c r="AD10" s="288">
        <f>SUM(K10:AC10)</f>
        <v>3.06</v>
      </c>
      <c r="AE10" s="49"/>
    </row>
    <row r="11" spans="1:32" s="27" customFormat="1" ht="13.8" x14ac:dyDescent="0.25">
      <c r="A11" s="465"/>
      <c r="B11" s="448"/>
      <c r="C11" s="448"/>
      <c r="D11" s="479"/>
      <c r="E11" s="306" t="s">
        <v>99</v>
      </c>
      <c r="F11" s="34" t="s">
        <v>32</v>
      </c>
      <c r="G11" s="34" t="s">
        <v>34</v>
      </c>
      <c r="H11" s="34" t="s">
        <v>126</v>
      </c>
      <c r="I11" s="34">
        <v>2</v>
      </c>
      <c r="J11" s="11">
        <v>3</v>
      </c>
      <c r="K11" s="41"/>
      <c r="L11" s="34"/>
      <c r="M11" s="34"/>
      <c r="N11" s="50"/>
      <c r="O11" s="50"/>
      <c r="P11" s="50"/>
      <c r="Q11" s="50"/>
      <c r="R11" s="50"/>
      <c r="S11" s="50">
        <f>1.6*3</f>
        <v>4.8000000000000007</v>
      </c>
      <c r="T11" s="50"/>
      <c r="U11" s="50"/>
      <c r="V11" s="50"/>
      <c r="W11" s="50"/>
      <c r="X11" s="50"/>
      <c r="Y11" s="50"/>
      <c r="Z11" s="50"/>
      <c r="AA11" s="50"/>
      <c r="AB11" s="50"/>
      <c r="AC11" s="293"/>
      <c r="AD11" s="288">
        <f>SUM(K11:AC11)</f>
        <v>4.8000000000000007</v>
      </c>
      <c r="AE11" s="49"/>
    </row>
    <row r="12" spans="1:32" s="27" customFormat="1" ht="20.25" customHeight="1" x14ac:dyDescent="0.25">
      <c r="A12" s="465"/>
      <c r="B12" s="448"/>
      <c r="C12" s="448"/>
      <c r="D12" s="479"/>
      <c r="E12" s="375" t="s">
        <v>72</v>
      </c>
      <c r="F12" s="90" t="s">
        <v>32</v>
      </c>
      <c r="G12" s="233" t="s">
        <v>34</v>
      </c>
      <c r="H12" s="233" t="s">
        <v>126</v>
      </c>
      <c r="I12" s="233">
        <v>2</v>
      </c>
      <c r="J12" s="92">
        <v>11</v>
      </c>
      <c r="K12" s="94"/>
      <c r="L12" s="90"/>
      <c r="M12" s="90"/>
      <c r="N12" s="215"/>
      <c r="O12" s="215"/>
      <c r="P12" s="215"/>
      <c r="Q12" s="215">
        <f>11*0.5</f>
        <v>5.5</v>
      </c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307"/>
      <c r="AD12" s="289">
        <f>SUM(K12:AC12)</f>
        <v>5.5</v>
      </c>
      <c r="AE12" s="49"/>
    </row>
    <row r="13" spans="1:32" s="27" customFormat="1" ht="19.5" customHeight="1" x14ac:dyDescent="0.25">
      <c r="A13" s="465"/>
      <c r="B13" s="448"/>
      <c r="C13" s="448"/>
      <c r="D13" s="479"/>
      <c r="E13" s="375" t="s">
        <v>100</v>
      </c>
      <c r="F13" s="90" t="s">
        <v>32</v>
      </c>
      <c r="G13" s="91" t="s">
        <v>127</v>
      </c>
      <c r="H13" s="91" t="s">
        <v>126</v>
      </c>
      <c r="I13" s="90">
        <v>2</v>
      </c>
      <c r="J13" s="92">
        <v>11</v>
      </c>
      <c r="K13" s="41"/>
      <c r="L13" s="34"/>
      <c r="M13" s="34"/>
      <c r="N13" s="50"/>
      <c r="O13" s="50"/>
      <c r="P13" s="50"/>
      <c r="Q13" s="50"/>
      <c r="R13" s="50"/>
      <c r="S13" s="215">
        <v>2</v>
      </c>
      <c r="T13" s="50"/>
      <c r="U13" s="50"/>
      <c r="V13" s="50"/>
      <c r="W13" s="50"/>
      <c r="X13" s="50"/>
      <c r="Y13" s="50"/>
      <c r="Z13" s="50"/>
      <c r="AA13" s="50"/>
      <c r="AB13" s="50"/>
      <c r="AC13" s="293"/>
      <c r="AD13" s="288">
        <f t="shared" si="0"/>
        <v>2</v>
      </c>
      <c r="AE13" s="49"/>
    </row>
    <row r="14" spans="1:32" s="27" customFormat="1" ht="16.5" customHeight="1" x14ac:dyDescent="0.25">
      <c r="A14" s="466"/>
      <c r="B14" s="449"/>
      <c r="C14" s="449"/>
      <c r="D14" s="454"/>
      <c r="E14" s="306" t="s">
        <v>98</v>
      </c>
      <c r="F14" s="34" t="s">
        <v>32</v>
      </c>
      <c r="G14" s="34" t="s">
        <v>34</v>
      </c>
      <c r="H14" s="34" t="s">
        <v>126</v>
      </c>
      <c r="I14" s="34">
        <v>2</v>
      </c>
      <c r="J14" s="40">
        <v>3</v>
      </c>
      <c r="K14" s="41"/>
      <c r="L14" s="34"/>
      <c r="M14" s="34"/>
      <c r="N14" s="50"/>
      <c r="O14" s="50"/>
      <c r="P14" s="50"/>
      <c r="Q14" s="50">
        <f>10.5*3</f>
        <v>31.5</v>
      </c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295"/>
      <c r="AD14" s="288">
        <f t="shared" si="0"/>
        <v>31.5</v>
      </c>
      <c r="AE14" s="49"/>
    </row>
    <row r="15" spans="1:32" s="27" customFormat="1" ht="21.75" customHeight="1" thickBot="1" x14ac:dyDescent="0.35">
      <c r="A15" s="466"/>
      <c r="B15" s="449"/>
      <c r="C15" s="449"/>
      <c r="D15" s="454"/>
      <c r="E15" s="245" t="s">
        <v>49</v>
      </c>
      <c r="F15" s="43"/>
      <c r="G15" s="43"/>
      <c r="H15" s="43"/>
      <c r="I15" s="43"/>
      <c r="J15" s="52"/>
      <c r="K15" s="127">
        <f t="shared" ref="K15:AB15" si="1">SUM(K6:K14)</f>
        <v>32</v>
      </c>
      <c r="L15" s="130">
        <f t="shared" si="1"/>
        <v>16</v>
      </c>
      <c r="M15" s="128">
        <f t="shared" si="1"/>
        <v>16</v>
      </c>
      <c r="N15" s="130">
        <f t="shared" si="1"/>
        <v>4.75</v>
      </c>
      <c r="O15" s="130">
        <f t="shared" si="1"/>
        <v>2</v>
      </c>
      <c r="P15" s="130">
        <f t="shared" si="1"/>
        <v>0</v>
      </c>
      <c r="Q15" s="130">
        <f t="shared" si="1"/>
        <v>37</v>
      </c>
      <c r="R15" s="130">
        <f t="shared" si="1"/>
        <v>0</v>
      </c>
      <c r="S15" s="130">
        <f t="shared" si="1"/>
        <v>6.8000000000000007</v>
      </c>
      <c r="T15" s="130">
        <f t="shared" si="1"/>
        <v>0</v>
      </c>
      <c r="U15" s="130">
        <f t="shared" si="1"/>
        <v>3</v>
      </c>
      <c r="V15" s="130">
        <f t="shared" si="1"/>
        <v>0</v>
      </c>
      <c r="W15" s="130">
        <f t="shared" si="1"/>
        <v>13.06</v>
      </c>
      <c r="X15" s="130">
        <f t="shared" si="1"/>
        <v>0</v>
      </c>
      <c r="Y15" s="130">
        <f t="shared" si="1"/>
        <v>0</v>
      </c>
      <c r="Z15" s="130">
        <f t="shared" si="1"/>
        <v>0</v>
      </c>
      <c r="AA15" s="130">
        <f t="shared" si="1"/>
        <v>0</v>
      </c>
      <c r="AB15" s="130">
        <f t="shared" si="1"/>
        <v>0</v>
      </c>
      <c r="AC15" s="308">
        <f>SUM(AC6:AC8)</f>
        <v>0</v>
      </c>
      <c r="AD15" s="290">
        <f>SUM(AD6:AD14)</f>
        <v>130.61000000000001</v>
      </c>
      <c r="AE15" s="49"/>
    </row>
    <row r="16" spans="1:32" s="27" customFormat="1" ht="17.25" customHeight="1" x14ac:dyDescent="0.25">
      <c r="A16" s="466"/>
      <c r="B16" s="449"/>
      <c r="C16" s="449"/>
      <c r="D16" s="454"/>
      <c r="E16" s="248"/>
      <c r="F16" s="65"/>
      <c r="G16" s="65"/>
      <c r="H16" s="65"/>
      <c r="I16" s="65"/>
      <c r="J16" s="93"/>
      <c r="K16" s="61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6"/>
      <c r="AD16" s="324">
        <f>SUM(K16:AC16)</f>
        <v>0</v>
      </c>
      <c r="AE16" s="49"/>
    </row>
    <row r="17" spans="1:31" s="27" customFormat="1" ht="17.25" customHeight="1" x14ac:dyDescent="0.25">
      <c r="A17" s="466"/>
      <c r="B17" s="449"/>
      <c r="C17" s="449"/>
      <c r="D17" s="454"/>
      <c r="E17" s="249"/>
      <c r="F17" s="34"/>
      <c r="G17" s="34"/>
      <c r="H17" s="34"/>
      <c r="I17" s="34"/>
      <c r="J17" s="11"/>
      <c r="K17" s="4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40"/>
      <c r="AD17" s="324">
        <f>SUM(K17:AC17)</f>
        <v>0</v>
      </c>
      <c r="AE17" s="49"/>
    </row>
    <row r="18" spans="1:31" s="27" customFormat="1" ht="17.25" customHeight="1" x14ac:dyDescent="0.25">
      <c r="A18" s="466"/>
      <c r="B18" s="449"/>
      <c r="C18" s="449"/>
      <c r="D18" s="454"/>
      <c r="E18" s="249" t="s">
        <v>48</v>
      </c>
      <c r="F18" s="34" t="s">
        <v>35</v>
      </c>
      <c r="G18" s="34" t="s">
        <v>33</v>
      </c>
      <c r="H18" s="34" t="s">
        <v>136</v>
      </c>
      <c r="I18" s="34">
        <v>1</v>
      </c>
      <c r="J18" s="11">
        <v>9</v>
      </c>
      <c r="K18" s="41">
        <v>4</v>
      </c>
      <c r="L18" s="34">
        <v>4</v>
      </c>
      <c r="M18" s="34"/>
      <c r="N18" s="34"/>
      <c r="O18" s="34"/>
      <c r="P18" s="34"/>
      <c r="Q18" s="34"/>
      <c r="R18" s="34"/>
      <c r="S18" s="34"/>
      <c r="T18" s="34"/>
      <c r="U18" s="34">
        <v>2</v>
      </c>
      <c r="V18" s="34"/>
      <c r="W18" s="34"/>
      <c r="X18" s="34"/>
      <c r="Y18" s="34"/>
      <c r="Z18" s="34"/>
      <c r="AA18" s="34"/>
      <c r="AB18" s="34"/>
      <c r="AC18" s="40"/>
      <c r="AD18" s="324">
        <f>SUM(K18:AC18)</f>
        <v>10</v>
      </c>
      <c r="AE18" s="49"/>
    </row>
    <row r="19" spans="1:31" s="27" customFormat="1" ht="17.25" customHeight="1" x14ac:dyDescent="0.25">
      <c r="A19" s="466"/>
      <c r="B19" s="449"/>
      <c r="C19" s="449"/>
      <c r="D19" s="454"/>
      <c r="E19" s="249" t="s">
        <v>48</v>
      </c>
      <c r="F19" s="34" t="s">
        <v>35</v>
      </c>
      <c r="G19" s="34" t="s">
        <v>33</v>
      </c>
      <c r="H19" s="34" t="s">
        <v>137</v>
      </c>
      <c r="I19" s="34">
        <v>1</v>
      </c>
      <c r="J19" s="11">
        <v>12</v>
      </c>
      <c r="K19" s="41">
        <v>4</v>
      </c>
      <c r="L19" s="34">
        <v>4</v>
      </c>
      <c r="M19" s="34"/>
      <c r="N19" s="34"/>
      <c r="O19" s="34"/>
      <c r="P19" s="34"/>
      <c r="Q19" s="34"/>
      <c r="R19" s="34"/>
      <c r="S19" s="34"/>
      <c r="T19" s="34"/>
      <c r="U19" s="34">
        <v>2</v>
      </c>
      <c r="V19" s="34"/>
      <c r="W19" s="34"/>
      <c r="X19" s="34"/>
      <c r="Y19" s="34"/>
      <c r="Z19" s="34"/>
      <c r="AA19" s="34"/>
      <c r="AB19" s="34"/>
      <c r="AC19" s="40"/>
      <c r="AD19" s="324">
        <f>SUM(K19:AC19)</f>
        <v>10</v>
      </c>
      <c r="AE19" s="49"/>
    </row>
    <row r="20" spans="1:31" s="27" customFormat="1" ht="20.25" customHeight="1" thickBot="1" x14ac:dyDescent="0.35">
      <c r="A20" s="466"/>
      <c r="B20" s="449"/>
      <c r="C20" s="449"/>
      <c r="D20" s="454"/>
      <c r="E20" s="245" t="s">
        <v>50</v>
      </c>
      <c r="F20" s="96"/>
      <c r="G20" s="96"/>
      <c r="H20" s="96"/>
      <c r="I20" s="96"/>
      <c r="J20" s="97"/>
      <c r="K20" s="42">
        <f>SUM(K16:K19)</f>
        <v>8</v>
      </c>
      <c r="L20" s="98">
        <f t="shared" ref="L20:AB20" si="2">SUM(L16:L19)</f>
        <v>8</v>
      </c>
      <c r="M20" s="98">
        <f t="shared" si="2"/>
        <v>0</v>
      </c>
      <c r="N20" s="98">
        <f t="shared" si="2"/>
        <v>0</v>
      </c>
      <c r="O20" s="98">
        <f t="shared" si="2"/>
        <v>0</v>
      </c>
      <c r="P20" s="98">
        <f t="shared" si="2"/>
        <v>0</v>
      </c>
      <c r="Q20" s="98">
        <f t="shared" si="2"/>
        <v>0</v>
      </c>
      <c r="R20" s="98">
        <f t="shared" si="2"/>
        <v>0</v>
      </c>
      <c r="S20" s="98">
        <f t="shared" si="2"/>
        <v>0</v>
      </c>
      <c r="T20" s="98">
        <f t="shared" si="2"/>
        <v>0</v>
      </c>
      <c r="U20" s="98">
        <f t="shared" si="2"/>
        <v>4</v>
      </c>
      <c r="V20" s="98">
        <f t="shared" si="2"/>
        <v>0</v>
      </c>
      <c r="W20" s="98">
        <f t="shared" si="2"/>
        <v>0</v>
      </c>
      <c r="X20" s="98">
        <f t="shared" si="2"/>
        <v>0</v>
      </c>
      <c r="Y20" s="98">
        <f t="shared" si="2"/>
        <v>0</v>
      </c>
      <c r="Z20" s="98">
        <f t="shared" si="2"/>
        <v>0</v>
      </c>
      <c r="AA20" s="98">
        <f t="shared" si="2"/>
        <v>0</v>
      </c>
      <c r="AB20" s="98">
        <f t="shared" si="2"/>
        <v>0</v>
      </c>
      <c r="AC20" s="99" t="e">
        <f>SUM(#REF!)</f>
        <v>#REF!</v>
      </c>
      <c r="AD20" s="311">
        <f>SUM(AD16:AD19)</f>
        <v>20</v>
      </c>
      <c r="AE20" s="48"/>
    </row>
    <row r="21" spans="1:31" s="27" customFormat="1" ht="20.25" customHeight="1" thickBot="1" x14ac:dyDescent="0.35">
      <c r="A21" s="484"/>
      <c r="B21" s="477"/>
      <c r="C21" s="477"/>
      <c r="D21" s="480"/>
      <c r="E21" s="79"/>
      <c r="F21" s="80"/>
      <c r="G21" s="80"/>
      <c r="H21" s="80"/>
      <c r="I21" s="80"/>
      <c r="J21" s="275"/>
      <c r="K21" s="57"/>
      <c r="L21" s="240"/>
      <c r="M21" s="240"/>
      <c r="N21" s="240"/>
      <c r="O21" s="241"/>
      <c r="P21" s="240"/>
      <c r="Q21" s="241"/>
      <c r="R21" s="240"/>
      <c r="S21" s="240"/>
      <c r="T21" s="240"/>
      <c r="U21" s="240"/>
      <c r="V21" s="240"/>
      <c r="W21" s="242"/>
      <c r="X21" s="240"/>
      <c r="Y21" s="240"/>
      <c r="Z21" s="240"/>
      <c r="AA21" s="240"/>
      <c r="AB21" s="240"/>
      <c r="AC21" s="243"/>
      <c r="AD21" s="325"/>
      <c r="AE21" s="48"/>
    </row>
    <row r="22" spans="1:31" s="27" customFormat="1" ht="20.25" customHeight="1" x14ac:dyDescent="0.3">
      <c r="A22" s="484"/>
      <c r="B22" s="477"/>
      <c r="C22" s="477"/>
      <c r="D22" s="481"/>
      <c r="E22" s="28" t="s">
        <v>155</v>
      </c>
      <c r="F22" s="62" t="s">
        <v>32</v>
      </c>
      <c r="G22" s="62" t="s">
        <v>34</v>
      </c>
      <c r="H22" s="62" t="s">
        <v>132</v>
      </c>
      <c r="I22" s="62">
        <v>2</v>
      </c>
      <c r="J22" s="60">
        <v>1</v>
      </c>
      <c r="K22" s="279">
        <v>24</v>
      </c>
      <c r="L22" s="80">
        <v>14</v>
      </c>
      <c r="M22" s="80"/>
      <c r="N22" s="80"/>
      <c r="O22" s="280"/>
      <c r="P22" s="80"/>
      <c r="Q22" s="280"/>
      <c r="R22" s="80"/>
      <c r="S22" s="80"/>
      <c r="T22" s="80"/>
      <c r="U22" s="80">
        <v>0.5</v>
      </c>
      <c r="V22" s="80"/>
      <c r="W22" s="281"/>
      <c r="X22" s="254"/>
      <c r="Y22" s="254"/>
      <c r="Z22" s="254"/>
      <c r="AA22" s="254"/>
      <c r="AB22" s="254"/>
      <c r="AC22" s="276"/>
      <c r="AD22" s="318">
        <f>SUM(K22:AA22)</f>
        <v>38.5</v>
      </c>
      <c r="AE22" s="48"/>
    </row>
    <row r="23" spans="1:31" s="27" customFormat="1" ht="20.25" customHeight="1" x14ac:dyDescent="0.3">
      <c r="A23" s="484"/>
      <c r="B23" s="477"/>
      <c r="C23" s="477"/>
      <c r="D23" s="481"/>
      <c r="E23" s="33" t="s">
        <v>156</v>
      </c>
      <c r="F23" s="90" t="s">
        <v>32</v>
      </c>
      <c r="G23" s="90" t="s">
        <v>34</v>
      </c>
      <c r="H23" s="90" t="s">
        <v>132</v>
      </c>
      <c r="I23" s="90">
        <v>2</v>
      </c>
      <c r="J23" s="277">
        <v>2</v>
      </c>
      <c r="K23" s="35">
        <v>18</v>
      </c>
      <c r="L23" s="34">
        <v>12</v>
      </c>
      <c r="M23" s="34"/>
      <c r="N23" s="51">
        <v>0.5</v>
      </c>
      <c r="O23" s="51">
        <v>0.5</v>
      </c>
      <c r="P23" s="116"/>
      <c r="Q23" s="116"/>
      <c r="R23" s="116"/>
      <c r="S23" s="34"/>
      <c r="T23" s="34"/>
      <c r="U23" s="34">
        <v>0.5</v>
      </c>
      <c r="V23" s="34"/>
      <c r="W23" s="50"/>
      <c r="X23" s="117"/>
      <c r="Y23" s="34"/>
      <c r="Z23" s="117"/>
      <c r="AA23" s="117"/>
      <c r="AB23" s="117"/>
      <c r="AC23" s="250"/>
      <c r="AD23" s="318">
        <f>SUM(K23:AA23)</f>
        <v>31.5</v>
      </c>
      <c r="AE23" s="48"/>
    </row>
    <row r="24" spans="1:31" s="27" customFormat="1" ht="20.25" customHeight="1" thickBot="1" x14ac:dyDescent="0.35">
      <c r="A24" s="484"/>
      <c r="B24" s="477"/>
      <c r="C24" s="477"/>
      <c r="D24" s="481"/>
      <c r="E24" s="42" t="s">
        <v>76</v>
      </c>
      <c r="F24" s="96"/>
      <c r="G24" s="96"/>
      <c r="H24" s="96"/>
      <c r="I24" s="96"/>
      <c r="J24" s="278"/>
      <c r="K24" s="57">
        <f>K23+K22</f>
        <v>42</v>
      </c>
      <c r="L24" s="57">
        <f>L23+L22</f>
        <v>26</v>
      </c>
      <c r="M24" s="57">
        <f t="shared" ref="M24:AA24" si="3">M23+M22</f>
        <v>0</v>
      </c>
      <c r="N24" s="57">
        <f t="shared" si="3"/>
        <v>0.5</v>
      </c>
      <c r="O24" s="57">
        <f t="shared" si="3"/>
        <v>0.5</v>
      </c>
      <c r="P24" s="57">
        <f t="shared" si="3"/>
        <v>0</v>
      </c>
      <c r="Q24" s="57">
        <f t="shared" si="3"/>
        <v>0</v>
      </c>
      <c r="R24" s="57">
        <f t="shared" si="3"/>
        <v>0</v>
      </c>
      <c r="S24" s="57">
        <f t="shared" si="3"/>
        <v>0</v>
      </c>
      <c r="T24" s="57">
        <f t="shared" si="3"/>
        <v>0</v>
      </c>
      <c r="U24" s="57">
        <f t="shared" si="3"/>
        <v>1</v>
      </c>
      <c r="V24" s="57">
        <f t="shared" si="3"/>
        <v>0</v>
      </c>
      <c r="W24" s="57">
        <f t="shared" si="3"/>
        <v>0</v>
      </c>
      <c r="X24" s="57">
        <f t="shared" si="3"/>
        <v>0</v>
      </c>
      <c r="Y24" s="57">
        <f t="shared" si="3"/>
        <v>0</v>
      </c>
      <c r="Z24" s="57">
        <f t="shared" si="3"/>
        <v>0</v>
      </c>
      <c r="AA24" s="57">
        <f t="shared" si="3"/>
        <v>0</v>
      </c>
      <c r="AB24" s="57">
        <f>AB23</f>
        <v>0</v>
      </c>
      <c r="AC24" s="251">
        <f>AC23</f>
        <v>0</v>
      </c>
      <c r="AD24" s="290">
        <f>AD23+AD22</f>
        <v>70</v>
      </c>
      <c r="AE24" s="48"/>
    </row>
    <row r="25" spans="1:31" s="27" customFormat="1" ht="21" customHeight="1" thickBot="1" x14ac:dyDescent="0.35">
      <c r="A25" s="467"/>
      <c r="B25" s="450"/>
      <c r="C25" s="450"/>
      <c r="D25" s="455"/>
      <c r="E25" s="57" t="s">
        <v>23</v>
      </c>
      <c r="F25" s="100"/>
      <c r="G25" s="100"/>
      <c r="H25" s="100"/>
      <c r="I25" s="100"/>
      <c r="J25" s="101"/>
      <c r="K25" s="46">
        <f>K15+K20+K24</f>
        <v>82</v>
      </c>
      <c r="L25" s="46">
        <f t="shared" ref="L25:AD25" si="4">L15+L20+L24</f>
        <v>50</v>
      </c>
      <c r="M25" s="46">
        <f t="shared" si="4"/>
        <v>16</v>
      </c>
      <c r="N25" s="326">
        <f t="shared" si="4"/>
        <v>5.25</v>
      </c>
      <c r="O25" s="326">
        <f t="shared" si="4"/>
        <v>2.5</v>
      </c>
      <c r="P25" s="326">
        <f t="shared" si="4"/>
        <v>0</v>
      </c>
      <c r="Q25" s="326">
        <f t="shared" si="4"/>
        <v>37</v>
      </c>
      <c r="R25" s="326">
        <f t="shared" si="4"/>
        <v>0</v>
      </c>
      <c r="S25" s="326">
        <f t="shared" si="4"/>
        <v>6.8000000000000007</v>
      </c>
      <c r="T25" s="326">
        <f t="shared" si="4"/>
        <v>0</v>
      </c>
      <c r="U25" s="326">
        <f t="shared" si="4"/>
        <v>8</v>
      </c>
      <c r="V25" s="326">
        <f t="shared" si="4"/>
        <v>0</v>
      </c>
      <c r="W25" s="326">
        <f t="shared" si="4"/>
        <v>13.06</v>
      </c>
      <c r="X25" s="326">
        <f t="shared" si="4"/>
        <v>0</v>
      </c>
      <c r="Y25" s="326">
        <f t="shared" si="4"/>
        <v>0</v>
      </c>
      <c r="Z25" s="326">
        <f t="shared" si="4"/>
        <v>0</v>
      </c>
      <c r="AA25" s="46">
        <f t="shared" si="4"/>
        <v>0</v>
      </c>
      <c r="AB25" s="46">
        <f t="shared" si="4"/>
        <v>0</v>
      </c>
      <c r="AC25" s="46" t="e">
        <f t="shared" si="4"/>
        <v>#REF!</v>
      </c>
      <c r="AD25" s="326">
        <f t="shared" si="4"/>
        <v>220.61</v>
      </c>
      <c r="AE25" s="58"/>
    </row>
    <row r="26" spans="1:31" s="25" customFormat="1" ht="12.75" customHeight="1" x14ac:dyDescent="0.25">
      <c r="A26" s="473" t="s">
        <v>56</v>
      </c>
      <c r="B26" s="468" t="s">
        <v>0</v>
      </c>
      <c r="C26" s="461" t="s">
        <v>62</v>
      </c>
      <c r="D26" s="459" t="s">
        <v>5</v>
      </c>
      <c r="E26" s="468" t="s">
        <v>1</v>
      </c>
      <c r="F26" s="475" t="s">
        <v>2</v>
      </c>
      <c r="G26" s="475" t="s">
        <v>27</v>
      </c>
      <c r="H26" s="231"/>
      <c r="I26" s="475" t="s">
        <v>28</v>
      </c>
      <c r="J26" s="475" t="s">
        <v>3</v>
      </c>
      <c r="K26" s="16"/>
      <c r="L26" s="16"/>
      <c r="M26" s="16"/>
      <c r="N26" s="364"/>
      <c r="O26" s="364"/>
      <c r="P26" s="364"/>
      <c r="Q26" s="364"/>
      <c r="R26" s="364"/>
      <c r="S26" s="364"/>
      <c r="T26" s="365" t="s">
        <v>4</v>
      </c>
      <c r="U26" s="364"/>
      <c r="V26" s="364"/>
      <c r="W26" s="364"/>
      <c r="X26" s="364"/>
      <c r="Y26" s="364"/>
      <c r="Z26" s="364"/>
      <c r="AA26" s="16"/>
      <c r="AB26" s="16"/>
      <c r="AC26" s="16"/>
      <c r="AD26" s="18"/>
      <c r="AE26" s="59"/>
    </row>
    <row r="27" spans="1:31" s="25" customFormat="1" ht="111" customHeight="1" thickBot="1" x14ac:dyDescent="0.3">
      <c r="A27" s="474"/>
      <c r="B27" s="469"/>
      <c r="C27" s="462"/>
      <c r="D27" s="460"/>
      <c r="E27" s="469"/>
      <c r="F27" s="476"/>
      <c r="G27" s="476"/>
      <c r="H27" s="232" t="s">
        <v>52</v>
      </c>
      <c r="I27" s="476"/>
      <c r="J27" s="476"/>
      <c r="K27" s="21" t="s">
        <v>6</v>
      </c>
      <c r="L27" s="232" t="s">
        <v>7</v>
      </c>
      <c r="M27" s="22" t="s">
        <v>8</v>
      </c>
      <c r="N27" s="22" t="s">
        <v>9</v>
      </c>
      <c r="O27" s="232" t="s">
        <v>10</v>
      </c>
      <c r="P27" s="22" t="s">
        <v>11</v>
      </c>
      <c r="Q27" s="232" t="s">
        <v>86</v>
      </c>
      <c r="R27" s="232" t="s">
        <v>93</v>
      </c>
      <c r="S27" s="22" t="s">
        <v>12</v>
      </c>
      <c r="T27" s="22" t="s">
        <v>13</v>
      </c>
      <c r="U27" s="232" t="s">
        <v>53</v>
      </c>
      <c r="V27" s="232" t="s">
        <v>15</v>
      </c>
      <c r="W27" s="232" t="s">
        <v>51</v>
      </c>
      <c r="X27" s="232" t="s">
        <v>16</v>
      </c>
      <c r="Y27" s="232" t="s">
        <v>17</v>
      </c>
      <c r="Z27" s="232" t="s">
        <v>54</v>
      </c>
      <c r="AA27" s="22" t="s">
        <v>18</v>
      </c>
      <c r="AB27" s="232"/>
      <c r="AC27" s="22"/>
      <c r="AD27" s="23" t="s">
        <v>20</v>
      </c>
      <c r="AE27" s="24" t="s">
        <v>21</v>
      </c>
    </row>
    <row r="28" spans="1:31" s="27" customFormat="1" ht="12" customHeight="1" thickBot="1" x14ac:dyDescent="0.3">
      <c r="A28" s="470" t="s">
        <v>30</v>
      </c>
      <c r="B28" s="471"/>
      <c r="C28" s="471"/>
      <c r="D28" s="471"/>
      <c r="E28" s="471"/>
      <c r="F28" s="471"/>
      <c r="G28" s="471"/>
      <c r="H28" s="471"/>
      <c r="I28" s="471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  <c r="W28" s="471"/>
      <c r="X28" s="471"/>
      <c r="Y28" s="471"/>
      <c r="Z28" s="471"/>
      <c r="AA28" s="471"/>
      <c r="AB28" s="471"/>
      <c r="AC28" s="471"/>
      <c r="AD28" s="472"/>
      <c r="AE28" s="102"/>
    </row>
    <row r="29" spans="1:31" s="27" customFormat="1" ht="2.25" customHeight="1" x14ac:dyDescent="0.25">
      <c r="A29" s="464">
        <v>1</v>
      </c>
      <c r="B29" s="447" t="s">
        <v>60</v>
      </c>
      <c r="C29" s="447" t="s">
        <v>134</v>
      </c>
      <c r="D29" s="451">
        <v>1</v>
      </c>
      <c r="E29" s="28"/>
      <c r="F29" s="29"/>
      <c r="G29" s="103"/>
      <c r="H29" s="29"/>
      <c r="I29" s="29"/>
      <c r="J29" s="30"/>
      <c r="K29" s="61"/>
      <c r="L29" s="29"/>
      <c r="M29" s="104"/>
      <c r="N29" s="378">
        <v>3.9</v>
      </c>
      <c r="O29" s="62"/>
      <c r="P29" s="29"/>
      <c r="Q29" s="62"/>
      <c r="R29" s="62"/>
      <c r="S29" s="62"/>
      <c r="T29" s="62"/>
      <c r="U29" s="29"/>
      <c r="V29" s="88"/>
      <c r="W29" s="62"/>
      <c r="X29" s="62"/>
      <c r="Y29" s="62"/>
      <c r="Z29" s="62"/>
      <c r="AA29" s="62"/>
      <c r="AB29" s="62"/>
      <c r="AC29" s="60"/>
      <c r="AD29" s="105">
        <f>SUM(K29:AC29)</f>
        <v>3.9</v>
      </c>
      <c r="AE29" s="63"/>
    </row>
    <row r="30" spans="1:31" s="27" customFormat="1" ht="19.5" customHeight="1" x14ac:dyDescent="0.25">
      <c r="A30" s="465"/>
      <c r="B30" s="448"/>
      <c r="C30" s="448"/>
      <c r="D30" s="452"/>
      <c r="E30" s="72"/>
      <c r="F30" s="34"/>
      <c r="G30" s="34"/>
      <c r="H30" s="34"/>
      <c r="I30" s="34"/>
      <c r="J30" s="40"/>
      <c r="K30" s="41"/>
      <c r="L30" s="34"/>
      <c r="M30" s="34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34"/>
      <c r="Z30" s="34"/>
      <c r="AA30" s="34"/>
      <c r="AB30" s="34"/>
      <c r="AC30" s="40"/>
      <c r="AD30" s="288">
        <f>SUM(K30:AC30)</f>
        <v>0</v>
      </c>
      <c r="AE30" s="63"/>
    </row>
    <row r="31" spans="1:31" s="27" customFormat="1" ht="15" customHeight="1" x14ac:dyDescent="0.25">
      <c r="A31" s="465"/>
      <c r="B31" s="448"/>
      <c r="C31" s="448"/>
      <c r="D31" s="452"/>
      <c r="E31" s="227" t="s">
        <v>43</v>
      </c>
      <c r="F31" s="65" t="s">
        <v>32</v>
      </c>
      <c r="G31" s="65" t="s">
        <v>34</v>
      </c>
      <c r="H31" s="65" t="s">
        <v>112</v>
      </c>
      <c r="I31" s="65">
        <v>3</v>
      </c>
      <c r="J31" s="69">
        <v>14</v>
      </c>
      <c r="K31" s="35">
        <v>16</v>
      </c>
      <c r="L31" s="65"/>
      <c r="M31" s="65">
        <v>32</v>
      </c>
      <c r="N31" s="111"/>
      <c r="O31" s="111"/>
      <c r="P31" s="111"/>
      <c r="Q31" s="50"/>
      <c r="R31" s="50"/>
      <c r="S31" s="50"/>
      <c r="T31" s="50"/>
      <c r="U31" s="50">
        <v>2</v>
      </c>
      <c r="V31" s="50"/>
      <c r="W31" s="50"/>
      <c r="X31" s="332"/>
      <c r="Y31" s="67"/>
      <c r="Z31" s="67"/>
      <c r="AA31" s="67"/>
      <c r="AB31" s="67"/>
      <c r="AC31" s="106"/>
      <c r="AD31" s="324">
        <f t="shared" ref="AD31:AD42" si="5">SUM(K31:AC31)</f>
        <v>50</v>
      </c>
      <c r="AE31" s="63"/>
    </row>
    <row r="32" spans="1:31" s="27" customFormat="1" ht="18" customHeight="1" x14ac:dyDescent="0.25">
      <c r="A32" s="465"/>
      <c r="B32" s="448"/>
      <c r="C32" s="448"/>
      <c r="D32" s="452"/>
      <c r="E32" s="47" t="s">
        <v>48</v>
      </c>
      <c r="F32" s="65" t="s">
        <v>32</v>
      </c>
      <c r="G32" s="65" t="s">
        <v>33</v>
      </c>
      <c r="H32" s="65" t="s">
        <v>147</v>
      </c>
      <c r="I32" s="65">
        <v>1</v>
      </c>
      <c r="J32" s="69">
        <v>56</v>
      </c>
      <c r="K32" s="110">
        <v>5</v>
      </c>
      <c r="L32" s="65">
        <v>32</v>
      </c>
      <c r="M32" s="65"/>
      <c r="N32" s="111">
        <f>0.25*56</f>
        <v>14</v>
      </c>
      <c r="O32" s="111">
        <v>2</v>
      </c>
      <c r="P32" s="111"/>
      <c r="Q32" s="111"/>
      <c r="R32" s="111"/>
      <c r="S32" s="111"/>
      <c r="T32" s="111"/>
      <c r="U32" s="111">
        <v>5</v>
      </c>
      <c r="V32" s="111"/>
      <c r="W32" s="50"/>
      <c r="X32" s="332"/>
      <c r="Y32" s="67"/>
      <c r="Z32" s="67"/>
      <c r="AA32" s="67"/>
      <c r="AB32" s="67"/>
      <c r="AC32" s="106"/>
      <c r="AD32" s="324">
        <f t="shared" si="5"/>
        <v>58</v>
      </c>
      <c r="AE32" s="63"/>
    </row>
    <row r="33" spans="1:31" s="27" customFormat="1" ht="18" customHeight="1" x14ac:dyDescent="0.25">
      <c r="A33" s="465"/>
      <c r="B33" s="448"/>
      <c r="C33" s="448"/>
      <c r="D33" s="452"/>
      <c r="E33" s="47" t="s">
        <v>48</v>
      </c>
      <c r="F33" s="65" t="s">
        <v>32</v>
      </c>
      <c r="G33" s="65" t="s">
        <v>33</v>
      </c>
      <c r="H33" s="65" t="s">
        <v>148</v>
      </c>
      <c r="I33" s="65">
        <v>1</v>
      </c>
      <c r="J33" s="69">
        <v>14</v>
      </c>
      <c r="K33" s="110">
        <v>6</v>
      </c>
      <c r="L33" s="65">
        <v>16</v>
      </c>
      <c r="M33" s="65"/>
      <c r="N33" s="111">
        <f>0.25*14</f>
        <v>3.5</v>
      </c>
      <c r="O33" s="111">
        <v>2</v>
      </c>
      <c r="P33" s="111"/>
      <c r="Q33" s="111"/>
      <c r="R33" s="111"/>
      <c r="S33" s="111"/>
      <c r="T33" s="111"/>
      <c r="U33" s="111">
        <v>2</v>
      </c>
      <c r="V33" s="111"/>
      <c r="W33" s="50"/>
      <c r="X33" s="332"/>
      <c r="Y33" s="67"/>
      <c r="Z33" s="67"/>
      <c r="AA33" s="67"/>
      <c r="AB33" s="67"/>
      <c r="AC33" s="106"/>
      <c r="AD33" s="324">
        <f>SUM(K33:AC33)</f>
        <v>29.5</v>
      </c>
      <c r="AE33" s="63"/>
    </row>
    <row r="34" spans="1:31" s="27" customFormat="1" ht="18" customHeight="1" x14ac:dyDescent="0.25">
      <c r="A34" s="465"/>
      <c r="B34" s="448"/>
      <c r="C34" s="448"/>
      <c r="D34" s="452"/>
      <c r="E34" s="47" t="s">
        <v>48</v>
      </c>
      <c r="F34" s="65" t="s">
        <v>32</v>
      </c>
      <c r="G34" s="65" t="s">
        <v>71</v>
      </c>
      <c r="H34" s="65" t="s">
        <v>143</v>
      </c>
      <c r="I34" s="65">
        <v>1</v>
      </c>
      <c r="J34" s="69">
        <v>22</v>
      </c>
      <c r="K34" s="110">
        <v>11</v>
      </c>
      <c r="L34" s="65"/>
      <c r="M34" s="65"/>
      <c r="N34" s="111">
        <f>0.25*22</f>
        <v>5.5</v>
      </c>
      <c r="O34" s="111">
        <v>2</v>
      </c>
      <c r="P34" s="111"/>
      <c r="Q34" s="111"/>
      <c r="R34" s="111"/>
      <c r="S34" s="111"/>
      <c r="T34" s="111"/>
      <c r="U34" s="111">
        <v>2</v>
      </c>
      <c r="V34" s="111"/>
      <c r="W34" s="50"/>
      <c r="X34" s="332"/>
      <c r="Y34" s="67"/>
      <c r="Z34" s="67"/>
      <c r="AA34" s="67"/>
      <c r="AB34" s="67"/>
      <c r="AC34" s="106"/>
      <c r="AD34" s="324">
        <f>SUM(K34:AC34)</f>
        <v>20.5</v>
      </c>
      <c r="AE34" s="63"/>
    </row>
    <row r="35" spans="1:31" s="27" customFormat="1" ht="18" customHeight="1" x14ac:dyDescent="0.25">
      <c r="A35" s="465"/>
      <c r="B35" s="448"/>
      <c r="C35" s="448"/>
      <c r="D35" s="452"/>
      <c r="E35" s="47" t="s">
        <v>48</v>
      </c>
      <c r="F35" s="65" t="s">
        <v>32</v>
      </c>
      <c r="G35" s="65" t="s">
        <v>59</v>
      </c>
      <c r="H35" s="65" t="s">
        <v>142</v>
      </c>
      <c r="I35" s="65">
        <v>1</v>
      </c>
      <c r="J35" s="69">
        <v>7</v>
      </c>
      <c r="K35" s="110">
        <v>6</v>
      </c>
      <c r="L35" s="65"/>
      <c r="M35" s="65"/>
      <c r="N35" s="111">
        <f>0.25*7</f>
        <v>1.75</v>
      </c>
      <c r="O35" s="111">
        <v>1</v>
      </c>
      <c r="P35" s="111"/>
      <c r="Q35" s="111"/>
      <c r="R35" s="111"/>
      <c r="S35" s="111"/>
      <c r="T35" s="111"/>
      <c r="U35" s="111">
        <v>2</v>
      </c>
      <c r="V35" s="111"/>
      <c r="W35" s="50"/>
      <c r="X35" s="332"/>
      <c r="Y35" s="67"/>
      <c r="Z35" s="67"/>
      <c r="AA35" s="67"/>
      <c r="AB35" s="67"/>
      <c r="AC35" s="106"/>
      <c r="AD35" s="324">
        <f>SUM(K35:AC35)</f>
        <v>10.75</v>
      </c>
      <c r="AE35" s="63"/>
    </row>
    <row r="36" spans="1:31" s="27" customFormat="1" ht="18" customHeight="1" x14ac:dyDescent="0.25">
      <c r="A36" s="465"/>
      <c r="B36" s="448"/>
      <c r="C36" s="448"/>
      <c r="D36" s="452"/>
      <c r="E36" s="47" t="s">
        <v>48</v>
      </c>
      <c r="F36" s="65" t="s">
        <v>32</v>
      </c>
      <c r="G36" s="65" t="s">
        <v>144</v>
      </c>
      <c r="H36" s="65" t="s">
        <v>145</v>
      </c>
      <c r="I36" s="65">
        <v>1</v>
      </c>
      <c r="J36" s="69">
        <v>7</v>
      </c>
      <c r="K36" s="110">
        <v>6</v>
      </c>
      <c r="L36" s="65"/>
      <c r="M36" s="65"/>
      <c r="N36" s="111">
        <f>0.25*7</f>
        <v>1.75</v>
      </c>
      <c r="O36" s="111">
        <v>1</v>
      </c>
      <c r="P36" s="111"/>
      <c r="Q36" s="111"/>
      <c r="R36" s="111"/>
      <c r="S36" s="111"/>
      <c r="T36" s="111"/>
      <c r="U36" s="111">
        <v>2</v>
      </c>
      <c r="V36" s="111"/>
      <c r="W36" s="50"/>
      <c r="X36" s="332"/>
      <c r="Y36" s="67"/>
      <c r="Z36" s="67"/>
      <c r="AA36" s="67"/>
      <c r="AB36" s="67"/>
      <c r="AC36" s="106"/>
      <c r="AD36" s="324">
        <f>SUM(K36:AC36)</f>
        <v>10.75</v>
      </c>
      <c r="AE36" s="63"/>
    </row>
    <row r="37" spans="1:31" s="27" customFormat="1" ht="27.75" customHeight="1" x14ac:dyDescent="0.25">
      <c r="A37" s="465"/>
      <c r="B37" s="448"/>
      <c r="C37" s="448"/>
      <c r="D37" s="452"/>
      <c r="E37" s="72" t="s">
        <v>120</v>
      </c>
      <c r="F37" s="34" t="s">
        <v>32</v>
      </c>
      <c r="G37" s="34" t="s">
        <v>34</v>
      </c>
      <c r="H37" s="34" t="s">
        <v>112</v>
      </c>
      <c r="I37" s="34">
        <v>3</v>
      </c>
      <c r="J37" s="11">
        <v>7</v>
      </c>
      <c r="K37" s="41"/>
      <c r="L37" s="34"/>
      <c r="M37" s="34"/>
      <c r="N37" s="50"/>
      <c r="O37" s="50"/>
      <c r="P37" s="50"/>
      <c r="Q37" s="50"/>
      <c r="R37" s="50"/>
      <c r="S37" s="50"/>
      <c r="T37" s="50"/>
      <c r="U37" s="50"/>
      <c r="V37" s="50"/>
      <c r="W37" s="50">
        <v>14</v>
      </c>
      <c r="X37" s="50"/>
      <c r="Y37" s="34"/>
      <c r="Z37" s="34"/>
      <c r="AA37" s="34"/>
      <c r="AB37" s="34"/>
      <c r="AC37" s="11"/>
      <c r="AD37" s="288">
        <f t="shared" si="5"/>
        <v>14</v>
      </c>
      <c r="AE37" s="63"/>
    </row>
    <row r="38" spans="1:31" s="27" customFormat="1" ht="27" customHeight="1" x14ac:dyDescent="0.25">
      <c r="A38" s="465"/>
      <c r="B38" s="448"/>
      <c r="C38" s="448"/>
      <c r="D38" s="452"/>
      <c r="E38" s="72" t="s">
        <v>121</v>
      </c>
      <c r="F38" s="34" t="s">
        <v>32</v>
      </c>
      <c r="G38" s="34" t="s">
        <v>34</v>
      </c>
      <c r="H38" s="34" t="s">
        <v>112</v>
      </c>
      <c r="I38" s="34">
        <v>3</v>
      </c>
      <c r="J38" s="11">
        <v>14</v>
      </c>
      <c r="K38" s="41"/>
      <c r="L38" s="34"/>
      <c r="M38" s="34"/>
      <c r="N38" s="50"/>
      <c r="O38" s="50"/>
      <c r="P38" s="50"/>
      <c r="Q38" s="50"/>
      <c r="R38" s="50"/>
      <c r="S38" s="50"/>
      <c r="T38" s="50"/>
      <c r="U38" s="50"/>
      <c r="V38" s="50"/>
      <c r="W38" s="50">
        <f>14*0.33</f>
        <v>4.62</v>
      </c>
      <c r="X38" s="50"/>
      <c r="Y38" s="34"/>
      <c r="Z38" s="34"/>
      <c r="AA38" s="34"/>
      <c r="AB38" s="34"/>
      <c r="AC38" s="11"/>
      <c r="AD38" s="288">
        <f t="shared" si="5"/>
        <v>4.62</v>
      </c>
      <c r="AE38" s="63"/>
    </row>
    <row r="39" spans="1:31" s="27" customFormat="1" ht="27.6" customHeight="1" x14ac:dyDescent="0.25">
      <c r="A39" s="465"/>
      <c r="B39" s="448"/>
      <c r="C39" s="448"/>
      <c r="D39" s="452"/>
      <c r="E39" s="72" t="s">
        <v>118</v>
      </c>
      <c r="F39" s="34" t="s">
        <v>32</v>
      </c>
      <c r="G39" s="34" t="s">
        <v>34</v>
      </c>
      <c r="H39" s="34" t="s">
        <v>125</v>
      </c>
      <c r="I39" s="34">
        <v>2</v>
      </c>
      <c r="J39" s="11">
        <v>7</v>
      </c>
      <c r="K39" s="41"/>
      <c r="L39" s="34"/>
      <c r="M39" s="34"/>
      <c r="N39" s="50"/>
      <c r="O39" s="50"/>
      <c r="P39" s="50"/>
      <c r="Q39" s="50"/>
      <c r="R39" s="50"/>
      <c r="S39" s="50"/>
      <c r="T39" s="50"/>
      <c r="U39" s="50"/>
      <c r="V39" s="50"/>
      <c r="W39" s="50">
        <v>14</v>
      </c>
      <c r="X39" s="50"/>
      <c r="Y39" s="50"/>
      <c r="Z39" s="50"/>
      <c r="AA39" s="50"/>
      <c r="AB39" s="50"/>
      <c r="AC39" s="295"/>
      <c r="AD39" s="310">
        <f t="shared" si="5"/>
        <v>14</v>
      </c>
      <c r="AE39" s="63"/>
    </row>
    <row r="40" spans="1:31" s="27" customFormat="1" ht="28.2" customHeight="1" x14ac:dyDescent="0.25">
      <c r="A40" s="465"/>
      <c r="B40" s="448"/>
      <c r="C40" s="448"/>
      <c r="D40" s="452"/>
      <c r="E40" s="72" t="s">
        <v>119</v>
      </c>
      <c r="F40" s="34" t="s">
        <v>32</v>
      </c>
      <c r="G40" s="34" t="s">
        <v>34</v>
      </c>
      <c r="H40" s="34" t="s">
        <v>125</v>
      </c>
      <c r="I40" s="34">
        <v>2</v>
      </c>
      <c r="J40" s="11">
        <v>23</v>
      </c>
      <c r="K40" s="41"/>
      <c r="L40" s="34"/>
      <c r="M40" s="34"/>
      <c r="N40" s="50"/>
      <c r="O40" s="50"/>
      <c r="P40" s="50"/>
      <c r="Q40" s="50"/>
      <c r="R40" s="50"/>
      <c r="S40" s="50"/>
      <c r="T40" s="50"/>
      <c r="U40" s="50"/>
      <c r="V40" s="50"/>
      <c r="W40" s="50">
        <f>23*0.33</f>
        <v>7.5900000000000007</v>
      </c>
      <c r="X40" s="50"/>
      <c r="Y40" s="50"/>
      <c r="Z40" s="50"/>
      <c r="AA40" s="50"/>
      <c r="AB40" s="50"/>
      <c r="AC40" s="295"/>
      <c r="AD40" s="310">
        <f t="shared" si="5"/>
        <v>7.5900000000000007</v>
      </c>
      <c r="AE40" s="63"/>
    </row>
    <row r="41" spans="1:31" s="27" customFormat="1" ht="18" customHeight="1" x14ac:dyDescent="0.25">
      <c r="A41" s="465"/>
      <c r="B41" s="448"/>
      <c r="C41" s="448"/>
      <c r="D41" s="452"/>
      <c r="E41" s="33" t="s">
        <v>98</v>
      </c>
      <c r="F41" s="34" t="s">
        <v>32</v>
      </c>
      <c r="G41" s="34" t="s">
        <v>34</v>
      </c>
      <c r="H41" s="65" t="s">
        <v>95</v>
      </c>
      <c r="I41" s="65">
        <v>4</v>
      </c>
      <c r="J41" s="69">
        <v>2</v>
      </c>
      <c r="K41" s="41"/>
      <c r="L41" s="34"/>
      <c r="M41" s="34"/>
      <c r="N41" s="50"/>
      <c r="O41" s="50"/>
      <c r="P41" s="50"/>
      <c r="Q41" s="50">
        <v>6</v>
      </c>
      <c r="R41" s="332"/>
      <c r="S41" s="50"/>
      <c r="T41" s="332"/>
      <c r="U41" s="50"/>
      <c r="V41" s="50"/>
      <c r="W41" s="332"/>
      <c r="X41" s="332"/>
      <c r="Y41" s="67"/>
      <c r="Z41" s="67"/>
      <c r="AA41" s="67"/>
      <c r="AB41" s="67"/>
      <c r="AC41" s="106"/>
      <c r="AD41" s="324">
        <f>SUM(K41:AC41)</f>
        <v>6</v>
      </c>
      <c r="AE41" s="63"/>
    </row>
    <row r="42" spans="1:31" s="27" customFormat="1" ht="19.5" customHeight="1" x14ac:dyDescent="0.25">
      <c r="A42" s="466"/>
      <c r="B42" s="449"/>
      <c r="C42" s="449"/>
      <c r="D42" s="453"/>
      <c r="E42" s="89" t="s">
        <v>72</v>
      </c>
      <c r="F42" s="90" t="s">
        <v>32</v>
      </c>
      <c r="G42" s="90" t="s">
        <v>34</v>
      </c>
      <c r="H42" s="91" t="s">
        <v>95</v>
      </c>
      <c r="I42" s="91">
        <v>4</v>
      </c>
      <c r="J42" s="107">
        <v>10</v>
      </c>
      <c r="K42" s="35"/>
      <c r="L42" s="34"/>
      <c r="M42" s="34"/>
      <c r="N42" s="50"/>
      <c r="O42" s="50"/>
      <c r="P42" s="50"/>
      <c r="Q42" s="215">
        <f>10*0.5</f>
        <v>5</v>
      </c>
      <c r="R42" s="50"/>
      <c r="S42" s="50"/>
      <c r="T42" s="50"/>
      <c r="U42" s="50"/>
      <c r="V42" s="50"/>
      <c r="W42" s="50"/>
      <c r="X42" s="50"/>
      <c r="Y42" s="34"/>
      <c r="Z42" s="34"/>
      <c r="AA42" s="34"/>
      <c r="AB42" s="34"/>
      <c r="AC42" s="40"/>
      <c r="AD42" s="356">
        <f t="shared" si="5"/>
        <v>5</v>
      </c>
      <c r="AE42" s="63"/>
    </row>
    <row r="43" spans="1:31" s="27" customFormat="1" ht="17.25" customHeight="1" thickBot="1" x14ac:dyDescent="0.35">
      <c r="A43" s="466"/>
      <c r="B43" s="449"/>
      <c r="C43" s="449"/>
      <c r="D43" s="453"/>
      <c r="E43" s="108" t="s">
        <v>49</v>
      </c>
      <c r="F43" s="37"/>
      <c r="G43" s="37"/>
      <c r="H43" s="37"/>
      <c r="I43" s="37"/>
      <c r="J43" s="38"/>
      <c r="K43" s="53">
        <f t="shared" ref="K43:AD43" si="6">SUM(K29:K42)</f>
        <v>50</v>
      </c>
      <c r="L43" s="54">
        <f t="shared" si="6"/>
        <v>48</v>
      </c>
      <c r="M43" s="54">
        <f t="shared" si="6"/>
        <v>32</v>
      </c>
      <c r="N43" s="55">
        <f t="shared" si="6"/>
        <v>30.4</v>
      </c>
      <c r="O43" s="55">
        <f t="shared" si="6"/>
        <v>8</v>
      </c>
      <c r="P43" s="55">
        <f t="shared" si="6"/>
        <v>0</v>
      </c>
      <c r="Q43" s="55">
        <f t="shared" si="6"/>
        <v>11</v>
      </c>
      <c r="R43" s="55">
        <f t="shared" si="6"/>
        <v>0</v>
      </c>
      <c r="S43" s="55">
        <f t="shared" si="6"/>
        <v>0</v>
      </c>
      <c r="T43" s="55">
        <f t="shared" si="6"/>
        <v>0</v>
      </c>
      <c r="U43" s="55">
        <f t="shared" si="6"/>
        <v>15</v>
      </c>
      <c r="V43" s="55">
        <f t="shared" si="6"/>
        <v>0</v>
      </c>
      <c r="W43" s="55">
        <f t="shared" si="6"/>
        <v>40.210000000000008</v>
      </c>
      <c r="X43" s="55">
        <f t="shared" si="6"/>
        <v>0</v>
      </c>
      <c r="Y43" s="54">
        <f t="shared" si="6"/>
        <v>0</v>
      </c>
      <c r="Z43" s="54">
        <f t="shared" si="6"/>
        <v>0</v>
      </c>
      <c r="AA43" s="54">
        <f t="shared" si="6"/>
        <v>0</v>
      </c>
      <c r="AB43" s="54">
        <f t="shared" si="6"/>
        <v>0</v>
      </c>
      <c r="AC43" s="109">
        <f t="shared" si="6"/>
        <v>0</v>
      </c>
      <c r="AD43" s="311">
        <f t="shared" si="6"/>
        <v>234.61</v>
      </c>
      <c r="AE43" s="63"/>
    </row>
    <row r="44" spans="1:31" s="27" customFormat="1" ht="4.5" customHeight="1" x14ac:dyDescent="0.25">
      <c r="A44" s="466"/>
      <c r="B44" s="449"/>
      <c r="C44" s="449"/>
      <c r="D44" s="453"/>
      <c r="E44" s="28"/>
      <c r="F44" s="29"/>
      <c r="G44" s="29"/>
      <c r="H44" s="29"/>
      <c r="I44" s="29"/>
      <c r="J44" s="26"/>
      <c r="K44" s="61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136"/>
      <c r="X44" s="29"/>
      <c r="Y44" s="29"/>
      <c r="Z44" s="29"/>
      <c r="AA44" s="29"/>
      <c r="AB44" s="29"/>
      <c r="AC44" s="26"/>
      <c r="AD44" s="291"/>
      <c r="AE44" s="112"/>
    </row>
    <row r="45" spans="1:31" s="27" customFormat="1" ht="18.75" customHeight="1" x14ac:dyDescent="0.25">
      <c r="A45" s="466"/>
      <c r="B45" s="449"/>
      <c r="C45" s="449"/>
      <c r="D45" s="453"/>
      <c r="E45" s="33" t="s">
        <v>48</v>
      </c>
      <c r="F45" s="34" t="s">
        <v>35</v>
      </c>
      <c r="G45" s="34" t="s">
        <v>33</v>
      </c>
      <c r="H45" s="34" t="s">
        <v>149</v>
      </c>
      <c r="I45" s="34">
        <v>1</v>
      </c>
      <c r="J45" s="40">
        <v>9</v>
      </c>
      <c r="K45" s="41"/>
      <c r="L45" s="34"/>
      <c r="M45" s="34"/>
      <c r="N45" s="50">
        <f>0.25*9</f>
        <v>2.25</v>
      </c>
      <c r="O45" s="50">
        <v>1</v>
      </c>
      <c r="P45" s="50"/>
      <c r="Q45" s="50"/>
      <c r="R45" s="50"/>
      <c r="S45" s="50"/>
      <c r="T45" s="50"/>
      <c r="U45" s="50">
        <v>2</v>
      </c>
      <c r="V45" s="50"/>
      <c r="W45" s="50"/>
      <c r="X45" s="50"/>
      <c r="Y45" s="50"/>
      <c r="Z45" s="50"/>
      <c r="AA45" s="50"/>
      <c r="AB45" s="50"/>
      <c r="AC45" s="295"/>
      <c r="AD45" s="337">
        <f>SUM(K45:AB45)</f>
        <v>5.25</v>
      </c>
      <c r="AE45" s="112"/>
    </row>
    <row r="46" spans="1:31" s="27" customFormat="1" ht="18.75" customHeight="1" x14ac:dyDescent="0.25">
      <c r="A46" s="466"/>
      <c r="B46" s="449"/>
      <c r="C46" s="449"/>
      <c r="D46" s="453"/>
      <c r="E46" s="33" t="s">
        <v>48</v>
      </c>
      <c r="F46" s="34" t="s">
        <v>35</v>
      </c>
      <c r="G46" s="34" t="s">
        <v>33</v>
      </c>
      <c r="H46" s="34" t="s">
        <v>150</v>
      </c>
      <c r="I46" s="34">
        <v>1</v>
      </c>
      <c r="J46" s="40">
        <v>12</v>
      </c>
      <c r="K46" s="41"/>
      <c r="L46" s="34"/>
      <c r="M46" s="34"/>
      <c r="N46" s="50">
        <f>12*0.25</f>
        <v>3</v>
      </c>
      <c r="O46" s="50">
        <v>1</v>
      </c>
      <c r="P46" s="50"/>
      <c r="Q46" s="50"/>
      <c r="R46" s="50"/>
      <c r="S46" s="50"/>
      <c r="T46" s="50"/>
      <c r="U46" s="50">
        <v>2</v>
      </c>
      <c r="V46" s="50"/>
      <c r="W46" s="50"/>
      <c r="X46" s="50"/>
      <c r="Y46" s="50"/>
      <c r="Z46" s="50"/>
      <c r="AA46" s="50"/>
      <c r="AB46" s="50"/>
      <c r="AC46" s="295"/>
      <c r="AD46" s="337">
        <f>SUM(K46:AB46)</f>
        <v>6</v>
      </c>
      <c r="AE46" s="112"/>
    </row>
    <row r="47" spans="1:31" s="27" customFormat="1" ht="18" customHeight="1" thickBot="1" x14ac:dyDescent="0.35">
      <c r="A47" s="466"/>
      <c r="B47" s="449"/>
      <c r="C47" s="449"/>
      <c r="D47" s="453"/>
      <c r="E47" s="108" t="s">
        <v>50</v>
      </c>
      <c r="F47" s="37"/>
      <c r="G47" s="37"/>
      <c r="H47" s="37"/>
      <c r="I47" s="37"/>
      <c r="J47" s="156"/>
      <c r="K47" s="283">
        <f t="shared" ref="K47:AB47" si="7">SUM(K44:K46)</f>
        <v>0</v>
      </c>
      <c r="L47" s="130">
        <f t="shared" si="7"/>
        <v>0</v>
      </c>
      <c r="M47" s="130">
        <f t="shared" si="7"/>
        <v>0</v>
      </c>
      <c r="N47" s="130">
        <f t="shared" si="7"/>
        <v>5.25</v>
      </c>
      <c r="O47" s="130">
        <f t="shared" si="7"/>
        <v>2</v>
      </c>
      <c r="P47" s="130">
        <f t="shared" si="7"/>
        <v>0</v>
      </c>
      <c r="Q47" s="130">
        <f t="shared" si="7"/>
        <v>0</v>
      </c>
      <c r="R47" s="130">
        <f t="shared" si="7"/>
        <v>0</v>
      </c>
      <c r="S47" s="130">
        <f t="shared" si="7"/>
        <v>0</v>
      </c>
      <c r="T47" s="130">
        <f t="shared" si="7"/>
        <v>0</v>
      </c>
      <c r="U47" s="130">
        <f t="shared" si="7"/>
        <v>4</v>
      </c>
      <c r="V47" s="130">
        <f t="shared" si="7"/>
        <v>0</v>
      </c>
      <c r="W47" s="130">
        <f t="shared" si="7"/>
        <v>0</v>
      </c>
      <c r="X47" s="130">
        <f t="shared" si="7"/>
        <v>0</v>
      </c>
      <c r="Y47" s="130">
        <f t="shared" si="7"/>
        <v>0</v>
      </c>
      <c r="Z47" s="130">
        <f t="shared" si="7"/>
        <v>0</v>
      </c>
      <c r="AA47" s="130">
        <f t="shared" si="7"/>
        <v>0</v>
      </c>
      <c r="AB47" s="130">
        <f t="shared" si="7"/>
        <v>0</v>
      </c>
      <c r="AC47" s="347" t="e">
        <f>SUM(#REF!)</f>
        <v>#REF!</v>
      </c>
      <c r="AD47" s="290">
        <f>SUM(AD44:AD46)</f>
        <v>11.25</v>
      </c>
      <c r="AE47" s="95"/>
    </row>
    <row r="48" spans="1:31" s="27" customFormat="1" ht="18.75" customHeight="1" x14ac:dyDescent="0.3">
      <c r="A48" s="466"/>
      <c r="B48" s="449"/>
      <c r="C48" s="449"/>
      <c r="D48" s="453"/>
      <c r="E48" s="28" t="s">
        <v>131</v>
      </c>
      <c r="F48" s="29" t="s">
        <v>32</v>
      </c>
      <c r="G48" s="29" t="s">
        <v>34</v>
      </c>
      <c r="H48" s="29" t="s">
        <v>157</v>
      </c>
      <c r="I48" s="29">
        <v>2</v>
      </c>
      <c r="J48" s="30">
        <v>1</v>
      </c>
      <c r="K48" s="285"/>
      <c r="L48" s="136">
        <v>30</v>
      </c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86"/>
      <c r="AB48" s="286"/>
      <c r="AC48" s="366"/>
      <c r="AD48" s="367">
        <f>SUM(K48:AA48)</f>
        <v>30</v>
      </c>
      <c r="AE48" s="74"/>
    </row>
    <row r="49" spans="1:31" s="27" customFormat="1" ht="18" customHeight="1" thickBot="1" x14ac:dyDescent="0.35">
      <c r="A49" s="466"/>
      <c r="B49" s="449"/>
      <c r="C49" s="449"/>
      <c r="D49" s="453"/>
      <c r="E49" s="42" t="s">
        <v>76</v>
      </c>
      <c r="F49" s="43"/>
      <c r="G49" s="43"/>
      <c r="H49" s="43"/>
      <c r="I49" s="43"/>
      <c r="J49" s="52"/>
      <c r="K49" s="282"/>
      <c r="L49" s="55">
        <f>L48</f>
        <v>30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294"/>
      <c r="AD49" s="368">
        <f>SUM(K49:AA49)</f>
        <v>30</v>
      </c>
      <c r="AE49" s="74"/>
    </row>
    <row r="50" spans="1:31" s="27" customFormat="1" ht="21.75" customHeight="1" thickBot="1" x14ac:dyDescent="0.35">
      <c r="A50" s="466"/>
      <c r="B50" s="449"/>
      <c r="C50" s="449"/>
      <c r="D50" s="454"/>
      <c r="E50" s="57" t="s">
        <v>24</v>
      </c>
      <c r="F50" s="238"/>
      <c r="G50" s="239"/>
      <c r="H50" s="238"/>
      <c r="I50" s="238"/>
      <c r="J50" s="239"/>
      <c r="K50" s="284">
        <f>K43+K47</f>
        <v>50</v>
      </c>
      <c r="L50" s="242">
        <f t="shared" ref="L50:AD50" si="8">L43+L47+L49</f>
        <v>78</v>
      </c>
      <c r="M50" s="242">
        <f t="shared" si="8"/>
        <v>32</v>
      </c>
      <c r="N50" s="242">
        <f t="shared" si="8"/>
        <v>35.65</v>
      </c>
      <c r="O50" s="242">
        <f t="shared" si="8"/>
        <v>10</v>
      </c>
      <c r="P50" s="242">
        <f t="shared" si="8"/>
        <v>0</v>
      </c>
      <c r="Q50" s="242">
        <f t="shared" si="8"/>
        <v>11</v>
      </c>
      <c r="R50" s="242">
        <f t="shared" si="8"/>
        <v>0</v>
      </c>
      <c r="S50" s="242">
        <f t="shared" si="8"/>
        <v>0</v>
      </c>
      <c r="T50" s="242">
        <f t="shared" si="8"/>
        <v>0</v>
      </c>
      <c r="U50" s="242">
        <f t="shared" si="8"/>
        <v>19</v>
      </c>
      <c r="V50" s="242">
        <f t="shared" si="8"/>
        <v>0</v>
      </c>
      <c r="W50" s="242">
        <f t="shared" si="8"/>
        <v>40.210000000000008</v>
      </c>
      <c r="X50" s="242">
        <f t="shared" si="8"/>
        <v>0</v>
      </c>
      <c r="Y50" s="242">
        <f t="shared" si="8"/>
        <v>0</v>
      </c>
      <c r="Z50" s="242">
        <f t="shared" si="8"/>
        <v>0</v>
      </c>
      <c r="AA50" s="242">
        <f t="shared" si="8"/>
        <v>0</v>
      </c>
      <c r="AB50" s="242">
        <f t="shared" si="8"/>
        <v>0</v>
      </c>
      <c r="AC50" s="242" t="e">
        <f t="shared" si="8"/>
        <v>#REF!</v>
      </c>
      <c r="AD50" s="326">
        <f t="shared" si="8"/>
        <v>275.86</v>
      </c>
      <c r="AE50" s="121">
        <f>SUM(AE28:AE29)</f>
        <v>0</v>
      </c>
    </row>
    <row r="51" spans="1:31" s="27" customFormat="1" ht="10.5" customHeight="1" thickBot="1" x14ac:dyDescent="0.35">
      <c r="A51" s="466"/>
      <c r="B51" s="449"/>
      <c r="C51" s="449"/>
      <c r="D51" s="454"/>
      <c r="E51" s="79"/>
      <c r="F51" s="80"/>
      <c r="G51" s="80"/>
      <c r="H51" s="80"/>
      <c r="I51" s="80"/>
      <c r="J51" s="81"/>
      <c r="K51" s="122"/>
      <c r="L51" s="123"/>
      <c r="M51" s="123"/>
      <c r="N51" s="369"/>
      <c r="O51" s="369"/>
      <c r="P51" s="369"/>
      <c r="Q51" s="369"/>
      <c r="R51" s="369"/>
      <c r="S51" s="369"/>
      <c r="T51" s="369"/>
      <c r="U51" s="369"/>
      <c r="V51" s="369"/>
      <c r="W51" s="369"/>
      <c r="X51" s="369"/>
      <c r="Y51" s="369"/>
      <c r="Z51" s="369"/>
      <c r="AA51" s="369"/>
      <c r="AB51" s="369"/>
      <c r="AC51" s="370"/>
      <c r="AD51" s="371"/>
      <c r="AE51" s="121"/>
    </row>
    <row r="52" spans="1:31" s="27" customFormat="1" ht="18" customHeight="1" thickBot="1" x14ac:dyDescent="0.35">
      <c r="A52" s="467"/>
      <c r="B52" s="450"/>
      <c r="C52" s="450"/>
      <c r="D52" s="455"/>
      <c r="E52" s="75" t="s">
        <v>25</v>
      </c>
      <c r="F52" s="76"/>
      <c r="G52" s="76"/>
      <c r="H52" s="76"/>
      <c r="I52" s="76"/>
      <c r="J52" s="77"/>
      <c r="K52" s="124">
        <f t="shared" ref="K52:AE52" si="9">SUM(K50,K25)</f>
        <v>132</v>
      </c>
      <c r="L52" s="125">
        <f t="shared" si="9"/>
        <v>128</v>
      </c>
      <c r="M52" s="125">
        <f t="shared" si="9"/>
        <v>48</v>
      </c>
      <c r="N52" s="126">
        <f t="shared" si="9"/>
        <v>40.9</v>
      </c>
      <c r="O52" s="126">
        <f t="shared" si="9"/>
        <v>12.5</v>
      </c>
      <c r="P52" s="126">
        <f t="shared" si="9"/>
        <v>0</v>
      </c>
      <c r="Q52" s="126">
        <f t="shared" si="9"/>
        <v>48</v>
      </c>
      <c r="R52" s="126">
        <f t="shared" si="9"/>
        <v>0</v>
      </c>
      <c r="S52" s="126">
        <f t="shared" si="9"/>
        <v>6.8000000000000007</v>
      </c>
      <c r="T52" s="126">
        <f t="shared" si="9"/>
        <v>0</v>
      </c>
      <c r="U52" s="126">
        <f t="shared" si="9"/>
        <v>27</v>
      </c>
      <c r="V52" s="126">
        <f t="shared" si="9"/>
        <v>0</v>
      </c>
      <c r="W52" s="126">
        <f t="shared" si="9"/>
        <v>53.27000000000001</v>
      </c>
      <c r="X52" s="126">
        <f t="shared" si="9"/>
        <v>0</v>
      </c>
      <c r="Y52" s="126">
        <f t="shared" si="9"/>
        <v>0</v>
      </c>
      <c r="Z52" s="126">
        <f t="shared" si="9"/>
        <v>0</v>
      </c>
      <c r="AA52" s="126">
        <f t="shared" si="9"/>
        <v>0</v>
      </c>
      <c r="AB52" s="126">
        <f t="shared" si="9"/>
        <v>0</v>
      </c>
      <c r="AC52" s="372" t="e">
        <f t="shared" si="9"/>
        <v>#REF!</v>
      </c>
      <c r="AD52" s="322">
        <f t="shared" si="9"/>
        <v>496.47</v>
      </c>
      <c r="AE52" s="121">
        <f t="shared" si="9"/>
        <v>0</v>
      </c>
    </row>
    <row r="53" spans="1:31" s="27" customFormat="1" ht="16.5" customHeight="1" x14ac:dyDescent="0.25">
      <c r="B53" s="458" t="s">
        <v>164</v>
      </c>
      <c r="C53" s="458"/>
      <c r="D53" s="458"/>
      <c r="E53" s="458"/>
      <c r="F53" s="458"/>
      <c r="G53" s="458"/>
      <c r="H53" s="458"/>
      <c r="I53" s="458"/>
      <c r="J53" s="458"/>
      <c r="K53" s="458"/>
      <c r="L53" s="458"/>
      <c r="M53" s="458"/>
      <c r="N53" s="458"/>
      <c r="O53" s="458"/>
      <c r="P53" s="458"/>
      <c r="Q53" s="458"/>
      <c r="R53" s="458"/>
      <c r="S53" s="458"/>
      <c r="T53" s="458"/>
      <c r="U53" s="458"/>
      <c r="V53" s="458"/>
      <c r="W53" s="458"/>
      <c r="X53" s="458"/>
      <c r="Y53" s="458"/>
      <c r="Z53" s="458"/>
      <c r="AA53" s="458"/>
      <c r="AB53" s="458"/>
      <c r="AC53" s="458"/>
      <c r="AD53" s="458"/>
      <c r="AE53" s="84"/>
    </row>
    <row r="54" spans="1:31" s="27" customFormat="1" ht="15.75" customHeight="1" x14ac:dyDescent="0.25">
      <c r="B54" s="83"/>
      <c r="C54" s="83"/>
      <c r="D54" s="83"/>
      <c r="E54" s="83"/>
      <c r="F54" s="83"/>
      <c r="G54" s="83"/>
      <c r="H54" s="83"/>
      <c r="I54" s="83"/>
      <c r="J54" s="83"/>
      <c r="K54" s="85"/>
      <c r="L54" s="85"/>
      <c r="M54" s="85"/>
      <c r="N54" s="85"/>
      <c r="O54" s="234" t="s">
        <v>107</v>
      </c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spans="1:31" s="27" customFormat="1" ht="12.75" customHeight="1" x14ac:dyDescent="0.25">
      <c r="B55" s="83"/>
      <c r="C55" s="83"/>
      <c r="D55" s="83"/>
      <c r="E55" s="83"/>
      <c r="F55" s="83"/>
      <c r="G55" s="83"/>
      <c r="H55" s="83"/>
      <c r="I55" s="83"/>
      <c r="J55" s="83"/>
      <c r="K55" s="85"/>
      <c r="L55" s="85"/>
      <c r="M55" s="85"/>
      <c r="N55" s="85"/>
      <c r="O55" s="234"/>
      <c r="P55" s="85"/>
      <c r="Q55" s="85"/>
      <c r="R55" s="446" t="s">
        <v>55</v>
      </c>
      <c r="S55" s="463"/>
      <c r="T55" s="463"/>
      <c r="U55" s="463"/>
      <c r="V55" s="463"/>
      <c r="W55" s="463"/>
      <c r="X55" s="463"/>
      <c r="Y55" s="463"/>
      <c r="Z55" s="463"/>
      <c r="AA55" s="85"/>
      <c r="AB55" s="85"/>
      <c r="AC55" s="85"/>
      <c r="AD55" s="85"/>
      <c r="AE55" s="85"/>
    </row>
    <row r="56" spans="1:31" s="27" customFormat="1" ht="20.25" customHeight="1" x14ac:dyDescent="0.25">
      <c r="B56" s="83"/>
      <c r="C56" s="83"/>
      <c r="D56" s="83"/>
      <c r="E56" s="83"/>
      <c r="F56" s="83"/>
      <c r="G56" s="83"/>
      <c r="H56" s="83"/>
      <c r="I56" s="83"/>
      <c r="J56" s="83"/>
      <c r="K56" s="85"/>
      <c r="L56" s="85"/>
      <c r="M56" s="85"/>
      <c r="N56" s="85"/>
      <c r="O56" s="456" t="s">
        <v>94</v>
      </c>
      <c r="P56" s="456"/>
      <c r="Q56" s="456"/>
      <c r="R56" s="456"/>
      <c r="S56" s="456"/>
      <c r="T56" s="456"/>
      <c r="U56" s="456"/>
      <c r="V56" s="456"/>
      <c r="W56" s="456"/>
      <c r="X56" s="456"/>
      <c r="Y56" s="456"/>
      <c r="Z56" s="457"/>
      <c r="AA56" s="85"/>
      <c r="AB56" s="85"/>
      <c r="AC56" s="85"/>
      <c r="AD56" s="85"/>
      <c r="AE56" s="85"/>
    </row>
    <row r="57" spans="1:31" s="27" customFormat="1" ht="14.25" customHeight="1" x14ac:dyDescent="0.25">
      <c r="B57" s="83"/>
      <c r="C57" s="83"/>
      <c r="D57" s="83"/>
      <c r="E57" s="83"/>
      <c r="F57" s="83"/>
      <c r="G57" s="83"/>
      <c r="H57" s="83"/>
      <c r="I57" s="83"/>
      <c r="J57" s="83"/>
      <c r="K57" s="85"/>
      <c r="L57" s="85"/>
      <c r="M57" s="85"/>
      <c r="N57" s="85"/>
      <c r="O57" s="85"/>
      <c r="P57" s="85"/>
      <c r="Q57" s="85"/>
      <c r="R57" s="85"/>
      <c r="S57" s="85"/>
      <c r="T57" s="446" t="s">
        <v>55</v>
      </c>
      <c r="U57" s="446"/>
      <c r="V57" s="446"/>
      <c r="W57" s="446"/>
      <c r="X57" s="446"/>
      <c r="Y57" s="446"/>
      <c r="Z57" s="85"/>
      <c r="AA57" s="85"/>
      <c r="AB57" s="85"/>
      <c r="AC57" s="85"/>
      <c r="AD57" s="85"/>
      <c r="AE57" s="85"/>
    </row>
    <row r="59" spans="1:31" x14ac:dyDescent="0.25">
      <c r="H59" s="86" t="s">
        <v>110</v>
      </c>
      <c r="K59" s="216">
        <f t="shared" ref="K59:AD59" si="10">K47+K20</f>
        <v>8</v>
      </c>
      <c r="L59" s="216">
        <f t="shared" si="10"/>
        <v>8</v>
      </c>
      <c r="M59" s="216">
        <f t="shared" si="10"/>
        <v>0</v>
      </c>
      <c r="N59" s="217">
        <f t="shared" si="10"/>
        <v>5.25</v>
      </c>
      <c r="O59" s="216">
        <f t="shared" si="10"/>
        <v>2</v>
      </c>
      <c r="P59" s="216">
        <f t="shared" si="10"/>
        <v>0</v>
      </c>
      <c r="Q59" s="216">
        <f t="shared" si="10"/>
        <v>0</v>
      </c>
      <c r="R59" s="216">
        <f t="shared" si="10"/>
        <v>0</v>
      </c>
      <c r="S59" s="217">
        <f t="shared" si="10"/>
        <v>0</v>
      </c>
      <c r="T59" s="216">
        <f t="shared" si="10"/>
        <v>0</v>
      </c>
      <c r="U59" s="216">
        <f t="shared" si="10"/>
        <v>8</v>
      </c>
      <c r="V59" s="216">
        <f t="shared" si="10"/>
        <v>0</v>
      </c>
      <c r="W59" s="216">
        <f t="shared" si="10"/>
        <v>0</v>
      </c>
      <c r="X59" s="216">
        <f t="shared" si="10"/>
        <v>0</v>
      </c>
      <c r="Y59" s="216">
        <f t="shared" si="10"/>
        <v>0</v>
      </c>
      <c r="Z59" s="216">
        <f t="shared" si="10"/>
        <v>0</v>
      </c>
      <c r="AA59" s="216">
        <f t="shared" si="10"/>
        <v>0</v>
      </c>
      <c r="AB59" s="216">
        <f t="shared" si="10"/>
        <v>0</v>
      </c>
      <c r="AC59" s="216" t="e">
        <f t="shared" si="10"/>
        <v>#REF!</v>
      </c>
      <c r="AD59" s="217">
        <f t="shared" si="10"/>
        <v>31.25</v>
      </c>
    </row>
    <row r="60" spans="1:31" x14ac:dyDescent="0.25">
      <c r="H60" s="86" t="s">
        <v>111</v>
      </c>
      <c r="K60" s="86">
        <f t="shared" ref="K60:AD60" si="11">K43+K15</f>
        <v>82</v>
      </c>
      <c r="L60" s="86">
        <f t="shared" si="11"/>
        <v>64</v>
      </c>
      <c r="M60" s="86">
        <f t="shared" si="11"/>
        <v>48</v>
      </c>
      <c r="N60" s="86">
        <f t="shared" si="11"/>
        <v>35.15</v>
      </c>
      <c r="O60" s="86">
        <f t="shared" si="11"/>
        <v>10</v>
      </c>
      <c r="P60" s="86">
        <f t="shared" si="11"/>
        <v>0</v>
      </c>
      <c r="Q60" s="86">
        <f t="shared" si="11"/>
        <v>48</v>
      </c>
      <c r="R60" s="86">
        <f t="shared" si="11"/>
        <v>0</v>
      </c>
      <c r="S60" s="217">
        <f t="shared" si="11"/>
        <v>6.8000000000000007</v>
      </c>
      <c r="T60" s="86">
        <f t="shared" si="11"/>
        <v>0</v>
      </c>
      <c r="U60" s="216">
        <f t="shared" si="11"/>
        <v>18</v>
      </c>
      <c r="V60" s="86">
        <f t="shared" si="11"/>
        <v>0</v>
      </c>
      <c r="W60" s="86">
        <f t="shared" si="11"/>
        <v>53.27000000000001</v>
      </c>
      <c r="X60" s="86">
        <f t="shared" si="11"/>
        <v>0</v>
      </c>
      <c r="Y60" s="86">
        <f t="shared" si="11"/>
        <v>0</v>
      </c>
      <c r="Z60" s="86">
        <f t="shared" si="11"/>
        <v>0</v>
      </c>
      <c r="AA60" s="86">
        <f t="shared" si="11"/>
        <v>0</v>
      </c>
      <c r="AB60" s="86">
        <f t="shared" si="11"/>
        <v>0</v>
      </c>
      <c r="AC60" s="86">
        <f t="shared" si="11"/>
        <v>0</v>
      </c>
      <c r="AD60" s="218">
        <f t="shared" si="11"/>
        <v>365.22</v>
      </c>
    </row>
  </sheetData>
  <mergeCells count="33">
    <mergeCell ref="E1:Y1"/>
    <mergeCell ref="I3:I4"/>
    <mergeCell ref="J3:J4"/>
    <mergeCell ref="F3:F4"/>
    <mergeCell ref="G3:G4"/>
    <mergeCell ref="C6:C25"/>
    <mergeCell ref="D6:D25"/>
    <mergeCell ref="C3:C4"/>
    <mergeCell ref="B3:B4"/>
    <mergeCell ref="A5:AD5"/>
    <mergeCell ref="A6:A25"/>
    <mergeCell ref="B6:B25"/>
    <mergeCell ref="D3:D4"/>
    <mergeCell ref="E3:E4"/>
    <mergeCell ref="A3:A4"/>
    <mergeCell ref="D26:D27"/>
    <mergeCell ref="C26:C27"/>
    <mergeCell ref="R55:Z55"/>
    <mergeCell ref="A29:A52"/>
    <mergeCell ref="B26:B27"/>
    <mergeCell ref="A28:AD28"/>
    <mergeCell ref="A26:A27"/>
    <mergeCell ref="E26:E27"/>
    <mergeCell ref="C29:C52"/>
    <mergeCell ref="F26:F27"/>
    <mergeCell ref="G26:G27"/>
    <mergeCell ref="J26:J27"/>
    <mergeCell ref="I26:I27"/>
    <mergeCell ref="T57:Y57"/>
    <mergeCell ref="B29:B52"/>
    <mergeCell ref="D29:D52"/>
    <mergeCell ref="O56:Z56"/>
    <mergeCell ref="B53:AD53"/>
  </mergeCells>
  <phoneticPr fontId="1" type="noConversion"/>
  <pageMargins left="0" right="0" top="0.18" bottom="0.16" header="0" footer="0"/>
  <pageSetup paperSize="9" scale="75" orientation="landscape" r:id="rId1"/>
  <headerFooter alignWithMargins="0"/>
  <rowBreaks count="1" manualBreakCount="1">
    <brk id="25" max="16383" man="1"/>
  </rowBreaks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F6D0-130B-45FA-959C-24CC81621605}">
  <dimension ref="A1:AE54"/>
  <sheetViews>
    <sheetView view="pageBreakPreview" topLeftCell="A25" zoomScaleNormal="100" workbookViewId="0">
      <selection activeCell="I12" sqref="I12"/>
    </sheetView>
  </sheetViews>
  <sheetFormatPr defaultColWidth="9.109375" defaultRowHeight="13.2" x14ac:dyDescent="0.25"/>
  <cols>
    <col min="1" max="1" width="3.21875" style="86" customWidth="1"/>
    <col min="2" max="2" width="12.21875" style="86" customWidth="1"/>
    <col min="3" max="3" width="8.88671875" style="86" customWidth="1"/>
    <col min="4" max="4" width="4" style="86" customWidth="1"/>
    <col min="5" max="5" width="43.21875" style="86" customWidth="1"/>
    <col min="6" max="6" width="4" style="86" customWidth="1"/>
    <col min="7" max="7" width="5.44140625" style="86" customWidth="1"/>
    <col min="8" max="8" width="10.44140625" style="86" customWidth="1"/>
    <col min="9" max="9" width="3.109375" style="86" customWidth="1"/>
    <col min="10" max="10" width="4.21875" style="86" customWidth="1"/>
    <col min="11" max="11" width="5.5546875" style="86" customWidth="1"/>
    <col min="12" max="12" width="4.77734375" style="86" customWidth="1"/>
    <col min="13" max="13" width="5.44140625" style="86" customWidth="1"/>
    <col min="14" max="14" width="4.88671875" style="86" customWidth="1"/>
    <col min="15" max="15" width="6" style="86" customWidth="1"/>
    <col min="16" max="16" width="5.44140625" style="86" customWidth="1"/>
    <col min="17" max="17" width="6.44140625" style="86" customWidth="1"/>
    <col min="18" max="18" width="5.5546875" style="86" customWidth="1"/>
    <col min="19" max="19" width="5.21875" style="86" customWidth="1"/>
    <col min="20" max="20" width="5.5546875" style="86" customWidth="1"/>
    <col min="21" max="21" width="5.88671875" style="86" customWidth="1"/>
    <col min="22" max="22" width="5" style="86" customWidth="1"/>
    <col min="23" max="24" width="6" style="86" customWidth="1"/>
    <col min="25" max="25" width="3.77734375" style="86" customWidth="1"/>
    <col min="26" max="26" width="5.44140625" style="86" customWidth="1"/>
    <col min="27" max="27" width="3.109375" style="86" customWidth="1"/>
    <col min="28" max="28" width="3" style="86" customWidth="1"/>
    <col min="29" max="29" width="0.77734375" style="86" customWidth="1"/>
    <col min="30" max="30" width="6.21875" style="86" customWidth="1"/>
    <col min="31" max="31" width="8.44140625" style="86" customWidth="1"/>
    <col min="32" max="32" width="9.109375" style="86"/>
    <col min="33" max="52" width="10.21875" style="86" bestFit="1" customWidth="1"/>
    <col min="53" max="16384" width="9.109375" style="86"/>
  </cols>
  <sheetData>
    <row r="1" spans="1:31" s="12" customFormat="1" ht="17.399999999999999" x14ac:dyDescent="0.3">
      <c r="B1" s="13"/>
      <c r="C1" s="13"/>
      <c r="D1" s="13"/>
      <c r="E1" s="486" t="s">
        <v>70</v>
      </c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13"/>
      <c r="AA1" s="13"/>
      <c r="AB1" s="13"/>
      <c r="AC1" s="13"/>
      <c r="AD1" s="14"/>
    </row>
    <row r="2" spans="1:31" s="12" customFormat="1" ht="18" thickBot="1" x14ac:dyDescent="0.3">
      <c r="A2" s="490" t="s">
        <v>162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1"/>
      <c r="AE2" s="491"/>
    </row>
    <row r="3" spans="1:31" s="20" customFormat="1" ht="13.5" customHeight="1" x14ac:dyDescent="0.3">
      <c r="A3" s="473" t="s">
        <v>56</v>
      </c>
      <c r="B3" s="482" t="s">
        <v>0</v>
      </c>
      <c r="C3" s="461" t="s">
        <v>62</v>
      </c>
      <c r="D3" s="459" t="s">
        <v>5</v>
      </c>
      <c r="E3" s="482" t="s">
        <v>1</v>
      </c>
      <c r="F3" s="488" t="s">
        <v>2</v>
      </c>
      <c r="G3" s="488" t="s">
        <v>27</v>
      </c>
      <c r="H3" s="231"/>
      <c r="I3" s="488" t="s">
        <v>28</v>
      </c>
      <c r="J3" s="475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1" s="25" customFormat="1" ht="99" customHeight="1" thickBot="1" x14ac:dyDescent="0.3">
      <c r="A4" s="474"/>
      <c r="B4" s="483"/>
      <c r="C4" s="462"/>
      <c r="D4" s="460" t="s">
        <v>5</v>
      </c>
      <c r="E4" s="485"/>
      <c r="F4" s="489"/>
      <c r="G4" s="489"/>
      <c r="H4" s="232" t="s">
        <v>52</v>
      </c>
      <c r="I4" s="489"/>
      <c r="J4" s="476"/>
      <c r="K4" s="21" t="s">
        <v>6</v>
      </c>
      <c r="L4" s="232" t="s">
        <v>7</v>
      </c>
      <c r="M4" s="22" t="s">
        <v>8</v>
      </c>
      <c r="N4" s="22" t="s">
        <v>9</v>
      </c>
      <c r="O4" s="232" t="s">
        <v>10</v>
      </c>
      <c r="P4" s="22" t="s">
        <v>11</v>
      </c>
      <c r="Q4" s="232" t="s">
        <v>86</v>
      </c>
      <c r="R4" s="232" t="s">
        <v>93</v>
      </c>
      <c r="S4" s="22" t="s">
        <v>12</v>
      </c>
      <c r="T4" s="22" t="s">
        <v>13</v>
      </c>
      <c r="U4" s="232" t="s">
        <v>53</v>
      </c>
      <c r="V4" s="232" t="s">
        <v>15</v>
      </c>
      <c r="W4" s="232" t="s">
        <v>51</v>
      </c>
      <c r="X4" s="232" t="s">
        <v>16</v>
      </c>
      <c r="Y4" s="232" t="s">
        <v>17</v>
      </c>
      <c r="Z4" s="232" t="s">
        <v>54</v>
      </c>
      <c r="AA4" s="22" t="s">
        <v>18</v>
      </c>
      <c r="AB4" s="232"/>
      <c r="AC4" s="22"/>
      <c r="AD4" s="23" t="s">
        <v>20</v>
      </c>
      <c r="AE4" s="24" t="s">
        <v>21</v>
      </c>
    </row>
    <row r="5" spans="1:31" ht="15" customHeight="1" thickBot="1" x14ac:dyDescent="0.35">
      <c r="A5" s="492" t="s">
        <v>22</v>
      </c>
      <c r="B5" s="493"/>
      <c r="C5" s="493"/>
      <c r="D5" s="493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495"/>
      <c r="AE5" s="153"/>
    </row>
    <row r="6" spans="1:31" ht="17.25" customHeight="1" x14ac:dyDescent="0.25">
      <c r="A6" s="496">
        <v>2</v>
      </c>
      <c r="B6" s="498" t="s">
        <v>79</v>
      </c>
      <c r="C6" s="498" t="s">
        <v>82</v>
      </c>
      <c r="D6" s="500">
        <v>1</v>
      </c>
      <c r="E6" s="299" t="s">
        <v>80</v>
      </c>
      <c r="F6" s="29" t="s">
        <v>32</v>
      </c>
      <c r="G6" s="29" t="s">
        <v>34</v>
      </c>
      <c r="H6" s="29" t="s">
        <v>95</v>
      </c>
      <c r="I6" s="29">
        <v>4</v>
      </c>
      <c r="J6" s="87">
        <v>10</v>
      </c>
      <c r="K6" s="61">
        <v>24</v>
      </c>
      <c r="L6" s="29">
        <v>16</v>
      </c>
      <c r="M6" s="29"/>
      <c r="N6" s="136">
        <f>10*0.25</f>
        <v>2.5</v>
      </c>
      <c r="O6" s="29">
        <v>1</v>
      </c>
      <c r="P6" s="29"/>
      <c r="Q6" s="29"/>
      <c r="R6" s="29"/>
      <c r="S6" s="29"/>
      <c r="T6" s="29"/>
      <c r="U6" s="29">
        <v>2</v>
      </c>
      <c r="V6" s="29"/>
      <c r="W6" s="29"/>
      <c r="X6" s="29"/>
      <c r="Y6" s="114"/>
      <c r="Z6" s="114"/>
      <c r="AA6" s="114"/>
      <c r="AB6" s="114"/>
      <c r="AC6" s="26"/>
      <c r="AD6" s="291">
        <f t="shared" ref="AD6:AD16" si="0">SUM(K6:AC6)</f>
        <v>45.5</v>
      </c>
      <c r="AE6" s="32"/>
    </row>
    <row r="7" spans="1:31" ht="18.75" customHeight="1" x14ac:dyDescent="0.25">
      <c r="A7" s="496"/>
      <c r="B7" s="498"/>
      <c r="C7" s="498"/>
      <c r="D7" s="500"/>
      <c r="E7" s="72" t="s">
        <v>75</v>
      </c>
      <c r="F7" s="34" t="s">
        <v>32</v>
      </c>
      <c r="G7" s="34" t="s">
        <v>34</v>
      </c>
      <c r="H7" s="34" t="s">
        <v>125</v>
      </c>
      <c r="I7" s="34">
        <v>2</v>
      </c>
      <c r="J7" s="11">
        <v>23</v>
      </c>
      <c r="K7" s="41">
        <v>16</v>
      </c>
      <c r="L7" s="34">
        <v>16</v>
      </c>
      <c r="M7" s="34"/>
      <c r="N7" s="50">
        <f>0.25*23</f>
        <v>5.75</v>
      </c>
      <c r="O7" s="34">
        <v>2</v>
      </c>
      <c r="P7" s="34"/>
      <c r="Q7" s="34"/>
      <c r="R7" s="34"/>
      <c r="S7" s="34"/>
      <c r="T7" s="34"/>
      <c r="U7" s="34">
        <v>3</v>
      </c>
      <c r="V7" s="34"/>
      <c r="W7" s="34"/>
      <c r="X7" s="34"/>
      <c r="Y7" s="34"/>
      <c r="Z7" s="34"/>
      <c r="AA7" s="34"/>
      <c r="AB7" s="34"/>
      <c r="AC7" s="11"/>
      <c r="AD7" s="288">
        <f t="shared" si="0"/>
        <v>42.75</v>
      </c>
      <c r="AE7" s="32"/>
    </row>
    <row r="8" spans="1:31" ht="18.75" customHeight="1" x14ac:dyDescent="0.25">
      <c r="A8" s="496"/>
      <c r="B8" s="498"/>
      <c r="C8" s="498"/>
      <c r="D8" s="500"/>
      <c r="E8" s="72" t="s">
        <v>75</v>
      </c>
      <c r="F8" s="34" t="s">
        <v>32</v>
      </c>
      <c r="G8" s="34" t="s">
        <v>34</v>
      </c>
      <c r="H8" s="34" t="s">
        <v>158</v>
      </c>
      <c r="I8" s="34">
        <v>1</v>
      </c>
      <c r="J8" s="11">
        <v>9</v>
      </c>
      <c r="K8" s="41">
        <v>16</v>
      </c>
      <c r="L8" s="34">
        <v>32</v>
      </c>
      <c r="M8" s="34"/>
      <c r="N8" s="50">
        <f>0.25*9</f>
        <v>2.25</v>
      </c>
      <c r="O8" s="34">
        <v>1</v>
      </c>
      <c r="P8" s="34"/>
      <c r="Q8" s="34"/>
      <c r="R8" s="34"/>
      <c r="S8" s="34"/>
      <c r="T8" s="34"/>
      <c r="U8" s="34">
        <v>1</v>
      </c>
      <c r="V8" s="34"/>
      <c r="W8" s="34"/>
      <c r="X8" s="34"/>
      <c r="Y8" s="34"/>
      <c r="Z8" s="34"/>
      <c r="AA8" s="34"/>
      <c r="AB8" s="34"/>
      <c r="AC8" s="11"/>
      <c r="AD8" s="288">
        <f>SUM(K8:AC8)</f>
        <v>52.25</v>
      </c>
      <c r="AE8" s="32"/>
    </row>
    <row r="9" spans="1:31" ht="18.75" customHeight="1" x14ac:dyDescent="0.25">
      <c r="A9" s="496"/>
      <c r="B9" s="498"/>
      <c r="C9" s="498"/>
      <c r="D9" s="500"/>
      <c r="E9" s="72" t="s">
        <v>113</v>
      </c>
      <c r="F9" s="34" t="s">
        <v>32</v>
      </c>
      <c r="G9" s="34" t="s">
        <v>34</v>
      </c>
      <c r="H9" s="34" t="s">
        <v>125</v>
      </c>
      <c r="I9" s="34">
        <v>2</v>
      </c>
      <c r="J9" s="11">
        <v>23</v>
      </c>
      <c r="K9" s="41">
        <v>32</v>
      </c>
      <c r="L9" s="34">
        <v>16</v>
      </c>
      <c r="M9" s="34"/>
      <c r="N9" s="50">
        <f>0.25*23</f>
        <v>5.75</v>
      </c>
      <c r="O9" s="34">
        <v>2</v>
      </c>
      <c r="P9" s="34"/>
      <c r="Q9" s="34"/>
      <c r="R9" s="34"/>
      <c r="S9" s="34"/>
      <c r="T9" s="34"/>
      <c r="U9" s="34">
        <v>5</v>
      </c>
      <c r="V9" s="34"/>
      <c r="W9" s="34"/>
      <c r="X9" s="34"/>
      <c r="Y9" s="34"/>
      <c r="Z9" s="34"/>
      <c r="AA9" s="34"/>
      <c r="AB9" s="34"/>
      <c r="AC9" s="11"/>
      <c r="AD9" s="288">
        <f t="shared" si="0"/>
        <v>60.75</v>
      </c>
      <c r="AE9" s="32"/>
    </row>
    <row r="10" spans="1:31" ht="28.5" customHeight="1" x14ac:dyDescent="0.25">
      <c r="A10" s="496"/>
      <c r="B10" s="498"/>
      <c r="C10" s="498"/>
      <c r="D10" s="500"/>
      <c r="E10" s="72" t="s">
        <v>116</v>
      </c>
      <c r="F10" s="34" t="s">
        <v>32</v>
      </c>
      <c r="G10" s="34" t="s">
        <v>34</v>
      </c>
      <c r="H10" s="34" t="s">
        <v>125</v>
      </c>
      <c r="I10" s="34">
        <v>2</v>
      </c>
      <c r="J10" s="11">
        <v>6</v>
      </c>
      <c r="K10" s="41"/>
      <c r="L10" s="34"/>
      <c r="M10" s="34"/>
      <c r="N10" s="50"/>
      <c r="O10" s="34"/>
      <c r="P10" s="34"/>
      <c r="Q10" s="34"/>
      <c r="R10" s="34"/>
      <c r="S10" s="34"/>
      <c r="T10" s="34"/>
      <c r="U10" s="34"/>
      <c r="V10" s="34"/>
      <c r="W10" s="50">
        <v>12</v>
      </c>
      <c r="X10" s="34"/>
      <c r="Y10" s="34"/>
      <c r="Z10" s="34"/>
      <c r="AA10" s="34"/>
      <c r="AB10" s="34"/>
      <c r="AC10" s="11"/>
      <c r="AD10" s="288">
        <f t="shared" si="0"/>
        <v>12</v>
      </c>
      <c r="AE10" s="32"/>
    </row>
    <row r="11" spans="1:31" ht="27" customHeight="1" x14ac:dyDescent="0.25">
      <c r="A11" s="496"/>
      <c r="B11" s="498"/>
      <c r="C11" s="498"/>
      <c r="D11" s="500"/>
      <c r="E11" s="72" t="s">
        <v>117</v>
      </c>
      <c r="F11" s="34" t="s">
        <v>32</v>
      </c>
      <c r="G11" s="34" t="s">
        <v>34</v>
      </c>
      <c r="H11" s="34" t="s">
        <v>125</v>
      </c>
      <c r="I11" s="34">
        <v>2</v>
      </c>
      <c r="J11" s="11">
        <v>23</v>
      </c>
      <c r="K11" s="4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50">
        <f>23*0.34</f>
        <v>7.82</v>
      </c>
      <c r="X11" s="34"/>
      <c r="Y11" s="34"/>
      <c r="Z11" s="34"/>
      <c r="AA11" s="34"/>
      <c r="AB11" s="34"/>
      <c r="AC11" s="11"/>
      <c r="AD11" s="288">
        <f t="shared" si="0"/>
        <v>7.82</v>
      </c>
      <c r="AE11" s="32"/>
    </row>
    <row r="12" spans="1:31" ht="27" customHeight="1" x14ac:dyDescent="0.25">
      <c r="A12" s="496"/>
      <c r="B12" s="498"/>
      <c r="C12" s="498"/>
      <c r="D12" s="500"/>
      <c r="E12" s="72" t="s">
        <v>116</v>
      </c>
      <c r="F12" s="34" t="s">
        <v>32</v>
      </c>
      <c r="G12" s="34" t="s">
        <v>34</v>
      </c>
      <c r="H12" s="34" t="s">
        <v>158</v>
      </c>
      <c r="I12" s="34">
        <v>1</v>
      </c>
      <c r="J12" s="11">
        <v>2</v>
      </c>
      <c r="K12" s="41"/>
      <c r="L12" s="34"/>
      <c r="M12" s="34"/>
      <c r="N12" s="50"/>
      <c r="O12" s="34"/>
      <c r="P12" s="34"/>
      <c r="Q12" s="34"/>
      <c r="R12" s="34"/>
      <c r="S12" s="34"/>
      <c r="T12" s="34"/>
      <c r="U12" s="34"/>
      <c r="V12" s="34"/>
      <c r="W12" s="50">
        <v>4</v>
      </c>
      <c r="X12" s="34"/>
      <c r="Y12" s="34"/>
      <c r="Z12" s="34"/>
      <c r="AA12" s="34"/>
      <c r="AB12" s="34"/>
      <c r="AC12" s="11"/>
      <c r="AD12" s="288">
        <f>SUM(K12:AC12)</f>
        <v>4</v>
      </c>
      <c r="AE12" s="32"/>
    </row>
    <row r="13" spans="1:31" ht="27" customHeight="1" x14ac:dyDescent="0.25">
      <c r="A13" s="496"/>
      <c r="B13" s="498"/>
      <c r="C13" s="498"/>
      <c r="D13" s="500"/>
      <c r="E13" s="72" t="s">
        <v>117</v>
      </c>
      <c r="F13" s="34" t="s">
        <v>32</v>
      </c>
      <c r="G13" s="34" t="s">
        <v>34</v>
      </c>
      <c r="H13" s="34" t="s">
        <v>158</v>
      </c>
      <c r="I13" s="34">
        <v>1</v>
      </c>
      <c r="J13" s="11">
        <v>9</v>
      </c>
      <c r="K13" s="41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50">
        <f>9*0.33</f>
        <v>2.97</v>
      </c>
      <c r="X13" s="34"/>
      <c r="Y13" s="34"/>
      <c r="Z13" s="34"/>
      <c r="AA13" s="34"/>
      <c r="AB13" s="34"/>
      <c r="AC13" s="11"/>
      <c r="AD13" s="288">
        <f>SUM(K13:AC13)</f>
        <v>2.97</v>
      </c>
      <c r="AE13" s="32"/>
    </row>
    <row r="14" spans="1:31" ht="18.75" customHeight="1" x14ac:dyDescent="0.25">
      <c r="A14" s="496"/>
      <c r="B14" s="498"/>
      <c r="C14" s="498"/>
      <c r="D14" s="500"/>
      <c r="E14" s="33" t="s">
        <v>99</v>
      </c>
      <c r="F14" s="34" t="s">
        <v>32</v>
      </c>
      <c r="G14" s="34" t="s">
        <v>34</v>
      </c>
      <c r="H14" s="34" t="s">
        <v>126</v>
      </c>
      <c r="I14" s="34">
        <v>2</v>
      </c>
      <c r="J14" s="11">
        <v>2</v>
      </c>
      <c r="K14" s="41"/>
      <c r="L14" s="34"/>
      <c r="M14" s="34"/>
      <c r="N14" s="34"/>
      <c r="O14" s="34"/>
      <c r="P14" s="34"/>
      <c r="Q14" s="50"/>
      <c r="R14" s="50"/>
      <c r="S14" s="50">
        <f>1.6*2</f>
        <v>3.2</v>
      </c>
      <c r="T14" s="50"/>
      <c r="U14" s="34"/>
      <c r="V14" s="34"/>
      <c r="W14" s="50"/>
      <c r="X14" s="34"/>
      <c r="Y14" s="34"/>
      <c r="Z14" s="34"/>
      <c r="AA14" s="34"/>
      <c r="AB14" s="34"/>
      <c r="AC14" s="11"/>
      <c r="AD14" s="288">
        <f t="shared" si="0"/>
        <v>3.2</v>
      </c>
      <c r="AE14" s="32"/>
    </row>
    <row r="15" spans="1:31" ht="18.75" customHeight="1" x14ac:dyDescent="0.25">
      <c r="A15" s="496"/>
      <c r="B15" s="498"/>
      <c r="C15" s="498"/>
      <c r="D15" s="500"/>
      <c r="E15" s="33" t="s">
        <v>98</v>
      </c>
      <c r="F15" s="34" t="s">
        <v>32</v>
      </c>
      <c r="G15" s="34" t="s">
        <v>34</v>
      </c>
      <c r="H15" s="34" t="s">
        <v>126</v>
      </c>
      <c r="I15" s="34">
        <v>2</v>
      </c>
      <c r="J15" s="40">
        <v>2</v>
      </c>
      <c r="K15" s="41"/>
      <c r="L15" s="34"/>
      <c r="M15" s="34"/>
      <c r="N15" s="34"/>
      <c r="O15" s="34"/>
      <c r="P15" s="34"/>
      <c r="Q15" s="50">
        <f>10.5*2</f>
        <v>21</v>
      </c>
      <c r="R15" s="50"/>
      <c r="S15" s="50"/>
      <c r="T15" s="50"/>
      <c r="U15" s="34"/>
      <c r="V15" s="34"/>
      <c r="W15" s="50"/>
      <c r="X15" s="34"/>
      <c r="Y15" s="34"/>
      <c r="Z15" s="34"/>
      <c r="AA15" s="34"/>
      <c r="AB15" s="34"/>
      <c r="AC15" s="11"/>
      <c r="AD15" s="288">
        <f t="shared" si="0"/>
        <v>21</v>
      </c>
      <c r="AE15" s="32"/>
    </row>
    <row r="16" spans="1:31" ht="20.25" customHeight="1" x14ac:dyDescent="0.25">
      <c r="A16" s="496"/>
      <c r="B16" s="498"/>
      <c r="C16" s="498"/>
      <c r="D16" s="500"/>
      <c r="E16" s="89" t="s">
        <v>72</v>
      </c>
      <c r="F16" s="90" t="s">
        <v>32</v>
      </c>
      <c r="G16" s="34" t="s">
        <v>34</v>
      </c>
      <c r="H16" s="233" t="s">
        <v>126</v>
      </c>
      <c r="I16" s="233">
        <v>2</v>
      </c>
      <c r="J16" s="92">
        <v>11</v>
      </c>
      <c r="K16" s="94"/>
      <c r="L16" s="90"/>
      <c r="M16" s="90"/>
      <c r="N16" s="90"/>
      <c r="O16" s="90"/>
      <c r="P16" s="90"/>
      <c r="Q16" s="215">
        <f>11*0.5</f>
        <v>5.5</v>
      </c>
      <c r="R16" s="215"/>
      <c r="S16" s="215"/>
      <c r="T16" s="215"/>
      <c r="U16" s="90"/>
      <c r="V16" s="90"/>
      <c r="W16" s="215"/>
      <c r="X16" s="90"/>
      <c r="Y16" s="90"/>
      <c r="Z16" s="90"/>
      <c r="AA16" s="90"/>
      <c r="AB16" s="90"/>
      <c r="AC16" s="115"/>
      <c r="AD16" s="289">
        <f t="shared" si="0"/>
        <v>5.5</v>
      </c>
      <c r="AE16" s="32"/>
    </row>
    <row r="17" spans="1:31" ht="12" customHeight="1" x14ac:dyDescent="0.25">
      <c r="A17" s="496"/>
      <c r="B17" s="498"/>
      <c r="C17" s="498"/>
      <c r="D17" s="500"/>
      <c r="E17" s="33"/>
      <c r="F17" s="34"/>
      <c r="G17" s="34"/>
      <c r="H17" s="34"/>
      <c r="I17" s="34"/>
      <c r="J17" s="40"/>
      <c r="K17" s="41"/>
      <c r="L17" s="34"/>
      <c r="M17" s="34"/>
      <c r="N17" s="34"/>
      <c r="O17" s="34"/>
      <c r="P17" s="34"/>
      <c r="Q17" s="50"/>
      <c r="R17" s="50"/>
      <c r="S17" s="50"/>
      <c r="T17" s="50"/>
      <c r="U17" s="34"/>
      <c r="V17" s="34"/>
      <c r="W17" s="50"/>
      <c r="X17" s="34"/>
      <c r="Y17" s="34"/>
      <c r="Z17" s="34"/>
      <c r="AA17" s="34"/>
      <c r="AB17" s="34"/>
      <c r="AC17" s="40"/>
      <c r="AD17" s="39"/>
      <c r="AE17" s="32"/>
    </row>
    <row r="18" spans="1:31" ht="15" thickBot="1" x14ac:dyDescent="0.35">
      <c r="A18" s="496"/>
      <c r="B18" s="498"/>
      <c r="C18" s="498"/>
      <c r="D18" s="500"/>
      <c r="E18" s="42" t="s">
        <v>49</v>
      </c>
      <c r="F18" s="43"/>
      <c r="G18" s="43"/>
      <c r="H18" s="43"/>
      <c r="I18" s="43"/>
      <c r="J18" s="44"/>
      <c r="K18" s="53">
        <f t="shared" ref="K18:AD18" si="1">SUM(K6:K17)</f>
        <v>88</v>
      </c>
      <c r="L18" s="54">
        <f t="shared" si="1"/>
        <v>80</v>
      </c>
      <c r="M18" s="54">
        <f t="shared" si="1"/>
        <v>0</v>
      </c>
      <c r="N18" s="54">
        <f t="shared" si="1"/>
        <v>16.25</v>
      </c>
      <c r="O18" s="70">
        <f t="shared" si="1"/>
        <v>6</v>
      </c>
      <c r="P18" s="54">
        <f t="shared" si="1"/>
        <v>0</v>
      </c>
      <c r="Q18" s="55">
        <f t="shared" si="1"/>
        <v>26.5</v>
      </c>
      <c r="R18" s="55">
        <f t="shared" si="1"/>
        <v>0</v>
      </c>
      <c r="S18" s="55">
        <f t="shared" si="1"/>
        <v>3.2</v>
      </c>
      <c r="T18" s="55">
        <f t="shared" si="1"/>
        <v>0</v>
      </c>
      <c r="U18" s="54">
        <f t="shared" si="1"/>
        <v>11</v>
      </c>
      <c r="V18" s="70">
        <f t="shared" si="1"/>
        <v>0</v>
      </c>
      <c r="W18" s="55">
        <f t="shared" si="1"/>
        <v>26.79</v>
      </c>
      <c r="X18" s="54">
        <f t="shared" si="1"/>
        <v>0</v>
      </c>
      <c r="Y18" s="54">
        <f t="shared" si="1"/>
        <v>0</v>
      </c>
      <c r="Z18" s="54">
        <f t="shared" si="1"/>
        <v>0</v>
      </c>
      <c r="AA18" s="54">
        <f t="shared" si="1"/>
        <v>0</v>
      </c>
      <c r="AB18" s="54">
        <f t="shared" si="1"/>
        <v>0</v>
      </c>
      <c r="AC18" s="109">
        <f t="shared" si="1"/>
        <v>0</v>
      </c>
      <c r="AD18" s="290">
        <f t="shared" si="1"/>
        <v>257.74</v>
      </c>
      <c r="AE18" s="32"/>
    </row>
    <row r="19" spans="1:31" ht="16.5" customHeight="1" x14ac:dyDescent="0.25">
      <c r="A19" s="496"/>
      <c r="B19" s="498"/>
      <c r="C19" s="498"/>
      <c r="D19" s="500"/>
      <c r="E19" s="72"/>
      <c r="F19" s="34"/>
      <c r="G19" s="34"/>
      <c r="H19" s="34"/>
      <c r="I19" s="34"/>
      <c r="J19" s="11"/>
      <c r="K19" s="41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51"/>
      <c r="X19" s="34"/>
      <c r="Y19" s="34"/>
      <c r="Z19" s="34"/>
      <c r="AA19" s="34"/>
      <c r="AB19" s="34"/>
      <c r="AC19" s="11"/>
      <c r="AD19" s="68"/>
      <c r="AE19" s="32"/>
    </row>
    <row r="20" spans="1:31" ht="26.25" customHeight="1" x14ac:dyDescent="0.3">
      <c r="A20" s="496"/>
      <c r="B20" s="498"/>
      <c r="C20" s="498"/>
      <c r="D20" s="500"/>
      <c r="E20" s="72" t="s">
        <v>152</v>
      </c>
      <c r="F20" s="236" t="s">
        <v>32</v>
      </c>
      <c r="G20" s="236" t="s">
        <v>34</v>
      </c>
      <c r="H20" s="90" t="s">
        <v>132</v>
      </c>
      <c r="I20" s="90">
        <v>2</v>
      </c>
      <c r="J20" s="115">
        <v>2</v>
      </c>
      <c r="K20" s="41">
        <v>18</v>
      </c>
      <c r="L20" s="34">
        <v>12</v>
      </c>
      <c r="M20" s="34"/>
      <c r="N20" s="51">
        <v>0.5</v>
      </c>
      <c r="O20" s="51">
        <v>0.5</v>
      </c>
      <c r="P20" s="116"/>
      <c r="Q20" s="116"/>
      <c r="R20" s="116"/>
      <c r="S20" s="117"/>
      <c r="T20" s="117"/>
      <c r="U20" s="34">
        <v>0.5</v>
      </c>
      <c r="V20" s="117"/>
      <c r="W20" s="118"/>
      <c r="X20" s="117"/>
      <c r="Y20" s="34"/>
      <c r="Z20" s="117"/>
      <c r="AA20" s="117"/>
      <c r="AB20" s="117"/>
      <c r="AC20" s="250"/>
      <c r="AD20" s="318">
        <f>SUM(K20:AA20)</f>
        <v>31.5</v>
      </c>
      <c r="AE20" s="32"/>
    </row>
    <row r="21" spans="1:31" ht="12" customHeight="1" x14ac:dyDescent="0.25">
      <c r="A21" s="496"/>
      <c r="B21" s="498"/>
      <c r="C21" s="498"/>
      <c r="D21" s="500"/>
      <c r="E21" s="33"/>
      <c r="F21" s="90"/>
      <c r="G21" s="34"/>
      <c r="H21" s="34"/>
      <c r="I21" s="34"/>
      <c r="J21" s="40"/>
      <c r="K21" s="35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40"/>
      <c r="AD21" s="288"/>
      <c r="AE21" s="138"/>
    </row>
    <row r="22" spans="1:31" ht="16.5" customHeight="1" thickBot="1" x14ac:dyDescent="0.35">
      <c r="A22" s="496"/>
      <c r="B22" s="498"/>
      <c r="C22" s="498"/>
      <c r="D22" s="500"/>
      <c r="E22" s="42" t="s">
        <v>76</v>
      </c>
      <c r="F22" s="119"/>
      <c r="G22" s="119"/>
      <c r="H22" s="119"/>
      <c r="I22" s="119"/>
      <c r="J22" s="203"/>
      <c r="K22" s="209">
        <f t="shared" ref="K22:AD22" si="2">SUM(K19:K21)</f>
        <v>18</v>
      </c>
      <c r="L22" s="128">
        <f t="shared" si="2"/>
        <v>12</v>
      </c>
      <c r="M22" s="128">
        <f t="shared" si="2"/>
        <v>0</v>
      </c>
      <c r="N22" s="128">
        <f t="shared" si="2"/>
        <v>0.5</v>
      </c>
      <c r="O22" s="128">
        <f t="shared" si="2"/>
        <v>0.5</v>
      </c>
      <c r="P22" s="128">
        <f t="shared" si="2"/>
        <v>0</v>
      </c>
      <c r="Q22" s="128">
        <f t="shared" si="2"/>
        <v>0</v>
      </c>
      <c r="R22" s="128">
        <f t="shared" si="2"/>
        <v>0</v>
      </c>
      <c r="S22" s="128">
        <f t="shared" si="2"/>
        <v>0</v>
      </c>
      <c r="T22" s="128">
        <f t="shared" si="2"/>
        <v>0</v>
      </c>
      <c r="U22" s="128">
        <f t="shared" si="2"/>
        <v>0.5</v>
      </c>
      <c r="V22" s="128">
        <f t="shared" si="2"/>
        <v>0</v>
      </c>
      <c r="W22" s="129">
        <f t="shared" si="2"/>
        <v>0</v>
      </c>
      <c r="X22" s="128">
        <f t="shared" si="2"/>
        <v>0</v>
      </c>
      <c r="Y22" s="128">
        <f t="shared" si="2"/>
        <v>0</v>
      </c>
      <c r="Z22" s="128">
        <f t="shared" si="2"/>
        <v>0</v>
      </c>
      <c r="AA22" s="128">
        <f t="shared" si="2"/>
        <v>0</v>
      </c>
      <c r="AB22" s="128">
        <f t="shared" si="2"/>
        <v>0</v>
      </c>
      <c r="AC22" s="133">
        <f t="shared" si="2"/>
        <v>0</v>
      </c>
      <c r="AD22" s="327">
        <f t="shared" si="2"/>
        <v>31.5</v>
      </c>
      <c r="AE22" s="32"/>
    </row>
    <row r="23" spans="1:31" ht="21" customHeight="1" thickBot="1" x14ac:dyDescent="0.35">
      <c r="A23" s="497"/>
      <c r="B23" s="499"/>
      <c r="C23" s="499"/>
      <c r="D23" s="501"/>
      <c r="E23" s="124" t="s">
        <v>23</v>
      </c>
      <c r="F23" s="150"/>
      <c r="G23" s="150"/>
      <c r="H23" s="150"/>
      <c r="I23" s="150"/>
      <c r="J23" s="210"/>
      <c r="K23" s="131">
        <f t="shared" ref="K23:AD23" si="3">K18+K22</f>
        <v>106</v>
      </c>
      <c r="L23" s="134">
        <f t="shared" si="3"/>
        <v>92</v>
      </c>
      <c r="M23" s="134">
        <f t="shared" si="3"/>
        <v>0</v>
      </c>
      <c r="N23" s="134">
        <f t="shared" si="3"/>
        <v>16.75</v>
      </c>
      <c r="O23" s="329">
        <f t="shared" si="3"/>
        <v>6.5</v>
      </c>
      <c r="P23" s="329">
        <f t="shared" si="3"/>
        <v>0</v>
      </c>
      <c r="Q23" s="329">
        <f t="shared" si="3"/>
        <v>26.5</v>
      </c>
      <c r="R23" s="329">
        <f t="shared" si="3"/>
        <v>0</v>
      </c>
      <c r="S23" s="329">
        <f t="shared" si="3"/>
        <v>3.2</v>
      </c>
      <c r="T23" s="329">
        <f t="shared" si="3"/>
        <v>0</v>
      </c>
      <c r="U23" s="329">
        <f t="shared" si="3"/>
        <v>11.5</v>
      </c>
      <c r="V23" s="329">
        <f t="shared" si="3"/>
        <v>0</v>
      </c>
      <c r="W23" s="329">
        <f t="shared" si="3"/>
        <v>26.79</v>
      </c>
      <c r="X23" s="134">
        <f t="shared" si="3"/>
        <v>0</v>
      </c>
      <c r="Y23" s="134">
        <f t="shared" si="3"/>
        <v>0</v>
      </c>
      <c r="Z23" s="134">
        <f t="shared" si="3"/>
        <v>0</v>
      </c>
      <c r="AA23" s="134">
        <f t="shared" si="3"/>
        <v>0</v>
      </c>
      <c r="AB23" s="134">
        <f t="shared" si="3"/>
        <v>0</v>
      </c>
      <c r="AC23" s="134">
        <f t="shared" si="3"/>
        <v>0</v>
      </c>
      <c r="AD23" s="328">
        <f t="shared" si="3"/>
        <v>289.24</v>
      </c>
      <c r="AE23" s="58">
        <f>SUM(AE5:AE22)</f>
        <v>0</v>
      </c>
    </row>
    <row r="24" spans="1:31" s="25" customFormat="1" ht="12" customHeight="1" x14ac:dyDescent="0.25">
      <c r="A24" s="473" t="s">
        <v>56</v>
      </c>
      <c r="B24" s="468" t="s">
        <v>0</v>
      </c>
      <c r="C24" s="461" t="s">
        <v>62</v>
      </c>
      <c r="D24" s="459" t="s">
        <v>5</v>
      </c>
      <c r="E24" s="468" t="s">
        <v>1</v>
      </c>
      <c r="F24" s="475" t="s">
        <v>2</v>
      </c>
      <c r="G24" s="475" t="s">
        <v>27</v>
      </c>
      <c r="H24" s="231"/>
      <c r="I24" s="475" t="s">
        <v>28</v>
      </c>
      <c r="J24" s="475" t="s">
        <v>3</v>
      </c>
      <c r="K24" s="211"/>
      <c r="L24" s="211"/>
      <c r="M24" s="211"/>
      <c r="N24" s="211"/>
      <c r="O24" s="211"/>
      <c r="P24" s="211"/>
      <c r="Q24" s="211"/>
      <c r="R24" s="211"/>
      <c r="S24" s="211"/>
      <c r="T24" s="212" t="s">
        <v>4</v>
      </c>
      <c r="U24" s="211"/>
      <c r="V24" s="211"/>
      <c r="W24" s="211"/>
      <c r="X24" s="211"/>
      <c r="Y24" s="211"/>
      <c r="Z24" s="211"/>
      <c r="AA24" s="211"/>
      <c r="AB24" s="211"/>
      <c r="AC24" s="211"/>
      <c r="AD24" s="213"/>
      <c r="AE24" s="59"/>
    </row>
    <row r="25" spans="1:31" s="25" customFormat="1" ht="119.25" customHeight="1" thickBot="1" x14ac:dyDescent="0.3">
      <c r="A25" s="474"/>
      <c r="B25" s="469"/>
      <c r="C25" s="462"/>
      <c r="D25" s="460"/>
      <c r="E25" s="469"/>
      <c r="F25" s="476"/>
      <c r="G25" s="476"/>
      <c r="H25" s="232" t="s">
        <v>52</v>
      </c>
      <c r="I25" s="476"/>
      <c r="J25" s="476"/>
      <c r="K25" s="21" t="s">
        <v>6</v>
      </c>
      <c r="L25" s="232" t="s">
        <v>7</v>
      </c>
      <c r="M25" s="22" t="s">
        <v>8</v>
      </c>
      <c r="N25" s="22" t="s">
        <v>9</v>
      </c>
      <c r="O25" s="232" t="s">
        <v>10</v>
      </c>
      <c r="P25" s="22" t="s">
        <v>11</v>
      </c>
      <c r="Q25" s="232" t="s">
        <v>86</v>
      </c>
      <c r="R25" s="232" t="s">
        <v>93</v>
      </c>
      <c r="S25" s="22" t="s">
        <v>12</v>
      </c>
      <c r="T25" s="22" t="s">
        <v>13</v>
      </c>
      <c r="U25" s="232" t="s">
        <v>53</v>
      </c>
      <c r="V25" s="232" t="s">
        <v>15</v>
      </c>
      <c r="W25" s="232" t="s">
        <v>51</v>
      </c>
      <c r="X25" s="232" t="s">
        <v>16</v>
      </c>
      <c r="Y25" s="232" t="s">
        <v>17</v>
      </c>
      <c r="Z25" s="232" t="s">
        <v>54</v>
      </c>
      <c r="AA25" s="22" t="s">
        <v>18</v>
      </c>
      <c r="AB25" s="232"/>
      <c r="AC25" s="22"/>
      <c r="AD25" s="23" t="s">
        <v>20</v>
      </c>
      <c r="AE25" s="24" t="s">
        <v>21</v>
      </c>
    </row>
    <row r="26" spans="1:31" ht="15" customHeight="1" thickBot="1" x14ac:dyDescent="0.3">
      <c r="A26" s="27"/>
      <c r="B26" s="189"/>
      <c r="C26" s="190"/>
      <c r="D26" s="190"/>
      <c r="E26" s="191" t="s">
        <v>30</v>
      </c>
      <c r="F26" s="190"/>
      <c r="G26" s="190"/>
      <c r="H26" s="190"/>
      <c r="I26" s="190"/>
      <c r="J26" s="192"/>
      <c r="K26" s="193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60"/>
    </row>
    <row r="27" spans="1:31" ht="20.25" customHeight="1" x14ac:dyDescent="0.25">
      <c r="A27" s="502"/>
      <c r="B27" s="496" t="s">
        <v>79</v>
      </c>
      <c r="C27" s="504" t="s">
        <v>82</v>
      </c>
      <c r="D27" s="506">
        <v>1</v>
      </c>
      <c r="E27" s="28" t="s">
        <v>75</v>
      </c>
      <c r="F27" s="29" t="s">
        <v>32</v>
      </c>
      <c r="G27" s="29" t="s">
        <v>34</v>
      </c>
      <c r="H27" s="29" t="s">
        <v>141</v>
      </c>
      <c r="I27" s="29">
        <v>1</v>
      </c>
      <c r="J27" s="87">
        <v>30</v>
      </c>
      <c r="K27" s="61">
        <v>32</v>
      </c>
      <c r="L27" s="29">
        <v>24</v>
      </c>
      <c r="M27" s="29"/>
      <c r="N27" s="29"/>
      <c r="O27" s="29"/>
      <c r="P27" s="29"/>
      <c r="Q27" s="29"/>
      <c r="R27" s="29"/>
      <c r="S27" s="29"/>
      <c r="T27" s="29"/>
      <c r="U27" s="29">
        <v>3</v>
      </c>
      <c r="V27" s="88"/>
      <c r="W27" s="114"/>
      <c r="X27" s="114"/>
      <c r="Y27" s="114"/>
      <c r="Z27" s="114"/>
      <c r="AA27" s="29"/>
      <c r="AB27" s="29"/>
      <c r="AC27" s="26"/>
      <c r="AD27" s="309">
        <f t="shared" ref="AD27:AD38" si="4">SUM(K27:AC27)</f>
        <v>59</v>
      </c>
      <c r="AE27" s="63"/>
    </row>
    <row r="28" spans="1:31" ht="20.25" customHeight="1" x14ac:dyDescent="0.25">
      <c r="A28" s="502"/>
      <c r="B28" s="496"/>
      <c r="C28" s="504"/>
      <c r="D28" s="506"/>
      <c r="E28" s="33" t="s">
        <v>31</v>
      </c>
      <c r="F28" s="34" t="s">
        <v>32</v>
      </c>
      <c r="G28" s="34" t="s">
        <v>34</v>
      </c>
      <c r="H28" s="34" t="s">
        <v>125</v>
      </c>
      <c r="I28" s="34">
        <v>2</v>
      </c>
      <c r="J28" s="32">
        <v>23</v>
      </c>
      <c r="K28" s="41">
        <v>32</v>
      </c>
      <c r="L28" s="34">
        <v>48</v>
      </c>
      <c r="M28" s="34"/>
      <c r="N28" s="50">
        <f>0.25*23</f>
        <v>5.75</v>
      </c>
      <c r="O28" s="50">
        <v>2</v>
      </c>
      <c r="P28" s="50"/>
      <c r="Q28" s="50"/>
      <c r="R28" s="50"/>
      <c r="S28" s="50"/>
      <c r="T28" s="50"/>
      <c r="U28" s="50">
        <v>2</v>
      </c>
      <c r="V28" s="50"/>
      <c r="W28" s="349"/>
      <c r="X28" s="349"/>
      <c r="Y28" s="349"/>
      <c r="Z28" s="349"/>
      <c r="AA28" s="111"/>
      <c r="AB28" s="111"/>
      <c r="AC28" s="350"/>
      <c r="AD28" s="310">
        <f t="shared" si="4"/>
        <v>89.75</v>
      </c>
      <c r="AE28" s="63"/>
    </row>
    <row r="29" spans="1:31" ht="20.25" customHeight="1" x14ac:dyDescent="0.25">
      <c r="A29" s="502"/>
      <c r="B29" s="496"/>
      <c r="C29" s="504"/>
      <c r="D29" s="506"/>
      <c r="E29" s="227" t="s">
        <v>31</v>
      </c>
      <c r="F29" s="65" t="s">
        <v>32</v>
      </c>
      <c r="G29" s="65" t="s">
        <v>39</v>
      </c>
      <c r="H29" s="65" t="s">
        <v>146</v>
      </c>
      <c r="I29" s="65">
        <v>1</v>
      </c>
      <c r="J29" s="69">
        <v>43</v>
      </c>
      <c r="K29" s="35">
        <v>8</v>
      </c>
      <c r="L29" s="65">
        <v>32</v>
      </c>
      <c r="M29" s="65"/>
      <c r="N29" s="111">
        <f>0.25*43</f>
        <v>10.75</v>
      </c>
      <c r="O29" s="111">
        <v>2</v>
      </c>
      <c r="P29" s="111"/>
      <c r="Q29" s="50"/>
      <c r="R29" s="50"/>
      <c r="S29" s="50"/>
      <c r="T29" s="50"/>
      <c r="U29" s="50">
        <v>3</v>
      </c>
      <c r="V29" s="50"/>
      <c r="W29" s="50"/>
      <c r="X29" s="332"/>
      <c r="Y29" s="332"/>
      <c r="Z29" s="332"/>
      <c r="AA29" s="332"/>
      <c r="AB29" s="332"/>
      <c r="AC29" s="351"/>
      <c r="AD29" s="324">
        <f t="shared" si="4"/>
        <v>55.75</v>
      </c>
      <c r="AE29" s="63"/>
    </row>
    <row r="30" spans="1:31" ht="20.25" customHeight="1" x14ac:dyDescent="0.25">
      <c r="A30" s="502"/>
      <c r="B30" s="496"/>
      <c r="C30" s="504"/>
      <c r="D30" s="506"/>
      <c r="E30" s="227" t="s">
        <v>31</v>
      </c>
      <c r="F30" s="65" t="s">
        <v>32</v>
      </c>
      <c r="G30" s="65" t="s">
        <v>34</v>
      </c>
      <c r="H30" s="65" t="s">
        <v>158</v>
      </c>
      <c r="I30" s="65">
        <v>1</v>
      </c>
      <c r="J30" s="69">
        <v>9</v>
      </c>
      <c r="K30" s="35">
        <v>8</v>
      </c>
      <c r="L30" s="65">
        <v>16</v>
      </c>
      <c r="M30" s="65"/>
      <c r="N30" s="111"/>
      <c r="O30" s="111"/>
      <c r="P30" s="111"/>
      <c r="Q30" s="50"/>
      <c r="R30" s="50"/>
      <c r="S30" s="50"/>
      <c r="T30" s="50"/>
      <c r="U30" s="50">
        <v>1</v>
      </c>
      <c r="V30" s="50"/>
      <c r="W30" s="50"/>
      <c r="X30" s="332"/>
      <c r="Y30" s="332"/>
      <c r="Z30" s="332"/>
      <c r="AA30" s="332"/>
      <c r="AB30" s="332"/>
      <c r="AC30" s="351"/>
      <c r="AD30" s="324">
        <f>SUM(K30:AC30)</f>
        <v>25</v>
      </c>
      <c r="AE30" s="63"/>
    </row>
    <row r="31" spans="1:31" ht="20.25" customHeight="1" x14ac:dyDescent="0.25">
      <c r="A31" s="502"/>
      <c r="B31" s="496"/>
      <c r="C31" s="504"/>
      <c r="D31" s="506"/>
      <c r="E31" s="33" t="s">
        <v>88</v>
      </c>
      <c r="F31" s="34" t="s">
        <v>32</v>
      </c>
      <c r="G31" s="34" t="s">
        <v>34</v>
      </c>
      <c r="H31" s="34" t="s">
        <v>135</v>
      </c>
      <c r="I31" s="34">
        <v>1</v>
      </c>
      <c r="J31" s="11">
        <v>9</v>
      </c>
      <c r="K31" s="41">
        <v>18</v>
      </c>
      <c r="L31" s="34">
        <v>12</v>
      </c>
      <c r="M31" s="34"/>
      <c r="N31" s="50">
        <f>0.25*9</f>
        <v>2.25</v>
      </c>
      <c r="O31" s="50">
        <v>1</v>
      </c>
      <c r="P31" s="50"/>
      <c r="Q31" s="50"/>
      <c r="R31" s="50"/>
      <c r="S31" s="50"/>
      <c r="T31" s="50"/>
      <c r="U31" s="50">
        <v>1</v>
      </c>
      <c r="V31" s="50"/>
      <c r="W31" s="50"/>
      <c r="X31" s="50"/>
      <c r="Y31" s="50"/>
      <c r="Z31" s="50"/>
      <c r="AA31" s="50"/>
      <c r="AB31" s="50"/>
      <c r="AC31" s="295"/>
      <c r="AD31" s="310">
        <f t="shared" si="4"/>
        <v>34.25</v>
      </c>
      <c r="AE31" s="63"/>
    </row>
    <row r="32" spans="1:31" ht="28.5" customHeight="1" x14ac:dyDescent="0.25">
      <c r="A32" s="502"/>
      <c r="B32" s="496"/>
      <c r="C32" s="504"/>
      <c r="D32" s="506"/>
      <c r="E32" s="72" t="s">
        <v>118</v>
      </c>
      <c r="F32" s="34" t="s">
        <v>32</v>
      </c>
      <c r="G32" s="34" t="s">
        <v>34</v>
      </c>
      <c r="H32" s="34" t="s">
        <v>125</v>
      </c>
      <c r="I32" s="34">
        <v>2</v>
      </c>
      <c r="J32" s="11">
        <v>6</v>
      </c>
      <c r="K32" s="41"/>
      <c r="L32" s="34"/>
      <c r="M32" s="34"/>
      <c r="N32" s="50"/>
      <c r="O32" s="50"/>
      <c r="P32" s="50"/>
      <c r="Q32" s="50"/>
      <c r="R32" s="50"/>
      <c r="S32" s="50"/>
      <c r="T32" s="50"/>
      <c r="U32" s="50"/>
      <c r="V32" s="50"/>
      <c r="W32" s="50">
        <v>12</v>
      </c>
      <c r="X32" s="50"/>
      <c r="Y32" s="50"/>
      <c r="Z32" s="50"/>
      <c r="AA32" s="50"/>
      <c r="AB32" s="50"/>
      <c r="AC32" s="293"/>
      <c r="AD32" s="288">
        <f t="shared" si="4"/>
        <v>12</v>
      </c>
      <c r="AE32" s="63"/>
    </row>
    <row r="33" spans="1:31" ht="21" customHeight="1" x14ac:dyDescent="0.25">
      <c r="A33" s="502"/>
      <c r="B33" s="496"/>
      <c r="C33" s="504"/>
      <c r="D33" s="506"/>
      <c r="E33" s="72" t="s">
        <v>119</v>
      </c>
      <c r="F33" s="34" t="s">
        <v>32</v>
      </c>
      <c r="G33" s="34" t="s">
        <v>34</v>
      </c>
      <c r="H33" s="34" t="s">
        <v>125</v>
      </c>
      <c r="I33" s="34">
        <v>2</v>
      </c>
      <c r="J33" s="11">
        <v>23</v>
      </c>
      <c r="K33" s="41"/>
      <c r="L33" s="34"/>
      <c r="M33" s="34"/>
      <c r="N33" s="50"/>
      <c r="O33" s="50"/>
      <c r="P33" s="50"/>
      <c r="Q33" s="50"/>
      <c r="R33" s="50"/>
      <c r="S33" s="50"/>
      <c r="T33" s="50"/>
      <c r="U33" s="50"/>
      <c r="V33" s="50"/>
      <c r="W33" s="50">
        <f>23*0.33</f>
        <v>7.5900000000000007</v>
      </c>
      <c r="X33" s="50"/>
      <c r="Y33" s="50"/>
      <c r="Z33" s="50"/>
      <c r="AA33" s="50"/>
      <c r="AB33" s="50"/>
      <c r="AC33" s="293"/>
      <c r="AD33" s="288">
        <f t="shared" si="4"/>
        <v>7.5900000000000007</v>
      </c>
      <c r="AE33" s="63"/>
    </row>
    <row r="34" spans="1:31" ht="28.2" customHeight="1" x14ac:dyDescent="0.25">
      <c r="A34" s="502"/>
      <c r="B34" s="496"/>
      <c r="C34" s="504"/>
      <c r="D34" s="506"/>
      <c r="E34" s="72" t="s">
        <v>118</v>
      </c>
      <c r="F34" s="34" t="s">
        <v>32</v>
      </c>
      <c r="G34" s="34" t="s">
        <v>34</v>
      </c>
      <c r="H34" s="34" t="s">
        <v>158</v>
      </c>
      <c r="I34" s="34">
        <v>1</v>
      </c>
      <c r="J34" s="11">
        <v>2</v>
      </c>
      <c r="K34" s="41"/>
      <c r="L34" s="34"/>
      <c r="M34" s="34"/>
      <c r="N34" s="50"/>
      <c r="O34" s="50"/>
      <c r="P34" s="50"/>
      <c r="Q34" s="50"/>
      <c r="R34" s="50"/>
      <c r="S34" s="50"/>
      <c r="T34" s="50"/>
      <c r="U34" s="50"/>
      <c r="V34" s="50"/>
      <c r="W34" s="50">
        <v>4</v>
      </c>
      <c r="X34" s="50"/>
      <c r="Y34" s="50"/>
      <c r="Z34" s="50"/>
      <c r="AA34" s="50"/>
      <c r="AB34" s="50"/>
      <c r="AC34" s="293"/>
      <c r="AD34" s="288">
        <f>SUM(K34:AC34)</f>
        <v>4</v>
      </c>
      <c r="AE34" s="63"/>
    </row>
    <row r="35" spans="1:31" ht="19.95" customHeight="1" x14ac:dyDescent="0.25">
      <c r="A35" s="502"/>
      <c r="B35" s="496"/>
      <c r="C35" s="504"/>
      <c r="D35" s="506"/>
      <c r="E35" s="72" t="s">
        <v>119</v>
      </c>
      <c r="F35" s="34" t="s">
        <v>32</v>
      </c>
      <c r="G35" s="34" t="s">
        <v>34</v>
      </c>
      <c r="H35" s="34" t="s">
        <v>158</v>
      </c>
      <c r="I35" s="34">
        <v>1</v>
      </c>
      <c r="J35" s="11">
        <v>9</v>
      </c>
      <c r="K35" s="41"/>
      <c r="L35" s="34"/>
      <c r="M35" s="34"/>
      <c r="N35" s="50"/>
      <c r="O35" s="50"/>
      <c r="P35" s="50"/>
      <c r="Q35" s="50"/>
      <c r="R35" s="50"/>
      <c r="S35" s="50"/>
      <c r="T35" s="50"/>
      <c r="U35" s="50"/>
      <c r="V35" s="50"/>
      <c r="W35" s="50">
        <f>9*0.33</f>
        <v>2.97</v>
      </c>
      <c r="X35" s="50"/>
      <c r="Y35" s="50"/>
      <c r="Z35" s="50"/>
      <c r="AA35" s="50"/>
      <c r="AB35" s="50"/>
      <c r="AC35" s="293"/>
      <c r="AD35" s="288">
        <f>SUM(K35:AC35)</f>
        <v>2.97</v>
      </c>
      <c r="AE35" s="63"/>
    </row>
    <row r="36" spans="1:31" ht="20.25" customHeight="1" x14ac:dyDescent="0.25">
      <c r="A36" s="502"/>
      <c r="B36" s="496"/>
      <c r="C36" s="504"/>
      <c r="D36" s="506"/>
      <c r="E36" s="47" t="s">
        <v>103</v>
      </c>
      <c r="F36" s="34" t="s">
        <v>32</v>
      </c>
      <c r="G36" s="34" t="s">
        <v>34</v>
      </c>
      <c r="H36" s="34" t="s">
        <v>95</v>
      </c>
      <c r="I36" s="65">
        <v>4</v>
      </c>
      <c r="J36" s="69">
        <v>2</v>
      </c>
      <c r="K36" s="35"/>
      <c r="L36" s="65"/>
      <c r="M36" s="66"/>
      <c r="N36" s="338"/>
      <c r="O36" s="338"/>
      <c r="P36" s="111"/>
      <c r="Q36" s="332"/>
      <c r="R36" s="332"/>
      <c r="S36" s="50">
        <f>1.6*2</f>
        <v>3.2</v>
      </c>
      <c r="T36" s="332"/>
      <c r="U36" s="50"/>
      <c r="V36" s="50"/>
      <c r="W36" s="332"/>
      <c r="X36" s="332"/>
      <c r="Y36" s="332"/>
      <c r="Z36" s="332"/>
      <c r="AA36" s="332"/>
      <c r="AB36" s="332"/>
      <c r="AC36" s="339"/>
      <c r="AD36" s="337">
        <f t="shared" si="4"/>
        <v>3.2</v>
      </c>
      <c r="AE36" s="63"/>
    </row>
    <row r="37" spans="1:31" ht="18" customHeight="1" x14ac:dyDescent="0.25">
      <c r="A37" s="502"/>
      <c r="B37" s="496"/>
      <c r="C37" s="504"/>
      <c r="D37" s="506"/>
      <c r="E37" s="33" t="s">
        <v>98</v>
      </c>
      <c r="F37" s="34" t="s">
        <v>32</v>
      </c>
      <c r="G37" s="34" t="s">
        <v>34</v>
      </c>
      <c r="H37" s="34" t="s">
        <v>95</v>
      </c>
      <c r="I37" s="34">
        <v>4</v>
      </c>
      <c r="J37" s="11">
        <v>2</v>
      </c>
      <c r="K37" s="41"/>
      <c r="L37" s="34"/>
      <c r="M37" s="34"/>
      <c r="N37" s="50"/>
      <c r="O37" s="50"/>
      <c r="P37" s="50"/>
      <c r="Q37" s="50">
        <v>6</v>
      </c>
      <c r="R37" s="332"/>
      <c r="S37" s="50"/>
      <c r="T37" s="332"/>
      <c r="U37" s="50"/>
      <c r="V37" s="50"/>
      <c r="W37" s="332"/>
      <c r="X37" s="332"/>
      <c r="Y37" s="332"/>
      <c r="Z37" s="332"/>
      <c r="AA37" s="332"/>
      <c r="AB37" s="332"/>
      <c r="AC37" s="339"/>
      <c r="AD37" s="337">
        <f t="shared" si="4"/>
        <v>6</v>
      </c>
      <c r="AE37" s="63"/>
    </row>
    <row r="38" spans="1:31" ht="17.25" customHeight="1" x14ac:dyDescent="0.25">
      <c r="A38" s="502"/>
      <c r="B38" s="496"/>
      <c r="C38" s="504"/>
      <c r="D38" s="506"/>
      <c r="E38" s="89" t="s">
        <v>72</v>
      </c>
      <c r="F38" s="90" t="s">
        <v>32</v>
      </c>
      <c r="G38" s="90" t="s">
        <v>34</v>
      </c>
      <c r="H38" s="91" t="s">
        <v>95</v>
      </c>
      <c r="I38" s="91">
        <v>4</v>
      </c>
      <c r="J38" s="107">
        <v>10</v>
      </c>
      <c r="K38" s="35"/>
      <c r="L38" s="34"/>
      <c r="M38" s="34"/>
      <c r="N38" s="50"/>
      <c r="O38" s="50"/>
      <c r="P38" s="50"/>
      <c r="Q38" s="215">
        <f>10*0.5</f>
        <v>5</v>
      </c>
      <c r="R38" s="332"/>
      <c r="S38" s="50"/>
      <c r="T38" s="332"/>
      <c r="U38" s="50"/>
      <c r="V38" s="50"/>
      <c r="W38" s="332"/>
      <c r="X38" s="332"/>
      <c r="Y38" s="332"/>
      <c r="Z38" s="332"/>
      <c r="AA38" s="332"/>
      <c r="AB38" s="332"/>
      <c r="AC38" s="339"/>
      <c r="AD38" s="337">
        <f t="shared" si="4"/>
        <v>5</v>
      </c>
      <c r="AE38" s="63"/>
    </row>
    <row r="39" spans="1:31" ht="9" customHeight="1" x14ac:dyDescent="0.25">
      <c r="A39" s="502"/>
      <c r="B39" s="496"/>
      <c r="C39" s="504"/>
      <c r="D39" s="506"/>
      <c r="E39" s="33"/>
      <c r="F39" s="34"/>
      <c r="G39" s="34"/>
      <c r="H39" s="34"/>
      <c r="I39" s="34"/>
      <c r="J39" s="40"/>
      <c r="K39" s="41"/>
      <c r="L39" s="34"/>
      <c r="M39" s="34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295"/>
      <c r="AD39" s="352"/>
      <c r="AE39" s="63"/>
    </row>
    <row r="40" spans="1:31" ht="20.25" customHeight="1" thickBot="1" x14ac:dyDescent="0.35">
      <c r="A40" s="502"/>
      <c r="B40" s="496"/>
      <c r="C40" s="504"/>
      <c r="D40" s="506"/>
      <c r="E40" s="42" t="s">
        <v>49</v>
      </c>
      <c r="F40" s="43"/>
      <c r="G40" s="43"/>
      <c r="H40" s="43"/>
      <c r="I40" s="43"/>
      <c r="J40" s="44"/>
      <c r="K40" s="53">
        <f t="shared" ref="K40:P40" si="5">SUM(K27:K37)</f>
        <v>98</v>
      </c>
      <c r="L40" s="54">
        <f t="shared" si="5"/>
        <v>132</v>
      </c>
      <c r="M40" s="54">
        <f t="shared" si="5"/>
        <v>0</v>
      </c>
      <c r="N40" s="55">
        <f>SUM(N27:N37)</f>
        <v>18.75</v>
      </c>
      <c r="O40" s="55">
        <f t="shared" si="5"/>
        <v>5</v>
      </c>
      <c r="P40" s="55">
        <f t="shared" si="5"/>
        <v>0</v>
      </c>
      <c r="Q40" s="55">
        <f>SUM(Q27:Q39)</f>
        <v>11</v>
      </c>
      <c r="R40" s="55">
        <f t="shared" ref="R40:AC40" si="6">SUM(R27:R37)</f>
        <v>0</v>
      </c>
      <c r="S40" s="55">
        <f t="shared" si="6"/>
        <v>3.2</v>
      </c>
      <c r="T40" s="55">
        <f t="shared" si="6"/>
        <v>0</v>
      </c>
      <c r="U40" s="55">
        <f t="shared" si="6"/>
        <v>10</v>
      </c>
      <c r="V40" s="55">
        <f t="shared" si="6"/>
        <v>0</v>
      </c>
      <c r="W40" s="55">
        <f t="shared" si="6"/>
        <v>26.56</v>
      </c>
      <c r="X40" s="55">
        <f t="shared" si="6"/>
        <v>0</v>
      </c>
      <c r="Y40" s="55">
        <f t="shared" si="6"/>
        <v>0</v>
      </c>
      <c r="Z40" s="55">
        <f t="shared" si="6"/>
        <v>0</v>
      </c>
      <c r="AA40" s="55">
        <f t="shared" si="6"/>
        <v>0</v>
      </c>
      <c r="AB40" s="55">
        <f t="shared" si="6"/>
        <v>0</v>
      </c>
      <c r="AC40" s="298">
        <f t="shared" si="6"/>
        <v>0</v>
      </c>
      <c r="AD40" s="311">
        <f>SUM(AD27:AD39)</f>
        <v>304.51</v>
      </c>
      <c r="AE40" s="63"/>
    </row>
    <row r="41" spans="1:31" ht="18" customHeight="1" x14ac:dyDescent="0.25">
      <c r="A41" s="502"/>
      <c r="B41" s="496"/>
      <c r="C41" s="504"/>
      <c r="D41" s="506"/>
      <c r="E41" s="28"/>
      <c r="F41" s="29"/>
      <c r="G41" s="29"/>
      <c r="H41" s="29"/>
      <c r="I41" s="29"/>
      <c r="J41" s="26"/>
      <c r="K41" s="259"/>
      <c r="L41" s="260"/>
      <c r="M41" s="261"/>
      <c r="N41" s="353"/>
      <c r="O41" s="353"/>
      <c r="P41" s="353"/>
      <c r="Q41" s="353"/>
      <c r="R41" s="353"/>
      <c r="S41" s="353"/>
      <c r="T41" s="353"/>
      <c r="U41" s="354"/>
      <c r="V41" s="353"/>
      <c r="W41" s="136"/>
      <c r="X41" s="136"/>
      <c r="Y41" s="136"/>
      <c r="Z41" s="136"/>
      <c r="AA41" s="136"/>
      <c r="AB41" s="136"/>
      <c r="AC41" s="292"/>
      <c r="AD41" s="291">
        <f>SUM(K41:AC41)</f>
        <v>0</v>
      </c>
      <c r="AE41" s="63"/>
    </row>
    <row r="42" spans="1:31" ht="9.75" customHeight="1" x14ac:dyDescent="0.25">
      <c r="A42" s="502"/>
      <c r="B42" s="496"/>
      <c r="C42" s="504"/>
      <c r="D42" s="506"/>
      <c r="E42" s="33"/>
      <c r="F42" s="34"/>
      <c r="G42" s="34"/>
      <c r="H42" s="34"/>
      <c r="I42" s="34"/>
      <c r="J42" s="40"/>
      <c r="K42" s="137"/>
      <c r="L42" s="34"/>
      <c r="M42" s="34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340"/>
      <c r="AB42" s="340"/>
      <c r="AC42" s="341"/>
      <c r="AD42" s="288"/>
      <c r="AE42" s="63"/>
    </row>
    <row r="43" spans="1:31" ht="15" thickBot="1" x14ac:dyDescent="0.35">
      <c r="A43" s="502"/>
      <c r="B43" s="496"/>
      <c r="C43" s="504"/>
      <c r="D43" s="506"/>
      <c r="E43" s="42" t="s">
        <v>50</v>
      </c>
      <c r="F43" s="195"/>
      <c r="G43" s="195"/>
      <c r="H43" s="195"/>
      <c r="I43" s="195"/>
      <c r="J43" s="196"/>
      <c r="K43" s="245">
        <f t="shared" ref="K43:AD43" si="7">SUM(K41:K42)</f>
        <v>0</v>
      </c>
      <c r="L43" s="98">
        <f t="shared" si="7"/>
        <v>0</v>
      </c>
      <c r="M43" s="98">
        <f t="shared" si="7"/>
        <v>0</v>
      </c>
      <c r="N43" s="262">
        <f t="shared" si="7"/>
        <v>0</v>
      </c>
      <c r="O43" s="262">
        <f t="shared" si="7"/>
        <v>0</v>
      </c>
      <c r="P43" s="262">
        <f t="shared" si="7"/>
        <v>0</v>
      </c>
      <c r="Q43" s="262">
        <f t="shared" si="7"/>
        <v>0</v>
      </c>
      <c r="R43" s="262">
        <f t="shared" si="7"/>
        <v>0</v>
      </c>
      <c r="S43" s="262">
        <f t="shared" si="7"/>
        <v>0</v>
      </c>
      <c r="T43" s="262">
        <f t="shared" si="7"/>
        <v>0</v>
      </c>
      <c r="U43" s="262">
        <f t="shared" si="7"/>
        <v>0</v>
      </c>
      <c r="V43" s="262">
        <f t="shared" si="7"/>
        <v>0</v>
      </c>
      <c r="W43" s="262">
        <f t="shared" si="7"/>
        <v>0</v>
      </c>
      <c r="X43" s="262">
        <f t="shared" si="7"/>
        <v>0</v>
      </c>
      <c r="Y43" s="262">
        <f t="shared" si="7"/>
        <v>0</v>
      </c>
      <c r="Z43" s="262">
        <f t="shared" si="7"/>
        <v>0</v>
      </c>
      <c r="AA43" s="262">
        <f t="shared" si="7"/>
        <v>0</v>
      </c>
      <c r="AB43" s="262">
        <f t="shared" si="7"/>
        <v>0</v>
      </c>
      <c r="AC43" s="355">
        <f t="shared" si="7"/>
        <v>0</v>
      </c>
      <c r="AD43" s="290">
        <f t="shared" si="7"/>
        <v>0</v>
      </c>
      <c r="AE43" s="95"/>
    </row>
    <row r="44" spans="1:31" ht="15" thickBot="1" x14ac:dyDescent="0.35">
      <c r="A44" s="502"/>
      <c r="B44" s="496"/>
      <c r="C44" s="504"/>
      <c r="D44" s="500"/>
      <c r="E44" s="254"/>
      <c r="F44" s="253"/>
      <c r="G44" s="253"/>
      <c r="H44" s="253"/>
      <c r="I44" s="253"/>
      <c r="J44" s="253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5"/>
      <c r="X44" s="254"/>
      <c r="Y44" s="254"/>
      <c r="Z44" s="254"/>
      <c r="AA44" s="254"/>
      <c r="AB44" s="254"/>
      <c r="AC44" s="257"/>
      <c r="AD44" s="256"/>
      <c r="AE44" s="74"/>
    </row>
    <row r="45" spans="1:31" ht="14.4" x14ac:dyDescent="0.25">
      <c r="A45" s="502"/>
      <c r="B45" s="496"/>
      <c r="C45" s="504"/>
      <c r="D45" s="500"/>
      <c r="E45" s="187"/>
      <c r="F45" s="151"/>
      <c r="G45" s="29"/>
      <c r="H45" s="29"/>
      <c r="I45" s="29"/>
      <c r="J45" s="30"/>
      <c r="K45" s="264"/>
      <c r="L45" s="151"/>
      <c r="M45" s="151"/>
      <c r="N45" s="151"/>
      <c r="O45" s="265"/>
      <c r="P45" s="151"/>
      <c r="Q45" s="151"/>
      <c r="R45" s="151"/>
      <c r="S45" s="151"/>
      <c r="T45" s="151"/>
      <c r="U45" s="151"/>
      <c r="V45" s="151"/>
      <c r="W45" s="266"/>
      <c r="X45" s="151"/>
      <c r="Y45" s="151"/>
      <c r="Z45" s="151"/>
      <c r="AA45" s="151"/>
      <c r="AB45" s="267"/>
      <c r="AC45" s="270"/>
      <c r="AD45" s="272">
        <f>SUM(K45:AA45)</f>
        <v>0</v>
      </c>
      <c r="AE45" s="74"/>
    </row>
    <row r="46" spans="1:31" ht="15" customHeight="1" thickBot="1" x14ac:dyDescent="0.35">
      <c r="A46" s="502"/>
      <c r="B46" s="496"/>
      <c r="C46" s="504"/>
      <c r="D46" s="500"/>
      <c r="E46" s="42" t="s">
        <v>76</v>
      </c>
      <c r="F46" s="195"/>
      <c r="G46" s="195"/>
      <c r="H46" s="195"/>
      <c r="I46" s="195"/>
      <c r="J46" s="263"/>
      <c r="K46" s="268">
        <f>K45</f>
        <v>0</v>
      </c>
      <c r="L46" s="269">
        <f t="shared" ref="L46:AD46" si="8">L45</f>
        <v>0</v>
      </c>
      <c r="M46" s="269">
        <f t="shared" si="8"/>
        <v>0</v>
      </c>
      <c r="N46" s="269">
        <f t="shared" si="8"/>
        <v>0</v>
      </c>
      <c r="O46" s="269">
        <f t="shared" si="8"/>
        <v>0</v>
      </c>
      <c r="P46" s="269">
        <f t="shared" si="8"/>
        <v>0</v>
      </c>
      <c r="Q46" s="269">
        <f t="shared" si="8"/>
        <v>0</v>
      </c>
      <c r="R46" s="269">
        <f t="shared" si="8"/>
        <v>0</v>
      </c>
      <c r="S46" s="269">
        <f t="shared" si="8"/>
        <v>0</v>
      </c>
      <c r="T46" s="269">
        <f t="shared" si="8"/>
        <v>0</v>
      </c>
      <c r="U46" s="269">
        <f t="shared" si="8"/>
        <v>0</v>
      </c>
      <c r="V46" s="269">
        <f t="shared" si="8"/>
        <v>0</v>
      </c>
      <c r="W46" s="269">
        <f t="shared" si="8"/>
        <v>0</v>
      </c>
      <c r="X46" s="269">
        <f t="shared" si="8"/>
        <v>0</v>
      </c>
      <c r="Y46" s="269">
        <f t="shared" si="8"/>
        <v>0</v>
      </c>
      <c r="Z46" s="269">
        <f t="shared" si="8"/>
        <v>0</v>
      </c>
      <c r="AA46" s="269">
        <f t="shared" si="8"/>
        <v>0</v>
      </c>
      <c r="AB46" s="269">
        <f t="shared" si="8"/>
        <v>0</v>
      </c>
      <c r="AC46" s="271">
        <f t="shared" si="8"/>
        <v>0</v>
      </c>
      <c r="AD46" s="273">
        <f t="shared" si="8"/>
        <v>0</v>
      </c>
      <c r="AE46" s="74"/>
    </row>
    <row r="47" spans="1:31" s="235" customFormat="1" ht="15" thickBot="1" x14ac:dyDescent="0.35">
      <c r="A47" s="502"/>
      <c r="B47" s="496"/>
      <c r="C47" s="504"/>
      <c r="D47" s="506"/>
      <c r="E47" s="197" t="s">
        <v>24</v>
      </c>
      <c r="F47" s="144"/>
      <c r="G47" s="144"/>
      <c r="H47" s="144"/>
      <c r="I47" s="144"/>
      <c r="J47" s="152"/>
      <c r="K47" s="258">
        <f t="shared" ref="K47:AD47" si="9">K40+K43+K46</f>
        <v>98</v>
      </c>
      <c r="L47" s="46">
        <f t="shared" si="9"/>
        <v>132</v>
      </c>
      <c r="M47" s="46">
        <f t="shared" si="9"/>
        <v>0</v>
      </c>
      <c r="N47" s="46">
        <f t="shared" si="9"/>
        <v>18.75</v>
      </c>
      <c r="O47" s="326">
        <f t="shared" si="9"/>
        <v>5</v>
      </c>
      <c r="P47" s="326">
        <f t="shared" si="9"/>
        <v>0</v>
      </c>
      <c r="Q47" s="326">
        <f t="shared" si="9"/>
        <v>11</v>
      </c>
      <c r="R47" s="326">
        <f t="shared" si="9"/>
        <v>0</v>
      </c>
      <c r="S47" s="326">
        <f t="shared" si="9"/>
        <v>3.2</v>
      </c>
      <c r="T47" s="326">
        <f t="shared" si="9"/>
        <v>0</v>
      </c>
      <c r="U47" s="326">
        <f t="shared" si="9"/>
        <v>10</v>
      </c>
      <c r="V47" s="326">
        <f t="shared" si="9"/>
        <v>0</v>
      </c>
      <c r="W47" s="326">
        <f t="shared" si="9"/>
        <v>26.56</v>
      </c>
      <c r="X47" s="326">
        <f t="shared" si="9"/>
        <v>0</v>
      </c>
      <c r="Y47" s="326">
        <f t="shared" si="9"/>
        <v>0</v>
      </c>
      <c r="Z47" s="326">
        <f t="shared" si="9"/>
        <v>0</v>
      </c>
      <c r="AA47" s="326">
        <f t="shared" si="9"/>
        <v>0</v>
      </c>
      <c r="AB47" s="326">
        <f t="shared" si="9"/>
        <v>0</v>
      </c>
      <c r="AC47" s="326">
        <f t="shared" si="9"/>
        <v>0</v>
      </c>
      <c r="AD47" s="326">
        <f t="shared" si="9"/>
        <v>304.51</v>
      </c>
      <c r="AE47" s="121">
        <f>SUM(AE26:AE43)</f>
        <v>0</v>
      </c>
    </row>
    <row r="48" spans="1:31" s="235" customFormat="1" ht="15" thickBot="1" x14ac:dyDescent="0.35">
      <c r="A48" s="502"/>
      <c r="B48" s="496"/>
      <c r="C48" s="504"/>
      <c r="D48" s="506"/>
      <c r="E48" s="198"/>
      <c r="F48" s="147"/>
      <c r="G48" s="147"/>
      <c r="H48" s="147"/>
      <c r="I48" s="147"/>
      <c r="J48" s="148"/>
      <c r="K48" s="199"/>
      <c r="L48" s="82"/>
      <c r="M48" s="82"/>
      <c r="N48" s="82"/>
      <c r="O48" s="373"/>
      <c r="P48" s="373"/>
      <c r="Q48" s="373"/>
      <c r="R48" s="373"/>
      <c r="S48" s="373"/>
      <c r="T48" s="373"/>
      <c r="U48" s="373"/>
      <c r="V48" s="373"/>
      <c r="W48" s="373"/>
      <c r="X48" s="373"/>
      <c r="Y48" s="373"/>
      <c r="Z48" s="373"/>
      <c r="AA48" s="373"/>
      <c r="AB48" s="373"/>
      <c r="AC48" s="374"/>
      <c r="AD48" s="371"/>
      <c r="AE48" s="121"/>
    </row>
    <row r="49" spans="1:31" s="235" customFormat="1" ht="15" thickBot="1" x14ac:dyDescent="0.35">
      <c r="A49" s="503"/>
      <c r="B49" s="497"/>
      <c r="C49" s="505"/>
      <c r="D49" s="501"/>
      <c r="E49" s="164" t="s">
        <v>25</v>
      </c>
      <c r="F49" s="200"/>
      <c r="G49" s="200"/>
      <c r="H49" s="200"/>
      <c r="I49" s="200"/>
      <c r="J49" s="201"/>
      <c r="K49" s="131">
        <f t="shared" ref="K49:AE49" si="10">SUM(K47,K23)</f>
        <v>204</v>
      </c>
      <c r="L49" s="78">
        <f t="shared" si="10"/>
        <v>224</v>
      </c>
      <c r="M49" s="78">
        <f t="shared" si="10"/>
        <v>0</v>
      </c>
      <c r="N49" s="78">
        <f t="shared" si="10"/>
        <v>35.5</v>
      </c>
      <c r="O49" s="146">
        <f t="shared" si="10"/>
        <v>11.5</v>
      </c>
      <c r="P49" s="146">
        <f t="shared" si="10"/>
        <v>0</v>
      </c>
      <c r="Q49" s="146">
        <f t="shared" si="10"/>
        <v>37.5</v>
      </c>
      <c r="R49" s="146">
        <f t="shared" si="10"/>
        <v>0</v>
      </c>
      <c r="S49" s="146">
        <f t="shared" si="10"/>
        <v>6.4</v>
      </c>
      <c r="T49" s="146">
        <f t="shared" si="10"/>
        <v>0</v>
      </c>
      <c r="U49" s="146">
        <f t="shared" si="10"/>
        <v>21.5</v>
      </c>
      <c r="V49" s="146">
        <f t="shared" si="10"/>
        <v>0</v>
      </c>
      <c r="W49" s="146">
        <f t="shared" si="10"/>
        <v>53.349999999999994</v>
      </c>
      <c r="X49" s="146">
        <f t="shared" si="10"/>
        <v>0</v>
      </c>
      <c r="Y49" s="146">
        <f t="shared" si="10"/>
        <v>0</v>
      </c>
      <c r="Z49" s="146">
        <f t="shared" si="10"/>
        <v>0</v>
      </c>
      <c r="AA49" s="146">
        <f t="shared" si="10"/>
        <v>0</v>
      </c>
      <c r="AB49" s="146">
        <f t="shared" si="10"/>
        <v>0</v>
      </c>
      <c r="AC49" s="321">
        <f t="shared" si="10"/>
        <v>0</v>
      </c>
      <c r="AD49" s="322">
        <f t="shared" si="10"/>
        <v>593.75</v>
      </c>
      <c r="AE49" s="121">
        <f t="shared" si="10"/>
        <v>0</v>
      </c>
    </row>
    <row r="50" spans="1:31" s="27" customFormat="1" ht="19.5" customHeight="1" x14ac:dyDescent="0.25">
      <c r="B50" s="458" t="s">
        <v>164</v>
      </c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8"/>
      <c r="R50" s="458"/>
      <c r="S50" s="458"/>
      <c r="T50" s="458"/>
      <c r="U50" s="458"/>
      <c r="V50" s="458"/>
      <c r="W50" s="458"/>
      <c r="X50" s="458"/>
      <c r="Y50" s="458"/>
      <c r="Z50" s="458"/>
      <c r="AA50" s="458"/>
      <c r="AB50" s="458"/>
      <c r="AC50" s="458"/>
      <c r="AD50" s="458"/>
      <c r="AE50" s="84"/>
    </row>
    <row r="51" spans="1:31" s="27" customFormat="1" ht="13.5" customHeight="1" x14ac:dyDescent="0.25">
      <c r="B51" s="83"/>
      <c r="C51" s="83"/>
      <c r="D51" s="83"/>
      <c r="E51" s="83"/>
      <c r="F51" s="83"/>
      <c r="G51" s="83"/>
      <c r="H51" s="83"/>
      <c r="I51" s="83"/>
      <c r="J51" s="83"/>
      <c r="K51" s="85"/>
      <c r="L51" s="85"/>
      <c r="M51" s="85"/>
      <c r="N51" s="85"/>
      <c r="O51" s="234" t="s">
        <v>108</v>
      </c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spans="1:31" s="27" customFormat="1" ht="15.75" customHeight="1" x14ac:dyDescent="0.25">
      <c r="C52" s="83"/>
      <c r="D52" s="83"/>
      <c r="E52" s="83"/>
      <c r="F52" s="83"/>
      <c r="G52" s="83"/>
      <c r="H52" s="83"/>
      <c r="I52" s="83"/>
      <c r="J52" s="83"/>
      <c r="K52" s="85"/>
      <c r="L52" s="85"/>
      <c r="M52" s="85"/>
      <c r="N52" s="85"/>
      <c r="O52" s="234"/>
      <c r="P52" s="85"/>
      <c r="Q52" s="85"/>
      <c r="R52" s="446" t="s">
        <v>55</v>
      </c>
      <c r="S52" s="463"/>
      <c r="T52" s="463"/>
      <c r="U52" s="463"/>
      <c r="V52" s="463"/>
      <c r="W52" s="463"/>
      <c r="X52" s="463"/>
      <c r="Y52" s="463"/>
      <c r="Z52" s="463"/>
      <c r="AA52" s="85"/>
      <c r="AB52" s="85"/>
      <c r="AC52" s="85"/>
      <c r="AD52" s="85"/>
      <c r="AE52" s="85"/>
    </row>
    <row r="53" spans="1:31" s="27" customFormat="1" ht="19.5" customHeight="1" x14ac:dyDescent="0.25">
      <c r="B53" s="83"/>
      <c r="C53" s="83"/>
      <c r="D53" s="83"/>
      <c r="E53" s="83"/>
      <c r="F53" s="83"/>
      <c r="G53" s="83"/>
      <c r="H53" s="83"/>
      <c r="I53" s="83"/>
      <c r="J53" s="83"/>
      <c r="K53" s="85"/>
      <c r="L53" s="85"/>
      <c r="M53" s="85"/>
      <c r="N53" s="85"/>
      <c r="O53" s="456" t="s">
        <v>94</v>
      </c>
      <c r="P53" s="456"/>
      <c r="Q53" s="456"/>
      <c r="R53" s="456"/>
      <c r="S53" s="456"/>
      <c r="T53" s="456"/>
      <c r="U53" s="456"/>
      <c r="V53" s="456"/>
      <c r="W53" s="456"/>
      <c r="X53" s="456"/>
      <c r="Y53" s="456"/>
      <c r="Z53" s="85"/>
      <c r="AA53" s="85"/>
      <c r="AB53" s="85"/>
      <c r="AC53" s="85"/>
      <c r="AD53" s="85"/>
      <c r="AE53" s="85"/>
    </row>
    <row r="54" spans="1:31" s="27" customFormat="1" ht="18" customHeight="1" x14ac:dyDescent="0.25">
      <c r="B54" s="83"/>
      <c r="C54" s="83"/>
      <c r="D54" s="83"/>
      <c r="E54" s="83"/>
      <c r="F54" s="83"/>
      <c r="G54" s="83"/>
      <c r="H54" s="83"/>
      <c r="I54" s="83"/>
      <c r="J54" s="83"/>
      <c r="K54" s="85"/>
      <c r="L54" s="85"/>
      <c r="M54" s="85"/>
      <c r="N54" s="85"/>
      <c r="O54" s="85"/>
      <c r="P54" s="85"/>
      <c r="Q54" s="85"/>
      <c r="R54" s="85"/>
      <c r="S54" s="85"/>
      <c r="T54" s="446" t="s">
        <v>55</v>
      </c>
      <c r="U54" s="446"/>
      <c r="V54" s="446"/>
      <c r="W54" s="446"/>
      <c r="X54" s="446"/>
      <c r="Y54" s="446"/>
      <c r="Z54" s="85"/>
      <c r="AA54" s="85"/>
      <c r="AB54" s="85"/>
      <c r="AC54" s="85"/>
      <c r="AD54" s="85"/>
      <c r="AE54" s="85"/>
    </row>
  </sheetData>
  <mergeCells count="33">
    <mergeCell ref="D27:D49"/>
    <mergeCell ref="R52:Z52"/>
    <mergeCell ref="O53:Y53"/>
    <mergeCell ref="T54:Y54"/>
    <mergeCell ref="A24:A25"/>
    <mergeCell ref="B24:B25"/>
    <mergeCell ref="C24:C25"/>
    <mergeCell ref="D24:D25"/>
    <mergeCell ref="A27:A49"/>
    <mergeCell ref="B27:B49"/>
    <mergeCell ref="C27:C49"/>
    <mergeCell ref="G24:G25"/>
    <mergeCell ref="I24:I25"/>
    <mergeCell ref="J24:J25"/>
    <mergeCell ref="E24:E25"/>
    <mergeCell ref="F24:F25"/>
    <mergeCell ref="B50:AD50"/>
    <mergeCell ref="A5:AD5"/>
    <mergeCell ref="A6:A23"/>
    <mergeCell ref="B6:B23"/>
    <mergeCell ref="C6:C23"/>
    <mergeCell ref="D6:D23"/>
    <mergeCell ref="E1:Y1"/>
    <mergeCell ref="A2:AE2"/>
    <mergeCell ref="A3:A4"/>
    <mergeCell ref="B3:B4"/>
    <mergeCell ref="C3:C4"/>
    <mergeCell ref="D3:D4"/>
    <mergeCell ref="E3:E4"/>
    <mergeCell ref="F3:F4"/>
    <mergeCell ref="G3:G4"/>
    <mergeCell ref="I3:I4"/>
    <mergeCell ref="J3:J4"/>
  </mergeCells>
  <phoneticPr fontId="1" type="noConversion"/>
  <conditionalFormatting sqref="AE40:AE42">
    <cfRule type="cellIs" dxfId="4" priority="1" stopIfTrue="1" operator="equal">
      <formula>0</formula>
    </cfRule>
  </conditionalFormatting>
  <pageMargins left="0.15748031496062992" right="0.15748031496062992" top="0.17" bottom="0.15748031496062992" header="0.17" footer="0"/>
  <pageSetup paperSize="9" scale="73" orientation="landscape" r:id="rId1"/>
  <headerFooter alignWithMargins="0"/>
  <rowBreaks count="1" manualBreakCount="1">
    <brk id="2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98BB-50FB-4386-A0C6-5FBD44FB39D4}">
  <dimension ref="A1:AE52"/>
  <sheetViews>
    <sheetView view="pageBreakPreview" topLeftCell="A22" zoomScaleNormal="100" workbookViewId="0">
      <selection activeCell="E14" sqref="E14"/>
    </sheetView>
  </sheetViews>
  <sheetFormatPr defaultColWidth="9.109375" defaultRowHeight="13.2" x14ac:dyDescent="0.25"/>
  <cols>
    <col min="1" max="1" width="2.21875" style="86" customWidth="1"/>
    <col min="2" max="2" width="11.77734375" style="86" customWidth="1"/>
    <col min="3" max="3" width="8" style="86" customWidth="1"/>
    <col min="4" max="4" width="4" style="86" customWidth="1"/>
    <col min="5" max="5" width="45.44140625" style="86" customWidth="1"/>
    <col min="6" max="6" width="4" style="86" customWidth="1"/>
    <col min="7" max="7" width="5.44140625" style="86" customWidth="1"/>
    <col min="8" max="8" width="10.44140625" style="86" customWidth="1"/>
    <col min="9" max="9" width="3.109375" style="86" customWidth="1"/>
    <col min="10" max="10" width="4.21875" style="86" customWidth="1"/>
    <col min="11" max="11" width="5.5546875" style="86" customWidth="1"/>
    <col min="12" max="12" width="4.77734375" style="86" customWidth="1"/>
    <col min="13" max="13" width="5.44140625" style="86" customWidth="1"/>
    <col min="14" max="14" width="5.5546875" style="86" customWidth="1"/>
    <col min="15" max="15" width="6" style="86" customWidth="1"/>
    <col min="16" max="16" width="5.44140625" style="86" customWidth="1"/>
    <col min="17" max="17" width="6.77734375" style="86" customWidth="1"/>
    <col min="18" max="18" width="5.5546875" style="86" customWidth="1"/>
    <col min="19" max="19" width="5.21875" style="86" customWidth="1"/>
    <col min="20" max="20" width="5.5546875" style="86" customWidth="1"/>
    <col min="21" max="21" width="5.88671875" style="86" customWidth="1"/>
    <col min="22" max="22" width="6.5546875" style="86" customWidth="1"/>
    <col min="23" max="23" width="5.44140625" style="86" customWidth="1"/>
    <col min="24" max="24" width="6" style="86" customWidth="1"/>
    <col min="25" max="25" width="3.77734375" style="86" customWidth="1"/>
    <col min="26" max="26" width="4.21875" style="86" customWidth="1"/>
    <col min="27" max="27" width="3.109375" style="86" customWidth="1"/>
    <col min="28" max="28" width="3" style="86" customWidth="1"/>
    <col min="29" max="29" width="0.77734375" style="86" customWidth="1"/>
    <col min="30" max="30" width="6.5546875" style="86" customWidth="1"/>
    <col min="31" max="31" width="8.44140625" style="86" customWidth="1"/>
    <col min="32" max="32" width="9.109375" style="86"/>
    <col min="33" max="52" width="10.21875" style="86" bestFit="1" customWidth="1"/>
    <col min="53" max="16384" width="9.109375" style="86"/>
  </cols>
  <sheetData>
    <row r="1" spans="1:31" s="12" customFormat="1" ht="17.399999999999999" x14ac:dyDescent="0.3">
      <c r="B1" s="13"/>
      <c r="C1" s="13"/>
      <c r="D1" s="13"/>
      <c r="E1" s="486" t="s">
        <v>70</v>
      </c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13"/>
      <c r="AA1" s="13"/>
      <c r="AB1" s="13"/>
      <c r="AC1" s="13"/>
      <c r="AD1" s="14"/>
    </row>
    <row r="2" spans="1:31" s="12" customFormat="1" ht="18" thickBot="1" x14ac:dyDescent="0.3">
      <c r="A2" s="490" t="s">
        <v>162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1"/>
      <c r="AE2" s="491"/>
    </row>
    <row r="3" spans="1:31" s="20" customFormat="1" ht="13.5" customHeight="1" x14ac:dyDescent="0.3">
      <c r="A3" s="473" t="s">
        <v>56</v>
      </c>
      <c r="B3" s="482" t="s">
        <v>0</v>
      </c>
      <c r="C3" s="461" t="s">
        <v>62</v>
      </c>
      <c r="D3" s="459" t="s">
        <v>5</v>
      </c>
      <c r="E3" s="482" t="s">
        <v>1</v>
      </c>
      <c r="F3" s="488" t="s">
        <v>2</v>
      </c>
      <c r="G3" s="488" t="s">
        <v>27</v>
      </c>
      <c r="H3" s="231"/>
      <c r="I3" s="488" t="s">
        <v>28</v>
      </c>
      <c r="J3" s="475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1" s="25" customFormat="1" ht="93.75" customHeight="1" thickBot="1" x14ac:dyDescent="0.3">
      <c r="A4" s="474"/>
      <c r="B4" s="483"/>
      <c r="C4" s="462"/>
      <c r="D4" s="460" t="s">
        <v>5</v>
      </c>
      <c r="E4" s="485"/>
      <c r="F4" s="489"/>
      <c r="G4" s="489"/>
      <c r="H4" s="232" t="s">
        <v>52</v>
      </c>
      <c r="I4" s="489"/>
      <c r="J4" s="476"/>
      <c r="K4" s="21" t="s">
        <v>6</v>
      </c>
      <c r="L4" s="232" t="s">
        <v>7</v>
      </c>
      <c r="M4" s="22" t="s">
        <v>8</v>
      </c>
      <c r="N4" s="22" t="s">
        <v>9</v>
      </c>
      <c r="O4" s="232" t="s">
        <v>10</v>
      </c>
      <c r="P4" s="22" t="s">
        <v>11</v>
      </c>
      <c r="Q4" s="232" t="s">
        <v>86</v>
      </c>
      <c r="R4" s="232" t="s">
        <v>93</v>
      </c>
      <c r="S4" s="22" t="s">
        <v>12</v>
      </c>
      <c r="T4" s="22" t="s">
        <v>13</v>
      </c>
      <c r="U4" s="232" t="s">
        <v>53</v>
      </c>
      <c r="V4" s="232" t="s">
        <v>15</v>
      </c>
      <c r="W4" s="232" t="s">
        <v>51</v>
      </c>
      <c r="X4" s="232" t="s">
        <v>16</v>
      </c>
      <c r="Y4" s="232" t="s">
        <v>17</v>
      </c>
      <c r="Z4" s="232" t="s">
        <v>54</v>
      </c>
      <c r="AA4" s="22" t="s">
        <v>18</v>
      </c>
      <c r="AB4" s="232"/>
      <c r="AC4" s="22"/>
      <c r="AD4" s="23" t="s">
        <v>20</v>
      </c>
      <c r="AE4" s="24" t="s">
        <v>21</v>
      </c>
    </row>
    <row r="5" spans="1:31" ht="15" customHeight="1" thickBot="1" x14ac:dyDescent="0.35">
      <c r="A5" s="492" t="s">
        <v>22</v>
      </c>
      <c r="B5" s="493"/>
      <c r="C5" s="493"/>
      <c r="D5" s="493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495"/>
      <c r="AE5" s="153"/>
    </row>
    <row r="6" spans="1:31" ht="1.5" customHeight="1" x14ac:dyDescent="0.25">
      <c r="A6" s="496">
        <v>3</v>
      </c>
      <c r="B6" s="498" t="s">
        <v>73</v>
      </c>
      <c r="C6" s="498" t="s">
        <v>82</v>
      </c>
      <c r="D6" s="500">
        <v>1</v>
      </c>
      <c r="E6" s="28"/>
      <c r="F6" s="29"/>
      <c r="G6" s="29"/>
      <c r="H6" s="29"/>
      <c r="I6" s="29"/>
      <c r="J6" s="26"/>
      <c r="K6" s="61"/>
      <c r="L6" s="29"/>
      <c r="M6" s="29"/>
      <c r="N6" s="29"/>
      <c r="O6" s="136"/>
      <c r="P6" s="29"/>
      <c r="Q6" s="29"/>
      <c r="R6" s="29"/>
      <c r="S6" s="29"/>
      <c r="T6" s="29"/>
      <c r="U6" s="29"/>
      <c r="V6" s="29"/>
      <c r="W6" s="29"/>
      <c r="X6" s="29"/>
      <c r="Y6" s="114"/>
      <c r="Z6" s="114"/>
      <c r="AA6" s="114"/>
      <c r="AB6" s="114"/>
      <c r="AC6" s="30"/>
      <c r="AD6" s="154">
        <f>SUM(K6:AC6)</f>
        <v>0</v>
      </c>
      <c r="AE6" s="32"/>
    </row>
    <row r="7" spans="1:31" ht="18.75" customHeight="1" x14ac:dyDescent="0.25">
      <c r="A7" s="496"/>
      <c r="B7" s="498"/>
      <c r="C7" s="498"/>
      <c r="D7" s="500"/>
      <c r="E7" s="33" t="s">
        <v>74</v>
      </c>
      <c r="F7" s="34" t="s">
        <v>32</v>
      </c>
      <c r="G7" s="34" t="s">
        <v>34</v>
      </c>
      <c r="H7" s="34" t="s">
        <v>135</v>
      </c>
      <c r="I7" s="34">
        <v>1</v>
      </c>
      <c r="J7" s="40">
        <v>9</v>
      </c>
      <c r="K7" s="41">
        <v>24</v>
      </c>
      <c r="L7" s="34"/>
      <c r="M7" s="34">
        <v>16</v>
      </c>
      <c r="N7" s="50">
        <f>0.25*9</f>
        <v>2.25</v>
      </c>
      <c r="O7" s="50">
        <v>1</v>
      </c>
      <c r="P7" s="50"/>
      <c r="Q7" s="50"/>
      <c r="R7" s="50"/>
      <c r="S7" s="50"/>
      <c r="T7" s="50"/>
      <c r="U7" s="50">
        <v>1</v>
      </c>
      <c r="V7" s="50"/>
      <c r="W7" s="50"/>
      <c r="X7" s="50"/>
      <c r="Y7" s="297"/>
      <c r="Z7" s="297"/>
      <c r="AA7" s="297"/>
      <c r="AB7" s="297"/>
      <c r="AC7" s="293"/>
      <c r="AD7" s="288">
        <f t="shared" ref="AD7:AD18" si="0">SUM(K7:AC7)</f>
        <v>44.25</v>
      </c>
      <c r="AE7" s="32"/>
    </row>
    <row r="8" spans="1:31" ht="18.75" customHeight="1" x14ac:dyDescent="0.25">
      <c r="A8" s="496"/>
      <c r="B8" s="498"/>
      <c r="C8" s="498"/>
      <c r="D8" s="500"/>
      <c r="E8" s="323" t="s">
        <v>138</v>
      </c>
      <c r="F8" s="34" t="s">
        <v>32</v>
      </c>
      <c r="G8" s="34" t="s">
        <v>34</v>
      </c>
      <c r="H8" s="34" t="s">
        <v>139</v>
      </c>
      <c r="I8" s="34">
        <v>2</v>
      </c>
      <c r="J8" s="40">
        <v>40</v>
      </c>
      <c r="K8" s="41">
        <v>28</v>
      </c>
      <c r="L8" s="34">
        <v>56</v>
      </c>
      <c r="M8" s="34"/>
      <c r="N8" s="50"/>
      <c r="O8" s="50"/>
      <c r="P8" s="50"/>
      <c r="Q8" s="50"/>
      <c r="R8" s="50"/>
      <c r="S8" s="50"/>
      <c r="T8" s="50"/>
      <c r="U8" s="50">
        <v>5</v>
      </c>
      <c r="V8" s="297"/>
      <c r="W8" s="50"/>
      <c r="X8" s="50"/>
      <c r="Y8" s="297"/>
      <c r="Z8" s="297"/>
      <c r="AA8" s="297"/>
      <c r="AB8" s="297"/>
      <c r="AC8" s="293"/>
      <c r="AD8" s="288">
        <f t="shared" si="0"/>
        <v>89</v>
      </c>
      <c r="AE8" s="32"/>
    </row>
    <row r="9" spans="1:31" ht="18" customHeight="1" x14ac:dyDescent="0.25">
      <c r="A9" s="496"/>
      <c r="B9" s="498"/>
      <c r="C9" s="498"/>
      <c r="D9" s="500"/>
      <c r="E9" s="72" t="s">
        <v>90</v>
      </c>
      <c r="F9" s="34" t="s">
        <v>32</v>
      </c>
      <c r="G9" s="34" t="s">
        <v>34</v>
      </c>
      <c r="H9" s="34" t="s">
        <v>141</v>
      </c>
      <c r="I9" s="34">
        <v>1</v>
      </c>
      <c r="J9" s="40">
        <v>30</v>
      </c>
      <c r="K9" s="41">
        <v>16</v>
      </c>
      <c r="L9" s="34">
        <v>8</v>
      </c>
      <c r="M9" s="34"/>
      <c r="N9" s="50"/>
      <c r="O9" s="50"/>
      <c r="P9" s="50"/>
      <c r="Q9" s="50"/>
      <c r="R9" s="50"/>
      <c r="S9" s="50"/>
      <c r="T9" s="50"/>
      <c r="U9" s="50">
        <v>3</v>
      </c>
      <c r="V9" s="297"/>
      <c r="W9" s="50"/>
      <c r="X9" s="50"/>
      <c r="Y9" s="297"/>
      <c r="Z9" s="297"/>
      <c r="AA9" s="297"/>
      <c r="AB9" s="297"/>
      <c r="AC9" s="293"/>
      <c r="AD9" s="288">
        <f t="shared" si="0"/>
        <v>27</v>
      </c>
      <c r="AE9" s="32"/>
    </row>
    <row r="10" spans="1:31" ht="18" customHeight="1" x14ac:dyDescent="0.25">
      <c r="A10" s="496"/>
      <c r="B10" s="498"/>
      <c r="C10" s="498"/>
      <c r="D10" s="500"/>
      <c r="E10" s="72" t="s">
        <v>90</v>
      </c>
      <c r="F10" s="34" t="s">
        <v>32</v>
      </c>
      <c r="G10" s="34" t="s">
        <v>34</v>
      </c>
      <c r="H10" s="34" t="s">
        <v>158</v>
      </c>
      <c r="I10" s="34">
        <v>1</v>
      </c>
      <c r="J10" s="40">
        <v>9</v>
      </c>
      <c r="K10" s="41">
        <v>16</v>
      </c>
      <c r="L10" s="34">
        <v>16</v>
      </c>
      <c r="M10" s="34"/>
      <c r="N10" s="50"/>
      <c r="O10" s="50"/>
      <c r="P10" s="50"/>
      <c r="Q10" s="50"/>
      <c r="R10" s="50"/>
      <c r="S10" s="50"/>
      <c r="T10" s="50"/>
      <c r="U10" s="50">
        <v>1</v>
      </c>
      <c r="V10" s="297"/>
      <c r="W10" s="50"/>
      <c r="X10" s="50"/>
      <c r="Y10" s="297"/>
      <c r="Z10" s="297"/>
      <c r="AA10" s="297"/>
      <c r="AB10" s="297"/>
      <c r="AC10" s="293"/>
      <c r="AD10" s="288">
        <f>SUM(K10:AC10)</f>
        <v>33</v>
      </c>
      <c r="AE10" s="32"/>
    </row>
    <row r="11" spans="1:31" ht="20.25" customHeight="1" x14ac:dyDescent="0.25">
      <c r="A11" s="496"/>
      <c r="B11" s="498"/>
      <c r="C11" s="498"/>
      <c r="D11" s="500"/>
      <c r="E11" s="33" t="s">
        <v>87</v>
      </c>
      <c r="F11" s="34" t="s">
        <v>32</v>
      </c>
      <c r="G11" s="34" t="s">
        <v>34</v>
      </c>
      <c r="H11" s="34" t="s">
        <v>135</v>
      </c>
      <c r="I11" s="34">
        <v>1</v>
      </c>
      <c r="J11" s="40">
        <v>9</v>
      </c>
      <c r="K11" s="41">
        <v>32</v>
      </c>
      <c r="L11" s="34">
        <v>16</v>
      </c>
      <c r="M11" s="34"/>
      <c r="N11" s="50">
        <f>0.25*7</f>
        <v>1.75</v>
      </c>
      <c r="O11" s="50">
        <v>1</v>
      </c>
      <c r="P11" s="50"/>
      <c r="Q11" s="50"/>
      <c r="R11" s="50"/>
      <c r="S11" s="50"/>
      <c r="T11" s="50"/>
      <c r="U11" s="50">
        <v>1</v>
      </c>
      <c r="V11" s="50"/>
      <c r="W11" s="50"/>
      <c r="X11" s="50"/>
      <c r="Y11" s="50"/>
      <c r="Z11" s="50"/>
      <c r="AA11" s="50"/>
      <c r="AB11" s="50"/>
      <c r="AC11" s="295"/>
      <c r="AD11" s="288">
        <f t="shared" si="0"/>
        <v>51.75</v>
      </c>
      <c r="AE11" s="32"/>
    </row>
    <row r="12" spans="1:31" ht="27.75" customHeight="1" x14ac:dyDescent="0.25">
      <c r="A12" s="496"/>
      <c r="B12" s="498"/>
      <c r="C12" s="498"/>
      <c r="D12" s="500"/>
      <c r="E12" s="72" t="s">
        <v>116</v>
      </c>
      <c r="F12" s="34" t="s">
        <v>32</v>
      </c>
      <c r="G12" s="34" t="s">
        <v>34</v>
      </c>
      <c r="H12" s="34" t="s">
        <v>125</v>
      </c>
      <c r="I12" s="34">
        <v>2</v>
      </c>
      <c r="J12" s="11">
        <v>7</v>
      </c>
      <c r="K12" s="41"/>
      <c r="L12" s="34"/>
      <c r="M12" s="34"/>
      <c r="N12" s="50"/>
      <c r="O12" s="50"/>
      <c r="P12" s="50"/>
      <c r="Q12" s="50"/>
      <c r="R12" s="50"/>
      <c r="S12" s="50"/>
      <c r="T12" s="50"/>
      <c r="U12" s="50"/>
      <c r="V12" s="50"/>
      <c r="W12" s="50">
        <v>14</v>
      </c>
      <c r="X12" s="50"/>
      <c r="Y12" s="50"/>
      <c r="Z12" s="50"/>
      <c r="AA12" s="50"/>
      <c r="AB12" s="50"/>
      <c r="AC12" s="293"/>
      <c r="AD12" s="288">
        <f t="shared" si="0"/>
        <v>14</v>
      </c>
      <c r="AE12" s="32"/>
    </row>
    <row r="13" spans="1:31" ht="27.75" customHeight="1" x14ac:dyDescent="0.25">
      <c r="A13" s="496"/>
      <c r="B13" s="498"/>
      <c r="C13" s="498"/>
      <c r="D13" s="500"/>
      <c r="E13" s="72" t="s">
        <v>117</v>
      </c>
      <c r="F13" s="34" t="s">
        <v>32</v>
      </c>
      <c r="G13" s="34" t="s">
        <v>34</v>
      </c>
      <c r="H13" s="34" t="s">
        <v>125</v>
      </c>
      <c r="I13" s="34">
        <v>1</v>
      </c>
      <c r="J13" s="11">
        <v>23</v>
      </c>
      <c r="K13" s="41"/>
      <c r="L13" s="34"/>
      <c r="M13" s="34"/>
      <c r="N13" s="50"/>
      <c r="O13" s="50"/>
      <c r="P13" s="50"/>
      <c r="Q13" s="50"/>
      <c r="R13" s="50"/>
      <c r="S13" s="50"/>
      <c r="T13" s="50"/>
      <c r="U13" s="50"/>
      <c r="V13" s="50"/>
      <c r="W13" s="50">
        <f>23*0.33</f>
        <v>7.5900000000000007</v>
      </c>
      <c r="X13" s="50"/>
      <c r="Y13" s="50"/>
      <c r="Z13" s="50"/>
      <c r="AA13" s="50"/>
      <c r="AB13" s="50"/>
      <c r="AC13" s="293"/>
      <c r="AD13" s="288">
        <f t="shared" si="0"/>
        <v>7.5900000000000007</v>
      </c>
      <c r="AE13" s="32"/>
    </row>
    <row r="14" spans="1:31" ht="27.75" customHeight="1" x14ac:dyDescent="0.25">
      <c r="A14" s="496"/>
      <c r="B14" s="498"/>
      <c r="C14" s="498"/>
      <c r="D14" s="500"/>
      <c r="E14" s="72" t="s">
        <v>116</v>
      </c>
      <c r="F14" s="34" t="s">
        <v>32</v>
      </c>
      <c r="G14" s="34" t="s">
        <v>34</v>
      </c>
      <c r="H14" s="34" t="s">
        <v>158</v>
      </c>
      <c r="I14" s="34">
        <v>1</v>
      </c>
      <c r="J14" s="11">
        <v>2</v>
      </c>
      <c r="K14" s="41"/>
      <c r="L14" s="34"/>
      <c r="M14" s="34"/>
      <c r="N14" s="50"/>
      <c r="O14" s="50"/>
      <c r="P14" s="50"/>
      <c r="Q14" s="50"/>
      <c r="R14" s="50"/>
      <c r="S14" s="50"/>
      <c r="T14" s="50"/>
      <c r="U14" s="50"/>
      <c r="V14" s="50"/>
      <c r="W14" s="50">
        <v>4</v>
      </c>
      <c r="X14" s="50"/>
      <c r="Y14" s="50"/>
      <c r="Z14" s="50"/>
      <c r="AA14" s="50"/>
      <c r="AB14" s="50"/>
      <c r="AC14" s="293"/>
      <c r="AD14" s="288">
        <f>SUM(K14:AC14)</f>
        <v>4</v>
      </c>
      <c r="AE14" s="32"/>
    </row>
    <row r="15" spans="1:31" ht="27.75" customHeight="1" x14ac:dyDescent="0.25">
      <c r="A15" s="496"/>
      <c r="B15" s="498"/>
      <c r="C15" s="498"/>
      <c r="D15" s="500"/>
      <c r="E15" s="72" t="s">
        <v>117</v>
      </c>
      <c r="F15" s="34" t="s">
        <v>32</v>
      </c>
      <c r="G15" s="34" t="s">
        <v>34</v>
      </c>
      <c r="H15" s="34" t="s">
        <v>158</v>
      </c>
      <c r="I15" s="34">
        <v>2</v>
      </c>
      <c r="J15" s="11">
        <v>9</v>
      </c>
      <c r="K15" s="41"/>
      <c r="L15" s="34"/>
      <c r="M15" s="34"/>
      <c r="N15" s="50"/>
      <c r="O15" s="50"/>
      <c r="P15" s="50"/>
      <c r="Q15" s="50"/>
      <c r="R15" s="50"/>
      <c r="S15" s="50"/>
      <c r="T15" s="50"/>
      <c r="U15" s="50"/>
      <c r="V15" s="50"/>
      <c r="W15" s="50">
        <f>9*0.33</f>
        <v>2.97</v>
      </c>
      <c r="X15" s="50"/>
      <c r="Y15" s="50"/>
      <c r="Z15" s="50"/>
      <c r="AA15" s="50"/>
      <c r="AB15" s="50"/>
      <c r="AC15" s="293"/>
      <c r="AD15" s="288">
        <f>SUM(K15:AC15)</f>
        <v>2.97</v>
      </c>
      <c r="AE15" s="32"/>
    </row>
    <row r="16" spans="1:31" ht="14.25" customHeight="1" x14ac:dyDescent="0.25">
      <c r="A16" s="496"/>
      <c r="B16" s="498"/>
      <c r="C16" s="498"/>
      <c r="D16" s="500"/>
      <c r="E16" s="33" t="s">
        <v>99</v>
      </c>
      <c r="F16" s="34" t="s">
        <v>32</v>
      </c>
      <c r="G16" s="34" t="s">
        <v>34</v>
      </c>
      <c r="H16" s="34" t="s">
        <v>126</v>
      </c>
      <c r="I16" s="34">
        <v>2</v>
      </c>
      <c r="J16" s="40">
        <v>2</v>
      </c>
      <c r="K16" s="41"/>
      <c r="L16" s="34"/>
      <c r="M16" s="34"/>
      <c r="N16" s="50"/>
      <c r="O16" s="50"/>
      <c r="P16" s="50"/>
      <c r="Q16" s="50"/>
      <c r="R16" s="50"/>
      <c r="S16" s="50">
        <f>1.6*2</f>
        <v>3.2</v>
      </c>
      <c r="T16" s="50"/>
      <c r="U16" s="50"/>
      <c r="V16" s="50"/>
      <c r="W16" s="50"/>
      <c r="X16" s="50"/>
      <c r="Y16" s="50"/>
      <c r="Z16" s="50"/>
      <c r="AA16" s="50"/>
      <c r="AB16" s="50"/>
      <c r="AC16" s="295"/>
      <c r="AD16" s="288">
        <f>SUM(K16:AC16)</f>
        <v>3.2</v>
      </c>
      <c r="AE16" s="32"/>
    </row>
    <row r="17" spans="1:31" ht="14.25" customHeight="1" x14ac:dyDescent="0.25">
      <c r="A17" s="496"/>
      <c r="B17" s="498"/>
      <c r="C17" s="498"/>
      <c r="D17" s="500"/>
      <c r="E17" s="33" t="s">
        <v>98</v>
      </c>
      <c r="F17" s="34" t="s">
        <v>32</v>
      </c>
      <c r="G17" s="34" t="s">
        <v>34</v>
      </c>
      <c r="H17" s="34" t="s">
        <v>126</v>
      </c>
      <c r="I17" s="34">
        <v>2</v>
      </c>
      <c r="J17" s="40">
        <v>2</v>
      </c>
      <c r="K17" s="41"/>
      <c r="L17" s="34"/>
      <c r="M17" s="34"/>
      <c r="N17" s="50"/>
      <c r="O17" s="50"/>
      <c r="P17" s="50"/>
      <c r="Q17" s="50">
        <f>10.5*2</f>
        <v>21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293"/>
      <c r="AD17" s="288">
        <f>SUM(K17:AC17)</f>
        <v>21</v>
      </c>
      <c r="AE17" s="32"/>
    </row>
    <row r="18" spans="1:31" ht="13.8" x14ac:dyDescent="0.25">
      <c r="A18" s="496"/>
      <c r="B18" s="498"/>
      <c r="C18" s="498"/>
      <c r="D18" s="500"/>
      <c r="E18" s="89" t="s">
        <v>72</v>
      </c>
      <c r="F18" s="90" t="s">
        <v>32</v>
      </c>
      <c r="G18" s="34" t="s">
        <v>34</v>
      </c>
      <c r="H18" s="233" t="s">
        <v>126</v>
      </c>
      <c r="I18" s="233">
        <v>2</v>
      </c>
      <c r="J18" s="132">
        <v>11</v>
      </c>
      <c r="K18" s="94"/>
      <c r="L18" s="90"/>
      <c r="M18" s="90"/>
      <c r="N18" s="215"/>
      <c r="O18" s="215"/>
      <c r="P18" s="215"/>
      <c r="Q18" s="215">
        <f>11*0.5</f>
        <v>5.5</v>
      </c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307"/>
      <c r="AD18" s="289">
        <f t="shared" si="0"/>
        <v>5.5</v>
      </c>
      <c r="AE18" s="32"/>
    </row>
    <row r="19" spans="1:31" ht="15" customHeight="1" thickBot="1" x14ac:dyDescent="0.35">
      <c r="A19" s="496"/>
      <c r="B19" s="498"/>
      <c r="C19" s="498"/>
      <c r="D19" s="500"/>
      <c r="E19" s="42" t="s">
        <v>49</v>
      </c>
      <c r="F19" s="43"/>
      <c r="G19" s="43"/>
      <c r="H19" s="43"/>
      <c r="I19" s="43"/>
      <c r="J19" s="44"/>
      <c r="K19" s="53">
        <f t="shared" ref="K19:AD19" si="1">SUM(K6:K18)</f>
        <v>116</v>
      </c>
      <c r="L19" s="54">
        <f t="shared" si="1"/>
        <v>96</v>
      </c>
      <c r="M19" s="54">
        <f t="shared" si="1"/>
        <v>16</v>
      </c>
      <c r="N19" s="55">
        <f t="shared" si="1"/>
        <v>4</v>
      </c>
      <c r="O19" s="55">
        <f t="shared" si="1"/>
        <v>2</v>
      </c>
      <c r="P19" s="55">
        <f t="shared" si="1"/>
        <v>0</v>
      </c>
      <c r="Q19" s="55">
        <f t="shared" si="1"/>
        <v>26.5</v>
      </c>
      <c r="R19" s="55">
        <f t="shared" si="1"/>
        <v>0</v>
      </c>
      <c r="S19" s="55">
        <f t="shared" si="1"/>
        <v>3.2</v>
      </c>
      <c r="T19" s="55">
        <f t="shared" si="1"/>
        <v>0</v>
      </c>
      <c r="U19" s="55">
        <f t="shared" si="1"/>
        <v>11</v>
      </c>
      <c r="V19" s="55">
        <f t="shared" si="1"/>
        <v>0</v>
      </c>
      <c r="W19" s="55">
        <f t="shared" si="1"/>
        <v>28.56</v>
      </c>
      <c r="X19" s="55">
        <f t="shared" si="1"/>
        <v>0</v>
      </c>
      <c r="Y19" s="55">
        <f t="shared" si="1"/>
        <v>0</v>
      </c>
      <c r="Z19" s="55">
        <f t="shared" si="1"/>
        <v>0</v>
      </c>
      <c r="AA19" s="55">
        <f t="shared" si="1"/>
        <v>0</v>
      </c>
      <c r="AB19" s="55">
        <f t="shared" si="1"/>
        <v>0</v>
      </c>
      <c r="AC19" s="294">
        <f t="shared" si="1"/>
        <v>0</v>
      </c>
      <c r="AD19" s="290">
        <f t="shared" si="1"/>
        <v>303.26</v>
      </c>
      <c r="AE19" s="32"/>
    </row>
    <row r="20" spans="1:31" ht="13.5" customHeight="1" x14ac:dyDescent="0.3">
      <c r="A20" s="496"/>
      <c r="B20" s="498"/>
      <c r="C20" s="498"/>
      <c r="D20" s="500"/>
      <c r="E20" s="219"/>
      <c r="F20" s="220"/>
      <c r="G20" s="220"/>
      <c r="H20" s="220"/>
      <c r="I20" s="220"/>
      <c r="J20" s="221"/>
      <c r="K20" s="222"/>
      <c r="L20" s="223"/>
      <c r="M20" s="223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315"/>
      <c r="AD20" s="316"/>
      <c r="AE20" s="48"/>
    </row>
    <row r="21" spans="1:31" ht="17.25" customHeight="1" x14ac:dyDescent="0.3">
      <c r="A21" s="496"/>
      <c r="B21" s="498"/>
      <c r="C21" s="498"/>
      <c r="D21" s="500"/>
      <c r="E21" s="72" t="s">
        <v>153</v>
      </c>
      <c r="F21" s="236" t="s">
        <v>32</v>
      </c>
      <c r="G21" s="236" t="s">
        <v>34</v>
      </c>
      <c r="H21" s="90" t="s">
        <v>132</v>
      </c>
      <c r="I21" s="90">
        <v>2</v>
      </c>
      <c r="J21" s="115">
        <v>1</v>
      </c>
      <c r="K21" s="41">
        <v>24</v>
      </c>
      <c r="L21" s="34">
        <v>14</v>
      </c>
      <c r="M21" s="34"/>
      <c r="N21" s="50"/>
      <c r="O21" s="50"/>
      <c r="P21" s="297"/>
      <c r="Q21" s="297"/>
      <c r="R21" s="297"/>
      <c r="S21" s="118"/>
      <c r="T21" s="118"/>
      <c r="U21" s="51">
        <v>0.5</v>
      </c>
      <c r="V21" s="118"/>
      <c r="W21" s="118"/>
      <c r="X21" s="118"/>
      <c r="Y21" s="50"/>
      <c r="Z21" s="118"/>
      <c r="AA21" s="118"/>
      <c r="AB21" s="118"/>
      <c r="AC21" s="317"/>
      <c r="AD21" s="318">
        <f>SUM(K21:AA21)</f>
        <v>38.5</v>
      </c>
      <c r="AE21" s="48"/>
    </row>
    <row r="22" spans="1:31" ht="13.5" customHeight="1" x14ac:dyDescent="0.3">
      <c r="A22" s="496"/>
      <c r="B22" s="498"/>
      <c r="C22" s="498"/>
      <c r="D22" s="500"/>
      <c r="E22" s="33" t="s">
        <v>154</v>
      </c>
      <c r="F22" s="236" t="s">
        <v>32</v>
      </c>
      <c r="G22" s="236" t="s">
        <v>34</v>
      </c>
      <c r="H22" s="90" t="s">
        <v>132</v>
      </c>
      <c r="I22" s="90">
        <v>2</v>
      </c>
      <c r="J22" s="115">
        <v>2</v>
      </c>
      <c r="K22" s="41">
        <v>24</v>
      </c>
      <c r="L22" s="34">
        <v>14</v>
      </c>
      <c r="M22" s="34"/>
      <c r="N22" s="50"/>
      <c r="O22" s="50"/>
      <c r="P22" s="297"/>
      <c r="Q22" s="297"/>
      <c r="R22" s="297"/>
      <c r="S22" s="118"/>
      <c r="T22" s="118"/>
      <c r="U22" s="51">
        <v>0.5</v>
      </c>
      <c r="V22" s="118"/>
      <c r="W22" s="118"/>
      <c r="X22" s="118"/>
      <c r="Y22" s="50"/>
      <c r="Z22" s="118"/>
      <c r="AA22" s="118"/>
      <c r="AB22" s="118"/>
      <c r="AC22" s="317"/>
      <c r="AD22" s="318">
        <f>SUM(K22:AA22)</f>
        <v>38.5</v>
      </c>
      <c r="AE22" s="48"/>
    </row>
    <row r="23" spans="1:31" ht="13.5" customHeight="1" x14ac:dyDescent="0.3">
      <c r="A23" s="496"/>
      <c r="B23" s="498"/>
      <c r="C23" s="498"/>
      <c r="D23" s="500"/>
      <c r="E23" s="155"/>
      <c r="F23" s="236"/>
      <c r="G23" s="236"/>
      <c r="H23" s="90"/>
      <c r="I23" s="90"/>
      <c r="J23" s="115"/>
      <c r="K23" s="237"/>
      <c r="L23" s="37"/>
      <c r="M23" s="37"/>
      <c r="N23" s="319"/>
      <c r="O23" s="319"/>
      <c r="P23" s="320"/>
      <c r="Q23" s="320"/>
      <c r="R23" s="320"/>
      <c r="S23" s="130"/>
      <c r="T23" s="130"/>
      <c r="U23" s="319"/>
      <c r="V23" s="130"/>
      <c r="W23" s="130"/>
      <c r="X23" s="130"/>
      <c r="Y23" s="319"/>
      <c r="Z23" s="130"/>
      <c r="AA23" s="130"/>
      <c r="AB23" s="130"/>
      <c r="AC23" s="308"/>
      <c r="AD23" s="318">
        <f>SUM(K23:AA23)</f>
        <v>0</v>
      </c>
      <c r="AE23" s="48"/>
    </row>
    <row r="24" spans="1:31" ht="15" customHeight="1" thickBot="1" x14ac:dyDescent="0.35">
      <c r="A24" s="496"/>
      <c r="B24" s="498"/>
      <c r="C24" s="498"/>
      <c r="D24" s="500"/>
      <c r="E24" s="42" t="s">
        <v>76</v>
      </c>
      <c r="F24" s="119"/>
      <c r="G24" s="119"/>
      <c r="H24" s="119"/>
      <c r="I24" s="119"/>
      <c r="J24" s="120"/>
      <c r="K24" s="54">
        <f t="shared" ref="K24:AD24" si="2">K21+K23+K22</f>
        <v>48</v>
      </c>
      <c r="L24" s="54">
        <f t="shared" si="2"/>
        <v>28</v>
      </c>
      <c r="M24" s="54">
        <f t="shared" si="2"/>
        <v>0</v>
      </c>
      <c r="N24" s="55">
        <f t="shared" si="2"/>
        <v>0</v>
      </c>
      <c r="O24" s="55">
        <f t="shared" si="2"/>
        <v>0</v>
      </c>
      <c r="P24" s="55">
        <f t="shared" si="2"/>
        <v>0</v>
      </c>
      <c r="Q24" s="55">
        <f t="shared" si="2"/>
        <v>0</v>
      </c>
      <c r="R24" s="55">
        <f t="shared" si="2"/>
        <v>0</v>
      </c>
      <c r="S24" s="55">
        <f t="shared" si="2"/>
        <v>0</v>
      </c>
      <c r="T24" s="55">
        <f t="shared" si="2"/>
        <v>0</v>
      </c>
      <c r="U24" s="55">
        <f t="shared" si="2"/>
        <v>1</v>
      </c>
      <c r="V24" s="55">
        <f t="shared" si="2"/>
        <v>0</v>
      </c>
      <c r="W24" s="55">
        <f t="shared" si="2"/>
        <v>0</v>
      </c>
      <c r="X24" s="55">
        <f t="shared" si="2"/>
        <v>0</v>
      </c>
      <c r="Y24" s="55">
        <f t="shared" si="2"/>
        <v>0</v>
      </c>
      <c r="Z24" s="55">
        <f t="shared" si="2"/>
        <v>0</v>
      </c>
      <c r="AA24" s="55">
        <f t="shared" si="2"/>
        <v>0</v>
      </c>
      <c r="AB24" s="55">
        <f t="shared" si="2"/>
        <v>0</v>
      </c>
      <c r="AC24" s="294">
        <f t="shared" si="2"/>
        <v>0</v>
      </c>
      <c r="AD24" s="290">
        <f t="shared" si="2"/>
        <v>77</v>
      </c>
      <c r="AE24" s="48"/>
    </row>
    <row r="25" spans="1:31" ht="18" customHeight="1" thickBot="1" x14ac:dyDescent="0.35">
      <c r="A25" s="497"/>
      <c r="B25" s="499"/>
      <c r="C25" s="499"/>
      <c r="D25" s="501"/>
      <c r="E25" s="124" t="s">
        <v>23</v>
      </c>
      <c r="F25" s="150"/>
      <c r="G25" s="150"/>
      <c r="H25" s="150"/>
      <c r="I25" s="150"/>
      <c r="J25" s="188"/>
      <c r="K25" s="78">
        <f t="shared" ref="K25:AD25" si="3">K19+K24</f>
        <v>164</v>
      </c>
      <c r="L25" s="78">
        <f t="shared" si="3"/>
        <v>124</v>
      </c>
      <c r="M25" s="78">
        <f t="shared" si="3"/>
        <v>16</v>
      </c>
      <c r="N25" s="146">
        <f t="shared" si="3"/>
        <v>4</v>
      </c>
      <c r="O25" s="146">
        <f t="shared" si="3"/>
        <v>2</v>
      </c>
      <c r="P25" s="146">
        <f t="shared" si="3"/>
        <v>0</v>
      </c>
      <c r="Q25" s="146">
        <f t="shared" si="3"/>
        <v>26.5</v>
      </c>
      <c r="R25" s="146">
        <f t="shared" si="3"/>
        <v>0</v>
      </c>
      <c r="S25" s="146">
        <f t="shared" si="3"/>
        <v>3.2</v>
      </c>
      <c r="T25" s="146">
        <f t="shared" si="3"/>
        <v>0</v>
      </c>
      <c r="U25" s="146">
        <f t="shared" si="3"/>
        <v>12</v>
      </c>
      <c r="V25" s="146">
        <f t="shared" si="3"/>
        <v>0</v>
      </c>
      <c r="W25" s="146">
        <f t="shared" si="3"/>
        <v>28.56</v>
      </c>
      <c r="X25" s="146">
        <f t="shared" si="3"/>
        <v>0</v>
      </c>
      <c r="Y25" s="146">
        <f t="shared" si="3"/>
        <v>0</v>
      </c>
      <c r="Z25" s="146">
        <f t="shared" si="3"/>
        <v>0</v>
      </c>
      <c r="AA25" s="146">
        <f t="shared" si="3"/>
        <v>0</v>
      </c>
      <c r="AB25" s="146">
        <f t="shared" si="3"/>
        <v>0</v>
      </c>
      <c r="AC25" s="321">
        <f t="shared" si="3"/>
        <v>0</v>
      </c>
      <c r="AD25" s="322">
        <f t="shared" si="3"/>
        <v>380.26</v>
      </c>
      <c r="AE25" s="58">
        <f>SUM(AE5:AE19)</f>
        <v>0</v>
      </c>
    </row>
    <row r="26" spans="1:31" s="25" customFormat="1" ht="12" customHeight="1" x14ac:dyDescent="0.25">
      <c r="A26" s="473" t="s">
        <v>56</v>
      </c>
      <c r="B26" s="468" t="s">
        <v>0</v>
      </c>
      <c r="C26" s="461" t="s">
        <v>62</v>
      </c>
      <c r="D26" s="459" t="s">
        <v>5</v>
      </c>
      <c r="E26" s="468" t="s">
        <v>1</v>
      </c>
      <c r="F26" s="475" t="s">
        <v>2</v>
      </c>
      <c r="G26" s="475" t="s">
        <v>27</v>
      </c>
      <c r="H26" s="231"/>
      <c r="I26" s="475" t="s">
        <v>28</v>
      </c>
      <c r="J26" s="475" t="s">
        <v>3</v>
      </c>
      <c r="K26" s="16"/>
      <c r="L26" s="16"/>
      <c r="M26" s="16"/>
      <c r="N26" s="16"/>
      <c r="O26" s="16"/>
      <c r="P26" s="16"/>
      <c r="Q26" s="16"/>
      <c r="R26" s="16"/>
      <c r="S26" s="16"/>
      <c r="T26" s="17" t="s">
        <v>4</v>
      </c>
      <c r="U26" s="16"/>
      <c r="V26" s="16"/>
      <c r="W26" s="16"/>
      <c r="X26" s="16"/>
      <c r="Y26" s="16"/>
      <c r="Z26" s="16"/>
      <c r="AA26" s="16"/>
      <c r="AB26" s="16"/>
      <c r="AC26" s="16"/>
      <c r="AD26" s="18"/>
      <c r="AE26" s="59"/>
    </row>
    <row r="27" spans="1:31" s="25" customFormat="1" ht="119.25" customHeight="1" thickBot="1" x14ac:dyDescent="0.3">
      <c r="A27" s="474"/>
      <c r="B27" s="469"/>
      <c r="C27" s="462"/>
      <c r="D27" s="460"/>
      <c r="E27" s="469"/>
      <c r="F27" s="476"/>
      <c r="G27" s="476"/>
      <c r="H27" s="232" t="s">
        <v>52</v>
      </c>
      <c r="I27" s="476"/>
      <c r="J27" s="476"/>
      <c r="K27" s="21" t="s">
        <v>6</v>
      </c>
      <c r="L27" s="232" t="s">
        <v>7</v>
      </c>
      <c r="M27" s="22" t="s">
        <v>8</v>
      </c>
      <c r="N27" s="22" t="s">
        <v>9</v>
      </c>
      <c r="O27" s="232" t="s">
        <v>10</v>
      </c>
      <c r="P27" s="22" t="s">
        <v>11</v>
      </c>
      <c r="Q27" s="232" t="s">
        <v>86</v>
      </c>
      <c r="R27" s="232" t="s">
        <v>93</v>
      </c>
      <c r="S27" s="22" t="s">
        <v>12</v>
      </c>
      <c r="T27" s="22" t="s">
        <v>13</v>
      </c>
      <c r="U27" s="232" t="s">
        <v>53</v>
      </c>
      <c r="V27" s="232" t="s">
        <v>15</v>
      </c>
      <c r="W27" s="232" t="s">
        <v>51</v>
      </c>
      <c r="X27" s="232" t="s">
        <v>16</v>
      </c>
      <c r="Y27" s="232" t="s">
        <v>17</v>
      </c>
      <c r="Z27" s="232" t="s">
        <v>54</v>
      </c>
      <c r="AA27" s="22" t="s">
        <v>18</v>
      </c>
      <c r="AB27" s="232"/>
      <c r="AC27" s="22"/>
      <c r="AD27" s="23" t="s">
        <v>20</v>
      </c>
      <c r="AE27" s="24" t="s">
        <v>21</v>
      </c>
    </row>
    <row r="28" spans="1:31" ht="15" customHeight="1" thickBot="1" x14ac:dyDescent="0.3">
      <c r="A28" s="27"/>
      <c r="B28" s="189"/>
      <c r="C28" s="190"/>
      <c r="D28" s="190"/>
      <c r="E28" s="191" t="s">
        <v>30</v>
      </c>
      <c r="F28" s="190"/>
      <c r="G28" s="190"/>
      <c r="H28" s="190"/>
      <c r="I28" s="190"/>
      <c r="J28" s="192"/>
      <c r="K28" s="193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60"/>
    </row>
    <row r="29" spans="1:31" ht="20.25" customHeight="1" x14ac:dyDescent="0.25">
      <c r="A29" s="507">
        <v>3</v>
      </c>
      <c r="B29" s="508" t="s">
        <v>73</v>
      </c>
      <c r="C29" s="509" t="s">
        <v>82</v>
      </c>
      <c r="D29" s="510">
        <v>1</v>
      </c>
      <c r="E29" s="28" t="s">
        <v>81</v>
      </c>
      <c r="F29" s="29" t="s">
        <v>32</v>
      </c>
      <c r="G29" s="29" t="s">
        <v>34</v>
      </c>
      <c r="H29" s="29" t="s">
        <v>125</v>
      </c>
      <c r="I29" s="29">
        <v>2</v>
      </c>
      <c r="J29" s="30">
        <v>23</v>
      </c>
      <c r="K29" s="61">
        <v>12</v>
      </c>
      <c r="L29" s="29">
        <v>16</v>
      </c>
      <c r="M29" s="29"/>
      <c r="N29" s="136">
        <f>23*0.25</f>
        <v>5.75</v>
      </c>
      <c r="O29" s="136">
        <v>2</v>
      </c>
      <c r="P29" s="136"/>
      <c r="Q29" s="136"/>
      <c r="R29" s="136"/>
      <c r="S29" s="136"/>
      <c r="T29" s="136"/>
      <c r="U29" s="136">
        <v>1</v>
      </c>
      <c r="V29" s="136"/>
      <c r="W29" s="331"/>
      <c r="X29" s="331"/>
      <c r="Y29" s="331"/>
      <c r="Z29" s="331"/>
      <c r="AA29" s="136"/>
      <c r="AB29" s="136"/>
      <c r="AC29" s="292"/>
      <c r="AD29" s="291">
        <f t="shared" ref="AD29:AD35" si="4">SUM(K29:AC29)</f>
        <v>36.75</v>
      </c>
      <c r="AE29" s="63"/>
    </row>
    <row r="30" spans="1:31" ht="20.25" customHeight="1" x14ac:dyDescent="0.25">
      <c r="A30" s="507"/>
      <c r="B30" s="496"/>
      <c r="C30" s="504"/>
      <c r="D30" s="500"/>
      <c r="E30" s="33" t="s">
        <v>81</v>
      </c>
      <c r="F30" s="34" t="s">
        <v>32</v>
      </c>
      <c r="G30" s="34" t="s">
        <v>34</v>
      </c>
      <c r="H30" s="34" t="s">
        <v>158</v>
      </c>
      <c r="I30" s="34">
        <v>1</v>
      </c>
      <c r="J30" s="11">
        <v>9</v>
      </c>
      <c r="K30" s="41">
        <v>12</v>
      </c>
      <c r="L30" s="34">
        <v>16</v>
      </c>
      <c r="M30" s="34"/>
      <c r="N30" s="50">
        <f>9*0.25</f>
        <v>2.25</v>
      </c>
      <c r="O30" s="50">
        <v>1</v>
      </c>
      <c r="P30" s="50"/>
      <c r="Q30" s="50"/>
      <c r="R30" s="50"/>
      <c r="S30" s="50"/>
      <c r="T30" s="50"/>
      <c r="U30" s="50">
        <v>1</v>
      </c>
      <c r="V30" s="50"/>
      <c r="W30" s="297"/>
      <c r="X30" s="297"/>
      <c r="Y30" s="297"/>
      <c r="Z30" s="297"/>
      <c r="AA30" s="50"/>
      <c r="AB30" s="50"/>
      <c r="AC30" s="293"/>
      <c r="AD30" s="288">
        <f>SUM(K30:AC30)</f>
        <v>32.25</v>
      </c>
      <c r="AE30" s="63"/>
    </row>
    <row r="31" spans="1:31" ht="20.25" customHeight="1" x14ac:dyDescent="0.25">
      <c r="A31" s="507"/>
      <c r="B31" s="496"/>
      <c r="C31" s="504"/>
      <c r="D31" s="500"/>
      <c r="E31" s="33" t="s">
        <v>138</v>
      </c>
      <c r="F31" s="34" t="s">
        <v>32</v>
      </c>
      <c r="G31" s="34" t="s">
        <v>34</v>
      </c>
      <c r="H31" s="34" t="s">
        <v>139</v>
      </c>
      <c r="I31" s="34">
        <v>2</v>
      </c>
      <c r="J31" s="11">
        <v>50</v>
      </c>
      <c r="K31" s="41">
        <v>28</v>
      </c>
      <c r="L31" s="34">
        <v>56</v>
      </c>
      <c r="M31" s="34"/>
      <c r="N31" s="50"/>
      <c r="O31" s="50"/>
      <c r="P31" s="50"/>
      <c r="Q31" s="50"/>
      <c r="R31" s="50"/>
      <c r="S31" s="50"/>
      <c r="T31" s="50"/>
      <c r="U31" s="50">
        <v>5</v>
      </c>
      <c r="V31" s="50"/>
      <c r="W31" s="297"/>
      <c r="X31" s="297"/>
      <c r="Y31" s="297"/>
      <c r="Z31" s="297"/>
      <c r="AA31" s="50"/>
      <c r="AB31" s="50"/>
      <c r="AC31" s="293"/>
      <c r="AD31" s="288">
        <f t="shared" si="4"/>
        <v>89</v>
      </c>
      <c r="AE31" s="63"/>
    </row>
    <row r="32" spans="1:31" ht="20.25" customHeight="1" x14ac:dyDescent="0.25">
      <c r="A32" s="507"/>
      <c r="B32" s="496"/>
      <c r="C32" s="504"/>
      <c r="D32" s="500"/>
      <c r="E32" s="33" t="s">
        <v>91</v>
      </c>
      <c r="F32" s="34" t="s">
        <v>32</v>
      </c>
      <c r="G32" s="34" t="s">
        <v>34</v>
      </c>
      <c r="H32" s="34" t="s">
        <v>141</v>
      </c>
      <c r="I32" s="34">
        <v>1</v>
      </c>
      <c r="J32" s="11">
        <v>30</v>
      </c>
      <c r="K32" s="41">
        <v>16</v>
      </c>
      <c r="L32" s="34">
        <v>16</v>
      </c>
      <c r="M32" s="34"/>
      <c r="N32" s="50">
        <f>30*0.25</f>
        <v>7.5</v>
      </c>
      <c r="O32" s="50">
        <v>2</v>
      </c>
      <c r="P32" s="50"/>
      <c r="Q32" s="50"/>
      <c r="R32" s="50"/>
      <c r="S32" s="50"/>
      <c r="T32" s="50"/>
      <c r="U32" s="50">
        <v>2</v>
      </c>
      <c r="V32" s="50"/>
      <c r="W32" s="50"/>
      <c r="X32" s="50"/>
      <c r="Y32" s="50"/>
      <c r="Z32" s="50"/>
      <c r="AA32" s="50"/>
      <c r="AB32" s="50"/>
      <c r="AC32" s="293"/>
      <c r="AD32" s="288">
        <f t="shared" si="4"/>
        <v>43.5</v>
      </c>
      <c r="AE32" s="63"/>
    </row>
    <row r="33" spans="1:31" ht="18.75" customHeight="1" x14ac:dyDescent="0.25">
      <c r="A33" s="507"/>
      <c r="B33" s="496"/>
      <c r="C33" s="504"/>
      <c r="D33" s="500"/>
      <c r="E33" s="33" t="s">
        <v>103</v>
      </c>
      <c r="F33" s="34" t="s">
        <v>32</v>
      </c>
      <c r="G33" s="34" t="s">
        <v>34</v>
      </c>
      <c r="H33" s="34" t="s">
        <v>95</v>
      </c>
      <c r="I33" s="34">
        <v>4</v>
      </c>
      <c r="J33" s="11">
        <v>2</v>
      </c>
      <c r="K33" s="41"/>
      <c r="L33" s="34"/>
      <c r="M33" s="67"/>
      <c r="N33" s="332"/>
      <c r="O33" s="332"/>
      <c r="P33" s="50"/>
      <c r="Q33" s="332"/>
      <c r="R33" s="332"/>
      <c r="S33" s="50">
        <f>1.6*2</f>
        <v>3.2</v>
      </c>
      <c r="T33" s="332"/>
      <c r="U33" s="50"/>
      <c r="V33" s="50"/>
      <c r="W33" s="332"/>
      <c r="X33" s="332"/>
      <c r="Y33" s="332"/>
      <c r="Z33" s="332"/>
      <c r="AA33" s="332"/>
      <c r="AB33" s="332"/>
      <c r="AC33" s="333"/>
      <c r="AD33" s="288">
        <f t="shared" si="4"/>
        <v>3.2</v>
      </c>
      <c r="AE33" s="63"/>
    </row>
    <row r="34" spans="1:31" ht="18" customHeight="1" x14ac:dyDescent="0.25">
      <c r="A34" s="507"/>
      <c r="B34" s="496"/>
      <c r="C34" s="504"/>
      <c r="D34" s="500"/>
      <c r="E34" s="33" t="s">
        <v>98</v>
      </c>
      <c r="F34" s="34" t="s">
        <v>32</v>
      </c>
      <c r="G34" s="34" t="s">
        <v>34</v>
      </c>
      <c r="H34" s="34" t="s">
        <v>95</v>
      </c>
      <c r="I34" s="34">
        <v>4</v>
      </c>
      <c r="J34" s="11">
        <v>2</v>
      </c>
      <c r="K34" s="41"/>
      <c r="L34" s="34"/>
      <c r="M34" s="34"/>
      <c r="N34" s="50"/>
      <c r="O34" s="50"/>
      <c r="P34" s="50"/>
      <c r="Q34" s="50">
        <v>6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293"/>
      <c r="AD34" s="288">
        <f t="shared" si="4"/>
        <v>6</v>
      </c>
      <c r="AE34" s="63"/>
    </row>
    <row r="35" spans="1:31" ht="22.5" customHeight="1" x14ac:dyDescent="0.25">
      <c r="A35" s="507"/>
      <c r="B35" s="496"/>
      <c r="C35" s="504"/>
      <c r="D35" s="500"/>
      <c r="E35" s="89" t="s">
        <v>72</v>
      </c>
      <c r="F35" s="90" t="s">
        <v>32</v>
      </c>
      <c r="G35" s="90" t="s">
        <v>34</v>
      </c>
      <c r="H35" s="91" t="s">
        <v>95</v>
      </c>
      <c r="I35" s="91">
        <v>4</v>
      </c>
      <c r="J35" s="330">
        <v>10</v>
      </c>
      <c r="K35" s="41"/>
      <c r="L35" s="34"/>
      <c r="M35" s="34"/>
      <c r="N35" s="50"/>
      <c r="O35" s="50"/>
      <c r="P35" s="50"/>
      <c r="Q35" s="215">
        <v>5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293"/>
      <c r="AD35" s="288">
        <f t="shared" si="4"/>
        <v>5</v>
      </c>
      <c r="AE35" s="63"/>
    </row>
    <row r="36" spans="1:31" ht="21" customHeight="1" x14ac:dyDescent="0.25">
      <c r="A36" s="507"/>
      <c r="B36" s="496"/>
      <c r="C36" s="504"/>
      <c r="D36" s="500"/>
      <c r="E36" s="33"/>
      <c r="F36" s="34"/>
      <c r="G36" s="34"/>
      <c r="H36" s="34"/>
      <c r="I36" s="34"/>
      <c r="J36" s="11"/>
      <c r="K36" s="41"/>
      <c r="L36" s="34"/>
      <c r="M36" s="34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293"/>
      <c r="AD36" s="288"/>
      <c r="AE36" s="63"/>
    </row>
    <row r="37" spans="1:31" ht="20.25" customHeight="1" thickBot="1" x14ac:dyDescent="0.35">
      <c r="A37" s="507"/>
      <c r="B37" s="496"/>
      <c r="C37" s="504"/>
      <c r="D37" s="500"/>
      <c r="E37" s="42" t="s">
        <v>49</v>
      </c>
      <c r="F37" s="43"/>
      <c r="G37" s="43"/>
      <c r="H37" s="43"/>
      <c r="I37" s="43"/>
      <c r="J37" s="52"/>
      <c r="K37" s="53">
        <f t="shared" ref="K37:P37" si="5">SUM(K29:K33)</f>
        <v>68</v>
      </c>
      <c r="L37" s="54">
        <f t="shared" si="5"/>
        <v>104</v>
      </c>
      <c r="M37" s="54">
        <f t="shared" si="5"/>
        <v>0</v>
      </c>
      <c r="N37" s="55">
        <f>SUM(N29:N33)</f>
        <v>15.5</v>
      </c>
      <c r="O37" s="55">
        <f>SUM(O29:O33)</f>
        <v>5</v>
      </c>
      <c r="P37" s="55">
        <f t="shared" si="5"/>
        <v>0</v>
      </c>
      <c r="Q37" s="55">
        <f>SUM(Q29:Q36)</f>
        <v>11</v>
      </c>
      <c r="R37" s="55">
        <f>SUM(R29:R33)</f>
        <v>0</v>
      </c>
      <c r="S37" s="55">
        <f>SUM(S29:S35)</f>
        <v>3.2</v>
      </c>
      <c r="T37" s="55">
        <f t="shared" ref="T37:AC37" si="6">SUM(T29:T33)</f>
        <v>0</v>
      </c>
      <c r="U37" s="55">
        <f t="shared" si="6"/>
        <v>9</v>
      </c>
      <c r="V37" s="55">
        <f t="shared" si="6"/>
        <v>0</v>
      </c>
      <c r="W37" s="55">
        <f t="shared" si="6"/>
        <v>0</v>
      </c>
      <c r="X37" s="55">
        <f t="shared" si="6"/>
        <v>0</v>
      </c>
      <c r="Y37" s="55">
        <f t="shared" si="6"/>
        <v>0</v>
      </c>
      <c r="Z37" s="55">
        <f t="shared" si="6"/>
        <v>0</v>
      </c>
      <c r="AA37" s="55">
        <f t="shared" si="6"/>
        <v>0</v>
      </c>
      <c r="AB37" s="55">
        <f t="shared" si="6"/>
        <v>0</v>
      </c>
      <c r="AC37" s="294">
        <f t="shared" si="6"/>
        <v>0</v>
      </c>
      <c r="AD37" s="290">
        <f>SUM(AD29:AD36)</f>
        <v>215.7</v>
      </c>
      <c r="AE37" s="63"/>
    </row>
    <row r="38" spans="1:31" ht="18.75" customHeight="1" x14ac:dyDescent="0.25">
      <c r="A38" s="507"/>
      <c r="B38" s="496"/>
      <c r="C38" s="504"/>
      <c r="D38" s="500"/>
      <c r="E38" s="47"/>
      <c r="F38" s="65"/>
      <c r="G38" s="65"/>
      <c r="H38" s="65"/>
      <c r="I38" s="65"/>
      <c r="J38" s="69"/>
      <c r="K38" s="207"/>
      <c r="L38" s="208"/>
      <c r="M38" s="208"/>
      <c r="N38" s="334"/>
      <c r="O38" s="334"/>
      <c r="P38" s="334"/>
      <c r="Q38" s="334"/>
      <c r="R38" s="334"/>
      <c r="S38" s="334"/>
      <c r="T38" s="334"/>
      <c r="U38" s="335"/>
      <c r="V38" s="334"/>
      <c r="W38" s="111"/>
      <c r="X38" s="111"/>
      <c r="Y38" s="111"/>
      <c r="Z38" s="111"/>
      <c r="AA38" s="111"/>
      <c r="AB38" s="111"/>
      <c r="AC38" s="336"/>
      <c r="AD38" s="337"/>
      <c r="AE38" s="63"/>
    </row>
    <row r="39" spans="1:31" ht="13.8" x14ac:dyDescent="0.25">
      <c r="A39" s="507"/>
      <c r="B39" s="496"/>
      <c r="C39" s="504"/>
      <c r="D39" s="500"/>
      <c r="E39" s="47"/>
      <c r="F39" s="65"/>
      <c r="G39" s="65"/>
      <c r="H39" s="65"/>
      <c r="I39" s="65"/>
      <c r="J39" s="69"/>
      <c r="K39" s="35"/>
      <c r="L39" s="65"/>
      <c r="M39" s="66"/>
      <c r="N39" s="338"/>
      <c r="O39" s="338"/>
      <c r="P39" s="111"/>
      <c r="Q39" s="332"/>
      <c r="R39" s="332"/>
      <c r="S39" s="50"/>
      <c r="T39" s="332"/>
      <c r="U39" s="50"/>
      <c r="V39" s="50"/>
      <c r="W39" s="332"/>
      <c r="X39" s="332"/>
      <c r="Y39" s="332"/>
      <c r="Z39" s="332"/>
      <c r="AA39" s="332"/>
      <c r="AB39" s="332"/>
      <c r="AC39" s="339"/>
      <c r="AD39" s="337">
        <f>SUM(K39:AC39)</f>
        <v>0</v>
      </c>
      <c r="AE39" s="63"/>
    </row>
    <row r="40" spans="1:31" ht="13.8" x14ac:dyDescent="0.25">
      <c r="A40" s="507"/>
      <c r="B40" s="496"/>
      <c r="C40" s="504"/>
      <c r="D40" s="500"/>
      <c r="E40" s="33"/>
      <c r="F40" s="34"/>
      <c r="G40" s="34"/>
      <c r="H40" s="34"/>
      <c r="I40" s="34"/>
      <c r="J40" s="40"/>
      <c r="K40" s="137"/>
      <c r="L40" s="34"/>
      <c r="M40" s="34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340"/>
      <c r="AB40" s="340"/>
      <c r="AC40" s="341"/>
      <c r="AD40" s="288"/>
      <c r="AE40" s="63"/>
    </row>
    <row r="41" spans="1:31" ht="15" thickBot="1" x14ac:dyDescent="0.35">
      <c r="A41" s="507"/>
      <c r="B41" s="496"/>
      <c r="C41" s="504"/>
      <c r="D41" s="500"/>
      <c r="E41" s="42" t="s">
        <v>50</v>
      </c>
      <c r="F41" s="195"/>
      <c r="G41" s="195"/>
      <c r="H41" s="195"/>
      <c r="I41" s="195"/>
      <c r="J41" s="196"/>
      <c r="K41" s="149">
        <f t="shared" ref="K41:AD41" si="7">SUM(K38:K40)</f>
        <v>0</v>
      </c>
      <c r="L41" s="140">
        <f t="shared" si="7"/>
        <v>0</v>
      </c>
      <c r="M41" s="140">
        <f t="shared" si="7"/>
        <v>0</v>
      </c>
      <c r="N41" s="141">
        <f t="shared" si="7"/>
        <v>0</v>
      </c>
      <c r="O41" s="141">
        <f t="shared" si="7"/>
        <v>0</v>
      </c>
      <c r="P41" s="141">
        <f t="shared" si="7"/>
        <v>0</v>
      </c>
      <c r="Q41" s="141">
        <f t="shared" si="7"/>
        <v>0</v>
      </c>
      <c r="R41" s="141">
        <f t="shared" si="7"/>
        <v>0</v>
      </c>
      <c r="S41" s="141">
        <f t="shared" si="7"/>
        <v>0</v>
      </c>
      <c r="T41" s="141">
        <f t="shared" si="7"/>
        <v>0</v>
      </c>
      <c r="U41" s="141">
        <f t="shared" si="7"/>
        <v>0</v>
      </c>
      <c r="V41" s="141">
        <f t="shared" si="7"/>
        <v>0</v>
      </c>
      <c r="W41" s="141">
        <f t="shared" si="7"/>
        <v>0</v>
      </c>
      <c r="X41" s="141">
        <f t="shared" si="7"/>
        <v>0</v>
      </c>
      <c r="Y41" s="141">
        <f t="shared" si="7"/>
        <v>0</v>
      </c>
      <c r="Z41" s="141">
        <f t="shared" si="7"/>
        <v>0</v>
      </c>
      <c r="AA41" s="141">
        <f t="shared" si="7"/>
        <v>0</v>
      </c>
      <c r="AB41" s="141">
        <f t="shared" si="7"/>
        <v>0</v>
      </c>
      <c r="AC41" s="342">
        <f t="shared" si="7"/>
        <v>0</v>
      </c>
      <c r="AD41" s="327">
        <f t="shared" si="7"/>
        <v>0</v>
      </c>
      <c r="AE41" s="95"/>
    </row>
    <row r="42" spans="1:31" ht="14.4" x14ac:dyDescent="0.3">
      <c r="A42" s="507"/>
      <c r="B42" s="496"/>
      <c r="C42" s="504"/>
      <c r="D42" s="500"/>
      <c r="E42" s="72"/>
      <c r="F42" s="151"/>
      <c r="G42" s="29"/>
      <c r="H42" s="29"/>
      <c r="I42" s="29"/>
      <c r="J42" s="30"/>
      <c r="K42" s="61"/>
      <c r="L42" s="29"/>
      <c r="M42" s="29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286"/>
      <c r="AC42" s="343"/>
      <c r="AD42" s="344">
        <f>SUM(K42:AA42)</f>
        <v>0</v>
      </c>
      <c r="AE42" s="74"/>
    </row>
    <row r="43" spans="1:31" ht="14.4" x14ac:dyDescent="0.3">
      <c r="A43" s="507"/>
      <c r="B43" s="496"/>
      <c r="C43" s="504"/>
      <c r="D43" s="500"/>
      <c r="E43" s="33"/>
      <c r="F43" s="236"/>
      <c r="G43" s="236"/>
      <c r="H43" s="90"/>
      <c r="I43" s="90"/>
      <c r="J43" s="115"/>
      <c r="K43" s="41"/>
      <c r="L43" s="34"/>
      <c r="M43" s="34"/>
      <c r="N43" s="50"/>
      <c r="O43" s="50"/>
      <c r="P43" s="297"/>
      <c r="Q43" s="297"/>
      <c r="R43" s="297"/>
      <c r="S43" s="50"/>
      <c r="T43" s="50"/>
      <c r="U43" s="50"/>
      <c r="V43" s="50"/>
      <c r="W43" s="50"/>
      <c r="X43" s="50"/>
      <c r="Y43" s="50"/>
      <c r="Z43" s="50"/>
      <c r="AA43" s="50"/>
      <c r="AB43" s="118"/>
      <c r="AC43" s="345"/>
      <c r="AD43" s="346">
        <f>SUM(K43:AA43)</f>
        <v>0</v>
      </c>
      <c r="AE43" s="74"/>
    </row>
    <row r="44" spans="1:31" ht="15" thickBot="1" x14ac:dyDescent="0.35">
      <c r="A44" s="507"/>
      <c r="B44" s="496"/>
      <c r="C44" s="504"/>
      <c r="D44" s="500"/>
      <c r="E44" s="42" t="s">
        <v>76</v>
      </c>
      <c r="F44" s="119"/>
      <c r="G44" s="119"/>
      <c r="H44" s="119"/>
      <c r="I44" s="119"/>
      <c r="J44" s="120"/>
      <c r="K44" s="127">
        <f>K42+K43</f>
        <v>0</v>
      </c>
      <c r="L44" s="128">
        <f t="shared" ref="L44:AB44" si="8">L42+L43</f>
        <v>0</v>
      </c>
      <c r="M44" s="128">
        <f t="shared" si="8"/>
        <v>0</v>
      </c>
      <c r="N44" s="130">
        <f t="shared" si="8"/>
        <v>0</v>
      </c>
      <c r="O44" s="130">
        <f t="shared" si="8"/>
        <v>0</v>
      </c>
      <c r="P44" s="130">
        <f t="shared" si="8"/>
        <v>0</v>
      </c>
      <c r="Q44" s="130">
        <f t="shared" si="8"/>
        <v>0</v>
      </c>
      <c r="R44" s="130">
        <f t="shared" si="8"/>
        <v>0</v>
      </c>
      <c r="S44" s="130">
        <f t="shared" si="8"/>
        <v>0</v>
      </c>
      <c r="T44" s="130">
        <f t="shared" si="8"/>
        <v>0</v>
      </c>
      <c r="U44" s="130">
        <f t="shared" si="8"/>
        <v>0</v>
      </c>
      <c r="V44" s="130">
        <f t="shared" si="8"/>
        <v>0</v>
      </c>
      <c r="W44" s="130">
        <f t="shared" si="8"/>
        <v>0</v>
      </c>
      <c r="X44" s="130">
        <f t="shared" si="8"/>
        <v>0</v>
      </c>
      <c r="Y44" s="130">
        <f t="shared" si="8"/>
        <v>0</v>
      </c>
      <c r="Z44" s="130">
        <f t="shared" si="8"/>
        <v>0</v>
      </c>
      <c r="AA44" s="130">
        <f t="shared" si="8"/>
        <v>0</v>
      </c>
      <c r="AB44" s="130">
        <f t="shared" si="8"/>
        <v>0</v>
      </c>
      <c r="AC44" s="347">
        <f>AC42+AC43</f>
        <v>0</v>
      </c>
      <c r="AD44" s="348">
        <f>AD42+AD43</f>
        <v>0</v>
      </c>
      <c r="AE44" s="74"/>
    </row>
    <row r="45" spans="1:31" s="235" customFormat="1" ht="15" thickBot="1" x14ac:dyDescent="0.35">
      <c r="A45" s="507"/>
      <c r="B45" s="496"/>
      <c r="C45" s="504"/>
      <c r="D45" s="506"/>
      <c r="E45" s="197" t="s">
        <v>24</v>
      </c>
      <c r="F45" s="144"/>
      <c r="G45" s="144"/>
      <c r="H45" s="144"/>
      <c r="I45" s="144"/>
      <c r="J45" s="152"/>
      <c r="K45" s="131">
        <f t="shared" ref="K45:AD45" si="9">K37+K41+K44</f>
        <v>68</v>
      </c>
      <c r="L45" s="134">
        <f t="shared" si="9"/>
        <v>104</v>
      </c>
      <c r="M45" s="134">
        <f t="shared" si="9"/>
        <v>0</v>
      </c>
      <c r="N45" s="329">
        <f t="shared" si="9"/>
        <v>15.5</v>
      </c>
      <c r="O45" s="329">
        <f t="shared" si="9"/>
        <v>5</v>
      </c>
      <c r="P45" s="329">
        <f t="shared" si="9"/>
        <v>0</v>
      </c>
      <c r="Q45" s="329">
        <f t="shared" si="9"/>
        <v>11</v>
      </c>
      <c r="R45" s="329">
        <f t="shared" si="9"/>
        <v>0</v>
      </c>
      <c r="S45" s="329">
        <f t="shared" si="9"/>
        <v>3.2</v>
      </c>
      <c r="T45" s="329">
        <f t="shared" si="9"/>
        <v>0</v>
      </c>
      <c r="U45" s="329">
        <f t="shared" si="9"/>
        <v>9</v>
      </c>
      <c r="V45" s="329">
        <f t="shared" si="9"/>
        <v>0</v>
      </c>
      <c r="W45" s="329">
        <f t="shared" si="9"/>
        <v>0</v>
      </c>
      <c r="X45" s="329">
        <f t="shared" si="9"/>
        <v>0</v>
      </c>
      <c r="Y45" s="329">
        <f t="shared" si="9"/>
        <v>0</v>
      </c>
      <c r="Z45" s="329">
        <f t="shared" si="9"/>
        <v>0</v>
      </c>
      <c r="AA45" s="329">
        <f t="shared" si="9"/>
        <v>0</v>
      </c>
      <c r="AB45" s="329">
        <f t="shared" si="9"/>
        <v>0</v>
      </c>
      <c r="AC45" s="328">
        <f t="shared" si="9"/>
        <v>0</v>
      </c>
      <c r="AD45" s="146">
        <f t="shared" si="9"/>
        <v>215.7</v>
      </c>
      <c r="AE45" s="121">
        <f>SUM(AE28:AE41)</f>
        <v>0</v>
      </c>
    </row>
    <row r="46" spans="1:31" s="235" customFormat="1" ht="15" thickBot="1" x14ac:dyDescent="0.35">
      <c r="A46" s="507"/>
      <c r="B46" s="496"/>
      <c r="C46" s="504"/>
      <c r="D46" s="506"/>
      <c r="E46" s="198"/>
      <c r="F46" s="147"/>
      <c r="G46" s="147"/>
      <c r="H46" s="147"/>
      <c r="I46" s="147"/>
      <c r="J46" s="148"/>
      <c r="K46" s="199"/>
      <c r="L46" s="82"/>
      <c r="M46" s="82"/>
      <c r="N46" s="373"/>
      <c r="O46" s="373"/>
      <c r="P46" s="373"/>
      <c r="Q46" s="373"/>
      <c r="R46" s="373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4"/>
      <c r="AD46" s="371"/>
      <c r="AE46" s="121"/>
    </row>
    <row r="47" spans="1:31" s="235" customFormat="1" ht="15" thickBot="1" x14ac:dyDescent="0.35">
      <c r="A47" s="507"/>
      <c r="B47" s="497"/>
      <c r="C47" s="505"/>
      <c r="D47" s="501"/>
      <c r="E47" s="164" t="s">
        <v>25</v>
      </c>
      <c r="F47" s="200"/>
      <c r="G47" s="200"/>
      <c r="H47" s="200"/>
      <c r="I47" s="200"/>
      <c r="J47" s="201"/>
      <c r="K47" s="131">
        <f t="shared" ref="K47:AE47" si="10">SUM(K45,K25)</f>
        <v>232</v>
      </c>
      <c r="L47" s="78">
        <f t="shared" si="10"/>
        <v>228</v>
      </c>
      <c r="M47" s="78">
        <f t="shared" si="10"/>
        <v>16</v>
      </c>
      <c r="N47" s="146">
        <f t="shared" si="10"/>
        <v>19.5</v>
      </c>
      <c r="O47" s="146">
        <f t="shared" si="10"/>
        <v>7</v>
      </c>
      <c r="P47" s="146">
        <f t="shared" si="10"/>
        <v>0</v>
      </c>
      <c r="Q47" s="146">
        <f t="shared" si="10"/>
        <v>37.5</v>
      </c>
      <c r="R47" s="146">
        <f t="shared" si="10"/>
        <v>0</v>
      </c>
      <c r="S47" s="146">
        <f t="shared" si="10"/>
        <v>6.4</v>
      </c>
      <c r="T47" s="146">
        <f t="shared" si="10"/>
        <v>0</v>
      </c>
      <c r="U47" s="146">
        <f t="shared" si="10"/>
        <v>21</v>
      </c>
      <c r="V47" s="146">
        <f t="shared" si="10"/>
        <v>0</v>
      </c>
      <c r="W47" s="146">
        <f t="shared" si="10"/>
        <v>28.56</v>
      </c>
      <c r="X47" s="146">
        <f t="shared" si="10"/>
        <v>0</v>
      </c>
      <c r="Y47" s="146">
        <f t="shared" si="10"/>
        <v>0</v>
      </c>
      <c r="Z47" s="146">
        <f t="shared" si="10"/>
        <v>0</v>
      </c>
      <c r="AA47" s="146">
        <f t="shared" si="10"/>
        <v>0</v>
      </c>
      <c r="AB47" s="146">
        <f t="shared" si="10"/>
        <v>0</v>
      </c>
      <c r="AC47" s="321">
        <f t="shared" si="10"/>
        <v>0</v>
      </c>
      <c r="AD47" s="322">
        <f t="shared" si="10"/>
        <v>595.96</v>
      </c>
      <c r="AE47" s="121">
        <f t="shared" si="10"/>
        <v>0</v>
      </c>
    </row>
    <row r="48" spans="1:31" s="27" customFormat="1" ht="19.5" customHeight="1" x14ac:dyDescent="0.25">
      <c r="B48" s="458" t="s">
        <v>164</v>
      </c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8"/>
      <c r="P48" s="458"/>
      <c r="Q48" s="458"/>
      <c r="R48" s="458"/>
      <c r="S48" s="458"/>
      <c r="T48" s="458"/>
      <c r="U48" s="458"/>
      <c r="V48" s="458"/>
      <c r="W48" s="458"/>
      <c r="X48" s="458"/>
      <c r="Y48" s="458"/>
      <c r="Z48" s="458"/>
      <c r="AA48" s="458"/>
      <c r="AB48" s="458"/>
      <c r="AC48" s="458"/>
      <c r="AD48" s="458"/>
      <c r="AE48" s="84"/>
    </row>
    <row r="49" spans="2:31" s="27" customFormat="1" ht="13.5" customHeight="1" x14ac:dyDescent="0.25">
      <c r="B49" s="83"/>
      <c r="C49" s="83"/>
      <c r="D49" s="83"/>
      <c r="E49" s="83"/>
      <c r="F49" s="83"/>
      <c r="G49" s="83"/>
      <c r="H49" s="83"/>
      <c r="I49" s="83"/>
      <c r="J49" s="83"/>
      <c r="K49" s="85"/>
      <c r="L49" s="85"/>
      <c r="M49" s="85"/>
      <c r="N49" s="85"/>
      <c r="O49" s="234" t="s">
        <v>107</v>
      </c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31" s="27" customFormat="1" ht="16.5" customHeight="1" x14ac:dyDescent="0.25">
      <c r="C50" s="83"/>
      <c r="D50" s="83"/>
      <c r="E50" s="214"/>
      <c r="F50" s="83"/>
      <c r="G50" s="83"/>
      <c r="H50" s="83"/>
      <c r="I50" s="83"/>
      <c r="J50" s="83"/>
      <c r="K50" s="85"/>
      <c r="L50" s="85"/>
      <c r="M50" s="85"/>
      <c r="N50" s="85"/>
      <c r="O50" s="234"/>
      <c r="P50" s="85"/>
      <c r="Q50" s="85"/>
      <c r="R50" s="446" t="s">
        <v>55</v>
      </c>
      <c r="S50" s="463"/>
      <c r="T50" s="463"/>
      <c r="U50" s="463"/>
      <c r="V50" s="463"/>
      <c r="W50" s="463"/>
      <c r="X50" s="463"/>
      <c r="Y50" s="463"/>
      <c r="Z50" s="463"/>
      <c r="AA50" s="85"/>
      <c r="AB50" s="85"/>
      <c r="AC50" s="85"/>
      <c r="AD50" s="85"/>
      <c r="AE50" s="85"/>
    </row>
    <row r="51" spans="2:31" s="27" customFormat="1" ht="19.5" customHeight="1" x14ac:dyDescent="0.25">
      <c r="B51" s="83"/>
      <c r="C51" s="83"/>
      <c r="D51" s="83"/>
      <c r="E51" s="83"/>
      <c r="F51" s="83"/>
      <c r="G51" s="83"/>
      <c r="H51" s="83"/>
      <c r="I51" s="83"/>
      <c r="J51" s="83"/>
      <c r="K51" s="85"/>
      <c r="L51" s="85"/>
      <c r="M51" s="85"/>
      <c r="N51" s="85"/>
      <c r="O51" s="456" t="s">
        <v>94</v>
      </c>
      <c r="P51" s="456"/>
      <c r="Q51" s="456"/>
      <c r="R51" s="456"/>
      <c r="S51" s="456"/>
      <c r="T51" s="456"/>
      <c r="U51" s="456"/>
      <c r="V51" s="456"/>
      <c r="W51" s="456"/>
      <c r="X51" s="456"/>
      <c r="Y51" s="456"/>
      <c r="Z51" s="85"/>
      <c r="AA51" s="85"/>
      <c r="AB51" s="85"/>
      <c r="AC51" s="85"/>
      <c r="AD51" s="85"/>
      <c r="AE51" s="85"/>
    </row>
    <row r="52" spans="2:31" s="27" customFormat="1" ht="17.25" customHeight="1" x14ac:dyDescent="0.25">
      <c r="B52" s="83"/>
      <c r="C52" s="83"/>
      <c r="D52" s="83"/>
      <c r="E52" s="83"/>
      <c r="F52" s="83"/>
      <c r="G52" s="83"/>
      <c r="H52" s="83"/>
      <c r="I52" s="83"/>
      <c r="J52" s="83"/>
      <c r="K52" s="85"/>
      <c r="L52" s="85"/>
      <c r="M52" s="85"/>
      <c r="N52" s="85"/>
      <c r="O52" s="85"/>
      <c r="P52" s="85"/>
      <c r="Q52" s="85"/>
      <c r="R52" s="85"/>
      <c r="S52" s="85"/>
      <c r="T52" s="446" t="s">
        <v>55</v>
      </c>
      <c r="U52" s="446"/>
      <c r="V52" s="446"/>
      <c r="W52" s="446"/>
      <c r="X52" s="446"/>
      <c r="Y52" s="446"/>
      <c r="Z52" s="85"/>
      <c r="AA52" s="85"/>
      <c r="AB52" s="85"/>
      <c r="AC52" s="85"/>
      <c r="AD52" s="85"/>
      <c r="AE52" s="85"/>
    </row>
  </sheetData>
  <mergeCells count="33">
    <mergeCell ref="R50:Z50"/>
    <mergeCell ref="E1:Y1"/>
    <mergeCell ref="A3:A4"/>
    <mergeCell ref="B3:B4"/>
    <mergeCell ref="C3:C4"/>
    <mergeCell ref="D3:D4"/>
    <mergeCell ref="E3:E4"/>
    <mergeCell ref="F3:F4"/>
    <mergeCell ref="G3:G4"/>
    <mergeCell ref="I3:I4"/>
    <mergeCell ref="F26:F27"/>
    <mergeCell ref="J3:J4"/>
    <mergeCell ref="A5:AD5"/>
    <mergeCell ref="A6:A25"/>
    <mergeCell ref="B6:B25"/>
    <mergeCell ref="C6:C25"/>
    <mergeCell ref="D6:D25"/>
    <mergeCell ref="O51:Y51"/>
    <mergeCell ref="T52:Y52"/>
    <mergeCell ref="A2:AE2"/>
    <mergeCell ref="G26:G27"/>
    <mergeCell ref="I26:I27"/>
    <mergeCell ref="J26:J27"/>
    <mergeCell ref="A29:A47"/>
    <mergeCell ref="B29:B47"/>
    <mergeCell ref="C29:C47"/>
    <mergeCell ref="D29:D47"/>
    <mergeCell ref="A26:A27"/>
    <mergeCell ref="B26:B27"/>
    <mergeCell ref="C26:C27"/>
    <mergeCell ref="D26:D27"/>
    <mergeCell ref="B48:AD48"/>
    <mergeCell ref="E26:E27"/>
  </mergeCells>
  <phoneticPr fontId="1" type="noConversion"/>
  <conditionalFormatting sqref="AE37:AE40">
    <cfRule type="cellIs" dxfId="3" priority="1" stopIfTrue="1" operator="equal">
      <formula>0</formula>
    </cfRule>
  </conditionalFormatting>
  <pageMargins left="0.15748031496062992" right="0.15748031496062992" top="0.17" bottom="0.15748031496062992" header="0.17" footer="0"/>
  <pageSetup paperSize="9" scale="73" orientation="landscape" r:id="rId1"/>
  <headerFooter alignWithMargins="0"/>
  <rowBreaks count="1" manualBreakCount="1">
    <brk id="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280A-01C6-4752-8EC3-AD2CD5B769DD}">
  <dimension ref="A1:AF57"/>
  <sheetViews>
    <sheetView view="pageBreakPreview" zoomScaleNormal="100" workbookViewId="0">
      <selection activeCell="A3" sqref="A1:IV65536"/>
    </sheetView>
  </sheetViews>
  <sheetFormatPr defaultColWidth="9.109375" defaultRowHeight="13.2" x14ac:dyDescent="0.25"/>
  <cols>
    <col min="1" max="1" width="2.21875" style="86" customWidth="1"/>
    <col min="2" max="2" width="13.109375" style="86" customWidth="1"/>
    <col min="3" max="3" width="7.21875" style="86" customWidth="1"/>
    <col min="4" max="4" width="4" style="86" customWidth="1"/>
    <col min="5" max="5" width="37.88671875" style="86" customWidth="1"/>
    <col min="6" max="6" width="4" style="86" customWidth="1"/>
    <col min="7" max="7" width="5.44140625" style="86" customWidth="1"/>
    <col min="8" max="8" width="10.44140625" style="86" customWidth="1"/>
    <col min="9" max="9" width="3.109375" style="86" customWidth="1"/>
    <col min="10" max="10" width="4.21875" style="86" customWidth="1"/>
    <col min="11" max="11" width="5.5546875" style="86" customWidth="1"/>
    <col min="12" max="12" width="4.77734375" style="86" customWidth="1"/>
    <col min="13" max="13" width="5.44140625" style="86" customWidth="1"/>
    <col min="14" max="14" width="5.88671875" style="86" customWidth="1"/>
    <col min="15" max="15" width="6" style="86" customWidth="1"/>
    <col min="16" max="16" width="5.44140625" style="86" customWidth="1"/>
    <col min="17" max="17" width="5.77734375" style="86" customWidth="1"/>
    <col min="18" max="18" width="5.5546875" style="86" customWidth="1"/>
    <col min="19" max="19" width="6.88671875" style="86" customWidth="1"/>
    <col min="20" max="20" width="5.5546875" style="86" customWidth="1"/>
    <col min="21" max="21" width="5.88671875" style="86" customWidth="1"/>
    <col min="22" max="22" width="6.5546875" style="86" customWidth="1"/>
    <col min="23" max="23" width="5.44140625" style="86" customWidth="1"/>
    <col min="24" max="24" width="6" style="86" customWidth="1"/>
    <col min="25" max="25" width="3.77734375" style="86" customWidth="1"/>
    <col min="26" max="26" width="5.44140625" style="86" customWidth="1"/>
    <col min="27" max="27" width="3.109375" style="86" customWidth="1"/>
    <col min="28" max="28" width="3" style="86" customWidth="1"/>
    <col min="29" max="29" width="0.77734375" style="86" customWidth="1"/>
    <col min="30" max="30" width="7.44140625" style="86" customWidth="1"/>
    <col min="31" max="31" width="8.44140625" style="86" customWidth="1"/>
    <col min="32" max="32" width="9.109375" style="86"/>
    <col min="33" max="52" width="10.21875" style="86" bestFit="1" customWidth="1"/>
    <col min="53" max="16384" width="9.109375" style="86"/>
  </cols>
  <sheetData>
    <row r="1" spans="1:32" s="12" customFormat="1" ht="17.399999999999999" x14ac:dyDescent="0.3">
      <c r="B1" s="13"/>
      <c r="C1" s="13"/>
      <c r="D1" s="13"/>
      <c r="E1" s="486" t="s">
        <v>70</v>
      </c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13"/>
      <c r="AA1" s="13"/>
      <c r="AB1" s="13"/>
      <c r="AC1" s="13"/>
      <c r="AD1" s="14"/>
    </row>
    <row r="2" spans="1:32" s="12" customFormat="1" ht="18" thickBot="1" x14ac:dyDescent="0.3">
      <c r="B2" s="490" t="s">
        <v>162</v>
      </c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1"/>
      <c r="AE2" s="491"/>
      <c r="AF2" s="491"/>
    </row>
    <row r="3" spans="1:32" s="20" customFormat="1" ht="13.5" customHeight="1" x14ac:dyDescent="0.3">
      <c r="A3" s="473" t="s">
        <v>56</v>
      </c>
      <c r="B3" s="482" t="s">
        <v>0</v>
      </c>
      <c r="C3" s="461" t="s">
        <v>62</v>
      </c>
      <c r="D3" s="459" t="s">
        <v>5</v>
      </c>
      <c r="E3" s="482" t="s">
        <v>1</v>
      </c>
      <c r="F3" s="488" t="s">
        <v>2</v>
      </c>
      <c r="G3" s="488" t="s">
        <v>27</v>
      </c>
      <c r="H3" s="231"/>
      <c r="I3" s="488" t="s">
        <v>28</v>
      </c>
      <c r="J3" s="475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2" s="25" customFormat="1" ht="108.75" customHeight="1" thickBot="1" x14ac:dyDescent="0.3">
      <c r="A4" s="474"/>
      <c r="B4" s="483"/>
      <c r="C4" s="462"/>
      <c r="D4" s="460" t="s">
        <v>5</v>
      </c>
      <c r="E4" s="485"/>
      <c r="F4" s="489"/>
      <c r="G4" s="489"/>
      <c r="H4" s="232" t="s">
        <v>52</v>
      </c>
      <c r="I4" s="489"/>
      <c r="J4" s="476"/>
      <c r="K4" s="21" t="s">
        <v>6</v>
      </c>
      <c r="L4" s="232" t="s">
        <v>7</v>
      </c>
      <c r="M4" s="22" t="s">
        <v>8</v>
      </c>
      <c r="N4" s="22" t="s">
        <v>9</v>
      </c>
      <c r="O4" s="232" t="s">
        <v>10</v>
      </c>
      <c r="P4" s="22" t="s">
        <v>11</v>
      </c>
      <c r="Q4" s="232" t="s">
        <v>86</v>
      </c>
      <c r="R4" s="232" t="s">
        <v>93</v>
      </c>
      <c r="S4" s="22" t="s">
        <v>12</v>
      </c>
      <c r="T4" s="22" t="s">
        <v>13</v>
      </c>
      <c r="U4" s="232" t="s">
        <v>53</v>
      </c>
      <c r="V4" s="232" t="s">
        <v>15</v>
      </c>
      <c r="W4" s="232" t="s">
        <v>51</v>
      </c>
      <c r="X4" s="232" t="s">
        <v>16</v>
      </c>
      <c r="Y4" s="232" t="s">
        <v>17</v>
      </c>
      <c r="Z4" s="232" t="s">
        <v>54</v>
      </c>
      <c r="AA4" s="22" t="s">
        <v>18</v>
      </c>
      <c r="AB4" s="232"/>
      <c r="AC4" s="22"/>
      <c r="AD4" s="23" t="s">
        <v>20</v>
      </c>
      <c r="AE4" s="24" t="s">
        <v>21</v>
      </c>
    </row>
    <row r="5" spans="1:32" ht="15" customHeight="1" thickBot="1" x14ac:dyDescent="0.35">
      <c r="A5" s="492" t="s">
        <v>22</v>
      </c>
      <c r="B5" s="493"/>
      <c r="C5" s="493"/>
      <c r="D5" s="493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495"/>
      <c r="AE5" s="153"/>
    </row>
    <row r="6" spans="1:32" ht="31.5" customHeight="1" x14ac:dyDescent="0.25">
      <c r="A6" s="496">
        <v>4</v>
      </c>
      <c r="B6" s="498" t="s">
        <v>124</v>
      </c>
      <c r="C6" s="498" t="s">
        <v>61</v>
      </c>
      <c r="D6" s="500">
        <v>1</v>
      </c>
      <c r="E6" s="187" t="s">
        <v>128</v>
      </c>
      <c r="F6" s="29" t="s">
        <v>32</v>
      </c>
      <c r="G6" s="29" t="s">
        <v>34</v>
      </c>
      <c r="H6" s="29" t="s">
        <v>135</v>
      </c>
      <c r="I6" s="29">
        <v>1</v>
      </c>
      <c r="J6" s="30">
        <v>9</v>
      </c>
      <c r="K6" s="61">
        <v>24</v>
      </c>
      <c r="L6" s="29">
        <v>16</v>
      </c>
      <c r="M6" s="29"/>
      <c r="N6" s="29"/>
      <c r="O6" s="29"/>
      <c r="P6" s="29"/>
      <c r="Q6" s="29"/>
      <c r="R6" s="29"/>
      <c r="S6" s="29"/>
      <c r="T6" s="29"/>
      <c r="U6" s="29">
        <v>1</v>
      </c>
      <c r="V6" s="29"/>
      <c r="W6" s="29"/>
      <c r="X6" s="29"/>
      <c r="Y6" s="29"/>
      <c r="Z6" s="29"/>
      <c r="AA6" s="29"/>
      <c r="AB6" s="29"/>
      <c r="AC6" s="26"/>
      <c r="AD6" s="291">
        <f>SUM(K6:AC6)</f>
        <v>41</v>
      </c>
      <c r="AE6" s="32"/>
    </row>
    <row r="7" spans="1:32" ht="18.75" customHeight="1" x14ac:dyDescent="0.25">
      <c r="A7" s="496"/>
      <c r="B7" s="498"/>
      <c r="C7" s="498"/>
      <c r="D7" s="500"/>
      <c r="E7" s="33" t="s">
        <v>78</v>
      </c>
      <c r="F7" s="34" t="s">
        <v>45</v>
      </c>
      <c r="G7" s="34" t="s">
        <v>34</v>
      </c>
      <c r="H7" s="34" t="s">
        <v>125</v>
      </c>
      <c r="I7" s="34">
        <v>2</v>
      </c>
      <c r="J7" s="11">
        <v>23</v>
      </c>
      <c r="K7" s="41">
        <v>32</v>
      </c>
      <c r="L7" s="50">
        <v>24</v>
      </c>
      <c r="M7" s="34"/>
      <c r="N7" s="50">
        <f>0.25*23</f>
        <v>5.75</v>
      </c>
      <c r="O7" s="50">
        <v>2</v>
      </c>
      <c r="P7" s="50"/>
      <c r="Q7" s="50"/>
      <c r="R7" s="50"/>
      <c r="S7" s="50"/>
      <c r="T7" s="50"/>
      <c r="U7" s="50">
        <v>3</v>
      </c>
      <c r="V7" s="50"/>
      <c r="W7" s="50"/>
      <c r="X7" s="50"/>
      <c r="Y7" s="50"/>
      <c r="Z7" s="50"/>
      <c r="AA7" s="50"/>
      <c r="AB7" s="50"/>
      <c r="AC7" s="295"/>
      <c r="AD7" s="288">
        <f t="shared" ref="AD7:AD17" si="0">SUM(K7:AC7)</f>
        <v>66.75</v>
      </c>
      <c r="AE7" s="296"/>
    </row>
    <row r="8" spans="1:32" ht="18.75" customHeight="1" x14ac:dyDescent="0.25">
      <c r="A8" s="496"/>
      <c r="B8" s="498"/>
      <c r="C8" s="498"/>
      <c r="D8" s="500"/>
      <c r="E8" s="33" t="s">
        <v>140</v>
      </c>
      <c r="F8" s="34" t="s">
        <v>32</v>
      </c>
      <c r="G8" s="34" t="s">
        <v>34</v>
      </c>
      <c r="H8" s="34" t="s">
        <v>139</v>
      </c>
      <c r="I8" s="34">
        <v>2</v>
      </c>
      <c r="J8" s="11">
        <v>25</v>
      </c>
      <c r="K8" s="41">
        <v>28</v>
      </c>
      <c r="L8" s="34">
        <v>28</v>
      </c>
      <c r="M8" s="34"/>
      <c r="N8" s="50"/>
      <c r="O8" s="50"/>
      <c r="P8" s="50"/>
      <c r="Q8" s="50"/>
      <c r="R8" s="50"/>
      <c r="S8" s="50"/>
      <c r="T8" s="50"/>
      <c r="U8" s="50">
        <v>3</v>
      </c>
      <c r="V8" s="50"/>
      <c r="W8" s="50"/>
      <c r="X8" s="50"/>
      <c r="Y8" s="297"/>
      <c r="Z8" s="297"/>
      <c r="AA8" s="297"/>
      <c r="AB8" s="297"/>
      <c r="AC8" s="295"/>
      <c r="AD8" s="288">
        <f t="shared" si="0"/>
        <v>59</v>
      </c>
      <c r="AE8" s="296"/>
    </row>
    <row r="9" spans="1:32" ht="27" customHeight="1" x14ac:dyDescent="0.25">
      <c r="A9" s="496"/>
      <c r="B9" s="498"/>
      <c r="C9" s="498"/>
      <c r="D9" s="500"/>
      <c r="E9" s="72" t="s">
        <v>116</v>
      </c>
      <c r="F9" s="34" t="s">
        <v>32</v>
      </c>
      <c r="G9" s="34" t="s">
        <v>34</v>
      </c>
      <c r="H9" s="34" t="s">
        <v>125</v>
      </c>
      <c r="I9" s="34">
        <v>2</v>
      </c>
      <c r="J9" s="11">
        <v>10</v>
      </c>
      <c r="K9" s="41"/>
      <c r="L9" s="34"/>
      <c r="M9" s="34"/>
      <c r="N9" s="50"/>
      <c r="O9" s="50"/>
      <c r="P9" s="50"/>
      <c r="Q9" s="50"/>
      <c r="R9" s="50"/>
      <c r="S9" s="50"/>
      <c r="T9" s="50"/>
      <c r="U9" s="50"/>
      <c r="V9" s="50"/>
      <c r="W9" s="50">
        <v>20</v>
      </c>
      <c r="X9" s="50"/>
      <c r="Y9" s="50"/>
      <c r="Z9" s="50"/>
      <c r="AA9" s="50"/>
      <c r="AB9" s="50"/>
      <c r="AC9" s="295"/>
      <c r="AD9" s="288">
        <f t="shared" si="0"/>
        <v>20</v>
      </c>
      <c r="AE9" s="296"/>
    </row>
    <row r="10" spans="1:32" ht="29.25" customHeight="1" x14ac:dyDescent="0.25">
      <c r="A10" s="496"/>
      <c r="B10" s="498"/>
      <c r="C10" s="498"/>
      <c r="D10" s="500"/>
      <c r="E10" s="72" t="s">
        <v>117</v>
      </c>
      <c r="F10" s="34" t="s">
        <v>32</v>
      </c>
      <c r="G10" s="34" t="s">
        <v>34</v>
      </c>
      <c r="H10" s="34" t="s">
        <v>125</v>
      </c>
      <c r="I10" s="34">
        <v>2</v>
      </c>
      <c r="J10" s="11">
        <v>23</v>
      </c>
      <c r="K10" s="41"/>
      <c r="L10" s="34"/>
      <c r="M10" s="34"/>
      <c r="N10" s="50"/>
      <c r="O10" s="50"/>
      <c r="P10" s="50"/>
      <c r="Q10" s="50"/>
      <c r="R10" s="50"/>
      <c r="S10" s="50"/>
      <c r="T10" s="50"/>
      <c r="U10" s="50"/>
      <c r="V10" s="50"/>
      <c r="W10" s="50">
        <f>23*0.34</f>
        <v>7.82</v>
      </c>
      <c r="X10" s="50"/>
      <c r="Y10" s="50"/>
      <c r="Z10" s="50"/>
      <c r="AA10" s="50"/>
      <c r="AB10" s="50"/>
      <c r="AC10" s="295"/>
      <c r="AD10" s="288">
        <f t="shared" si="0"/>
        <v>7.82</v>
      </c>
      <c r="AE10" s="296"/>
    </row>
    <row r="11" spans="1:32" ht="29.25" customHeight="1" x14ac:dyDescent="0.25">
      <c r="A11" s="496"/>
      <c r="B11" s="498"/>
      <c r="C11" s="498"/>
      <c r="D11" s="500"/>
      <c r="E11" s="72" t="s">
        <v>116</v>
      </c>
      <c r="F11" s="34" t="s">
        <v>32</v>
      </c>
      <c r="G11" s="34" t="s">
        <v>34</v>
      </c>
      <c r="H11" s="34" t="s">
        <v>158</v>
      </c>
      <c r="I11" s="34">
        <v>2</v>
      </c>
      <c r="J11" s="11">
        <v>5</v>
      </c>
      <c r="K11" s="41"/>
      <c r="L11" s="34"/>
      <c r="M11" s="34"/>
      <c r="N11" s="50"/>
      <c r="O11" s="50"/>
      <c r="P11" s="50"/>
      <c r="Q11" s="50"/>
      <c r="R11" s="50"/>
      <c r="S11" s="50"/>
      <c r="T11" s="50"/>
      <c r="U11" s="50"/>
      <c r="V11" s="50"/>
      <c r="W11" s="50">
        <v>10</v>
      </c>
      <c r="X11" s="50"/>
      <c r="Y11" s="50"/>
      <c r="Z11" s="50"/>
      <c r="AA11" s="50"/>
      <c r="AB11" s="50"/>
      <c r="AC11" s="295"/>
      <c r="AD11" s="288">
        <f>SUM(K11:AC11)</f>
        <v>10</v>
      </c>
      <c r="AE11" s="296"/>
    </row>
    <row r="12" spans="1:32" ht="29.25" customHeight="1" x14ac:dyDescent="0.25">
      <c r="A12" s="496"/>
      <c r="B12" s="498"/>
      <c r="C12" s="498"/>
      <c r="D12" s="500"/>
      <c r="E12" s="72" t="s">
        <v>117</v>
      </c>
      <c r="F12" s="34" t="s">
        <v>32</v>
      </c>
      <c r="G12" s="34" t="s">
        <v>34</v>
      </c>
      <c r="H12" s="34" t="s">
        <v>158</v>
      </c>
      <c r="I12" s="34">
        <v>2</v>
      </c>
      <c r="J12" s="11">
        <v>9</v>
      </c>
      <c r="K12" s="41"/>
      <c r="L12" s="34"/>
      <c r="M12" s="34"/>
      <c r="N12" s="50"/>
      <c r="O12" s="50"/>
      <c r="P12" s="50"/>
      <c r="Q12" s="50"/>
      <c r="R12" s="50"/>
      <c r="S12" s="50"/>
      <c r="T12" s="50"/>
      <c r="U12" s="50"/>
      <c r="V12" s="50"/>
      <c r="W12" s="50">
        <f>9*0.34</f>
        <v>3.06</v>
      </c>
      <c r="X12" s="50"/>
      <c r="Y12" s="50"/>
      <c r="Z12" s="50"/>
      <c r="AA12" s="50"/>
      <c r="AB12" s="50"/>
      <c r="AC12" s="295"/>
      <c r="AD12" s="288">
        <f>SUM(K12:AC12)</f>
        <v>3.06</v>
      </c>
      <c r="AE12" s="296"/>
    </row>
    <row r="13" spans="1:32" ht="29.25" customHeight="1" x14ac:dyDescent="0.25">
      <c r="A13" s="496"/>
      <c r="B13" s="498"/>
      <c r="C13" s="498"/>
      <c r="D13" s="500"/>
      <c r="E13" s="72" t="s">
        <v>122</v>
      </c>
      <c r="F13" s="34" t="s">
        <v>32</v>
      </c>
      <c r="G13" s="34" t="s">
        <v>34</v>
      </c>
      <c r="H13" s="34" t="s">
        <v>135</v>
      </c>
      <c r="I13" s="34">
        <v>1</v>
      </c>
      <c r="J13" s="11">
        <v>4</v>
      </c>
      <c r="K13" s="41"/>
      <c r="L13" s="34"/>
      <c r="M13" s="34"/>
      <c r="N13" s="50"/>
      <c r="O13" s="50"/>
      <c r="P13" s="50"/>
      <c r="Q13" s="50"/>
      <c r="R13" s="50"/>
      <c r="S13" s="50"/>
      <c r="T13" s="50"/>
      <c r="U13" s="50"/>
      <c r="V13" s="50"/>
      <c r="W13" s="50">
        <v>8</v>
      </c>
      <c r="X13" s="50"/>
      <c r="Y13" s="50"/>
      <c r="Z13" s="50"/>
      <c r="AA13" s="50"/>
      <c r="AB13" s="50"/>
      <c r="AC13" s="295"/>
      <c r="AD13" s="288">
        <f t="shared" si="0"/>
        <v>8</v>
      </c>
      <c r="AE13" s="296"/>
    </row>
    <row r="14" spans="1:32" ht="29.25" customHeight="1" x14ac:dyDescent="0.25">
      <c r="A14" s="496"/>
      <c r="B14" s="498"/>
      <c r="C14" s="498"/>
      <c r="D14" s="500"/>
      <c r="E14" s="72" t="s">
        <v>123</v>
      </c>
      <c r="F14" s="34" t="s">
        <v>32</v>
      </c>
      <c r="G14" s="34" t="s">
        <v>34</v>
      </c>
      <c r="H14" s="34" t="s">
        <v>135</v>
      </c>
      <c r="I14" s="34">
        <v>1</v>
      </c>
      <c r="J14" s="11">
        <v>9</v>
      </c>
      <c r="K14" s="41"/>
      <c r="L14" s="34"/>
      <c r="M14" s="34"/>
      <c r="N14" s="50"/>
      <c r="O14" s="50"/>
      <c r="P14" s="50"/>
      <c r="Q14" s="50"/>
      <c r="R14" s="50"/>
      <c r="S14" s="50"/>
      <c r="T14" s="50"/>
      <c r="U14" s="50"/>
      <c r="V14" s="50"/>
      <c r="W14" s="50">
        <f>9*0.33</f>
        <v>2.97</v>
      </c>
      <c r="X14" s="50"/>
      <c r="Y14" s="50"/>
      <c r="Z14" s="50"/>
      <c r="AA14" s="50"/>
      <c r="AB14" s="50"/>
      <c r="AC14" s="295"/>
      <c r="AD14" s="288">
        <f t="shared" si="0"/>
        <v>2.97</v>
      </c>
      <c r="AE14" s="296"/>
    </row>
    <row r="15" spans="1:32" ht="21.75" customHeight="1" x14ac:dyDescent="0.25">
      <c r="A15" s="496"/>
      <c r="B15" s="498"/>
      <c r="C15" s="498"/>
      <c r="D15" s="500"/>
      <c r="E15" s="89" t="s">
        <v>100</v>
      </c>
      <c r="F15" s="90" t="s">
        <v>32</v>
      </c>
      <c r="G15" s="34" t="s">
        <v>34</v>
      </c>
      <c r="H15" s="91" t="s">
        <v>126</v>
      </c>
      <c r="I15" s="90">
        <v>2</v>
      </c>
      <c r="J15" s="92">
        <v>11</v>
      </c>
      <c r="K15" s="41"/>
      <c r="L15" s="34"/>
      <c r="M15" s="34"/>
      <c r="N15" s="50"/>
      <c r="O15" s="50"/>
      <c r="P15" s="50"/>
      <c r="Q15" s="50"/>
      <c r="R15" s="50"/>
      <c r="S15" s="215">
        <v>1.4</v>
      </c>
      <c r="T15" s="50"/>
      <c r="U15" s="50"/>
      <c r="V15" s="50"/>
      <c r="W15" s="50"/>
      <c r="X15" s="50"/>
      <c r="Y15" s="50"/>
      <c r="Z15" s="50"/>
      <c r="AA15" s="50"/>
      <c r="AB15" s="50"/>
      <c r="AC15" s="295"/>
      <c r="AD15" s="288">
        <f t="shared" si="0"/>
        <v>1.4</v>
      </c>
      <c r="AE15" s="296"/>
    </row>
    <row r="16" spans="1:32" ht="18.75" customHeight="1" x14ac:dyDescent="0.25">
      <c r="A16" s="496"/>
      <c r="B16" s="498"/>
      <c r="C16" s="498"/>
      <c r="D16" s="500"/>
      <c r="E16" s="33" t="s">
        <v>99</v>
      </c>
      <c r="F16" s="34" t="s">
        <v>32</v>
      </c>
      <c r="G16" s="34" t="s">
        <v>34</v>
      </c>
      <c r="H16" s="34" t="s">
        <v>126</v>
      </c>
      <c r="I16" s="34">
        <v>2</v>
      </c>
      <c r="J16" s="11">
        <v>2</v>
      </c>
      <c r="K16" s="41"/>
      <c r="L16" s="34"/>
      <c r="M16" s="34"/>
      <c r="N16" s="50"/>
      <c r="O16" s="50"/>
      <c r="P16" s="50"/>
      <c r="Q16" s="50"/>
      <c r="R16" s="50"/>
      <c r="S16" s="50">
        <f>1.6*2</f>
        <v>3.2</v>
      </c>
      <c r="T16" s="50"/>
      <c r="U16" s="50"/>
      <c r="V16" s="50"/>
      <c r="W16" s="50"/>
      <c r="X16" s="50"/>
      <c r="Y16" s="50"/>
      <c r="Z16" s="50"/>
      <c r="AA16" s="50"/>
      <c r="AB16" s="50"/>
      <c r="AC16" s="295"/>
      <c r="AD16" s="288">
        <f t="shared" si="0"/>
        <v>3.2</v>
      </c>
      <c r="AE16" s="296"/>
    </row>
    <row r="17" spans="1:31" ht="18.75" customHeight="1" x14ac:dyDescent="0.25">
      <c r="A17" s="496"/>
      <c r="B17" s="498"/>
      <c r="C17" s="498"/>
      <c r="D17" s="500"/>
      <c r="E17" s="33" t="s">
        <v>98</v>
      </c>
      <c r="F17" s="34" t="s">
        <v>32</v>
      </c>
      <c r="G17" s="34" t="s">
        <v>34</v>
      </c>
      <c r="H17" s="34" t="s">
        <v>126</v>
      </c>
      <c r="I17" s="34">
        <v>2</v>
      </c>
      <c r="J17" s="11">
        <v>2</v>
      </c>
      <c r="K17" s="41"/>
      <c r="L17" s="34"/>
      <c r="M17" s="34"/>
      <c r="N17" s="50"/>
      <c r="O17" s="50"/>
      <c r="P17" s="50"/>
      <c r="Q17" s="50">
        <f>10.5*2</f>
        <v>21</v>
      </c>
      <c r="R17" s="50"/>
      <c r="S17" s="215"/>
      <c r="T17" s="50"/>
      <c r="U17" s="50"/>
      <c r="V17" s="50"/>
      <c r="W17" s="50"/>
      <c r="X17" s="50"/>
      <c r="Y17" s="50"/>
      <c r="Z17" s="50"/>
      <c r="AA17" s="50"/>
      <c r="AB17" s="50"/>
      <c r="AC17" s="295"/>
      <c r="AD17" s="288">
        <f t="shared" si="0"/>
        <v>21</v>
      </c>
      <c r="AE17" s="296"/>
    </row>
    <row r="18" spans="1:31" ht="12.75" customHeight="1" x14ac:dyDescent="0.25">
      <c r="A18" s="496"/>
      <c r="B18" s="498"/>
      <c r="C18" s="498"/>
      <c r="D18" s="500"/>
      <c r="E18" s="33"/>
      <c r="F18" s="34"/>
      <c r="G18" s="34"/>
      <c r="H18" s="34"/>
      <c r="I18" s="34"/>
      <c r="J18" s="11"/>
      <c r="K18" s="41"/>
      <c r="L18" s="34"/>
      <c r="M18" s="34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295"/>
      <c r="AD18" s="288"/>
      <c r="AE18" s="296"/>
    </row>
    <row r="19" spans="1:31" ht="15" thickBot="1" x14ac:dyDescent="0.35">
      <c r="A19" s="496"/>
      <c r="B19" s="498"/>
      <c r="C19" s="498"/>
      <c r="D19" s="500"/>
      <c r="E19" s="42" t="s">
        <v>49</v>
      </c>
      <c r="F19" s="43"/>
      <c r="G19" s="43"/>
      <c r="H19" s="43"/>
      <c r="I19" s="43"/>
      <c r="J19" s="52"/>
      <c r="K19" s="53">
        <f t="shared" ref="K19:AD19" si="1">SUM(K6:K18)</f>
        <v>84</v>
      </c>
      <c r="L19" s="54">
        <f t="shared" si="1"/>
        <v>68</v>
      </c>
      <c r="M19" s="54">
        <f t="shared" si="1"/>
        <v>0</v>
      </c>
      <c r="N19" s="55">
        <f t="shared" si="1"/>
        <v>5.75</v>
      </c>
      <c r="O19" s="55">
        <f t="shared" si="1"/>
        <v>2</v>
      </c>
      <c r="P19" s="55">
        <f t="shared" si="1"/>
        <v>0</v>
      </c>
      <c r="Q19" s="55">
        <f t="shared" si="1"/>
        <v>21</v>
      </c>
      <c r="R19" s="55">
        <f t="shared" si="1"/>
        <v>0</v>
      </c>
      <c r="S19" s="55">
        <f t="shared" si="1"/>
        <v>4.5999999999999996</v>
      </c>
      <c r="T19" s="55">
        <f t="shared" si="1"/>
        <v>0</v>
      </c>
      <c r="U19" s="55">
        <f t="shared" si="1"/>
        <v>7</v>
      </c>
      <c r="V19" s="55">
        <f t="shared" si="1"/>
        <v>0</v>
      </c>
      <c r="W19" s="55">
        <f t="shared" si="1"/>
        <v>51.85</v>
      </c>
      <c r="X19" s="55">
        <f t="shared" si="1"/>
        <v>0</v>
      </c>
      <c r="Y19" s="55">
        <f t="shared" si="1"/>
        <v>0</v>
      </c>
      <c r="Z19" s="55">
        <f t="shared" si="1"/>
        <v>0</v>
      </c>
      <c r="AA19" s="55">
        <f t="shared" si="1"/>
        <v>0</v>
      </c>
      <c r="AB19" s="55">
        <f t="shared" si="1"/>
        <v>0</v>
      </c>
      <c r="AC19" s="298">
        <f t="shared" si="1"/>
        <v>0</v>
      </c>
      <c r="AD19" s="290">
        <f t="shared" si="1"/>
        <v>244.2</v>
      </c>
      <c r="AE19" s="296"/>
    </row>
    <row r="20" spans="1:31" ht="12.75" customHeight="1" x14ac:dyDescent="0.25">
      <c r="A20" s="496"/>
      <c r="B20" s="498"/>
      <c r="C20" s="498"/>
      <c r="D20" s="500"/>
      <c r="E20" s="47"/>
      <c r="F20" s="65"/>
      <c r="G20" s="65"/>
      <c r="H20" s="65"/>
      <c r="I20" s="65"/>
      <c r="J20" s="69"/>
      <c r="K20" s="64"/>
      <c r="L20" s="65"/>
      <c r="M20" s="65"/>
      <c r="N20" s="202"/>
      <c r="O20" s="111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93"/>
      <c r="AD20" s="71"/>
      <c r="AE20" s="32"/>
    </row>
    <row r="21" spans="1:31" ht="19.5" customHeight="1" x14ac:dyDescent="0.25">
      <c r="A21" s="496"/>
      <c r="B21" s="498"/>
      <c r="C21" s="498"/>
      <c r="D21" s="500"/>
      <c r="E21" s="72"/>
      <c r="F21" s="34"/>
      <c r="G21" s="34"/>
      <c r="H21" s="34"/>
      <c r="I21" s="34"/>
      <c r="J21" s="40"/>
      <c r="K21" s="41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51"/>
      <c r="X21" s="34"/>
      <c r="Y21" s="34"/>
      <c r="Z21" s="34"/>
      <c r="AA21" s="34"/>
      <c r="AB21" s="34"/>
      <c r="AC21" s="11"/>
      <c r="AD21" s="68">
        <f>SUM(K21:AC21)</f>
        <v>0</v>
      </c>
      <c r="AE21" s="32"/>
    </row>
    <row r="22" spans="1:31" ht="19.5" customHeight="1" thickBot="1" x14ac:dyDescent="0.35">
      <c r="A22" s="496"/>
      <c r="B22" s="498"/>
      <c r="C22" s="498"/>
      <c r="D22" s="500"/>
      <c r="E22" s="42" t="s">
        <v>50</v>
      </c>
      <c r="F22" s="119"/>
      <c r="G22" s="119"/>
      <c r="H22" s="119"/>
      <c r="I22" s="119"/>
      <c r="J22" s="203"/>
      <c r="K22" s="53">
        <f t="shared" ref="K22:AD22" si="2">SUM(K20:K21)</f>
        <v>0</v>
      </c>
      <c r="L22" s="54">
        <f t="shared" si="2"/>
        <v>0</v>
      </c>
      <c r="M22" s="54">
        <f t="shared" si="2"/>
        <v>0</v>
      </c>
      <c r="N22" s="54">
        <f t="shared" si="2"/>
        <v>0</v>
      </c>
      <c r="O22" s="54">
        <f t="shared" si="2"/>
        <v>0</v>
      </c>
      <c r="P22" s="54">
        <f t="shared" si="2"/>
        <v>0</v>
      </c>
      <c r="Q22" s="54">
        <f t="shared" si="2"/>
        <v>0</v>
      </c>
      <c r="R22" s="54">
        <f t="shared" si="2"/>
        <v>0</v>
      </c>
      <c r="S22" s="54">
        <f t="shared" si="2"/>
        <v>0</v>
      </c>
      <c r="T22" s="54">
        <f t="shared" si="2"/>
        <v>0</v>
      </c>
      <c r="U22" s="70">
        <f t="shared" si="2"/>
        <v>0</v>
      </c>
      <c r="V22" s="55">
        <f t="shared" si="2"/>
        <v>0</v>
      </c>
      <c r="W22" s="55">
        <f t="shared" si="2"/>
        <v>0</v>
      </c>
      <c r="X22" s="55">
        <f t="shared" si="2"/>
        <v>0</v>
      </c>
      <c r="Y22" s="55">
        <f t="shared" si="2"/>
        <v>0</v>
      </c>
      <c r="Z22" s="55">
        <f t="shared" si="2"/>
        <v>0</v>
      </c>
      <c r="AA22" s="55">
        <f t="shared" si="2"/>
        <v>0</v>
      </c>
      <c r="AB22" s="55">
        <f t="shared" si="2"/>
        <v>0</v>
      </c>
      <c r="AC22" s="294">
        <f t="shared" si="2"/>
        <v>0</v>
      </c>
      <c r="AD22" s="290">
        <f t="shared" si="2"/>
        <v>0</v>
      </c>
      <c r="AE22" s="32"/>
    </row>
    <row r="23" spans="1:31" ht="21" customHeight="1" thickBot="1" x14ac:dyDescent="0.35">
      <c r="A23" s="497"/>
      <c r="B23" s="499"/>
      <c r="C23" s="499"/>
      <c r="D23" s="501"/>
      <c r="E23" s="124" t="s">
        <v>23</v>
      </c>
      <c r="F23" s="150"/>
      <c r="G23" s="150"/>
      <c r="H23" s="150"/>
      <c r="I23" s="150"/>
      <c r="J23" s="188"/>
      <c r="K23" s="45">
        <f t="shared" ref="K23:AD23" si="3">K19+K22</f>
        <v>84</v>
      </c>
      <c r="L23" s="46">
        <f t="shared" si="3"/>
        <v>68</v>
      </c>
      <c r="M23" s="46">
        <f t="shared" si="3"/>
        <v>0</v>
      </c>
      <c r="N23" s="326">
        <f t="shared" si="3"/>
        <v>5.75</v>
      </c>
      <c r="O23" s="326">
        <f t="shared" si="3"/>
        <v>2</v>
      </c>
      <c r="P23" s="326">
        <f t="shared" si="3"/>
        <v>0</v>
      </c>
      <c r="Q23" s="326">
        <f t="shared" si="3"/>
        <v>21</v>
      </c>
      <c r="R23" s="326">
        <f t="shared" si="3"/>
        <v>0</v>
      </c>
      <c r="S23" s="326">
        <f t="shared" si="3"/>
        <v>4.5999999999999996</v>
      </c>
      <c r="T23" s="326">
        <f t="shared" si="3"/>
        <v>0</v>
      </c>
      <c r="U23" s="326">
        <f t="shared" si="3"/>
        <v>7</v>
      </c>
      <c r="V23" s="326">
        <f t="shared" si="3"/>
        <v>0</v>
      </c>
      <c r="W23" s="326">
        <f t="shared" si="3"/>
        <v>51.85</v>
      </c>
      <c r="X23" s="326">
        <f t="shared" si="3"/>
        <v>0</v>
      </c>
      <c r="Y23" s="326">
        <f t="shared" si="3"/>
        <v>0</v>
      </c>
      <c r="Z23" s="326">
        <f t="shared" si="3"/>
        <v>0</v>
      </c>
      <c r="AA23" s="326">
        <f t="shared" si="3"/>
        <v>0</v>
      </c>
      <c r="AB23" s="326">
        <f t="shared" si="3"/>
        <v>0</v>
      </c>
      <c r="AC23" s="326">
        <f t="shared" si="3"/>
        <v>0</v>
      </c>
      <c r="AD23" s="326">
        <f t="shared" si="3"/>
        <v>244.2</v>
      </c>
      <c r="AE23" s="58">
        <f>SUM(AE5:AE22)</f>
        <v>0</v>
      </c>
    </row>
    <row r="24" spans="1:31" s="25" customFormat="1" ht="12" customHeight="1" x14ac:dyDescent="0.25">
      <c r="A24" s="473" t="s">
        <v>56</v>
      </c>
      <c r="B24" s="468" t="s">
        <v>0</v>
      </c>
      <c r="C24" s="461" t="s">
        <v>62</v>
      </c>
      <c r="D24" s="459" t="s">
        <v>5</v>
      </c>
      <c r="E24" s="468" t="s">
        <v>1</v>
      </c>
      <c r="F24" s="475" t="s">
        <v>2</v>
      </c>
      <c r="G24" s="475" t="s">
        <v>27</v>
      </c>
      <c r="H24" s="231"/>
      <c r="I24" s="475" t="s">
        <v>28</v>
      </c>
      <c r="J24" s="475" t="s">
        <v>3</v>
      </c>
      <c r="K24" s="16"/>
      <c r="L24" s="16"/>
      <c r="M24" s="16"/>
      <c r="N24" s="16"/>
      <c r="O24" s="16"/>
      <c r="P24" s="16"/>
      <c r="Q24" s="16"/>
      <c r="R24" s="16"/>
      <c r="S24" s="16"/>
      <c r="T24" s="17" t="s">
        <v>4</v>
      </c>
      <c r="U24" s="16"/>
      <c r="V24" s="16"/>
      <c r="W24" s="16"/>
      <c r="X24" s="16"/>
      <c r="Y24" s="16"/>
      <c r="Z24" s="16"/>
      <c r="AA24" s="16"/>
      <c r="AB24" s="16"/>
      <c r="AC24" s="16"/>
      <c r="AD24" s="18"/>
      <c r="AE24" s="59"/>
    </row>
    <row r="25" spans="1:31" s="25" customFormat="1" ht="119.25" customHeight="1" thickBot="1" x14ac:dyDescent="0.3">
      <c r="A25" s="474"/>
      <c r="B25" s="469"/>
      <c r="C25" s="462"/>
      <c r="D25" s="460"/>
      <c r="E25" s="469"/>
      <c r="F25" s="476"/>
      <c r="G25" s="476"/>
      <c r="H25" s="232" t="s">
        <v>52</v>
      </c>
      <c r="I25" s="476"/>
      <c r="J25" s="476"/>
      <c r="K25" s="21" t="s">
        <v>6</v>
      </c>
      <c r="L25" s="232" t="s">
        <v>7</v>
      </c>
      <c r="M25" s="22" t="s">
        <v>8</v>
      </c>
      <c r="N25" s="22" t="s">
        <v>9</v>
      </c>
      <c r="O25" s="232" t="s">
        <v>10</v>
      </c>
      <c r="P25" s="22" t="s">
        <v>11</v>
      </c>
      <c r="Q25" s="232" t="s">
        <v>86</v>
      </c>
      <c r="R25" s="232" t="s">
        <v>93</v>
      </c>
      <c r="S25" s="22" t="s">
        <v>12</v>
      </c>
      <c r="T25" s="22" t="s">
        <v>13</v>
      </c>
      <c r="U25" s="232" t="s">
        <v>53</v>
      </c>
      <c r="V25" s="232" t="s">
        <v>15</v>
      </c>
      <c r="W25" s="232" t="s">
        <v>51</v>
      </c>
      <c r="X25" s="232" t="s">
        <v>16</v>
      </c>
      <c r="Y25" s="232" t="s">
        <v>17</v>
      </c>
      <c r="Z25" s="232" t="s">
        <v>54</v>
      </c>
      <c r="AA25" s="22" t="s">
        <v>18</v>
      </c>
      <c r="AB25" s="232"/>
      <c r="AC25" s="22"/>
      <c r="AD25" s="23" t="s">
        <v>20</v>
      </c>
      <c r="AE25" s="24" t="s">
        <v>21</v>
      </c>
    </row>
    <row r="26" spans="1:31" ht="19.5" customHeight="1" thickBot="1" x14ac:dyDescent="0.3">
      <c r="A26" s="27"/>
      <c r="B26" s="189"/>
      <c r="C26" s="190"/>
      <c r="D26" s="190"/>
      <c r="E26" s="191" t="s">
        <v>30</v>
      </c>
      <c r="F26" s="190"/>
      <c r="G26" s="190"/>
      <c r="H26" s="190"/>
      <c r="I26" s="190"/>
      <c r="J26" s="192"/>
      <c r="K26" s="193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60"/>
    </row>
    <row r="27" spans="1:31" ht="0.75" customHeight="1" x14ac:dyDescent="0.25">
      <c r="A27" s="507">
        <v>4</v>
      </c>
      <c r="B27" s="508" t="s">
        <v>57</v>
      </c>
      <c r="C27" s="509" t="s">
        <v>61</v>
      </c>
      <c r="D27" s="511">
        <v>1</v>
      </c>
      <c r="E27" s="28"/>
      <c r="F27" s="29"/>
      <c r="G27" s="29"/>
      <c r="H27" s="29"/>
      <c r="I27" s="29"/>
      <c r="J27" s="26"/>
      <c r="K27" s="61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6"/>
      <c r="AD27" s="204"/>
      <c r="AE27" s="63"/>
    </row>
    <row r="28" spans="1:31" ht="18" customHeight="1" x14ac:dyDescent="0.25">
      <c r="A28" s="507"/>
      <c r="B28" s="496"/>
      <c r="C28" s="504"/>
      <c r="D28" s="506"/>
      <c r="E28" s="33" t="s">
        <v>44</v>
      </c>
      <c r="F28" s="34" t="s">
        <v>32</v>
      </c>
      <c r="G28" s="34" t="s">
        <v>34</v>
      </c>
      <c r="H28" s="34" t="s">
        <v>112</v>
      </c>
      <c r="I28" s="34">
        <v>3</v>
      </c>
      <c r="J28" s="40">
        <v>14</v>
      </c>
      <c r="K28" s="41">
        <v>32</v>
      </c>
      <c r="L28" s="34">
        <v>32</v>
      </c>
      <c r="M28" s="34"/>
      <c r="N28" s="50">
        <f>0.25*14</f>
        <v>3.5</v>
      </c>
      <c r="O28" s="50">
        <v>2</v>
      </c>
      <c r="P28" s="50"/>
      <c r="Q28" s="50"/>
      <c r="R28" s="50"/>
      <c r="S28" s="50"/>
      <c r="T28" s="50"/>
      <c r="U28" s="50">
        <v>2</v>
      </c>
      <c r="V28" s="50"/>
      <c r="W28" s="50"/>
      <c r="X28" s="50"/>
      <c r="Y28" s="50"/>
      <c r="Z28" s="50"/>
      <c r="AA28" s="50"/>
      <c r="AB28" s="50"/>
      <c r="AC28" s="295"/>
      <c r="AD28" s="310">
        <f t="shared" ref="AD28:AD41" si="4">SUM(K28:AC28)</f>
        <v>71.5</v>
      </c>
      <c r="AE28" s="63"/>
    </row>
    <row r="29" spans="1:31" ht="18" customHeight="1" x14ac:dyDescent="0.25">
      <c r="A29" s="507"/>
      <c r="B29" s="496"/>
      <c r="C29" s="504"/>
      <c r="D29" s="506"/>
      <c r="E29" s="47" t="s">
        <v>114</v>
      </c>
      <c r="F29" s="65" t="s">
        <v>32</v>
      </c>
      <c r="G29" s="65" t="s">
        <v>34</v>
      </c>
      <c r="H29" s="65" t="s">
        <v>125</v>
      </c>
      <c r="I29" s="65">
        <v>2</v>
      </c>
      <c r="J29" s="69">
        <v>23</v>
      </c>
      <c r="K29" s="35">
        <v>32</v>
      </c>
      <c r="L29" s="65">
        <v>24</v>
      </c>
      <c r="M29" s="65"/>
      <c r="N29" s="111">
        <f>23*0.25</f>
        <v>5.75</v>
      </c>
      <c r="O29" s="111">
        <v>2</v>
      </c>
      <c r="P29" s="111"/>
      <c r="Q29" s="50"/>
      <c r="R29" s="50"/>
      <c r="S29" s="50"/>
      <c r="T29" s="50"/>
      <c r="U29" s="50">
        <v>3</v>
      </c>
      <c r="V29" s="50"/>
      <c r="W29" s="50"/>
      <c r="X29" s="50"/>
      <c r="Y29" s="50"/>
      <c r="Z29" s="50"/>
      <c r="AA29" s="50"/>
      <c r="AB29" s="50"/>
      <c r="AC29" s="357"/>
      <c r="AD29" s="310">
        <f t="shared" si="4"/>
        <v>66.75</v>
      </c>
      <c r="AE29" s="63"/>
    </row>
    <row r="30" spans="1:31" ht="18" customHeight="1" x14ac:dyDescent="0.25">
      <c r="A30" s="507"/>
      <c r="B30" s="496"/>
      <c r="C30" s="504"/>
      <c r="D30" s="506"/>
      <c r="E30" s="47" t="s">
        <v>46</v>
      </c>
      <c r="F30" s="65" t="s">
        <v>32</v>
      </c>
      <c r="G30" s="65" t="s">
        <v>34</v>
      </c>
      <c r="H30" s="65" t="s">
        <v>95</v>
      </c>
      <c r="I30" s="65">
        <v>4</v>
      </c>
      <c r="J30" s="69">
        <v>10</v>
      </c>
      <c r="K30" s="35">
        <v>32</v>
      </c>
      <c r="L30" s="65">
        <v>16</v>
      </c>
      <c r="M30" s="65"/>
      <c r="N30" s="111">
        <f>10*0.25</f>
        <v>2.5</v>
      </c>
      <c r="O30" s="111">
        <v>1</v>
      </c>
      <c r="P30" s="111"/>
      <c r="Q30" s="50"/>
      <c r="R30" s="50"/>
      <c r="S30" s="50"/>
      <c r="T30" s="50"/>
      <c r="U30" s="50">
        <v>1</v>
      </c>
      <c r="V30" s="50"/>
      <c r="W30" s="50"/>
      <c r="X30" s="50"/>
      <c r="Y30" s="50"/>
      <c r="Z30" s="50"/>
      <c r="AA30" s="50"/>
      <c r="AB30" s="50"/>
      <c r="AC30" s="357"/>
      <c r="AD30" s="310">
        <f t="shared" si="4"/>
        <v>52.5</v>
      </c>
      <c r="AE30" s="63"/>
    </row>
    <row r="31" spans="1:31" ht="18" customHeight="1" x14ac:dyDescent="0.25">
      <c r="A31" s="507"/>
      <c r="B31" s="496"/>
      <c r="C31" s="504"/>
      <c r="D31" s="506"/>
      <c r="E31" s="47" t="s">
        <v>151</v>
      </c>
      <c r="F31" s="65" t="s">
        <v>32</v>
      </c>
      <c r="G31" s="65" t="s">
        <v>34</v>
      </c>
      <c r="H31" s="65" t="s">
        <v>139</v>
      </c>
      <c r="I31" s="65">
        <v>2</v>
      </c>
      <c r="J31" s="69">
        <v>38</v>
      </c>
      <c r="K31" s="35">
        <v>28</v>
      </c>
      <c r="L31" s="65">
        <v>56</v>
      </c>
      <c r="M31" s="65"/>
      <c r="N31" s="111"/>
      <c r="O31" s="111"/>
      <c r="P31" s="111"/>
      <c r="Q31" s="50"/>
      <c r="R31" s="50"/>
      <c r="S31" s="50"/>
      <c r="T31" s="50"/>
      <c r="U31" s="50">
        <v>4</v>
      </c>
      <c r="V31" s="50"/>
      <c r="W31" s="50"/>
      <c r="X31" s="50"/>
      <c r="Y31" s="50"/>
      <c r="Z31" s="50"/>
      <c r="AA31" s="50"/>
      <c r="AB31" s="50"/>
      <c r="AC31" s="357"/>
      <c r="AD31" s="310">
        <f>SUM(K31:AC31)</f>
        <v>88</v>
      </c>
      <c r="AE31" s="63"/>
    </row>
    <row r="32" spans="1:31" ht="27.75" customHeight="1" x14ac:dyDescent="0.25">
      <c r="A32" s="507"/>
      <c r="B32" s="496"/>
      <c r="C32" s="504"/>
      <c r="D32" s="506"/>
      <c r="E32" s="72" t="s">
        <v>120</v>
      </c>
      <c r="F32" s="34" t="s">
        <v>32</v>
      </c>
      <c r="G32" s="34" t="s">
        <v>34</v>
      </c>
      <c r="H32" s="34" t="s">
        <v>112</v>
      </c>
      <c r="I32" s="34">
        <v>3</v>
      </c>
      <c r="J32" s="11">
        <v>7</v>
      </c>
      <c r="K32" s="41"/>
      <c r="L32" s="34"/>
      <c r="M32" s="34"/>
      <c r="N32" s="50"/>
      <c r="O32" s="50"/>
      <c r="P32" s="50"/>
      <c r="Q32" s="50"/>
      <c r="R32" s="50"/>
      <c r="S32" s="50"/>
      <c r="T32" s="50"/>
      <c r="U32" s="50"/>
      <c r="V32" s="50"/>
      <c r="W32" s="50">
        <v>14</v>
      </c>
      <c r="X32" s="50"/>
      <c r="Y32" s="50"/>
      <c r="Z32" s="50"/>
      <c r="AA32" s="50"/>
      <c r="AB32" s="50"/>
      <c r="AC32" s="293"/>
      <c r="AD32" s="288">
        <f t="shared" si="4"/>
        <v>14</v>
      </c>
      <c r="AE32" s="63"/>
    </row>
    <row r="33" spans="1:31" ht="31.5" customHeight="1" x14ac:dyDescent="0.25">
      <c r="A33" s="507"/>
      <c r="B33" s="496"/>
      <c r="C33" s="504"/>
      <c r="D33" s="506"/>
      <c r="E33" s="72" t="s">
        <v>121</v>
      </c>
      <c r="F33" s="34" t="s">
        <v>32</v>
      </c>
      <c r="G33" s="34" t="s">
        <v>34</v>
      </c>
      <c r="H33" s="34" t="s">
        <v>112</v>
      </c>
      <c r="I33" s="34">
        <v>3</v>
      </c>
      <c r="J33" s="11">
        <v>14</v>
      </c>
      <c r="K33" s="41"/>
      <c r="L33" s="34"/>
      <c r="M33" s="34"/>
      <c r="N33" s="50"/>
      <c r="O33" s="50"/>
      <c r="P33" s="50"/>
      <c r="Q33" s="50"/>
      <c r="R33" s="50"/>
      <c r="S33" s="50"/>
      <c r="T33" s="50"/>
      <c r="U33" s="50"/>
      <c r="V33" s="50"/>
      <c r="W33" s="50">
        <f>14*0.33</f>
        <v>4.62</v>
      </c>
      <c r="X33" s="50"/>
      <c r="Y33" s="50"/>
      <c r="Z33" s="50"/>
      <c r="AA33" s="50"/>
      <c r="AB33" s="50"/>
      <c r="AC33" s="293"/>
      <c r="AD33" s="288">
        <f t="shared" si="4"/>
        <v>4.62</v>
      </c>
      <c r="AE33" s="63"/>
    </row>
    <row r="34" spans="1:31" ht="31.5" customHeight="1" x14ac:dyDescent="0.25">
      <c r="A34" s="507"/>
      <c r="B34" s="496"/>
      <c r="C34" s="504"/>
      <c r="D34" s="506"/>
      <c r="E34" s="72" t="s">
        <v>118</v>
      </c>
      <c r="F34" s="34" t="s">
        <v>32</v>
      </c>
      <c r="G34" s="34" t="s">
        <v>34</v>
      </c>
      <c r="H34" s="34" t="s">
        <v>125</v>
      </c>
      <c r="I34" s="34">
        <v>2</v>
      </c>
      <c r="J34" s="11">
        <v>10</v>
      </c>
      <c r="K34" s="41"/>
      <c r="L34" s="34"/>
      <c r="M34" s="34"/>
      <c r="N34" s="50"/>
      <c r="O34" s="50"/>
      <c r="P34" s="50"/>
      <c r="Q34" s="50"/>
      <c r="R34" s="50"/>
      <c r="S34" s="50"/>
      <c r="T34" s="50"/>
      <c r="U34" s="50"/>
      <c r="V34" s="50"/>
      <c r="W34" s="50">
        <v>20</v>
      </c>
      <c r="X34" s="50"/>
      <c r="Y34" s="50"/>
      <c r="Z34" s="50"/>
      <c r="AA34" s="50"/>
      <c r="AB34" s="50"/>
      <c r="AC34" s="293"/>
      <c r="AD34" s="288">
        <f t="shared" si="4"/>
        <v>20</v>
      </c>
      <c r="AE34" s="63"/>
    </row>
    <row r="35" spans="1:31" ht="31.5" customHeight="1" x14ac:dyDescent="0.25">
      <c r="A35" s="507"/>
      <c r="B35" s="496"/>
      <c r="C35" s="504"/>
      <c r="D35" s="506"/>
      <c r="E35" s="72" t="s">
        <v>119</v>
      </c>
      <c r="F35" s="34" t="s">
        <v>32</v>
      </c>
      <c r="G35" s="34" t="s">
        <v>34</v>
      </c>
      <c r="H35" s="34" t="s">
        <v>125</v>
      </c>
      <c r="I35" s="34">
        <v>2</v>
      </c>
      <c r="J35" s="11">
        <v>23</v>
      </c>
      <c r="K35" s="41"/>
      <c r="L35" s="34"/>
      <c r="M35" s="34"/>
      <c r="N35" s="50"/>
      <c r="O35" s="50"/>
      <c r="P35" s="50"/>
      <c r="Q35" s="50"/>
      <c r="R35" s="50"/>
      <c r="S35" s="50"/>
      <c r="T35" s="50"/>
      <c r="U35" s="50"/>
      <c r="V35" s="50"/>
      <c r="W35" s="50">
        <f>23*0.33</f>
        <v>7.5900000000000007</v>
      </c>
      <c r="X35" s="50"/>
      <c r="Y35" s="50"/>
      <c r="Z35" s="50"/>
      <c r="AA35" s="50"/>
      <c r="AB35" s="50"/>
      <c r="AC35" s="293"/>
      <c r="AD35" s="288">
        <f t="shared" si="4"/>
        <v>7.5900000000000007</v>
      </c>
      <c r="AE35" s="63"/>
    </row>
    <row r="36" spans="1:31" ht="31.5" customHeight="1" x14ac:dyDescent="0.25">
      <c r="A36" s="507"/>
      <c r="B36" s="496"/>
      <c r="C36" s="504"/>
      <c r="D36" s="506"/>
      <c r="E36" s="72" t="s">
        <v>118</v>
      </c>
      <c r="F36" s="34" t="s">
        <v>32</v>
      </c>
      <c r="G36" s="34" t="s">
        <v>34</v>
      </c>
      <c r="H36" s="34" t="s">
        <v>158</v>
      </c>
      <c r="I36" s="34">
        <v>1</v>
      </c>
      <c r="J36" s="11">
        <v>4</v>
      </c>
      <c r="K36" s="41"/>
      <c r="L36" s="34"/>
      <c r="M36" s="34"/>
      <c r="N36" s="50"/>
      <c r="O36" s="50"/>
      <c r="P36" s="50"/>
      <c r="Q36" s="50"/>
      <c r="R36" s="50"/>
      <c r="S36" s="50"/>
      <c r="T36" s="50"/>
      <c r="U36" s="50"/>
      <c r="V36" s="50"/>
      <c r="W36" s="50">
        <v>8</v>
      </c>
      <c r="X36" s="50"/>
      <c r="Y36" s="50"/>
      <c r="Z36" s="50"/>
      <c r="AA36" s="50"/>
      <c r="AB36" s="50"/>
      <c r="AC36" s="293"/>
      <c r="AD36" s="288">
        <f>SUM(K36:AC36)</f>
        <v>8</v>
      </c>
      <c r="AE36" s="63"/>
    </row>
    <row r="37" spans="1:31" ht="31.5" customHeight="1" x14ac:dyDescent="0.25">
      <c r="A37" s="507"/>
      <c r="B37" s="496"/>
      <c r="C37" s="504"/>
      <c r="D37" s="506"/>
      <c r="E37" s="72" t="s">
        <v>119</v>
      </c>
      <c r="F37" s="34" t="s">
        <v>32</v>
      </c>
      <c r="G37" s="34" t="s">
        <v>34</v>
      </c>
      <c r="H37" s="34" t="s">
        <v>158</v>
      </c>
      <c r="I37" s="34">
        <v>1</v>
      </c>
      <c r="J37" s="11">
        <v>9</v>
      </c>
      <c r="K37" s="41"/>
      <c r="L37" s="34"/>
      <c r="M37" s="34"/>
      <c r="N37" s="50"/>
      <c r="O37" s="50"/>
      <c r="P37" s="50"/>
      <c r="Q37" s="50"/>
      <c r="R37" s="50"/>
      <c r="S37" s="50"/>
      <c r="T37" s="50"/>
      <c r="U37" s="50"/>
      <c r="V37" s="50"/>
      <c r="W37" s="50">
        <f>9*0.33</f>
        <v>2.97</v>
      </c>
      <c r="X37" s="50"/>
      <c r="Y37" s="50"/>
      <c r="Z37" s="50"/>
      <c r="AA37" s="50"/>
      <c r="AB37" s="50"/>
      <c r="AC37" s="293"/>
      <c r="AD37" s="288">
        <f>SUM(K37:AC37)</f>
        <v>2.97</v>
      </c>
      <c r="AE37" s="63"/>
    </row>
    <row r="38" spans="1:31" ht="18" customHeight="1" x14ac:dyDescent="0.25">
      <c r="A38" s="507"/>
      <c r="B38" s="496"/>
      <c r="C38" s="504"/>
      <c r="D38" s="506"/>
      <c r="E38" s="47" t="s">
        <v>102</v>
      </c>
      <c r="F38" s="65" t="s">
        <v>32</v>
      </c>
      <c r="G38" s="65" t="s">
        <v>34</v>
      </c>
      <c r="H38" s="65" t="s">
        <v>112</v>
      </c>
      <c r="I38" s="65">
        <v>3</v>
      </c>
      <c r="J38" s="69">
        <v>14</v>
      </c>
      <c r="K38" s="35"/>
      <c r="L38" s="65"/>
      <c r="M38" s="65"/>
      <c r="N38" s="111"/>
      <c r="O38" s="111"/>
      <c r="P38" s="111"/>
      <c r="Q38" s="50"/>
      <c r="R38" s="50"/>
      <c r="S38" s="50">
        <v>1</v>
      </c>
      <c r="T38" s="50"/>
      <c r="U38" s="50"/>
      <c r="V38" s="50"/>
      <c r="W38" s="50"/>
      <c r="X38" s="50"/>
      <c r="Y38" s="50"/>
      <c r="Z38" s="50"/>
      <c r="AA38" s="50"/>
      <c r="AB38" s="50"/>
      <c r="AC38" s="357"/>
      <c r="AD38" s="310">
        <f t="shared" si="4"/>
        <v>1</v>
      </c>
      <c r="AE38" s="63"/>
    </row>
    <row r="39" spans="1:31" ht="18.75" customHeight="1" x14ac:dyDescent="0.25">
      <c r="A39" s="507"/>
      <c r="B39" s="496"/>
      <c r="C39" s="504"/>
      <c r="D39" s="506"/>
      <c r="E39" s="47" t="s">
        <v>103</v>
      </c>
      <c r="F39" s="65" t="s">
        <v>32</v>
      </c>
      <c r="G39" s="65" t="s">
        <v>34</v>
      </c>
      <c r="H39" s="65" t="s">
        <v>95</v>
      </c>
      <c r="I39" s="65">
        <v>4</v>
      </c>
      <c r="J39" s="69">
        <v>2</v>
      </c>
      <c r="K39" s="35"/>
      <c r="L39" s="65"/>
      <c r="M39" s="66"/>
      <c r="N39" s="338"/>
      <c r="O39" s="338"/>
      <c r="P39" s="111"/>
      <c r="Q39" s="332"/>
      <c r="R39" s="332"/>
      <c r="S39" s="50">
        <f>1.6*2</f>
        <v>3.2</v>
      </c>
      <c r="T39" s="50"/>
      <c r="U39" s="50"/>
      <c r="V39" s="50"/>
      <c r="W39" s="50"/>
      <c r="X39" s="50"/>
      <c r="Y39" s="50"/>
      <c r="Z39" s="50"/>
      <c r="AA39" s="50"/>
      <c r="AB39" s="50"/>
      <c r="AC39" s="357"/>
      <c r="AD39" s="288">
        <f t="shared" si="4"/>
        <v>3.2</v>
      </c>
      <c r="AE39" s="63"/>
    </row>
    <row r="40" spans="1:31" ht="18.75" customHeight="1" x14ac:dyDescent="0.25">
      <c r="A40" s="507"/>
      <c r="B40" s="496"/>
      <c r="C40" s="504"/>
      <c r="D40" s="506"/>
      <c r="E40" s="47" t="s">
        <v>104</v>
      </c>
      <c r="F40" s="65" t="s">
        <v>32</v>
      </c>
      <c r="G40" s="65" t="s">
        <v>34</v>
      </c>
      <c r="H40" s="65" t="s">
        <v>95</v>
      </c>
      <c r="I40" s="65">
        <v>4</v>
      </c>
      <c r="J40" s="69">
        <v>10</v>
      </c>
      <c r="K40" s="35"/>
      <c r="L40" s="65"/>
      <c r="M40" s="66"/>
      <c r="N40" s="338"/>
      <c r="O40" s="338"/>
      <c r="P40" s="111"/>
      <c r="Q40" s="332"/>
      <c r="R40" s="332"/>
      <c r="S40" s="50">
        <v>1</v>
      </c>
      <c r="T40" s="50"/>
      <c r="U40" s="50"/>
      <c r="V40" s="50"/>
      <c r="W40" s="50"/>
      <c r="X40" s="50"/>
      <c r="Y40" s="50"/>
      <c r="Z40" s="50"/>
      <c r="AA40" s="50"/>
      <c r="AB40" s="50"/>
      <c r="AC40" s="357"/>
      <c r="AD40" s="288">
        <f t="shared" si="4"/>
        <v>1</v>
      </c>
      <c r="AE40" s="63"/>
    </row>
    <row r="41" spans="1:31" ht="18.75" customHeight="1" x14ac:dyDescent="0.25">
      <c r="A41" s="507"/>
      <c r="B41" s="496"/>
      <c r="C41" s="504"/>
      <c r="D41" s="506"/>
      <c r="E41" s="47" t="s">
        <v>98</v>
      </c>
      <c r="F41" s="65" t="s">
        <v>32</v>
      </c>
      <c r="G41" s="65" t="s">
        <v>34</v>
      </c>
      <c r="H41" s="65" t="s">
        <v>95</v>
      </c>
      <c r="I41" s="65">
        <v>4</v>
      </c>
      <c r="J41" s="69">
        <v>2</v>
      </c>
      <c r="K41" s="35"/>
      <c r="L41" s="65"/>
      <c r="M41" s="66"/>
      <c r="N41" s="66"/>
      <c r="O41" s="66"/>
      <c r="P41" s="65"/>
      <c r="Q41" s="34">
        <v>6</v>
      </c>
      <c r="R41" s="67"/>
      <c r="S41" s="51"/>
      <c r="T41" s="34"/>
      <c r="U41" s="34"/>
      <c r="V41" s="34"/>
      <c r="W41" s="51"/>
      <c r="X41" s="34"/>
      <c r="Y41" s="34"/>
      <c r="Z41" s="34"/>
      <c r="AA41" s="34"/>
      <c r="AB41" s="34"/>
      <c r="AC41" s="162"/>
      <c r="AD41" s="68">
        <f t="shared" si="4"/>
        <v>6</v>
      </c>
      <c r="AE41" s="63"/>
    </row>
    <row r="42" spans="1:31" ht="20.25" customHeight="1" thickBot="1" x14ac:dyDescent="0.35">
      <c r="A42" s="507"/>
      <c r="B42" s="496"/>
      <c r="C42" s="504"/>
      <c r="D42" s="506"/>
      <c r="E42" s="42" t="s">
        <v>49</v>
      </c>
      <c r="F42" s="43"/>
      <c r="G42" s="43"/>
      <c r="H42" s="43"/>
      <c r="I42" s="43"/>
      <c r="J42" s="44"/>
      <c r="K42" s="53">
        <f t="shared" ref="K42:AD42" si="5">SUM(K27:K41)</f>
        <v>124</v>
      </c>
      <c r="L42" s="54">
        <f t="shared" si="5"/>
        <v>128</v>
      </c>
      <c r="M42" s="54">
        <f t="shared" si="5"/>
        <v>0</v>
      </c>
      <c r="N42" s="55">
        <f t="shared" si="5"/>
        <v>11.75</v>
      </c>
      <c r="O42" s="55">
        <f t="shared" si="5"/>
        <v>5</v>
      </c>
      <c r="P42" s="55">
        <f t="shared" si="5"/>
        <v>0</v>
      </c>
      <c r="Q42" s="55">
        <f t="shared" si="5"/>
        <v>6</v>
      </c>
      <c r="R42" s="55">
        <f t="shared" si="5"/>
        <v>0</v>
      </c>
      <c r="S42" s="55">
        <f t="shared" si="5"/>
        <v>5.2</v>
      </c>
      <c r="T42" s="55">
        <f t="shared" si="5"/>
        <v>0</v>
      </c>
      <c r="U42" s="55">
        <f t="shared" si="5"/>
        <v>10</v>
      </c>
      <c r="V42" s="55">
        <f t="shared" si="5"/>
        <v>0</v>
      </c>
      <c r="W42" s="55">
        <f t="shared" si="5"/>
        <v>57.180000000000007</v>
      </c>
      <c r="X42" s="55">
        <f t="shared" si="5"/>
        <v>0</v>
      </c>
      <c r="Y42" s="55">
        <f t="shared" si="5"/>
        <v>0</v>
      </c>
      <c r="Z42" s="55">
        <f t="shared" si="5"/>
        <v>0</v>
      </c>
      <c r="AA42" s="55">
        <f t="shared" si="5"/>
        <v>0</v>
      </c>
      <c r="AB42" s="55">
        <f t="shared" si="5"/>
        <v>0</v>
      </c>
      <c r="AC42" s="298">
        <f t="shared" si="5"/>
        <v>0</v>
      </c>
      <c r="AD42" s="290">
        <f t="shared" si="5"/>
        <v>347.13</v>
      </c>
      <c r="AE42" s="63"/>
    </row>
    <row r="43" spans="1:31" ht="3.75" customHeight="1" x14ac:dyDescent="0.25">
      <c r="A43" s="507"/>
      <c r="B43" s="496"/>
      <c r="C43" s="504"/>
      <c r="D43" s="500"/>
      <c r="E43" s="28"/>
      <c r="F43" s="29"/>
      <c r="G43" s="29"/>
      <c r="H43" s="29"/>
      <c r="I43" s="29"/>
      <c r="J43" s="26"/>
      <c r="K43" s="41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11"/>
      <c r="AD43" s="39">
        <f>SUM(K43:AC43)</f>
        <v>0</v>
      </c>
      <c r="AE43" s="63"/>
    </row>
    <row r="44" spans="1:31" ht="13.8" x14ac:dyDescent="0.25">
      <c r="A44" s="507"/>
      <c r="B44" s="496"/>
      <c r="C44" s="504"/>
      <c r="D44" s="500"/>
      <c r="E44" s="227"/>
      <c r="F44" s="34"/>
      <c r="G44" s="34"/>
      <c r="H44" s="34"/>
      <c r="I44" s="34"/>
      <c r="J44" s="40"/>
      <c r="K44" s="35"/>
      <c r="L44" s="65"/>
      <c r="M44" s="65"/>
      <c r="N44" s="65"/>
      <c r="O44" s="65"/>
      <c r="P44" s="65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11"/>
      <c r="AD44" s="68">
        <f>SUM(K44:AC44)</f>
        <v>0</v>
      </c>
      <c r="AE44" s="63"/>
    </row>
    <row r="45" spans="1:31" ht="16.5" customHeight="1" x14ac:dyDescent="0.25">
      <c r="A45" s="507"/>
      <c r="B45" s="496"/>
      <c r="C45" s="504"/>
      <c r="D45" s="500"/>
      <c r="E45" s="47"/>
      <c r="F45" s="65"/>
      <c r="G45" s="65"/>
      <c r="H45" s="65"/>
      <c r="I45" s="65"/>
      <c r="J45" s="69"/>
      <c r="K45" s="35"/>
      <c r="L45" s="65"/>
      <c r="M45" s="66"/>
      <c r="N45" s="66"/>
      <c r="O45" s="66"/>
      <c r="P45" s="65"/>
      <c r="Q45" s="67"/>
      <c r="R45" s="67"/>
      <c r="S45" s="51"/>
      <c r="T45" s="34"/>
      <c r="U45" s="34"/>
      <c r="V45" s="34"/>
      <c r="W45" s="51"/>
      <c r="X45" s="34"/>
      <c r="Y45" s="34"/>
      <c r="Z45" s="34"/>
      <c r="AA45" s="34"/>
      <c r="AB45" s="34"/>
      <c r="AC45" s="11"/>
      <c r="AD45" s="39">
        <f>SUM(K45:AC45)</f>
        <v>0</v>
      </c>
      <c r="AE45" s="63"/>
    </row>
    <row r="46" spans="1:31" ht="13.8" x14ac:dyDescent="0.25">
      <c r="A46" s="507"/>
      <c r="B46" s="496"/>
      <c r="C46" s="504"/>
      <c r="D46" s="500"/>
      <c r="E46" s="47"/>
      <c r="F46" s="65"/>
      <c r="G46" s="65"/>
      <c r="H46" s="65"/>
      <c r="I46" s="65"/>
      <c r="J46" s="69"/>
      <c r="K46" s="35"/>
      <c r="L46" s="65"/>
      <c r="M46" s="66"/>
      <c r="N46" s="66"/>
      <c r="O46" s="66"/>
      <c r="P46" s="65"/>
      <c r="Q46" s="67"/>
      <c r="R46" s="67"/>
      <c r="S46" s="51"/>
      <c r="T46" s="34"/>
      <c r="U46" s="34"/>
      <c r="V46" s="34"/>
      <c r="W46" s="51"/>
      <c r="X46" s="34"/>
      <c r="Y46" s="34"/>
      <c r="Z46" s="34"/>
      <c r="AA46" s="34"/>
      <c r="AB46" s="34"/>
      <c r="AC46" s="11"/>
      <c r="AD46" s="68">
        <f>SUM(K46:AC46)</f>
        <v>0</v>
      </c>
      <c r="AE46" s="63"/>
    </row>
    <row r="47" spans="1:31" ht="16.5" customHeight="1" x14ac:dyDescent="0.25">
      <c r="A47" s="507"/>
      <c r="B47" s="496"/>
      <c r="C47" s="504"/>
      <c r="D47" s="500"/>
      <c r="E47" s="33"/>
      <c r="F47" s="65"/>
      <c r="G47" s="65"/>
      <c r="H47" s="65"/>
      <c r="I47" s="65"/>
      <c r="J47" s="69"/>
      <c r="K47" s="41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11"/>
      <c r="AD47" s="68">
        <f>SUM(K47:AC47)</f>
        <v>0</v>
      </c>
      <c r="AE47" s="95"/>
    </row>
    <row r="48" spans="1:31" ht="15" thickBot="1" x14ac:dyDescent="0.35">
      <c r="A48" s="507"/>
      <c r="B48" s="496"/>
      <c r="C48" s="504"/>
      <c r="D48" s="500"/>
      <c r="E48" s="42" t="s">
        <v>50</v>
      </c>
      <c r="F48" s="195"/>
      <c r="G48" s="195"/>
      <c r="H48" s="195"/>
      <c r="I48" s="195"/>
      <c r="J48" s="196"/>
      <c r="K48" s="205">
        <f t="shared" ref="K48:AD48" si="6">SUM(K43:K47)</f>
        <v>0</v>
      </c>
      <c r="L48" s="140">
        <f t="shared" si="6"/>
        <v>0</v>
      </c>
      <c r="M48" s="140">
        <f t="shared" si="6"/>
        <v>0</v>
      </c>
      <c r="N48" s="140">
        <f t="shared" si="6"/>
        <v>0</v>
      </c>
      <c r="O48" s="140">
        <f t="shared" si="6"/>
        <v>0</v>
      </c>
      <c r="P48" s="140">
        <f t="shared" si="6"/>
        <v>0</v>
      </c>
      <c r="Q48" s="140">
        <f t="shared" si="6"/>
        <v>0</v>
      </c>
      <c r="R48" s="140">
        <f t="shared" si="6"/>
        <v>0</v>
      </c>
      <c r="S48" s="141">
        <f t="shared" si="6"/>
        <v>0</v>
      </c>
      <c r="T48" s="140">
        <f t="shared" si="6"/>
        <v>0</v>
      </c>
      <c r="U48" s="140">
        <f t="shared" si="6"/>
        <v>0</v>
      </c>
      <c r="V48" s="140">
        <f t="shared" si="6"/>
        <v>0</v>
      </c>
      <c r="W48" s="141">
        <f t="shared" si="6"/>
        <v>0</v>
      </c>
      <c r="X48" s="140">
        <f t="shared" si="6"/>
        <v>0</v>
      </c>
      <c r="Y48" s="140">
        <f t="shared" si="6"/>
        <v>0</v>
      </c>
      <c r="Z48" s="140">
        <f t="shared" si="6"/>
        <v>0</v>
      </c>
      <c r="AA48" s="140">
        <f t="shared" si="6"/>
        <v>0</v>
      </c>
      <c r="AB48" s="140">
        <f t="shared" si="6"/>
        <v>0</v>
      </c>
      <c r="AC48" s="142">
        <f t="shared" si="6"/>
        <v>0</v>
      </c>
      <c r="AD48" s="327">
        <f t="shared" si="6"/>
        <v>0</v>
      </c>
      <c r="AE48" s="95"/>
    </row>
    <row r="49" spans="1:31" s="235" customFormat="1" ht="14.4" x14ac:dyDescent="0.25">
      <c r="A49" s="507"/>
      <c r="B49" s="496"/>
      <c r="C49" s="504"/>
      <c r="D49" s="506"/>
      <c r="E49" s="187"/>
      <c r="F49" s="151"/>
      <c r="G49" s="29"/>
      <c r="H49" s="29"/>
      <c r="I49" s="29"/>
      <c r="J49" s="30"/>
      <c r="K49" s="264"/>
      <c r="L49" s="151"/>
      <c r="M49" s="151"/>
      <c r="N49" s="151"/>
      <c r="O49" s="265"/>
      <c r="P49" s="151"/>
      <c r="Q49" s="151"/>
      <c r="R49" s="151"/>
      <c r="S49" s="151"/>
      <c r="T49" s="151"/>
      <c r="U49" s="151"/>
      <c r="V49" s="151"/>
      <c r="W49" s="266"/>
      <c r="X49" s="151"/>
      <c r="Y49" s="151"/>
      <c r="Z49" s="151"/>
      <c r="AA49" s="151"/>
      <c r="AB49" s="267"/>
      <c r="AC49" s="270"/>
      <c r="AD49" s="274">
        <f>SUM(K49:AA49)</f>
        <v>0</v>
      </c>
      <c r="AE49" s="121"/>
    </row>
    <row r="50" spans="1:31" s="235" customFormat="1" ht="15" thickBot="1" x14ac:dyDescent="0.35">
      <c r="A50" s="507"/>
      <c r="B50" s="496"/>
      <c r="C50" s="504"/>
      <c r="D50" s="506"/>
      <c r="E50" s="42" t="s">
        <v>76</v>
      </c>
      <c r="F50" s="195"/>
      <c r="G50" s="195"/>
      <c r="H50" s="195"/>
      <c r="I50" s="195"/>
      <c r="J50" s="263"/>
      <c r="K50" s="268">
        <f>K49</f>
        <v>0</v>
      </c>
      <c r="L50" s="269">
        <f t="shared" ref="L50:AD50" si="7">L49</f>
        <v>0</v>
      </c>
      <c r="M50" s="269">
        <f t="shared" si="7"/>
        <v>0</v>
      </c>
      <c r="N50" s="269">
        <f t="shared" si="7"/>
        <v>0</v>
      </c>
      <c r="O50" s="269">
        <f t="shared" si="7"/>
        <v>0</v>
      </c>
      <c r="P50" s="269">
        <f t="shared" si="7"/>
        <v>0</v>
      </c>
      <c r="Q50" s="269">
        <f t="shared" si="7"/>
        <v>0</v>
      </c>
      <c r="R50" s="269">
        <f t="shared" si="7"/>
        <v>0</v>
      </c>
      <c r="S50" s="269">
        <f t="shared" si="7"/>
        <v>0</v>
      </c>
      <c r="T50" s="269">
        <f t="shared" si="7"/>
        <v>0</v>
      </c>
      <c r="U50" s="269">
        <f t="shared" si="7"/>
        <v>0</v>
      </c>
      <c r="V50" s="269">
        <f t="shared" si="7"/>
        <v>0</v>
      </c>
      <c r="W50" s="269">
        <f t="shared" si="7"/>
        <v>0</v>
      </c>
      <c r="X50" s="269">
        <f t="shared" si="7"/>
        <v>0</v>
      </c>
      <c r="Y50" s="269">
        <f t="shared" si="7"/>
        <v>0</v>
      </c>
      <c r="Z50" s="269">
        <f t="shared" si="7"/>
        <v>0</v>
      </c>
      <c r="AA50" s="269">
        <f t="shared" si="7"/>
        <v>0</v>
      </c>
      <c r="AB50" s="269">
        <f t="shared" si="7"/>
        <v>0</v>
      </c>
      <c r="AC50" s="271">
        <f t="shared" si="7"/>
        <v>0</v>
      </c>
      <c r="AD50" s="273">
        <f t="shared" si="7"/>
        <v>0</v>
      </c>
      <c r="AE50" s="121"/>
    </row>
    <row r="51" spans="1:31" s="235" customFormat="1" ht="15" thickBot="1" x14ac:dyDescent="0.35">
      <c r="A51" s="507"/>
      <c r="B51" s="496"/>
      <c r="C51" s="504"/>
      <c r="D51" s="506"/>
      <c r="E51" s="197" t="s">
        <v>24</v>
      </c>
      <c r="F51" s="144"/>
      <c r="G51" s="144"/>
      <c r="H51" s="144"/>
      <c r="I51" s="144"/>
      <c r="J51" s="145"/>
      <c r="K51" s="206">
        <f>K42+K48+K50</f>
        <v>124</v>
      </c>
      <c r="L51" s="134">
        <f>L42+L48+L50</f>
        <v>128</v>
      </c>
      <c r="M51" s="134">
        <f t="shared" ref="M51:AC51" si="8">M42+M48+M50</f>
        <v>0</v>
      </c>
      <c r="N51" s="329">
        <f t="shared" si="8"/>
        <v>11.75</v>
      </c>
      <c r="O51" s="329">
        <f t="shared" si="8"/>
        <v>5</v>
      </c>
      <c r="P51" s="329">
        <f t="shared" si="8"/>
        <v>0</v>
      </c>
      <c r="Q51" s="329">
        <f t="shared" si="8"/>
        <v>6</v>
      </c>
      <c r="R51" s="329">
        <f t="shared" si="8"/>
        <v>0</v>
      </c>
      <c r="S51" s="329">
        <f t="shared" si="8"/>
        <v>5.2</v>
      </c>
      <c r="T51" s="329">
        <f t="shared" si="8"/>
        <v>0</v>
      </c>
      <c r="U51" s="329">
        <f t="shared" si="8"/>
        <v>10</v>
      </c>
      <c r="V51" s="329">
        <f t="shared" si="8"/>
        <v>0</v>
      </c>
      <c r="W51" s="329">
        <f t="shared" si="8"/>
        <v>57.180000000000007</v>
      </c>
      <c r="X51" s="329">
        <f t="shared" si="8"/>
        <v>0</v>
      </c>
      <c r="Y51" s="329">
        <f t="shared" si="8"/>
        <v>0</v>
      </c>
      <c r="Z51" s="329">
        <f t="shared" si="8"/>
        <v>0</v>
      </c>
      <c r="AA51" s="329">
        <f t="shared" si="8"/>
        <v>0</v>
      </c>
      <c r="AB51" s="329">
        <f t="shared" si="8"/>
        <v>0</v>
      </c>
      <c r="AC51" s="329">
        <f t="shared" si="8"/>
        <v>0</v>
      </c>
      <c r="AD51" s="329">
        <f>AD42+AD48+AD50</f>
        <v>347.13</v>
      </c>
      <c r="AE51" s="121"/>
    </row>
    <row r="52" spans="1:31" s="235" customFormat="1" ht="15" thickBot="1" x14ac:dyDescent="0.35">
      <c r="A52" s="507"/>
      <c r="B52" s="497"/>
      <c r="C52" s="505"/>
      <c r="D52" s="501"/>
      <c r="E52" s="164" t="s">
        <v>25</v>
      </c>
      <c r="F52" s="200"/>
      <c r="G52" s="200"/>
      <c r="H52" s="200"/>
      <c r="I52" s="200"/>
      <c r="J52" s="201"/>
      <c r="K52" s="206">
        <f t="shared" ref="K52:AD52" si="9">K23+K51</f>
        <v>208</v>
      </c>
      <c r="L52" s="78">
        <f t="shared" si="9"/>
        <v>196</v>
      </c>
      <c r="M52" s="78">
        <f t="shared" si="9"/>
        <v>0</v>
      </c>
      <c r="N52" s="146">
        <f t="shared" si="9"/>
        <v>17.5</v>
      </c>
      <c r="O52" s="146">
        <f t="shared" si="9"/>
        <v>7</v>
      </c>
      <c r="P52" s="146">
        <f t="shared" si="9"/>
        <v>0</v>
      </c>
      <c r="Q52" s="146">
        <f t="shared" si="9"/>
        <v>27</v>
      </c>
      <c r="R52" s="146">
        <f t="shared" si="9"/>
        <v>0</v>
      </c>
      <c r="S52" s="146">
        <f t="shared" si="9"/>
        <v>9.8000000000000007</v>
      </c>
      <c r="T52" s="146">
        <f t="shared" si="9"/>
        <v>0</v>
      </c>
      <c r="U52" s="146">
        <f t="shared" si="9"/>
        <v>17</v>
      </c>
      <c r="V52" s="146">
        <f t="shared" si="9"/>
        <v>0</v>
      </c>
      <c r="W52" s="146">
        <f t="shared" si="9"/>
        <v>109.03</v>
      </c>
      <c r="X52" s="146">
        <f t="shared" si="9"/>
        <v>0</v>
      </c>
      <c r="Y52" s="146">
        <f t="shared" si="9"/>
        <v>0</v>
      </c>
      <c r="Z52" s="146">
        <f t="shared" si="9"/>
        <v>0</v>
      </c>
      <c r="AA52" s="146">
        <f t="shared" si="9"/>
        <v>0</v>
      </c>
      <c r="AB52" s="146">
        <f t="shared" si="9"/>
        <v>0</v>
      </c>
      <c r="AC52" s="146">
        <f t="shared" si="9"/>
        <v>0</v>
      </c>
      <c r="AD52" s="146">
        <f t="shared" si="9"/>
        <v>591.32999999999993</v>
      </c>
      <c r="AE52" s="121"/>
    </row>
    <row r="53" spans="1:31" s="27" customFormat="1" ht="19.5" customHeight="1" x14ac:dyDescent="0.25">
      <c r="B53" s="458" t="s">
        <v>164</v>
      </c>
      <c r="C53" s="458"/>
      <c r="D53" s="458"/>
      <c r="E53" s="458"/>
      <c r="F53" s="458"/>
      <c r="G53" s="458"/>
      <c r="H53" s="458"/>
      <c r="I53" s="458"/>
      <c r="J53" s="458"/>
      <c r="K53" s="458"/>
      <c r="L53" s="458"/>
      <c r="M53" s="458"/>
      <c r="N53" s="458"/>
      <c r="O53" s="458"/>
      <c r="P53" s="458"/>
      <c r="Q53" s="458"/>
      <c r="R53" s="458"/>
      <c r="S53" s="458"/>
      <c r="T53" s="458"/>
      <c r="U53" s="458"/>
      <c r="V53" s="458"/>
      <c r="W53" s="458"/>
      <c r="X53" s="458"/>
      <c r="Y53" s="458"/>
      <c r="Z53" s="458"/>
      <c r="AA53" s="458"/>
      <c r="AB53" s="458"/>
      <c r="AC53" s="458"/>
      <c r="AD53" s="458"/>
      <c r="AE53" s="84"/>
    </row>
    <row r="54" spans="1:31" s="27" customFormat="1" ht="13.5" customHeight="1" x14ac:dyDescent="0.25">
      <c r="B54" s="83"/>
      <c r="C54" s="83"/>
      <c r="D54" s="83"/>
      <c r="E54" s="83"/>
      <c r="F54" s="83"/>
      <c r="G54" s="83"/>
      <c r="H54" s="83"/>
      <c r="I54" s="83"/>
      <c r="J54" s="83"/>
      <c r="K54" s="85"/>
      <c r="L54" s="85"/>
      <c r="M54" s="85"/>
      <c r="N54" s="85"/>
      <c r="O54" s="234" t="s">
        <v>107</v>
      </c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spans="1:31" s="27" customFormat="1" ht="15.75" customHeight="1" x14ac:dyDescent="0.25">
      <c r="C55" s="83"/>
      <c r="D55" s="83"/>
      <c r="E55" s="83"/>
      <c r="F55" s="83"/>
      <c r="G55" s="83"/>
      <c r="H55" s="83"/>
      <c r="I55" s="83"/>
      <c r="J55" s="83"/>
      <c r="K55" s="85"/>
      <c r="L55" s="85"/>
      <c r="M55" s="85"/>
      <c r="N55" s="85"/>
      <c r="O55" s="234"/>
      <c r="P55" s="85"/>
      <c r="Q55" s="85"/>
      <c r="R55" s="446" t="s">
        <v>55</v>
      </c>
      <c r="S55" s="463"/>
      <c r="T55" s="463"/>
      <c r="U55" s="463"/>
      <c r="V55" s="463"/>
      <c r="W55" s="463"/>
      <c r="X55" s="463"/>
      <c r="Y55" s="463"/>
      <c r="Z55" s="463"/>
      <c r="AA55" s="85"/>
      <c r="AB55" s="85"/>
      <c r="AC55" s="85"/>
      <c r="AD55" s="85"/>
      <c r="AE55" s="85"/>
    </row>
    <row r="56" spans="1:31" s="27" customFormat="1" ht="19.5" customHeight="1" x14ac:dyDescent="0.25">
      <c r="B56" s="83"/>
      <c r="C56" s="83"/>
      <c r="D56" s="83"/>
      <c r="E56" s="83"/>
      <c r="F56" s="83"/>
      <c r="G56" s="83"/>
      <c r="H56" s="83"/>
      <c r="I56" s="83"/>
      <c r="J56" s="83"/>
      <c r="K56" s="85"/>
      <c r="L56" s="85"/>
      <c r="M56" s="85"/>
      <c r="N56" s="85"/>
      <c r="O56" s="456" t="s">
        <v>94</v>
      </c>
      <c r="P56" s="456"/>
      <c r="Q56" s="456"/>
      <c r="R56" s="456"/>
      <c r="S56" s="456"/>
      <c r="T56" s="456"/>
      <c r="U56" s="456"/>
      <c r="V56" s="456"/>
      <c r="W56" s="456"/>
      <c r="X56" s="456"/>
      <c r="Y56" s="456"/>
      <c r="Z56" s="85"/>
      <c r="AA56" s="85"/>
      <c r="AB56" s="85"/>
      <c r="AC56" s="85"/>
      <c r="AD56" s="85"/>
      <c r="AE56" s="85"/>
    </row>
    <row r="57" spans="1:31" s="27" customFormat="1" ht="15.75" customHeight="1" x14ac:dyDescent="0.25">
      <c r="B57" s="83"/>
      <c r="C57" s="83"/>
      <c r="D57" s="83"/>
      <c r="E57" s="83"/>
      <c r="F57" s="83"/>
      <c r="G57" s="83"/>
      <c r="H57" s="83"/>
      <c r="I57" s="83"/>
      <c r="J57" s="83"/>
      <c r="K57" s="85"/>
      <c r="L57" s="85"/>
      <c r="M57" s="85"/>
      <c r="N57" s="85"/>
      <c r="O57" s="85"/>
      <c r="P57" s="85"/>
      <c r="Q57" s="85"/>
      <c r="R57" s="85"/>
      <c r="S57" s="85"/>
      <c r="T57" s="446" t="s">
        <v>55</v>
      </c>
      <c r="U57" s="446"/>
      <c r="V57" s="446"/>
      <c r="W57" s="446"/>
      <c r="X57" s="446"/>
      <c r="Y57" s="446"/>
      <c r="Z57" s="85"/>
      <c r="AA57" s="85"/>
      <c r="AB57" s="85"/>
      <c r="AC57" s="85"/>
      <c r="AD57" s="85"/>
      <c r="AE57" s="85"/>
    </row>
  </sheetData>
  <mergeCells count="33">
    <mergeCell ref="A5:AD5"/>
    <mergeCell ref="A3:A4"/>
    <mergeCell ref="A27:A52"/>
    <mergeCell ref="A6:A23"/>
    <mergeCell ref="A24:A25"/>
    <mergeCell ref="T57:Y57"/>
    <mergeCell ref="D6:D23"/>
    <mergeCell ref="C6:C23"/>
    <mergeCell ref="B6:B23"/>
    <mergeCell ref="O56:Y56"/>
    <mergeCell ref="B53:AD53"/>
    <mergeCell ref="C27:C52"/>
    <mergeCell ref="B27:B52"/>
    <mergeCell ref="R55:Z55"/>
    <mergeCell ref="B24:B25"/>
    <mergeCell ref="J24:J25"/>
    <mergeCell ref="I24:I25"/>
    <mergeCell ref="E1:Y1"/>
    <mergeCell ref="I3:I4"/>
    <mergeCell ref="F3:F4"/>
    <mergeCell ref="D3:D4"/>
    <mergeCell ref="J3:J4"/>
    <mergeCell ref="E3:E4"/>
    <mergeCell ref="B2:AF2"/>
    <mergeCell ref="C3:C4"/>
    <mergeCell ref="G3:G4"/>
    <mergeCell ref="B3:B4"/>
    <mergeCell ref="D27:D52"/>
    <mergeCell ref="G24:G25"/>
    <mergeCell ref="F24:F25"/>
    <mergeCell ref="C24:C25"/>
    <mergeCell ref="E24:E25"/>
    <mergeCell ref="D24:D25"/>
  </mergeCells>
  <phoneticPr fontId="1" type="noConversion"/>
  <conditionalFormatting sqref="AE42:AE46">
    <cfRule type="cellIs" dxfId="2" priority="11" stopIfTrue="1" operator="equal">
      <formula>0</formula>
    </cfRule>
  </conditionalFormatting>
  <pageMargins left="0.15748031496062992" right="0.15748031496062992" top="0.17" bottom="0.15748031496062992" header="0.17" footer="0"/>
  <pageSetup paperSize="9" scale="73" orientation="landscape" r:id="rId1"/>
  <headerFooter alignWithMargins="0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1CBE-2E35-4014-8724-5BE6C605926A}">
  <dimension ref="A1:AF50"/>
  <sheetViews>
    <sheetView view="pageBreakPreview" zoomScaleNormal="100" workbookViewId="0">
      <selection sqref="A1:IV65536"/>
    </sheetView>
  </sheetViews>
  <sheetFormatPr defaultColWidth="9.109375" defaultRowHeight="13.2" x14ac:dyDescent="0.25"/>
  <cols>
    <col min="1" max="1" width="3" style="86" customWidth="1"/>
    <col min="2" max="2" width="9.77734375" style="86" customWidth="1"/>
    <col min="3" max="3" width="8.88671875" style="86" customWidth="1"/>
    <col min="4" max="4" width="3.44140625" style="86" customWidth="1"/>
    <col min="5" max="5" width="37" style="86" customWidth="1"/>
    <col min="6" max="6" width="3.21875" style="86" customWidth="1"/>
    <col min="7" max="7" width="6" style="86" customWidth="1"/>
    <col min="8" max="8" width="11.77734375" style="86" customWidth="1"/>
    <col min="9" max="10" width="5.109375" style="86" customWidth="1"/>
    <col min="11" max="11" width="5.5546875" style="86" customWidth="1"/>
    <col min="12" max="12" width="6.44140625" style="86" customWidth="1"/>
    <col min="13" max="13" width="5" style="86" customWidth="1"/>
    <col min="14" max="14" width="5.88671875" style="86" customWidth="1"/>
    <col min="15" max="15" width="4.88671875" style="86" customWidth="1"/>
    <col min="16" max="16" width="4.77734375" style="86" customWidth="1"/>
    <col min="17" max="17" width="5.44140625" style="86" bestFit="1" customWidth="1"/>
    <col min="18" max="18" width="4" style="86" customWidth="1"/>
    <col min="19" max="19" width="5.44140625" style="86" bestFit="1" customWidth="1"/>
    <col min="20" max="20" width="3.88671875" style="86" customWidth="1"/>
    <col min="21" max="21" width="5" style="86" customWidth="1"/>
    <col min="22" max="22" width="4.44140625" style="86" customWidth="1"/>
    <col min="23" max="23" width="5.109375" style="86" customWidth="1"/>
    <col min="24" max="24" width="4.5546875" style="86" customWidth="1"/>
    <col min="25" max="25" width="3.5546875" style="86" customWidth="1"/>
    <col min="26" max="26" width="4.77734375" style="86" customWidth="1"/>
    <col min="27" max="27" width="3" style="86" customWidth="1"/>
    <col min="28" max="28" width="3.44140625" style="86" customWidth="1"/>
    <col min="29" max="29" width="1" style="86" customWidth="1"/>
    <col min="30" max="30" width="6.88671875" style="86" customWidth="1"/>
    <col min="31" max="31" width="9.5546875" style="86" customWidth="1"/>
    <col min="32" max="16384" width="9.109375" style="86"/>
  </cols>
  <sheetData>
    <row r="1" spans="1:32" s="12" customFormat="1" ht="17.399999999999999" x14ac:dyDescent="0.3">
      <c r="B1" s="13"/>
      <c r="C1" s="13"/>
      <c r="D1" s="13"/>
      <c r="E1" s="486" t="s">
        <v>70</v>
      </c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13"/>
      <c r="AA1" s="13"/>
      <c r="AB1" s="13"/>
      <c r="AC1" s="13"/>
      <c r="AD1" s="14"/>
    </row>
    <row r="2" spans="1:32" s="12" customFormat="1" ht="18" thickBot="1" x14ac:dyDescent="0.3">
      <c r="A2" s="228"/>
      <c r="B2" s="229" t="s">
        <v>163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</row>
    <row r="3" spans="1:32" s="20" customFormat="1" ht="15.75" customHeight="1" x14ac:dyDescent="0.3">
      <c r="A3" s="473" t="s">
        <v>56</v>
      </c>
      <c r="B3" s="482" t="s">
        <v>0</v>
      </c>
      <c r="C3" s="461" t="s">
        <v>62</v>
      </c>
      <c r="D3" s="459" t="s">
        <v>5</v>
      </c>
      <c r="E3" s="482" t="s">
        <v>1</v>
      </c>
      <c r="F3" s="488" t="s">
        <v>2</v>
      </c>
      <c r="G3" s="488" t="s">
        <v>27</v>
      </c>
      <c r="H3" s="231"/>
      <c r="I3" s="488" t="s">
        <v>28</v>
      </c>
      <c r="J3" s="475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2" s="25" customFormat="1" ht="132" customHeight="1" thickBot="1" x14ac:dyDescent="0.3">
      <c r="A4" s="474"/>
      <c r="B4" s="483"/>
      <c r="C4" s="462"/>
      <c r="D4" s="460" t="s">
        <v>5</v>
      </c>
      <c r="E4" s="485"/>
      <c r="F4" s="489"/>
      <c r="G4" s="489"/>
      <c r="H4" s="232" t="s">
        <v>52</v>
      </c>
      <c r="I4" s="489"/>
      <c r="J4" s="476"/>
      <c r="K4" s="21" t="s">
        <v>6</v>
      </c>
      <c r="L4" s="232" t="s">
        <v>7</v>
      </c>
      <c r="M4" s="22" t="s">
        <v>8</v>
      </c>
      <c r="N4" s="22" t="s">
        <v>9</v>
      </c>
      <c r="O4" s="232" t="s">
        <v>10</v>
      </c>
      <c r="P4" s="22" t="s">
        <v>11</v>
      </c>
      <c r="Q4" s="232" t="s">
        <v>86</v>
      </c>
      <c r="R4" s="232" t="s">
        <v>93</v>
      </c>
      <c r="S4" s="22" t="s">
        <v>12</v>
      </c>
      <c r="T4" s="22" t="s">
        <v>13</v>
      </c>
      <c r="U4" s="232" t="s">
        <v>53</v>
      </c>
      <c r="V4" s="232" t="s">
        <v>15</v>
      </c>
      <c r="W4" s="232" t="s">
        <v>51</v>
      </c>
      <c r="X4" s="232" t="s">
        <v>16</v>
      </c>
      <c r="Y4" s="232" t="s">
        <v>17</v>
      </c>
      <c r="Z4" s="232" t="s">
        <v>54</v>
      </c>
      <c r="AA4" s="22" t="s">
        <v>18</v>
      </c>
      <c r="AB4" s="232" t="s">
        <v>19</v>
      </c>
      <c r="AC4" s="22"/>
      <c r="AD4" s="23" t="s">
        <v>20</v>
      </c>
      <c r="AE4" s="24" t="s">
        <v>21</v>
      </c>
    </row>
    <row r="5" spans="1:32" ht="16.2" thickBot="1" x14ac:dyDescent="0.35">
      <c r="A5" s="494" t="s">
        <v>22</v>
      </c>
      <c r="B5" s="494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526"/>
      <c r="AE5" s="157"/>
    </row>
    <row r="6" spans="1:32" ht="18" customHeight="1" x14ac:dyDescent="0.3">
      <c r="A6" s="508">
        <v>5</v>
      </c>
      <c r="B6" s="525" t="s">
        <v>58</v>
      </c>
      <c r="C6" s="525" t="s">
        <v>61</v>
      </c>
      <c r="D6" s="511">
        <v>1</v>
      </c>
      <c r="E6" s="28" t="s">
        <v>105</v>
      </c>
      <c r="F6" s="29" t="s">
        <v>32</v>
      </c>
      <c r="G6" s="29" t="s">
        <v>34</v>
      </c>
      <c r="H6" s="29" t="s">
        <v>135</v>
      </c>
      <c r="I6" s="29">
        <v>1</v>
      </c>
      <c r="J6" s="30">
        <v>9</v>
      </c>
      <c r="K6" s="61">
        <v>16</v>
      </c>
      <c r="L6" s="29">
        <v>24</v>
      </c>
      <c r="M6" s="29"/>
      <c r="N6" s="136">
        <f>0.25*9</f>
        <v>2.25</v>
      </c>
      <c r="O6" s="136">
        <v>1</v>
      </c>
      <c r="P6" s="136"/>
      <c r="Q6" s="136"/>
      <c r="R6" s="136"/>
      <c r="S6" s="136"/>
      <c r="T6" s="136"/>
      <c r="U6" s="136">
        <v>1</v>
      </c>
      <c r="V6" s="136"/>
      <c r="W6" s="136"/>
      <c r="X6" s="136"/>
      <c r="Y6" s="136"/>
      <c r="Z6" s="136"/>
      <c r="AA6" s="136"/>
      <c r="AB6" s="136"/>
      <c r="AC6" s="292"/>
      <c r="AD6" s="291">
        <f>SUM(K6:AA6)</f>
        <v>44.25</v>
      </c>
      <c r="AE6" s="158"/>
    </row>
    <row r="7" spans="1:32" ht="18" customHeight="1" x14ac:dyDescent="0.3">
      <c r="A7" s="496"/>
      <c r="B7" s="498"/>
      <c r="C7" s="498"/>
      <c r="D7" s="506"/>
      <c r="E7" s="33" t="s">
        <v>97</v>
      </c>
      <c r="F7" s="34" t="s">
        <v>32</v>
      </c>
      <c r="G7" s="34" t="s">
        <v>71</v>
      </c>
      <c r="H7" s="34" t="s">
        <v>130</v>
      </c>
      <c r="I7" s="34">
        <v>2</v>
      </c>
      <c r="J7" s="11">
        <v>21</v>
      </c>
      <c r="K7" s="41">
        <v>16</v>
      </c>
      <c r="L7" s="34">
        <v>8</v>
      </c>
      <c r="M7" s="34"/>
      <c r="N7" s="50">
        <f>21*0.25</f>
        <v>5.25</v>
      </c>
      <c r="O7" s="50">
        <v>2</v>
      </c>
      <c r="P7" s="50"/>
      <c r="Q7" s="50"/>
      <c r="R7" s="50"/>
      <c r="S7" s="50"/>
      <c r="T7" s="50"/>
      <c r="U7" s="50">
        <v>2</v>
      </c>
      <c r="V7" s="50"/>
      <c r="W7" s="50"/>
      <c r="X7" s="50"/>
      <c r="Y7" s="50"/>
      <c r="Z7" s="50"/>
      <c r="AA7" s="50"/>
      <c r="AB7" s="50"/>
      <c r="AC7" s="293"/>
      <c r="AD7" s="288">
        <f>SUM(K7:AA7)</f>
        <v>33.25</v>
      </c>
      <c r="AE7" s="158"/>
    </row>
    <row r="8" spans="1:32" ht="19.5" customHeight="1" x14ac:dyDescent="0.3">
      <c r="A8" s="496"/>
      <c r="B8" s="498"/>
      <c r="C8" s="498"/>
      <c r="D8" s="506"/>
      <c r="E8" s="33" t="s">
        <v>97</v>
      </c>
      <c r="F8" s="34" t="s">
        <v>32</v>
      </c>
      <c r="G8" s="34" t="s">
        <v>59</v>
      </c>
      <c r="H8" s="34" t="s">
        <v>129</v>
      </c>
      <c r="I8" s="34">
        <v>2</v>
      </c>
      <c r="J8" s="11">
        <v>6</v>
      </c>
      <c r="K8" s="41">
        <v>16</v>
      </c>
      <c r="L8" s="34">
        <v>8</v>
      </c>
      <c r="M8" s="34"/>
      <c r="N8" s="50">
        <f>6*0.25</f>
        <v>1.5</v>
      </c>
      <c r="O8" s="50">
        <v>0.5</v>
      </c>
      <c r="P8" s="50"/>
      <c r="Q8" s="50"/>
      <c r="R8" s="50"/>
      <c r="S8" s="50"/>
      <c r="T8" s="50"/>
      <c r="U8" s="50">
        <v>1</v>
      </c>
      <c r="V8" s="50"/>
      <c r="W8" s="50"/>
      <c r="X8" s="50"/>
      <c r="Y8" s="50"/>
      <c r="Z8" s="50"/>
      <c r="AA8" s="50"/>
      <c r="AB8" s="50"/>
      <c r="AC8" s="293"/>
      <c r="AD8" s="288">
        <f>SUM(K8:AC8)</f>
        <v>27</v>
      </c>
      <c r="AE8" s="159"/>
    </row>
    <row r="9" spans="1:32" ht="17.25" customHeight="1" x14ac:dyDescent="0.3">
      <c r="A9" s="496"/>
      <c r="B9" s="498"/>
      <c r="C9" s="498"/>
      <c r="D9" s="506"/>
      <c r="E9" s="33" t="s">
        <v>42</v>
      </c>
      <c r="F9" s="34" t="s">
        <v>32</v>
      </c>
      <c r="G9" s="34" t="s">
        <v>34</v>
      </c>
      <c r="H9" s="34" t="s">
        <v>112</v>
      </c>
      <c r="I9" s="34">
        <v>3</v>
      </c>
      <c r="J9" s="11">
        <v>14</v>
      </c>
      <c r="K9" s="41">
        <v>24</v>
      </c>
      <c r="L9" s="34">
        <v>16</v>
      </c>
      <c r="M9" s="34"/>
      <c r="N9" s="50"/>
      <c r="O9" s="50"/>
      <c r="P9" s="50"/>
      <c r="Q9" s="50"/>
      <c r="R9" s="50"/>
      <c r="S9" s="50"/>
      <c r="T9" s="50"/>
      <c r="U9" s="50">
        <v>2</v>
      </c>
      <c r="V9" s="50"/>
      <c r="W9" s="50"/>
      <c r="X9" s="50"/>
      <c r="Y9" s="50"/>
      <c r="Z9" s="50"/>
      <c r="AA9" s="50"/>
      <c r="AB9" s="50"/>
      <c r="AC9" s="293"/>
      <c r="AD9" s="288">
        <f>SUM(K9:AC9)</f>
        <v>42</v>
      </c>
      <c r="AE9" s="159"/>
    </row>
    <row r="10" spans="1:32" ht="19.5" customHeight="1" x14ac:dyDescent="0.3">
      <c r="A10" s="496"/>
      <c r="B10" s="498"/>
      <c r="C10" s="498"/>
      <c r="D10" s="506"/>
      <c r="E10" s="33" t="s">
        <v>89</v>
      </c>
      <c r="F10" s="34" t="s">
        <v>32</v>
      </c>
      <c r="G10" s="34" t="s">
        <v>34</v>
      </c>
      <c r="H10" s="34" t="s">
        <v>141</v>
      </c>
      <c r="I10" s="34">
        <v>1</v>
      </c>
      <c r="J10" s="11">
        <v>30</v>
      </c>
      <c r="K10" s="41">
        <v>16</v>
      </c>
      <c r="L10" s="34">
        <v>8</v>
      </c>
      <c r="M10" s="34"/>
      <c r="N10" s="50"/>
      <c r="O10" s="50"/>
      <c r="P10" s="50"/>
      <c r="Q10" s="50"/>
      <c r="R10" s="50"/>
      <c r="S10" s="50"/>
      <c r="T10" s="50"/>
      <c r="U10" s="50">
        <v>3</v>
      </c>
      <c r="V10" s="50"/>
      <c r="W10" s="50"/>
      <c r="X10" s="50"/>
      <c r="Y10" s="50"/>
      <c r="Z10" s="50"/>
      <c r="AA10" s="50"/>
      <c r="AB10" s="50"/>
      <c r="AC10" s="293"/>
      <c r="AD10" s="288">
        <f t="shared" ref="AD10:AD17" si="0">SUM(K10:AC10)</f>
        <v>27</v>
      </c>
      <c r="AE10" s="159"/>
    </row>
    <row r="11" spans="1:32" ht="19.5" customHeight="1" x14ac:dyDescent="0.3">
      <c r="A11" s="496"/>
      <c r="B11" s="498"/>
      <c r="C11" s="498"/>
      <c r="D11" s="506"/>
      <c r="E11" s="33" t="s">
        <v>89</v>
      </c>
      <c r="F11" s="34" t="s">
        <v>32</v>
      </c>
      <c r="G11" s="34" t="s">
        <v>34</v>
      </c>
      <c r="H11" s="34" t="s">
        <v>158</v>
      </c>
      <c r="I11" s="34">
        <v>1</v>
      </c>
      <c r="J11" s="11">
        <v>9</v>
      </c>
      <c r="K11" s="41">
        <v>16</v>
      </c>
      <c r="L11" s="34">
        <v>16</v>
      </c>
      <c r="M11" s="34"/>
      <c r="N11" s="50"/>
      <c r="O11" s="50"/>
      <c r="P11" s="50"/>
      <c r="Q11" s="50"/>
      <c r="R11" s="50"/>
      <c r="S11" s="50"/>
      <c r="T11" s="50"/>
      <c r="U11" s="50">
        <v>1</v>
      </c>
      <c r="V11" s="50"/>
      <c r="W11" s="50"/>
      <c r="X11" s="50"/>
      <c r="Y11" s="50"/>
      <c r="Z11" s="50"/>
      <c r="AA11" s="50"/>
      <c r="AB11" s="50"/>
      <c r="AC11" s="293"/>
      <c r="AD11" s="288">
        <f>SUM(K11:AC11)</f>
        <v>33</v>
      </c>
      <c r="AE11" s="159"/>
    </row>
    <row r="12" spans="1:32" ht="16.5" customHeight="1" x14ac:dyDescent="0.3">
      <c r="A12" s="496"/>
      <c r="B12" s="498"/>
      <c r="C12" s="498"/>
      <c r="D12" s="506"/>
      <c r="E12" s="33" t="s">
        <v>96</v>
      </c>
      <c r="F12" s="34" t="s">
        <v>32</v>
      </c>
      <c r="G12" s="34" t="s">
        <v>34</v>
      </c>
      <c r="H12" s="34" t="s">
        <v>112</v>
      </c>
      <c r="I12" s="34">
        <v>3</v>
      </c>
      <c r="J12" s="11">
        <v>14</v>
      </c>
      <c r="K12" s="41">
        <v>16</v>
      </c>
      <c r="L12" s="34"/>
      <c r="M12" s="34">
        <v>24</v>
      </c>
      <c r="N12" s="50">
        <f>14*0.25</f>
        <v>3.5</v>
      </c>
      <c r="O12" s="50">
        <v>2</v>
      </c>
      <c r="P12" s="50"/>
      <c r="Q12" s="50"/>
      <c r="R12" s="50"/>
      <c r="S12" s="50"/>
      <c r="T12" s="50"/>
      <c r="U12" s="50">
        <v>2</v>
      </c>
      <c r="V12" s="50"/>
      <c r="W12" s="50"/>
      <c r="X12" s="50"/>
      <c r="Y12" s="50"/>
      <c r="Z12" s="50"/>
      <c r="AA12" s="50"/>
      <c r="AB12" s="50"/>
      <c r="AC12" s="293"/>
      <c r="AD12" s="288">
        <f t="shared" si="0"/>
        <v>47.5</v>
      </c>
      <c r="AE12" s="159"/>
    </row>
    <row r="13" spans="1:32" ht="18" customHeight="1" x14ac:dyDescent="0.3">
      <c r="A13" s="496"/>
      <c r="B13" s="498"/>
      <c r="C13" s="498"/>
      <c r="D13" s="506"/>
      <c r="E13" s="33" t="s">
        <v>115</v>
      </c>
      <c r="F13" s="34" t="s">
        <v>32</v>
      </c>
      <c r="G13" s="34" t="s">
        <v>34</v>
      </c>
      <c r="H13" s="34" t="s">
        <v>95</v>
      </c>
      <c r="I13" s="34">
        <v>4</v>
      </c>
      <c r="J13" s="11">
        <v>10</v>
      </c>
      <c r="K13" s="41">
        <v>16</v>
      </c>
      <c r="L13" s="34">
        <v>16</v>
      </c>
      <c r="M13" s="34"/>
      <c r="N13" s="50">
        <f>10*0.25</f>
        <v>2.5</v>
      </c>
      <c r="O13" s="50">
        <v>1</v>
      </c>
      <c r="P13" s="50"/>
      <c r="Q13" s="50"/>
      <c r="R13" s="50"/>
      <c r="S13" s="50"/>
      <c r="T13" s="50"/>
      <c r="U13" s="50">
        <v>1</v>
      </c>
      <c r="V13" s="50"/>
      <c r="W13" s="50"/>
      <c r="X13" s="50"/>
      <c r="Y13" s="50"/>
      <c r="Z13" s="50"/>
      <c r="AA13" s="50"/>
      <c r="AB13" s="50"/>
      <c r="AC13" s="293"/>
      <c r="AD13" s="288">
        <f t="shared" si="0"/>
        <v>36.5</v>
      </c>
      <c r="AE13" s="159"/>
    </row>
    <row r="14" spans="1:32" ht="30.75" customHeight="1" x14ac:dyDescent="0.3">
      <c r="A14" s="496"/>
      <c r="B14" s="498"/>
      <c r="C14" s="498"/>
      <c r="D14" s="506"/>
      <c r="E14" s="244" t="s">
        <v>123</v>
      </c>
      <c r="F14" s="34" t="s">
        <v>32</v>
      </c>
      <c r="G14" s="34" t="s">
        <v>34</v>
      </c>
      <c r="H14" s="34" t="s">
        <v>135</v>
      </c>
      <c r="I14" s="34">
        <v>1</v>
      </c>
      <c r="J14" s="11">
        <v>9</v>
      </c>
      <c r="K14" s="41"/>
      <c r="L14" s="34"/>
      <c r="M14" s="34"/>
      <c r="N14" s="50"/>
      <c r="O14" s="50"/>
      <c r="P14" s="50"/>
      <c r="Q14" s="50"/>
      <c r="R14" s="50"/>
      <c r="S14" s="50"/>
      <c r="T14" s="50"/>
      <c r="U14" s="50"/>
      <c r="V14" s="50"/>
      <c r="W14" s="50">
        <f>9*0.34</f>
        <v>3.06</v>
      </c>
      <c r="X14" s="50"/>
      <c r="Y14" s="50"/>
      <c r="Z14" s="50"/>
      <c r="AA14" s="50"/>
      <c r="AB14" s="50"/>
      <c r="AC14" s="293"/>
      <c r="AD14" s="288">
        <f t="shared" si="0"/>
        <v>3.06</v>
      </c>
      <c r="AE14" s="159"/>
    </row>
    <row r="15" spans="1:32" ht="19.5" customHeight="1" x14ac:dyDescent="0.3">
      <c r="A15" s="496"/>
      <c r="B15" s="498"/>
      <c r="C15" s="498"/>
      <c r="D15" s="506"/>
      <c r="E15" s="33" t="s">
        <v>99</v>
      </c>
      <c r="F15" s="34" t="s">
        <v>32</v>
      </c>
      <c r="G15" s="34" t="s">
        <v>34</v>
      </c>
      <c r="H15" s="34" t="s">
        <v>126</v>
      </c>
      <c r="I15" s="34">
        <v>2</v>
      </c>
      <c r="J15" s="11">
        <v>2</v>
      </c>
      <c r="K15" s="41"/>
      <c r="L15" s="34"/>
      <c r="M15" s="34"/>
      <c r="N15" s="50"/>
      <c r="O15" s="50"/>
      <c r="P15" s="50"/>
      <c r="Q15" s="50"/>
      <c r="R15" s="50"/>
      <c r="S15" s="50">
        <f>1.6*2</f>
        <v>3.2</v>
      </c>
      <c r="T15" s="50"/>
      <c r="U15" s="50"/>
      <c r="V15" s="50"/>
      <c r="W15" s="50"/>
      <c r="X15" s="50"/>
      <c r="Y15" s="50"/>
      <c r="Z15" s="50"/>
      <c r="AA15" s="50"/>
      <c r="AB15" s="50"/>
      <c r="AC15" s="293"/>
      <c r="AD15" s="288">
        <f t="shared" si="0"/>
        <v>3.2</v>
      </c>
      <c r="AE15" s="159"/>
    </row>
    <row r="16" spans="1:32" ht="15" customHeight="1" x14ac:dyDescent="0.3">
      <c r="A16" s="496"/>
      <c r="B16" s="498"/>
      <c r="C16" s="498"/>
      <c r="D16" s="506"/>
      <c r="E16" s="33" t="s">
        <v>100</v>
      </c>
      <c r="F16" s="34" t="s">
        <v>32</v>
      </c>
      <c r="G16" s="34" t="s">
        <v>34</v>
      </c>
      <c r="H16" s="91" t="s">
        <v>126</v>
      </c>
      <c r="I16" s="90">
        <v>2</v>
      </c>
      <c r="J16" s="92">
        <v>11</v>
      </c>
      <c r="K16" s="41"/>
      <c r="L16" s="34"/>
      <c r="M16" s="34"/>
      <c r="N16" s="50"/>
      <c r="O16" s="50"/>
      <c r="P16" s="50"/>
      <c r="Q16" s="50"/>
      <c r="R16" s="50"/>
      <c r="S16" s="50">
        <v>1</v>
      </c>
      <c r="T16" s="50"/>
      <c r="U16" s="50"/>
      <c r="V16" s="50"/>
      <c r="W16" s="50"/>
      <c r="X16" s="50"/>
      <c r="Y16" s="50"/>
      <c r="Z16" s="50"/>
      <c r="AA16" s="50"/>
      <c r="AB16" s="50"/>
      <c r="AC16" s="293"/>
      <c r="AD16" s="288">
        <f>SUM(K16:AC16)</f>
        <v>1</v>
      </c>
      <c r="AE16" s="159"/>
    </row>
    <row r="17" spans="1:31" ht="19.5" customHeight="1" x14ac:dyDescent="0.3">
      <c r="A17" s="496"/>
      <c r="B17" s="498"/>
      <c r="C17" s="498"/>
      <c r="D17" s="506"/>
      <c r="E17" s="33" t="s">
        <v>98</v>
      </c>
      <c r="F17" s="34" t="s">
        <v>32</v>
      </c>
      <c r="G17" s="34" t="s">
        <v>34</v>
      </c>
      <c r="H17" s="34" t="s">
        <v>126</v>
      </c>
      <c r="I17" s="34">
        <v>2</v>
      </c>
      <c r="J17" s="40">
        <v>2</v>
      </c>
      <c r="K17" s="41"/>
      <c r="L17" s="34"/>
      <c r="M17" s="34"/>
      <c r="N17" s="50"/>
      <c r="O17" s="50"/>
      <c r="P17" s="50"/>
      <c r="Q17" s="50">
        <f>10.5*2</f>
        <v>21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293"/>
      <c r="AD17" s="288">
        <f t="shared" si="0"/>
        <v>21</v>
      </c>
      <c r="AE17" s="159"/>
    </row>
    <row r="18" spans="1:31" ht="8.25" customHeight="1" x14ac:dyDescent="0.3">
      <c r="A18" s="496"/>
      <c r="B18" s="498"/>
      <c r="C18" s="498"/>
      <c r="D18" s="506"/>
      <c r="E18" s="33"/>
      <c r="F18" s="34"/>
      <c r="G18" s="34"/>
      <c r="H18" s="34"/>
      <c r="I18" s="34"/>
      <c r="J18" s="11"/>
      <c r="K18" s="41"/>
      <c r="L18" s="34"/>
      <c r="M18" s="34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293"/>
      <c r="AD18" s="288"/>
      <c r="AE18" s="159"/>
    </row>
    <row r="19" spans="1:31" s="161" customFormat="1" ht="19.5" customHeight="1" thickBot="1" x14ac:dyDescent="0.4">
      <c r="A19" s="496"/>
      <c r="B19" s="498"/>
      <c r="C19" s="498"/>
      <c r="D19" s="506"/>
      <c r="E19" s="42" t="s">
        <v>49</v>
      </c>
      <c r="F19" s="54"/>
      <c r="G19" s="54"/>
      <c r="H19" s="54"/>
      <c r="I19" s="54"/>
      <c r="J19" s="56"/>
      <c r="K19" s="53">
        <f t="shared" ref="K19:AD19" si="1">SUM(K6:K18)</f>
        <v>136</v>
      </c>
      <c r="L19" s="54">
        <f t="shared" si="1"/>
        <v>96</v>
      </c>
      <c r="M19" s="54">
        <f t="shared" si="1"/>
        <v>24</v>
      </c>
      <c r="N19" s="55">
        <f t="shared" si="1"/>
        <v>15</v>
      </c>
      <c r="O19" s="55">
        <f t="shared" si="1"/>
        <v>6.5</v>
      </c>
      <c r="P19" s="55">
        <f t="shared" si="1"/>
        <v>0</v>
      </c>
      <c r="Q19" s="55">
        <f t="shared" si="1"/>
        <v>21</v>
      </c>
      <c r="R19" s="55">
        <f t="shared" si="1"/>
        <v>0</v>
      </c>
      <c r="S19" s="55">
        <f t="shared" si="1"/>
        <v>4.2</v>
      </c>
      <c r="T19" s="55">
        <f t="shared" si="1"/>
        <v>0</v>
      </c>
      <c r="U19" s="55">
        <f t="shared" si="1"/>
        <v>13</v>
      </c>
      <c r="V19" s="55">
        <f t="shared" si="1"/>
        <v>0</v>
      </c>
      <c r="W19" s="55">
        <f t="shared" si="1"/>
        <v>3.06</v>
      </c>
      <c r="X19" s="55">
        <f t="shared" si="1"/>
        <v>0</v>
      </c>
      <c r="Y19" s="55">
        <f t="shared" si="1"/>
        <v>0</v>
      </c>
      <c r="Z19" s="55">
        <f t="shared" si="1"/>
        <v>0</v>
      </c>
      <c r="AA19" s="55">
        <f t="shared" si="1"/>
        <v>0</v>
      </c>
      <c r="AB19" s="55">
        <f t="shared" si="1"/>
        <v>0</v>
      </c>
      <c r="AC19" s="294">
        <f t="shared" si="1"/>
        <v>0</v>
      </c>
      <c r="AD19" s="290">
        <f t="shared" si="1"/>
        <v>318.76</v>
      </c>
      <c r="AE19" s="160"/>
    </row>
    <row r="20" spans="1:31" ht="16.5" customHeight="1" x14ac:dyDescent="0.3">
      <c r="A20" s="496"/>
      <c r="B20" s="498"/>
      <c r="C20" s="498"/>
      <c r="D20" s="506"/>
      <c r="E20" s="226"/>
      <c r="F20" s="147"/>
      <c r="G20" s="147"/>
      <c r="H20" s="147"/>
      <c r="I20" s="147"/>
      <c r="J20" s="162"/>
      <c r="K20" s="64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9"/>
      <c r="AD20" s="31">
        <f>SUM(K20:AC20)</f>
        <v>0</v>
      </c>
      <c r="AE20" s="158"/>
    </row>
    <row r="21" spans="1:31" ht="16.5" customHeight="1" x14ac:dyDescent="0.3">
      <c r="A21" s="496"/>
      <c r="B21" s="498"/>
      <c r="C21" s="498"/>
      <c r="D21" s="506"/>
      <c r="E21" s="33"/>
      <c r="F21" s="34"/>
      <c r="G21" s="34"/>
      <c r="H21" s="34"/>
      <c r="I21" s="34"/>
      <c r="J21" s="40"/>
      <c r="K21" s="41"/>
      <c r="L21" s="34"/>
      <c r="M21" s="34"/>
      <c r="N21" s="34"/>
      <c r="O21" s="34"/>
      <c r="P21" s="34"/>
      <c r="Q21" s="51"/>
      <c r="R21" s="34"/>
      <c r="S21" s="50"/>
      <c r="T21" s="34"/>
      <c r="U21" s="34"/>
      <c r="V21" s="34"/>
      <c r="W21" s="34"/>
      <c r="X21" s="34"/>
      <c r="Y21" s="34"/>
      <c r="Z21" s="34"/>
      <c r="AA21" s="34"/>
      <c r="AB21" s="34"/>
      <c r="AC21" s="40"/>
      <c r="AD21" s="68">
        <f>SUM(K21:AC21)</f>
        <v>0</v>
      </c>
      <c r="AE21" s="158"/>
    </row>
    <row r="22" spans="1:31" ht="16.5" customHeight="1" x14ac:dyDescent="0.3">
      <c r="A22" s="496"/>
      <c r="B22" s="498"/>
      <c r="C22" s="498"/>
      <c r="D22" s="506"/>
      <c r="E22" s="33"/>
      <c r="F22" s="34"/>
      <c r="G22" s="34"/>
      <c r="H22" s="34"/>
      <c r="I22" s="34"/>
      <c r="J22" s="11"/>
      <c r="K22" s="41"/>
      <c r="L22" s="34"/>
      <c r="M22" s="34"/>
      <c r="N22" s="34"/>
      <c r="O22" s="34"/>
      <c r="P22" s="34"/>
      <c r="Q22" s="51"/>
      <c r="R22" s="34"/>
      <c r="S22" s="50"/>
      <c r="T22" s="34"/>
      <c r="U22" s="34"/>
      <c r="V22" s="34"/>
      <c r="W22" s="34"/>
      <c r="X22" s="34"/>
      <c r="Y22" s="34"/>
      <c r="Z22" s="34"/>
      <c r="AA22" s="34"/>
      <c r="AB22" s="34"/>
      <c r="AC22" s="40"/>
      <c r="AD22" s="68">
        <f>SUM(K22:AC22)</f>
        <v>0</v>
      </c>
      <c r="AE22" s="158"/>
    </row>
    <row r="23" spans="1:31" ht="9" customHeight="1" x14ac:dyDescent="0.3">
      <c r="A23" s="496"/>
      <c r="B23" s="498"/>
      <c r="C23" s="498"/>
      <c r="D23" s="506"/>
      <c r="E23" s="33"/>
      <c r="F23" s="34"/>
      <c r="G23" s="34"/>
      <c r="H23" s="34"/>
      <c r="I23" s="34"/>
      <c r="J23" s="40"/>
      <c r="K23" s="41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40"/>
      <c r="AD23" s="39"/>
      <c r="AE23" s="163"/>
    </row>
    <row r="24" spans="1:31" ht="19.5" customHeight="1" thickBot="1" x14ac:dyDescent="0.35">
      <c r="A24" s="496"/>
      <c r="B24" s="498"/>
      <c r="C24" s="498"/>
      <c r="D24" s="506"/>
      <c r="E24" s="42" t="s">
        <v>50</v>
      </c>
      <c r="F24" s="43"/>
      <c r="G24" s="144"/>
      <c r="H24" s="152"/>
      <c r="I24" s="52"/>
      <c r="J24" s="44"/>
      <c r="K24" s="127">
        <f t="shared" ref="K24:AD24" si="2">SUM(K20:K23)</f>
        <v>0</v>
      </c>
      <c r="L24" s="128">
        <f t="shared" si="2"/>
        <v>0</v>
      </c>
      <c r="M24" s="128">
        <f t="shared" si="2"/>
        <v>0</v>
      </c>
      <c r="N24" s="128">
        <f t="shared" si="2"/>
        <v>0</v>
      </c>
      <c r="O24" s="128">
        <f t="shared" si="2"/>
        <v>0</v>
      </c>
      <c r="P24" s="128">
        <f t="shared" si="2"/>
        <v>0</v>
      </c>
      <c r="Q24" s="128">
        <f t="shared" si="2"/>
        <v>0</v>
      </c>
      <c r="R24" s="128">
        <f t="shared" si="2"/>
        <v>0</v>
      </c>
      <c r="S24" s="128">
        <f t="shared" si="2"/>
        <v>0</v>
      </c>
      <c r="T24" s="128">
        <f t="shared" si="2"/>
        <v>0</v>
      </c>
      <c r="U24" s="128">
        <f t="shared" si="2"/>
        <v>0</v>
      </c>
      <c r="V24" s="128">
        <f t="shared" si="2"/>
        <v>0</v>
      </c>
      <c r="W24" s="128">
        <f t="shared" si="2"/>
        <v>0</v>
      </c>
      <c r="X24" s="128">
        <f t="shared" si="2"/>
        <v>0</v>
      </c>
      <c r="Y24" s="128">
        <f t="shared" si="2"/>
        <v>0</v>
      </c>
      <c r="Z24" s="128">
        <f t="shared" si="2"/>
        <v>0</v>
      </c>
      <c r="AA24" s="128">
        <f t="shared" si="2"/>
        <v>0</v>
      </c>
      <c r="AB24" s="128">
        <f t="shared" si="2"/>
        <v>0</v>
      </c>
      <c r="AC24" s="133">
        <f t="shared" si="2"/>
        <v>0</v>
      </c>
      <c r="AD24" s="143">
        <f t="shared" si="2"/>
        <v>0</v>
      </c>
      <c r="AE24" s="163"/>
    </row>
    <row r="25" spans="1:31" s="235" customFormat="1" ht="22.5" customHeight="1" thickBot="1" x14ac:dyDescent="0.35">
      <c r="A25" s="497"/>
      <c r="B25" s="499"/>
      <c r="C25" s="499"/>
      <c r="D25" s="501"/>
      <c r="E25" s="164" t="s">
        <v>23</v>
      </c>
      <c r="F25" s="165"/>
      <c r="G25" s="165"/>
      <c r="H25" s="165"/>
      <c r="I25" s="165"/>
      <c r="J25" s="166"/>
      <c r="K25" s="78">
        <f t="shared" ref="K25:AD25" si="3">K19+K24</f>
        <v>136</v>
      </c>
      <c r="L25" s="134">
        <f t="shared" si="3"/>
        <v>96</v>
      </c>
      <c r="M25" s="134">
        <f t="shared" si="3"/>
        <v>24</v>
      </c>
      <c r="N25" s="134">
        <f t="shared" si="3"/>
        <v>15</v>
      </c>
      <c r="O25" s="134">
        <f t="shared" si="3"/>
        <v>6.5</v>
      </c>
      <c r="P25" s="134">
        <f t="shared" si="3"/>
        <v>0</v>
      </c>
      <c r="Q25" s="134">
        <f t="shared" si="3"/>
        <v>21</v>
      </c>
      <c r="R25" s="134">
        <f t="shared" si="3"/>
        <v>0</v>
      </c>
      <c r="S25" s="134">
        <f t="shared" si="3"/>
        <v>4.2</v>
      </c>
      <c r="T25" s="134">
        <f t="shared" si="3"/>
        <v>0</v>
      </c>
      <c r="U25" s="134">
        <f t="shared" si="3"/>
        <v>13</v>
      </c>
      <c r="V25" s="134">
        <f t="shared" si="3"/>
        <v>0</v>
      </c>
      <c r="W25" s="134">
        <f t="shared" si="3"/>
        <v>3.06</v>
      </c>
      <c r="X25" s="134">
        <f t="shared" si="3"/>
        <v>0</v>
      </c>
      <c r="Y25" s="134">
        <f t="shared" si="3"/>
        <v>0</v>
      </c>
      <c r="Z25" s="134">
        <f t="shared" si="3"/>
        <v>0</v>
      </c>
      <c r="AA25" s="134">
        <f t="shared" si="3"/>
        <v>0</v>
      </c>
      <c r="AB25" s="134">
        <f t="shared" si="3"/>
        <v>0</v>
      </c>
      <c r="AC25" s="134">
        <f t="shared" si="3"/>
        <v>0</v>
      </c>
      <c r="AD25" s="135">
        <f t="shared" si="3"/>
        <v>318.76</v>
      </c>
      <c r="AE25" s="167"/>
    </row>
    <row r="26" spans="1:31" s="25" customFormat="1" ht="14.25" customHeight="1" x14ac:dyDescent="0.25">
      <c r="A26" s="473" t="s">
        <v>56</v>
      </c>
      <c r="B26" s="468" t="s">
        <v>0</v>
      </c>
      <c r="C26" s="461" t="s">
        <v>62</v>
      </c>
      <c r="D26" s="459" t="s">
        <v>5</v>
      </c>
      <c r="E26" s="468" t="s">
        <v>1</v>
      </c>
      <c r="F26" s="475" t="s">
        <v>2</v>
      </c>
      <c r="G26" s="475" t="s">
        <v>27</v>
      </c>
      <c r="H26" s="231"/>
      <c r="I26" s="475" t="s">
        <v>28</v>
      </c>
      <c r="J26" s="475" t="s">
        <v>3</v>
      </c>
      <c r="K26" s="16"/>
      <c r="L26" s="16"/>
      <c r="M26" s="16"/>
      <c r="N26" s="16"/>
      <c r="O26" s="16"/>
      <c r="P26" s="16"/>
      <c r="Q26" s="16"/>
      <c r="R26" s="16"/>
      <c r="S26" s="16"/>
      <c r="T26" s="17" t="s">
        <v>4</v>
      </c>
      <c r="U26" s="16"/>
      <c r="V26" s="16"/>
      <c r="W26" s="16"/>
      <c r="X26" s="16"/>
      <c r="Y26" s="16"/>
      <c r="Z26" s="16"/>
      <c r="AA26" s="16"/>
      <c r="AB26" s="16"/>
      <c r="AC26" s="16"/>
      <c r="AD26" s="18"/>
      <c r="AE26" s="59"/>
    </row>
    <row r="27" spans="1:31" s="25" customFormat="1" ht="110.25" customHeight="1" thickBot="1" x14ac:dyDescent="0.3">
      <c r="A27" s="474"/>
      <c r="B27" s="469"/>
      <c r="C27" s="462"/>
      <c r="D27" s="460"/>
      <c r="E27" s="469"/>
      <c r="F27" s="476"/>
      <c r="G27" s="476"/>
      <c r="H27" s="232" t="s">
        <v>52</v>
      </c>
      <c r="I27" s="476"/>
      <c r="J27" s="476"/>
      <c r="K27" s="21" t="s">
        <v>6</v>
      </c>
      <c r="L27" s="232" t="s">
        <v>7</v>
      </c>
      <c r="M27" s="22" t="s">
        <v>8</v>
      </c>
      <c r="N27" s="22" t="s">
        <v>9</v>
      </c>
      <c r="O27" s="232" t="s">
        <v>10</v>
      </c>
      <c r="P27" s="22" t="s">
        <v>11</v>
      </c>
      <c r="Q27" s="232" t="s">
        <v>86</v>
      </c>
      <c r="R27" s="232" t="s">
        <v>93</v>
      </c>
      <c r="S27" s="22" t="s">
        <v>12</v>
      </c>
      <c r="T27" s="22" t="s">
        <v>13</v>
      </c>
      <c r="U27" s="232" t="s">
        <v>53</v>
      </c>
      <c r="V27" s="232" t="s">
        <v>15</v>
      </c>
      <c r="W27" s="232" t="s">
        <v>51</v>
      </c>
      <c r="X27" s="232" t="s">
        <v>16</v>
      </c>
      <c r="Y27" s="232" t="s">
        <v>17</v>
      </c>
      <c r="Z27" s="232" t="s">
        <v>54</v>
      </c>
      <c r="AA27" s="22" t="s">
        <v>18</v>
      </c>
      <c r="AB27" s="232"/>
      <c r="AC27" s="22"/>
      <c r="AD27" s="23" t="s">
        <v>20</v>
      </c>
      <c r="AE27" s="24" t="s">
        <v>21</v>
      </c>
    </row>
    <row r="28" spans="1:31" ht="12.75" customHeight="1" thickBot="1" x14ac:dyDescent="0.35">
      <c r="A28" s="492" t="s">
        <v>30</v>
      </c>
      <c r="B28" s="493"/>
      <c r="C28" s="493"/>
      <c r="D28" s="493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  <c r="R28" s="494"/>
      <c r="S28" s="494"/>
      <c r="T28" s="494"/>
      <c r="U28" s="494"/>
      <c r="V28" s="494"/>
      <c r="W28" s="494"/>
      <c r="X28" s="494"/>
      <c r="Y28" s="494"/>
      <c r="Z28" s="494"/>
      <c r="AA28" s="494"/>
      <c r="AB28" s="494"/>
      <c r="AC28" s="494"/>
      <c r="AD28" s="495"/>
      <c r="AE28" s="168"/>
    </row>
    <row r="29" spans="1:31" ht="20.25" customHeight="1" x14ac:dyDescent="0.3">
      <c r="A29" s="516">
        <v>5</v>
      </c>
      <c r="B29" s="512" t="s">
        <v>58</v>
      </c>
      <c r="C29" s="522" t="s">
        <v>61</v>
      </c>
      <c r="D29" s="519">
        <v>1</v>
      </c>
      <c r="E29" s="28" t="s">
        <v>115</v>
      </c>
      <c r="F29" s="29" t="s">
        <v>32</v>
      </c>
      <c r="G29" s="29" t="s">
        <v>34</v>
      </c>
      <c r="H29" s="29" t="s">
        <v>112</v>
      </c>
      <c r="I29" s="29">
        <v>3</v>
      </c>
      <c r="J29" s="30">
        <v>14</v>
      </c>
      <c r="K29" s="61">
        <v>32</v>
      </c>
      <c r="L29" s="29">
        <v>16</v>
      </c>
      <c r="M29" s="29"/>
      <c r="N29" s="29"/>
      <c r="O29" s="29"/>
      <c r="P29" s="29"/>
      <c r="Q29" s="29"/>
      <c r="R29" s="29"/>
      <c r="S29" s="29"/>
      <c r="T29" s="29"/>
      <c r="U29" s="29">
        <v>1</v>
      </c>
      <c r="V29" s="29"/>
      <c r="W29" s="29"/>
      <c r="X29" s="29"/>
      <c r="Y29" s="29"/>
      <c r="Z29" s="29"/>
      <c r="AA29" s="29"/>
      <c r="AB29" s="29"/>
      <c r="AC29" s="26"/>
      <c r="AD29" s="309">
        <f t="shared" ref="AD29:AD40" si="4">SUM(K29:AC29)</f>
        <v>49</v>
      </c>
      <c r="AE29" s="159"/>
    </row>
    <row r="30" spans="1:31" ht="20.25" customHeight="1" x14ac:dyDescent="0.3">
      <c r="A30" s="517"/>
      <c r="B30" s="513"/>
      <c r="C30" s="523"/>
      <c r="D30" s="520"/>
      <c r="E30" s="33" t="s">
        <v>48</v>
      </c>
      <c r="F30" s="34" t="s">
        <v>32</v>
      </c>
      <c r="G30" s="34" t="s">
        <v>59</v>
      </c>
      <c r="H30" s="34" t="s">
        <v>142</v>
      </c>
      <c r="I30" s="34">
        <v>1</v>
      </c>
      <c r="J30" s="11">
        <v>7</v>
      </c>
      <c r="K30" s="41"/>
      <c r="L30" s="34">
        <v>16</v>
      </c>
      <c r="M30" s="34"/>
      <c r="N30" s="34"/>
      <c r="O30" s="34"/>
      <c r="P30" s="34"/>
      <c r="Q30" s="34"/>
      <c r="R30" s="34"/>
      <c r="S30" s="34"/>
      <c r="T30" s="34"/>
      <c r="U30" s="34">
        <v>1</v>
      </c>
      <c r="V30" s="51"/>
      <c r="W30" s="116"/>
      <c r="X30" s="116"/>
      <c r="Y30" s="116"/>
      <c r="Z30" s="116"/>
      <c r="AA30" s="34"/>
      <c r="AB30" s="34"/>
      <c r="AC30" s="40"/>
      <c r="AD30" s="310">
        <f t="shared" si="4"/>
        <v>17</v>
      </c>
      <c r="AE30" s="159"/>
    </row>
    <row r="31" spans="1:31" ht="20.25" customHeight="1" x14ac:dyDescent="0.3">
      <c r="A31" s="517"/>
      <c r="B31" s="513"/>
      <c r="C31" s="523"/>
      <c r="D31" s="520"/>
      <c r="E31" s="33" t="s">
        <v>48</v>
      </c>
      <c r="F31" s="34" t="s">
        <v>32</v>
      </c>
      <c r="G31" s="34" t="s">
        <v>71</v>
      </c>
      <c r="H31" s="34" t="s">
        <v>143</v>
      </c>
      <c r="I31" s="34">
        <v>1</v>
      </c>
      <c r="J31" s="11">
        <v>22</v>
      </c>
      <c r="K31" s="41"/>
      <c r="L31" s="34">
        <v>16</v>
      </c>
      <c r="M31" s="34"/>
      <c r="N31" s="34"/>
      <c r="O31" s="34"/>
      <c r="P31" s="34"/>
      <c r="Q31" s="34"/>
      <c r="R31" s="34"/>
      <c r="S31" s="34"/>
      <c r="T31" s="34"/>
      <c r="U31" s="34">
        <v>1</v>
      </c>
      <c r="V31" s="51"/>
      <c r="W31" s="116"/>
      <c r="X31" s="116"/>
      <c r="Y31" s="116"/>
      <c r="Z31" s="116"/>
      <c r="AA31" s="34"/>
      <c r="AB31" s="34"/>
      <c r="AC31" s="40"/>
      <c r="AD31" s="310">
        <f t="shared" si="4"/>
        <v>17</v>
      </c>
      <c r="AE31" s="159"/>
    </row>
    <row r="32" spans="1:31" ht="20.25" customHeight="1" x14ac:dyDescent="0.3">
      <c r="A32" s="517"/>
      <c r="B32" s="513"/>
      <c r="C32" s="523"/>
      <c r="D32" s="520"/>
      <c r="E32" s="33" t="s">
        <v>48</v>
      </c>
      <c r="F32" s="34" t="s">
        <v>32</v>
      </c>
      <c r="G32" s="34" t="s">
        <v>144</v>
      </c>
      <c r="H32" s="34" t="s">
        <v>145</v>
      </c>
      <c r="I32" s="34">
        <v>1</v>
      </c>
      <c r="J32" s="11">
        <v>7</v>
      </c>
      <c r="K32" s="41"/>
      <c r="L32" s="34">
        <v>16</v>
      </c>
      <c r="M32" s="34"/>
      <c r="N32" s="34"/>
      <c r="O32" s="34"/>
      <c r="P32" s="34"/>
      <c r="Q32" s="34"/>
      <c r="R32" s="34"/>
      <c r="S32" s="34"/>
      <c r="T32" s="34"/>
      <c r="U32" s="34">
        <v>1</v>
      </c>
      <c r="V32" s="51"/>
      <c r="W32" s="116"/>
      <c r="X32" s="116"/>
      <c r="Y32" s="116"/>
      <c r="Z32" s="116"/>
      <c r="AA32" s="34"/>
      <c r="AB32" s="34"/>
      <c r="AC32" s="40"/>
      <c r="AD32" s="310">
        <f>SUM(K32:AC32)</f>
        <v>17</v>
      </c>
      <c r="AE32" s="159"/>
    </row>
    <row r="33" spans="1:31" ht="20.25" customHeight="1" x14ac:dyDescent="0.3">
      <c r="A33" s="517"/>
      <c r="B33" s="513"/>
      <c r="C33" s="523"/>
      <c r="D33" s="520"/>
      <c r="E33" s="33" t="s">
        <v>133</v>
      </c>
      <c r="F33" s="34" t="s">
        <v>32</v>
      </c>
      <c r="G33" s="34" t="s">
        <v>34</v>
      </c>
      <c r="H33" s="34" t="s">
        <v>135</v>
      </c>
      <c r="I33" s="34">
        <v>1</v>
      </c>
      <c r="J33" s="11">
        <v>9</v>
      </c>
      <c r="K33" s="41">
        <v>22</v>
      </c>
      <c r="L33" s="34"/>
      <c r="M33" s="34">
        <v>18</v>
      </c>
      <c r="N33" s="50">
        <f>0.25*9</f>
        <v>2.25</v>
      </c>
      <c r="O33" s="50">
        <v>1</v>
      </c>
      <c r="P33" s="50"/>
      <c r="Q33" s="50"/>
      <c r="R33" s="50"/>
      <c r="S33" s="50"/>
      <c r="T33" s="50"/>
      <c r="U33" s="50">
        <v>1</v>
      </c>
      <c r="V33" s="50"/>
      <c r="W33" s="50"/>
      <c r="X33" s="50"/>
      <c r="Y33" s="50"/>
      <c r="Z33" s="50"/>
      <c r="AA33" s="50"/>
      <c r="AB33" s="50"/>
      <c r="AC33" s="295"/>
      <c r="AD33" s="310">
        <f t="shared" si="4"/>
        <v>44.25</v>
      </c>
      <c r="AE33" s="159"/>
    </row>
    <row r="34" spans="1:31" ht="20.25" customHeight="1" x14ac:dyDescent="0.3">
      <c r="A34" s="517"/>
      <c r="B34" s="513"/>
      <c r="C34" s="523"/>
      <c r="D34" s="520"/>
      <c r="E34" s="33" t="s">
        <v>161</v>
      </c>
      <c r="F34" s="34" t="s">
        <v>32</v>
      </c>
      <c r="G34" s="34" t="s">
        <v>34</v>
      </c>
      <c r="H34" s="34" t="s">
        <v>125</v>
      </c>
      <c r="I34" s="34">
        <v>2</v>
      </c>
      <c r="J34" s="11">
        <v>20</v>
      </c>
      <c r="K34" s="41">
        <v>28</v>
      </c>
      <c r="L34" s="34">
        <v>28</v>
      </c>
      <c r="M34" s="34"/>
      <c r="N34" s="50"/>
      <c r="O34" s="50"/>
      <c r="P34" s="50"/>
      <c r="Q34" s="50"/>
      <c r="R34" s="50"/>
      <c r="S34" s="50"/>
      <c r="T34" s="50"/>
      <c r="U34" s="50">
        <v>1</v>
      </c>
      <c r="V34" s="50"/>
      <c r="W34" s="50"/>
      <c r="X34" s="50"/>
      <c r="Y34" s="50"/>
      <c r="Z34" s="50"/>
      <c r="AA34" s="50"/>
      <c r="AB34" s="50"/>
      <c r="AC34" s="295"/>
      <c r="AD34" s="310">
        <f t="shared" si="4"/>
        <v>57</v>
      </c>
      <c r="AE34" s="159"/>
    </row>
    <row r="35" spans="1:31" ht="20.25" customHeight="1" x14ac:dyDescent="0.3">
      <c r="A35" s="517"/>
      <c r="B35" s="513"/>
      <c r="C35" s="523"/>
      <c r="D35" s="520"/>
      <c r="E35" s="33" t="s">
        <v>161</v>
      </c>
      <c r="F35" s="34" t="s">
        <v>32</v>
      </c>
      <c r="G35" s="34" t="s">
        <v>34</v>
      </c>
      <c r="H35" s="34" t="s">
        <v>158</v>
      </c>
      <c r="I35" s="34">
        <v>2</v>
      </c>
      <c r="J35" s="11">
        <v>23</v>
      </c>
      <c r="K35" s="41">
        <v>28</v>
      </c>
      <c r="L35" s="34">
        <v>28</v>
      </c>
      <c r="M35" s="34"/>
      <c r="N35" s="50"/>
      <c r="O35" s="50"/>
      <c r="P35" s="50"/>
      <c r="Q35" s="50"/>
      <c r="R35" s="50"/>
      <c r="S35" s="50"/>
      <c r="T35" s="50"/>
      <c r="U35" s="50">
        <v>1</v>
      </c>
      <c r="V35" s="50"/>
      <c r="W35" s="50"/>
      <c r="X35" s="50"/>
      <c r="Y35" s="50"/>
      <c r="Z35" s="50"/>
      <c r="AA35" s="50"/>
      <c r="AB35" s="50"/>
      <c r="AC35" s="295"/>
      <c r="AD35" s="310">
        <f>SUM(K35:AC35)</f>
        <v>57</v>
      </c>
      <c r="AE35" s="159"/>
    </row>
    <row r="36" spans="1:31" ht="27" customHeight="1" x14ac:dyDescent="0.3">
      <c r="A36" s="517"/>
      <c r="B36" s="513"/>
      <c r="C36" s="523"/>
      <c r="D36" s="520"/>
      <c r="E36" s="72" t="s">
        <v>121</v>
      </c>
      <c r="F36" s="34" t="s">
        <v>32</v>
      </c>
      <c r="G36" s="34" t="s">
        <v>34</v>
      </c>
      <c r="H36" s="34" t="s">
        <v>112</v>
      </c>
      <c r="I36" s="34">
        <v>3</v>
      </c>
      <c r="J36" s="11">
        <v>14</v>
      </c>
      <c r="K36" s="41"/>
      <c r="L36" s="34"/>
      <c r="M36" s="34"/>
      <c r="N36" s="50"/>
      <c r="O36" s="50"/>
      <c r="P36" s="50"/>
      <c r="Q36" s="50"/>
      <c r="R36" s="50"/>
      <c r="S36" s="50"/>
      <c r="T36" s="50"/>
      <c r="U36" s="50"/>
      <c r="V36" s="50"/>
      <c r="W36" s="50">
        <f>14*0.34</f>
        <v>4.7600000000000007</v>
      </c>
      <c r="X36" s="50"/>
      <c r="Y36" s="50"/>
      <c r="Z36" s="50"/>
      <c r="AA36" s="50"/>
      <c r="AB36" s="50"/>
      <c r="AC36" s="293"/>
      <c r="AD36" s="288">
        <f>SUM(K36:AC36)</f>
        <v>4.7600000000000007</v>
      </c>
      <c r="AE36" s="159"/>
    </row>
    <row r="37" spans="1:31" ht="20.25" customHeight="1" x14ac:dyDescent="0.3">
      <c r="A37" s="517"/>
      <c r="B37" s="513"/>
      <c r="C37" s="523"/>
      <c r="D37" s="520"/>
      <c r="E37" s="33" t="s">
        <v>102</v>
      </c>
      <c r="F37" s="34" t="s">
        <v>32</v>
      </c>
      <c r="G37" s="34" t="s">
        <v>34</v>
      </c>
      <c r="H37" s="34" t="s">
        <v>112</v>
      </c>
      <c r="I37" s="34">
        <v>3</v>
      </c>
      <c r="J37" s="11">
        <v>14</v>
      </c>
      <c r="K37" s="41"/>
      <c r="L37" s="34"/>
      <c r="M37" s="34"/>
      <c r="N37" s="50"/>
      <c r="O37" s="50"/>
      <c r="P37" s="50"/>
      <c r="Q37" s="50"/>
      <c r="R37" s="50"/>
      <c r="S37" s="50">
        <v>0.8</v>
      </c>
      <c r="T37" s="50"/>
      <c r="U37" s="50"/>
      <c r="V37" s="50"/>
      <c r="W37" s="50"/>
      <c r="X37" s="50"/>
      <c r="Y37" s="50"/>
      <c r="Z37" s="50"/>
      <c r="AA37" s="50"/>
      <c r="AB37" s="50"/>
      <c r="AC37" s="295"/>
      <c r="AD37" s="310">
        <f t="shared" si="4"/>
        <v>0.8</v>
      </c>
      <c r="AE37" s="159"/>
    </row>
    <row r="38" spans="1:31" ht="20.25" customHeight="1" x14ac:dyDescent="0.3">
      <c r="A38" s="517"/>
      <c r="B38" s="513"/>
      <c r="C38" s="523"/>
      <c r="D38" s="520"/>
      <c r="E38" s="33" t="s">
        <v>103</v>
      </c>
      <c r="F38" s="34" t="s">
        <v>32</v>
      </c>
      <c r="G38" s="34" t="s">
        <v>34</v>
      </c>
      <c r="H38" s="34" t="s">
        <v>95</v>
      </c>
      <c r="I38" s="34">
        <v>4</v>
      </c>
      <c r="J38" s="11">
        <v>2</v>
      </c>
      <c r="K38" s="41"/>
      <c r="L38" s="34"/>
      <c r="M38" s="67"/>
      <c r="N38" s="332"/>
      <c r="O38" s="332"/>
      <c r="P38" s="50"/>
      <c r="Q38" s="332"/>
      <c r="R38" s="332"/>
      <c r="S38" s="50">
        <f>1.6*2</f>
        <v>3.2</v>
      </c>
      <c r="T38" s="50"/>
      <c r="U38" s="50"/>
      <c r="V38" s="50"/>
      <c r="W38" s="50"/>
      <c r="X38" s="50"/>
      <c r="Y38" s="50"/>
      <c r="Z38" s="50"/>
      <c r="AA38" s="50"/>
      <c r="AB38" s="50"/>
      <c r="AC38" s="295"/>
      <c r="AD38" s="310">
        <f t="shared" si="4"/>
        <v>3.2</v>
      </c>
      <c r="AE38" s="159"/>
    </row>
    <row r="39" spans="1:31" ht="20.25" customHeight="1" x14ac:dyDescent="0.3">
      <c r="A39" s="517"/>
      <c r="B39" s="513"/>
      <c r="C39" s="523"/>
      <c r="D39" s="520"/>
      <c r="E39" s="33" t="s">
        <v>98</v>
      </c>
      <c r="F39" s="34" t="s">
        <v>32</v>
      </c>
      <c r="G39" s="34" t="s">
        <v>34</v>
      </c>
      <c r="H39" s="34" t="s">
        <v>95</v>
      </c>
      <c r="I39" s="34">
        <v>4</v>
      </c>
      <c r="J39" s="11">
        <v>2</v>
      </c>
      <c r="K39" s="41"/>
      <c r="L39" s="34"/>
      <c r="M39" s="34"/>
      <c r="N39" s="50"/>
      <c r="O39" s="50"/>
      <c r="P39" s="50"/>
      <c r="Q39" s="50">
        <v>6</v>
      </c>
      <c r="R39" s="332"/>
      <c r="S39" s="50"/>
      <c r="T39" s="332"/>
      <c r="U39" s="50"/>
      <c r="V39" s="50"/>
      <c r="W39" s="332"/>
      <c r="X39" s="332"/>
      <c r="Y39" s="332"/>
      <c r="Z39" s="332"/>
      <c r="AA39" s="332"/>
      <c r="AB39" s="332"/>
      <c r="AC39" s="351"/>
      <c r="AD39" s="324">
        <f t="shared" si="4"/>
        <v>6</v>
      </c>
      <c r="AE39" s="159"/>
    </row>
    <row r="40" spans="1:31" ht="20.25" customHeight="1" x14ac:dyDescent="0.3">
      <c r="A40" s="517"/>
      <c r="B40" s="513"/>
      <c r="C40" s="523"/>
      <c r="D40" s="520"/>
      <c r="E40" s="33" t="s">
        <v>104</v>
      </c>
      <c r="F40" s="34" t="s">
        <v>32</v>
      </c>
      <c r="G40" s="34" t="s">
        <v>34</v>
      </c>
      <c r="H40" s="34" t="s">
        <v>95</v>
      </c>
      <c r="I40" s="34">
        <v>4</v>
      </c>
      <c r="J40" s="11">
        <v>10</v>
      </c>
      <c r="K40" s="41"/>
      <c r="L40" s="34"/>
      <c r="M40" s="67"/>
      <c r="N40" s="332"/>
      <c r="O40" s="332"/>
      <c r="P40" s="50"/>
      <c r="Q40" s="332"/>
      <c r="R40" s="332"/>
      <c r="S40" s="50">
        <v>1</v>
      </c>
      <c r="T40" s="50"/>
      <c r="U40" s="50"/>
      <c r="V40" s="50"/>
      <c r="W40" s="50"/>
      <c r="X40" s="50"/>
      <c r="Y40" s="50"/>
      <c r="Z40" s="50"/>
      <c r="AA40" s="50"/>
      <c r="AB40" s="50"/>
      <c r="AC40" s="295"/>
      <c r="AD40" s="310">
        <f t="shared" si="4"/>
        <v>1</v>
      </c>
      <c r="AE40" s="159"/>
    </row>
    <row r="41" spans="1:31" ht="16.8" thickBot="1" x14ac:dyDescent="0.4">
      <c r="A41" s="517"/>
      <c r="B41" s="513"/>
      <c r="C41" s="523"/>
      <c r="D41" s="520"/>
      <c r="E41" s="42" t="s">
        <v>49</v>
      </c>
      <c r="F41" s="43"/>
      <c r="G41" s="43"/>
      <c r="H41" s="43"/>
      <c r="I41" s="43"/>
      <c r="J41" s="52"/>
      <c r="K41" s="169">
        <f t="shared" ref="K41:AD41" si="5">SUM(K29:K40)</f>
        <v>110</v>
      </c>
      <c r="L41" s="170">
        <f t="shared" si="5"/>
        <v>120</v>
      </c>
      <c r="M41" s="170">
        <f t="shared" si="5"/>
        <v>18</v>
      </c>
      <c r="N41" s="358">
        <f t="shared" si="5"/>
        <v>2.25</v>
      </c>
      <c r="O41" s="358">
        <f t="shared" si="5"/>
        <v>1</v>
      </c>
      <c r="P41" s="358">
        <f t="shared" si="5"/>
        <v>0</v>
      </c>
      <c r="Q41" s="358">
        <f t="shared" si="5"/>
        <v>6</v>
      </c>
      <c r="R41" s="358">
        <f t="shared" si="5"/>
        <v>0</v>
      </c>
      <c r="S41" s="358">
        <f t="shared" si="5"/>
        <v>5</v>
      </c>
      <c r="T41" s="358">
        <f t="shared" si="5"/>
        <v>0</v>
      </c>
      <c r="U41" s="358">
        <f t="shared" si="5"/>
        <v>7</v>
      </c>
      <c r="V41" s="358">
        <f t="shared" si="5"/>
        <v>0</v>
      </c>
      <c r="W41" s="358">
        <f t="shared" si="5"/>
        <v>4.7600000000000007</v>
      </c>
      <c r="X41" s="358">
        <f t="shared" si="5"/>
        <v>0</v>
      </c>
      <c r="Y41" s="358">
        <f t="shared" si="5"/>
        <v>0</v>
      </c>
      <c r="Z41" s="358">
        <f t="shared" si="5"/>
        <v>0</v>
      </c>
      <c r="AA41" s="358">
        <f t="shared" si="5"/>
        <v>0</v>
      </c>
      <c r="AB41" s="358">
        <f t="shared" si="5"/>
        <v>0</v>
      </c>
      <c r="AC41" s="359">
        <f t="shared" si="5"/>
        <v>0</v>
      </c>
      <c r="AD41" s="360">
        <f t="shared" si="5"/>
        <v>274.01</v>
      </c>
      <c r="AE41" s="159"/>
    </row>
    <row r="42" spans="1:31" ht="15" customHeight="1" x14ac:dyDescent="0.3">
      <c r="A42" s="517"/>
      <c r="B42" s="513"/>
      <c r="C42" s="523"/>
      <c r="D42" s="520"/>
      <c r="E42" s="47"/>
      <c r="F42" s="65"/>
      <c r="G42" s="65"/>
      <c r="H42" s="65"/>
      <c r="I42" s="65"/>
      <c r="J42" s="69"/>
      <c r="K42" s="64"/>
      <c r="L42" s="65"/>
      <c r="M42" s="65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336"/>
      <c r="AD42" s="291">
        <f>SUM(K42:AC42)</f>
        <v>0</v>
      </c>
      <c r="AE42" s="159"/>
    </row>
    <row r="43" spans="1:31" ht="21" customHeight="1" thickBot="1" x14ac:dyDescent="0.4">
      <c r="A43" s="517"/>
      <c r="B43" s="514"/>
      <c r="C43" s="523"/>
      <c r="D43" s="520"/>
      <c r="E43" s="42" t="s">
        <v>50</v>
      </c>
      <c r="F43" s="171"/>
      <c r="G43" s="172"/>
      <c r="H43" s="172"/>
      <c r="I43" s="171"/>
      <c r="J43" s="173"/>
      <c r="K43" s="174">
        <f t="shared" ref="K43:AD43" si="6">SUM(K42:K42)</f>
        <v>0</v>
      </c>
      <c r="L43" s="175">
        <f t="shared" si="6"/>
        <v>0</v>
      </c>
      <c r="M43" s="175">
        <f t="shared" si="6"/>
        <v>0</v>
      </c>
      <c r="N43" s="361">
        <f t="shared" si="6"/>
        <v>0</v>
      </c>
      <c r="O43" s="361">
        <f t="shared" si="6"/>
        <v>0</v>
      </c>
      <c r="P43" s="361">
        <f t="shared" si="6"/>
        <v>0</v>
      </c>
      <c r="Q43" s="361">
        <f t="shared" si="6"/>
        <v>0</v>
      </c>
      <c r="R43" s="361">
        <f t="shared" si="6"/>
        <v>0</v>
      </c>
      <c r="S43" s="361">
        <f t="shared" si="6"/>
        <v>0</v>
      </c>
      <c r="T43" s="361">
        <f t="shared" si="6"/>
        <v>0</v>
      </c>
      <c r="U43" s="361">
        <f t="shared" si="6"/>
        <v>0</v>
      </c>
      <c r="V43" s="361">
        <f t="shared" si="6"/>
        <v>0</v>
      </c>
      <c r="W43" s="361">
        <f t="shared" si="6"/>
        <v>0</v>
      </c>
      <c r="X43" s="361">
        <f t="shared" si="6"/>
        <v>0</v>
      </c>
      <c r="Y43" s="361">
        <f t="shared" si="6"/>
        <v>0</v>
      </c>
      <c r="Z43" s="361">
        <f t="shared" si="6"/>
        <v>0</v>
      </c>
      <c r="AA43" s="361">
        <f t="shared" si="6"/>
        <v>0</v>
      </c>
      <c r="AB43" s="361">
        <f t="shared" si="6"/>
        <v>0</v>
      </c>
      <c r="AC43" s="362">
        <f t="shared" si="6"/>
        <v>0</v>
      </c>
      <c r="AD43" s="363">
        <f t="shared" si="6"/>
        <v>0</v>
      </c>
      <c r="AE43" s="36"/>
    </row>
    <row r="44" spans="1:31" ht="18" customHeight="1" thickBot="1" x14ac:dyDescent="0.4">
      <c r="A44" s="517"/>
      <c r="B44" s="514"/>
      <c r="C44" s="523"/>
      <c r="D44" s="520"/>
      <c r="E44" s="177" t="s">
        <v>24</v>
      </c>
      <c r="F44" s="178"/>
      <c r="G44" s="178"/>
      <c r="H44" s="178"/>
      <c r="I44" s="178"/>
      <c r="J44" s="179"/>
      <c r="K44" s="180">
        <f t="shared" ref="K44:AD44" si="7">K41+K43</f>
        <v>110</v>
      </c>
      <c r="L44" s="181">
        <f t="shared" si="7"/>
        <v>120</v>
      </c>
      <c r="M44" s="181">
        <f t="shared" si="7"/>
        <v>18</v>
      </c>
      <c r="N44" s="303">
        <f t="shared" si="7"/>
        <v>2.25</v>
      </c>
      <c r="O44" s="303">
        <f t="shared" si="7"/>
        <v>1</v>
      </c>
      <c r="P44" s="303">
        <f t="shared" si="7"/>
        <v>0</v>
      </c>
      <c r="Q44" s="303">
        <f t="shared" si="7"/>
        <v>6</v>
      </c>
      <c r="R44" s="303">
        <f t="shared" si="7"/>
        <v>0</v>
      </c>
      <c r="S44" s="303">
        <f t="shared" si="7"/>
        <v>5</v>
      </c>
      <c r="T44" s="303">
        <f t="shared" si="7"/>
        <v>0</v>
      </c>
      <c r="U44" s="303">
        <f t="shared" si="7"/>
        <v>7</v>
      </c>
      <c r="V44" s="303">
        <f t="shared" si="7"/>
        <v>0</v>
      </c>
      <c r="W44" s="303">
        <f t="shared" si="7"/>
        <v>4.7600000000000007</v>
      </c>
      <c r="X44" s="303">
        <f t="shared" si="7"/>
        <v>0</v>
      </c>
      <c r="Y44" s="303">
        <f t="shared" si="7"/>
        <v>0</v>
      </c>
      <c r="Z44" s="303">
        <f t="shared" si="7"/>
        <v>0</v>
      </c>
      <c r="AA44" s="303">
        <f t="shared" si="7"/>
        <v>0</v>
      </c>
      <c r="AB44" s="303">
        <f t="shared" si="7"/>
        <v>0</v>
      </c>
      <c r="AC44" s="304">
        <f t="shared" si="7"/>
        <v>0</v>
      </c>
      <c r="AD44" s="305">
        <f t="shared" si="7"/>
        <v>274.01</v>
      </c>
      <c r="AE44" s="167"/>
    </row>
    <row r="45" spans="1:31" ht="21" customHeight="1" thickBot="1" x14ac:dyDescent="0.4">
      <c r="A45" s="518"/>
      <c r="B45" s="515"/>
      <c r="C45" s="524"/>
      <c r="D45" s="521"/>
      <c r="E45" s="184" t="s">
        <v>25</v>
      </c>
      <c r="F45" s="185"/>
      <c r="G45" s="185"/>
      <c r="H45" s="185"/>
      <c r="I45" s="185"/>
      <c r="J45" s="186"/>
      <c r="K45" s="180">
        <f t="shared" ref="K45:AD45" si="8">K25+K44</f>
        <v>246</v>
      </c>
      <c r="L45" s="181">
        <f t="shared" si="8"/>
        <v>216</v>
      </c>
      <c r="M45" s="181">
        <f t="shared" si="8"/>
        <v>42</v>
      </c>
      <c r="N45" s="303">
        <f t="shared" si="8"/>
        <v>17.25</v>
      </c>
      <c r="O45" s="303">
        <f t="shared" si="8"/>
        <v>7.5</v>
      </c>
      <c r="P45" s="303">
        <f t="shared" si="8"/>
        <v>0</v>
      </c>
      <c r="Q45" s="303">
        <f t="shared" si="8"/>
        <v>27</v>
      </c>
      <c r="R45" s="303">
        <f t="shared" si="8"/>
        <v>0</v>
      </c>
      <c r="S45" s="303">
        <f t="shared" si="8"/>
        <v>9.1999999999999993</v>
      </c>
      <c r="T45" s="303">
        <f t="shared" si="8"/>
        <v>0</v>
      </c>
      <c r="U45" s="303">
        <f t="shared" si="8"/>
        <v>20</v>
      </c>
      <c r="V45" s="303">
        <f t="shared" si="8"/>
        <v>0</v>
      </c>
      <c r="W45" s="303">
        <f t="shared" si="8"/>
        <v>7.82</v>
      </c>
      <c r="X45" s="303">
        <f t="shared" si="8"/>
        <v>0</v>
      </c>
      <c r="Y45" s="303">
        <f t="shared" si="8"/>
        <v>0</v>
      </c>
      <c r="Z45" s="303">
        <f t="shared" si="8"/>
        <v>0</v>
      </c>
      <c r="AA45" s="303">
        <f t="shared" si="8"/>
        <v>0</v>
      </c>
      <c r="AB45" s="303">
        <f t="shared" si="8"/>
        <v>0</v>
      </c>
      <c r="AC45" s="304">
        <f t="shared" si="8"/>
        <v>0</v>
      </c>
      <c r="AD45" s="305">
        <f t="shared" si="8"/>
        <v>592.77</v>
      </c>
      <c r="AE45" s="167"/>
    </row>
    <row r="46" spans="1:31" s="27" customFormat="1" ht="18" customHeight="1" x14ac:dyDescent="0.25">
      <c r="B46" s="458" t="s">
        <v>164</v>
      </c>
      <c r="C46" s="458"/>
      <c r="D46" s="458"/>
      <c r="E46" s="458"/>
      <c r="F46" s="458"/>
      <c r="G46" s="458"/>
      <c r="H46" s="458"/>
      <c r="I46" s="458"/>
      <c r="J46" s="458"/>
      <c r="K46" s="458"/>
      <c r="L46" s="458"/>
      <c r="M46" s="458"/>
      <c r="N46" s="458"/>
      <c r="O46" s="458"/>
      <c r="P46" s="458"/>
      <c r="Q46" s="458"/>
      <c r="R46" s="458"/>
      <c r="S46" s="458"/>
      <c r="T46" s="458"/>
      <c r="U46" s="458"/>
      <c r="V46" s="458"/>
      <c r="W46" s="458"/>
      <c r="X46" s="458"/>
      <c r="Y46" s="458"/>
      <c r="Z46" s="458"/>
      <c r="AA46" s="458"/>
      <c r="AB46" s="458"/>
      <c r="AC46" s="458"/>
      <c r="AD46" s="458"/>
      <c r="AE46" s="84"/>
    </row>
    <row r="47" spans="1:31" s="27" customFormat="1" ht="15.75" customHeight="1" x14ac:dyDescent="0.25">
      <c r="B47" s="83"/>
      <c r="C47" s="83"/>
      <c r="D47" s="83"/>
      <c r="E47" s="83"/>
      <c r="F47" s="83"/>
      <c r="G47" s="83"/>
      <c r="H47" s="83"/>
      <c r="I47" s="83"/>
      <c r="J47" s="83"/>
      <c r="K47" s="85"/>
      <c r="L47" s="85"/>
      <c r="M47" s="85"/>
      <c r="N47" s="85"/>
      <c r="O47" s="234" t="s">
        <v>109</v>
      </c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spans="1:31" s="27" customFormat="1" ht="16.5" customHeight="1" x14ac:dyDescent="0.25">
      <c r="B48" s="83"/>
      <c r="C48" s="83"/>
      <c r="D48" s="83"/>
      <c r="E48" s="83"/>
      <c r="F48" s="83"/>
      <c r="G48" s="83"/>
      <c r="H48" s="83"/>
      <c r="I48" s="83"/>
      <c r="J48" s="83"/>
      <c r="K48" s="85"/>
      <c r="L48" s="85"/>
      <c r="M48" s="85"/>
      <c r="N48" s="85"/>
      <c r="O48" s="234"/>
      <c r="P48" s="85"/>
      <c r="Q48" s="85"/>
      <c r="R48" s="446" t="s">
        <v>55</v>
      </c>
      <c r="S48" s="463"/>
      <c r="T48" s="463"/>
      <c r="U48" s="463"/>
      <c r="V48" s="463"/>
      <c r="W48" s="463"/>
      <c r="X48" s="463"/>
      <c r="Y48" s="463"/>
      <c r="Z48" s="463"/>
      <c r="AA48" s="85"/>
      <c r="AB48" s="85"/>
      <c r="AC48" s="85"/>
      <c r="AD48" s="85"/>
      <c r="AE48" s="85"/>
    </row>
    <row r="49" spans="2:31" s="27" customFormat="1" ht="15" customHeight="1" x14ac:dyDescent="0.25">
      <c r="B49" s="83"/>
      <c r="C49" s="83"/>
      <c r="D49" s="83"/>
      <c r="E49" s="83"/>
      <c r="F49" s="83"/>
      <c r="G49" s="83"/>
      <c r="H49" s="83"/>
      <c r="I49" s="83"/>
      <c r="J49" s="83"/>
      <c r="K49" s="85"/>
      <c r="L49" s="85"/>
      <c r="M49" s="85"/>
      <c r="N49" s="85"/>
      <c r="O49" s="456" t="s">
        <v>94</v>
      </c>
      <c r="P49" s="456"/>
      <c r="Q49" s="456"/>
      <c r="R49" s="456"/>
      <c r="S49" s="456"/>
      <c r="T49" s="456"/>
      <c r="U49" s="456"/>
      <c r="V49" s="456"/>
      <c r="W49" s="456"/>
      <c r="X49" s="456"/>
      <c r="Y49" s="456"/>
      <c r="Z49" s="457"/>
      <c r="AA49" s="457"/>
      <c r="AB49" s="85"/>
      <c r="AC49" s="85"/>
      <c r="AD49" s="85"/>
      <c r="AE49" s="85"/>
    </row>
    <row r="50" spans="2:31" ht="13.8" x14ac:dyDescent="0.25">
      <c r="R50" s="446" t="s">
        <v>55</v>
      </c>
      <c r="S50" s="463"/>
      <c r="T50" s="463"/>
      <c r="U50" s="463"/>
      <c r="V50" s="463"/>
      <c r="W50" s="463"/>
      <c r="X50" s="463"/>
      <c r="Y50" s="463"/>
      <c r="Z50" s="463"/>
    </row>
  </sheetData>
  <mergeCells count="33">
    <mergeCell ref="E1:Y1"/>
    <mergeCell ref="I3:I4"/>
    <mergeCell ref="E3:E4"/>
    <mergeCell ref="F3:F4"/>
    <mergeCell ref="D6:D25"/>
    <mergeCell ref="B3:B4"/>
    <mergeCell ref="C3:C4"/>
    <mergeCell ref="A5:AD5"/>
    <mergeCell ref="R50:Z50"/>
    <mergeCell ref="O49:AA49"/>
    <mergeCell ref="A3:A4"/>
    <mergeCell ref="R48:Z48"/>
    <mergeCell ref="A29:A45"/>
    <mergeCell ref="A28:AD28"/>
    <mergeCell ref="I26:I27"/>
    <mergeCell ref="E26:E27"/>
    <mergeCell ref="F26:F27"/>
    <mergeCell ref="G26:G27"/>
    <mergeCell ref="D29:D45"/>
    <mergeCell ref="C29:C45"/>
    <mergeCell ref="D3:D4"/>
    <mergeCell ref="G3:G4"/>
    <mergeCell ref="J3:J4"/>
    <mergeCell ref="A6:A25"/>
    <mergeCell ref="B6:B25"/>
    <mergeCell ref="C6:C25"/>
    <mergeCell ref="A26:A27"/>
    <mergeCell ref="B46:AD46"/>
    <mergeCell ref="J26:J27"/>
    <mergeCell ref="D26:D27"/>
    <mergeCell ref="B26:B27"/>
    <mergeCell ref="B29:B45"/>
    <mergeCell ref="C26:C27"/>
  </mergeCells>
  <phoneticPr fontId="1" type="noConversion"/>
  <conditionalFormatting sqref="AE43">
    <cfRule type="cellIs" dxfId="1" priority="5" stopIfTrue="1" operator="equal">
      <formula>0</formula>
    </cfRule>
  </conditionalFormatting>
  <pageMargins left="0.23622047244094491" right="0.19685039370078741" top="0.35" bottom="0.28000000000000003" header="0" footer="0"/>
  <pageSetup paperSize="9" scale="78" orientation="landscape" r:id="rId1"/>
  <headerFooter alignWithMargins="0"/>
  <rowBreaks count="1" manualBreakCount="1">
    <brk id="25" max="16383" man="1"/>
  </rowBreaks>
  <colBreaks count="1" manualBreakCount="1">
    <brk id="3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7F1F-10EA-4F46-8BC7-0B40A56DA282}">
  <dimension ref="A1:AF44"/>
  <sheetViews>
    <sheetView view="pageBreakPreview" topLeftCell="A4" zoomScaleNormal="100" workbookViewId="0">
      <selection activeCell="L12" sqref="L12"/>
    </sheetView>
  </sheetViews>
  <sheetFormatPr defaultColWidth="9.109375" defaultRowHeight="13.2" x14ac:dyDescent="0.25"/>
  <cols>
    <col min="1" max="1" width="3" style="86" customWidth="1"/>
    <col min="2" max="2" width="9.77734375" style="86" customWidth="1"/>
    <col min="3" max="3" width="8.88671875" style="86" customWidth="1"/>
    <col min="4" max="4" width="3.44140625" style="86" customWidth="1"/>
    <col min="5" max="5" width="37" style="86" customWidth="1"/>
    <col min="6" max="6" width="3.21875" style="86" customWidth="1"/>
    <col min="7" max="7" width="6" style="86" customWidth="1"/>
    <col min="8" max="8" width="11.77734375" style="86" customWidth="1"/>
    <col min="9" max="10" width="5.109375" style="86" customWidth="1"/>
    <col min="11" max="11" width="5.5546875" style="86" customWidth="1"/>
    <col min="12" max="12" width="6.44140625" style="86" customWidth="1"/>
    <col min="13" max="13" width="5" style="86" customWidth="1"/>
    <col min="14" max="14" width="5.88671875" style="86" customWidth="1"/>
    <col min="15" max="15" width="4.88671875" style="86" customWidth="1"/>
    <col min="16" max="16" width="4.77734375" style="86" customWidth="1"/>
    <col min="17" max="17" width="5.44140625" style="86" bestFit="1" customWidth="1"/>
    <col min="18" max="18" width="4" style="86" customWidth="1"/>
    <col min="19" max="19" width="5.44140625" style="86" bestFit="1" customWidth="1"/>
    <col min="20" max="20" width="3.88671875" style="86" customWidth="1"/>
    <col min="21" max="21" width="5" style="86" customWidth="1"/>
    <col min="22" max="22" width="4.44140625" style="86" customWidth="1"/>
    <col min="23" max="23" width="5.109375" style="86" customWidth="1"/>
    <col min="24" max="24" width="4.5546875" style="86" customWidth="1"/>
    <col min="25" max="25" width="3.5546875" style="86" customWidth="1"/>
    <col min="26" max="26" width="4.77734375" style="86" customWidth="1"/>
    <col min="27" max="27" width="3" style="86" customWidth="1"/>
    <col min="28" max="28" width="3.44140625" style="86" customWidth="1"/>
    <col min="29" max="29" width="1" style="86" customWidth="1"/>
    <col min="30" max="30" width="6.88671875" style="86" customWidth="1"/>
    <col min="31" max="31" width="9.5546875" style="86" customWidth="1"/>
    <col min="32" max="16384" width="9.109375" style="86"/>
  </cols>
  <sheetData>
    <row r="1" spans="1:32" s="12" customFormat="1" ht="17.399999999999999" x14ac:dyDescent="0.3">
      <c r="B1" s="13"/>
      <c r="C1" s="13"/>
      <c r="D1" s="13"/>
      <c r="E1" s="486" t="s">
        <v>70</v>
      </c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13"/>
      <c r="AA1" s="13"/>
      <c r="AB1" s="13"/>
      <c r="AC1" s="13"/>
      <c r="AD1" s="14"/>
    </row>
    <row r="2" spans="1:32" s="12" customFormat="1" ht="18" thickBot="1" x14ac:dyDescent="0.3">
      <c r="A2" s="228"/>
      <c r="B2" s="229" t="s">
        <v>162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</row>
    <row r="3" spans="1:32" s="20" customFormat="1" ht="15.75" customHeight="1" x14ac:dyDescent="0.3">
      <c r="A3" s="473" t="s">
        <v>56</v>
      </c>
      <c r="B3" s="482" t="s">
        <v>0</v>
      </c>
      <c r="C3" s="461" t="s">
        <v>62</v>
      </c>
      <c r="D3" s="459" t="s">
        <v>5</v>
      </c>
      <c r="E3" s="482" t="s">
        <v>1</v>
      </c>
      <c r="F3" s="488" t="s">
        <v>2</v>
      </c>
      <c r="G3" s="488" t="s">
        <v>27</v>
      </c>
      <c r="H3" s="231"/>
      <c r="I3" s="488" t="s">
        <v>28</v>
      </c>
      <c r="J3" s="475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2" s="25" customFormat="1" ht="132" customHeight="1" thickBot="1" x14ac:dyDescent="0.3">
      <c r="A4" s="474"/>
      <c r="B4" s="483"/>
      <c r="C4" s="462"/>
      <c r="D4" s="460" t="s">
        <v>5</v>
      </c>
      <c r="E4" s="485"/>
      <c r="F4" s="489"/>
      <c r="G4" s="489"/>
      <c r="H4" s="232" t="s">
        <v>52</v>
      </c>
      <c r="I4" s="489"/>
      <c r="J4" s="476"/>
      <c r="K4" s="21" t="s">
        <v>6</v>
      </c>
      <c r="L4" s="232" t="s">
        <v>7</v>
      </c>
      <c r="M4" s="22" t="s">
        <v>8</v>
      </c>
      <c r="N4" s="22" t="s">
        <v>9</v>
      </c>
      <c r="O4" s="232" t="s">
        <v>10</v>
      </c>
      <c r="P4" s="22" t="s">
        <v>11</v>
      </c>
      <c r="Q4" s="232" t="s">
        <v>86</v>
      </c>
      <c r="R4" s="232" t="s">
        <v>93</v>
      </c>
      <c r="S4" s="22" t="s">
        <v>12</v>
      </c>
      <c r="T4" s="22" t="s">
        <v>13</v>
      </c>
      <c r="U4" s="232" t="s">
        <v>53</v>
      </c>
      <c r="V4" s="232" t="s">
        <v>15</v>
      </c>
      <c r="W4" s="232" t="s">
        <v>51</v>
      </c>
      <c r="X4" s="232" t="s">
        <v>16</v>
      </c>
      <c r="Y4" s="232" t="s">
        <v>17</v>
      </c>
      <c r="Z4" s="232" t="s">
        <v>54</v>
      </c>
      <c r="AA4" s="22" t="s">
        <v>18</v>
      </c>
      <c r="AB4" s="232" t="s">
        <v>19</v>
      </c>
      <c r="AC4" s="22"/>
      <c r="AD4" s="23" t="s">
        <v>20</v>
      </c>
      <c r="AE4" s="24" t="s">
        <v>21</v>
      </c>
    </row>
    <row r="5" spans="1:32" ht="16.2" thickBot="1" x14ac:dyDescent="0.35">
      <c r="A5" s="494" t="s">
        <v>22</v>
      </c>
      <c r="B5" s="494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526"/>
      <c r="AE5" s="157"/>
    </row>
    <row r="6" spans="1:32" ht="18" customHeight="1" x14ac:dyDescent="0.3">
      <c r="A6" s="508">
        <v>6</v>
      </c>
      <c r="B6" s="525" t="s">
        <v>159</v>
      </c>
      <c r="C6" s="525" t="s">
        <v>160</v>
      </c>
      <c r="D6" s="510">
        <v>0.33</v>
      </c>
      <c r="E6" s="28" t="s">
        <v>77</v>
      </c>
      <c r="F6" s="29" t="s">
        <v>32</v>
      </c>
      <c r="G6" s="29" t="s">
        <v>34</v>
      </c>
      <c r="H6" s="29" t="s">
        <v>95</v>
      </c>
      <c r="I6" s="29">
        <v>4</v>
      </c>
      <c r="J6" s="30">
        <v>10</v>
      </c>
      <c r="K6" s="61">
        <v>24</v>
      </c>
      <c r="L6" s="29">
        <v>16</v>
      </c>
      <c r="M6" s="29"/>
      <c r="N6" s="136">
        <f>0.25*10</f>
        <v>2.5</v>
      </c>
      <c r="O6" s="136">
        <v>1</v>
      </c>
      <c r="P6" s="136"/>
      <c r="Q6" s="136"/>
      <c r="R6" s="136"/>
      <c r="S6" s="136"/>
      <c r="T6" s="136"/>
      <c r="U6" s="136">
        <v>2</v>
      </c>
      <c r="V6" s="136"/>
      <c r="W6" s="136"/>
      <c r="X6" s="136"/>
      <c r="Y6" s="136"/>
      <c r="Z6" s="136"/>
      <c r="AA6" s="136"/>
      <c r="AB6" s="136"/>
      <c r="AC6" s="312"/>
      <c r="AD6" s="309">
        <f>SUM(K6:AA6)</f>
        <v>45.5</v>
      </c>
      <c r="AE6" s="300"/>
    </row>
    <row r="7" spans="1:32" ht="18" customHeight="1" x14ac:dyDescent="0.3">
      <c r="A7" s="496"/>
      <c r="B7" s="498"/>
      <c r="C7" s="498"/>
      <c r="D7" s="500"/>
      <c r="E7" s="313" t="s">
        <v>40</v>
      </c>
      <c r="F7" s="34" t="s">
        <v>32</v>
      </c>
      <c r="G7" s="34" t="s">
        <v>127</v>
      </c>
      <c r="H7" s="34" t="s">
        <v>135</v>
      </c>
      <c r="I7" s="34">
        <v>1</v>
      </c>
      <c r="J7" s="11">
        <v>9</v>
      </c>
      <c r="K7" s="41">
        <v>24</v>
      </c>
      <c r="L7" s="34"/>
      <c r="M7" s="34">
        <v>24</v>
      </c>
      <c r="N7" s="50">
        <f>9*0.25</f>
        <v>2.25</v>
      </c>
      <c r="O7" s="50">
        <v>1</v>
      </c>
      <c r="P7" s="50"/>
      <c r="Q7" s="50"/>
      <c r="R7" s="50"/>
      <c r="S7" s="50"/>
      <c r="T7" s="50"/>
      <c r="U7" s="50">
        <v>1</v>
      </c>
      <c r="V7" s="50"/>
      <c r="W7" s="50"/>
      <c r="X7" s="50"/>
      <c r="Y7" s="50"/>
      <c r="Z7" s="50"/>
      <c r="AA7" s="50"/>
      <c r="AB7" s="50"/>
      <c r="AC7" s="295"/>
      <c r="AD7" s="310">
        <f>SUM(K7:AA7)</f>
        <v>52.25</v>
      </c>
      <c r="AE7" s="300"/>
    </row>
    <row r="8" spans="1:32" ht="19.5" customHeight="1" x14ac:dyDescent="0.3">
      <c r="A8" s="496"/>
      <c r="B8" s="498"/>
      <c r="C8" s="498"/>
      <c r="D8" s="500"/>
      <c r="E8" s="33"/>
      <c r="F8" s="34"/>
      <c r="G8" s="34"/>
      <c r="H8" s="34"/>
      <c r="I8" s="34"/>
      <c r="J8" s="11"/>
      <c r="K8" s="41"/>
      <c r="L8" s="34"/>
      <c r="M8" s="34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295"/>
      <c r="AD8" s="310">
        <f>SUM(K8:AC8)</f>
        <v>0</v>
      </c>
      <c r="AE8" s="301"/>
    </row>
    <row r="9" spans="1:32" ht="17.25" customHeight="1" x14ac:dyDescent="0.3">
      <c r="A9" s="496"/>
      <c r="B9" s="498"/>
      <c r="C9" s="498"/>
      <c r="D9" s="500"/>
      <c r="E9" s="33"/>
      <c r="F9" s="34"/>
      <c r="G9" s="34"/>
      <c r="H9" s="34"/>
      <c r="I9" s="34"/>
      <c r="J9" s="11"/>
      <c r="K9" s="41"/>
      <c r="L9" s="34"/>
      <c r="M9" s="34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295"/>
      <c r="AD9" s="310">
        <f>SUM(K9:AC9)</f>
        <v>0</v>
      </c>
      <c r="AE9" s="301"/>
    </row>
    <row r="10" spans="1:32" ht="15" customHeight="1" x14ac:dyDescent="0.3">
      <c r="A10" s="496"/>
      <c r="B10" s="498"/>
      <c r="C10" s="498"/>
      <c r="D10" s="500"/>
      <c r="E10" s="33"/>
      <c r="F10" s="34"/>
      <c r="G10" s="34"/>
      <c r="H10" s="91"/>
      <c r="I10" s="90"/>
      <c r="J10" s="92"/>
      <c r="K10" s="41"/>
      <c r="L10" s="34"/>
      <c r="M10" s="34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295"/>
      <c r="AD10" s="310">
        <f>SUM(K10:AC10)</f>
        <v>0</v>
      </c>
      <c r="AE10" s="301"/>
    </row>
    <row r="11" spans="1:32" ht="19.5" customHeight="1" x14ac:dyDescent="0.3">
      <c r="A11" s="496"/>
      <c r="B11" s="498"/>
      <c r="C11" s="498"/>
      <c r="D11" s="500"/>
      <c r="E11" s="33"/>
      <c r="F11" s="34"/>
      <c r="G11" s="34"/>
      <c r="H11" s="34"/>
      <c r="I11" s="34"/>
      <c r="J11" s="11"/>
      <c r="K11" s="41"/>
      <c r="L11" s="34"/>
      <c r="M11" s="34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295"/>
      <c r="AD11" s="310">
        <f>SUM(K11:AC11)</f>
        <v>0</v>
      </c>
      <c r="AE11" s="301"/>
    </row>
    <row r="12" spans="1:32" ht="8.25" customHeight="1" x14ac:dyDescent="0.3">
      <c r="A12" s="496"/>
      <c r="B12" s="498"/>
      <c r="C12" s="498"/>
      <c r="D12" s="500"/>
      <c r="E12" s="33"/>
      <c r="F12" s="34"/>
      <c r="G12" s="34"/>
      <c r="H12" s="34"/>
      <c r="I12" s="34"/>
      <c r="J12" s="11"/>
      <c r="K12" s="41"/>
      <c r="L12" s="34"/>
      <c r="M12" s="34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295"/>
      <c r="AD12" s="310"/>
      <c r="AE12" s="301"/>
    </row>
    <row r="13" spans="1:32" s="161" customFormat="1" ht="19.5" customHeight="1" thickBot="1" x14ac:dyDescent="0.4">
      <c r="A13" s="496"/>
      <c r="B13" s="498"/>
      <c r="C13" s="498"/>
      <c r="D13" s="500"/>
      <c r="E13" s="42" t="s">
        <v>49</v>
      </c>
      <c r="F13" s="54"/>
      <c r="G13" s="54"/>
      <c r="H13" s="54"/>
      <c r="I13" s="54"/>
      <c r="J13" s="56"/>
      <c r="K13" s="53">
        <f t="shared" ref="K13:AD13" si="0">SUM(K6:K12)</f>
        <v>48</v>
      </c>
      <c r="L13" s="54">
        <f t="shared" si="0"/>
        <v>16</v>
      </c>
      <c r="M13" s="54">
        <f t="shared" si="0"/>
        <v>24</v>
      </c>
      <c r="N13" s="55">
        <f t="shared" si="0"/>
        <v>4.75</v>
      </c>
      <c r="O13" s="55">
        <f t="shared" si="0"/>
        <v>2</v>
      </c>
      <c r="P13" s="55">
        <f t="shared" si="0"/>
        <v>0</v>
      </c>
      <c r="Q13" s="55">
        <f t="shared" si="0"/>
        <v>0</v>
      </c>
      <c r="R13" s="55">
        <f t="shared" si="0"/>
        <v>0</v>
      </c>
      <c r="S13" s="55">
        <f t="shared" si="0"/>
        <v>0</v>
      </c>
      <c r="T13" s="55">
        <f t="shared" si="0"/>
        <v>0</v>
      </c>
      <c r="U13" s="55">
        <f t="shared" si="0"/>
        <v>3</v>
      </c>
      <c r="V13" s="55">
        <f t="shared" si="0"/>
        <v>0</v>
      </c>
      <c r="W13" s="55">
        <f t="shared" si="0"/>
        <v>0</v>
      </c>
      <c r="X13" s="55">
        <f t="shared" si="0"/>
        <v>0</v>
      </c>
      <c r="Y13" s="55">
        <f t="shared" si="0"/>
        <v>0</v>
      </c>
      <c r="Z13" s="55">
        <f t="shared" si="0"/>
        <v>0</v>
      </c>
      <c r="AA13" s="55">
        <f t="shared" si="0"/>
        <v>0</v>
      </c>
      <c r="AB13" s="55">
        <f t="shared" si="0"/>
        <v>0</v>
      </c>
      <c r="AC13" s="298">
        <f t="shared" si="0"/>
        <v>0</v>
      </c>
      <c r="AD13" s="311">
        <f t="shared" si="0"/>
        <v>97.75</v>
      </c>
      <c r="AE13" s="302"/>
    </row>
    <row r="14" spans="1:32" ht="16.5" customHeight="1" x14ac:dyDescent="0.3">
      <c r="A14" s="496"/>
      <c r="B14" s="498"/>
      <c r="C14" s="498"/>
      <c r="D14" s="506"/>
      <c r="E14" s="226"/>
      <c r="F14" s="147"/>
      <c r="G14" s="147"/>
      <c r="H14" s="147"/>
      <c r="I14" s="147"/>
      <c r="J14" s="162"/>
      <c r="K14" s="6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9"/>
      <c r="AD14" s="31">
        <f>SUM(K14:AC14)</f>
        <v>0</v>
      </c>
      <c r="AE14" s="158"/>
    </row>
    <row r="15" spans="1:32" ht="16.5" customHeight="1" x14ac:dyDescent="0.3">
      <c r="A15" s="496"/>
      <c r="B15" s="498"/>
      <c r="C15" s="498"/>
      <c r="D15" s="506"/>
      <c r="E15" s="33"/>
      <c r="F15" s="34"/>
      <c r="G15" s="34"/>
      <c r="H15" s="34"/>
      <c r="I15" s="34"/>
      <c r="J15" s="40"/>
      <c r="K15" s="41"/>
      <c r="L15" s="34"/>
      <c r="M15" s="34"/>
      <c r="N15" s="34"/>
      <c r="O15" s="34"/>
      <c r="P15" s="34"/>
      <c r="Q15" s="51"/>
      <c r="R15" s="34"/>
      <c r="S15" s="50"/>
      <c r="T15" s="34"/>
      <c r="U15" s="34"/>
      <c r="V15" s="34"/>
      <c r="W15" s="34"/>
      <c r="X15" s="34"/>
      <c r="Y15" s="34"/>
      <c r="Z15" s="34"/>
      <c r="AA15" s="34"/>
      <c r="AB15" s="34"/>
      <c r="AC15" s="40"/>
      <c r="AD15" s="68">
        <f>SUM(K15:AC15)</f>
        <v>0</v>
      </c>
      <c r="AE15" s="158"/>
    </row>
    <row r="16" spans="1:32" ht="16.5" customHeight="1" x14ac:dyDescent="0.3">
      <c r="A16" s="496"/>
      <c r="B16" s="498"/>
      <c r="C16" s="498"/>
      <c r="D16" s="506"/>
      <c r="E16" s="33"/>
      <c r="F16" s="34"/>
      <c r="G16" s="34"/>
      <c r="H16" s="34"/>
      <c r="I16" s="34"/>
      <c r="J16" s="11"/>
      <c r="K16" s="41"/>
      <c r="L16" s="34"/>
      <c r="M16" s="34"/>
      <c r="N16" s="34"/>
      <c r="O16" s="34"/>
      <c r="P16" s="34"/>
      <c r="Q16" s="51"/>
      <c r="R16" s="34"/>
      <c r="S16" s="50"/>
      <c r="T16" s="34"/>
      <c r="U16" s="34"/>
      <c r="V16" s="34"/>
      <c r="W16" s="34"/>
      <c r="X16" s="34"/>
      <c r="Y16" s="34"/>
      <c r="Z16" s="34"/>
      <c r="AA16" s="34"/>
      <c r="AB16" s="34"/>
      <c r="AC16" s="40"/>
      <c r="AD16" s="68">
        <f>SUM(K16:AC16)</f>
        <v>0</v>
      </c>
      <c r="AE16" s="158"/>
    </row>
    <row r="17" spans="1:31" ht="9" customHeight="1" x14ac:dyDescent="0.3">
      <c r="A17" s="496"/>
      <c r="B17" s="498"/>
      <c r="C17" s="498"/>
      <c r="D17" s="506"/>
      <c r="E17" s="33"/>
      <c r="F17" s="34"/>
      <c r="G17" s="34"/>
      <c r="H17" s="34"/>
      <c r="I17" s="34"/>
      <c r="J17" s="40"/>
      <c r="K17" s="4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40"/>
      <c r="AD17" s="39"/>
      <c r="AE17" s="163"/>
    </row>
    <row r="18" spans="1:31" ht="19.5" customHeight="1" thickBot="1" x14ac:dyDescent="0.35">
      <c r="A18" s="496"/>
      <c r="B18" s="498"/>
      <c r="C18" s="498"/>
      <c r="D18" s="506"/>
      <c r="E18" s="42" t="s">
        <v>50</v>
      </c>
      <c r="F18" s="43"/>
      <c r="G18" s="144"/>
      <c r="H18" s="152"/>
      <c r="I18" s="52"/>
      <c r="J18" s="44"/>
      <c r="K18" s="127">
        <f t="shared" ref="K18:AD18" si="1">SUM(K14:K17)</f>
        <v>0</v>
      </c>
      <c r="L18" s="128">
        <f t="shared" si="1"/>
        <v>0</v>
      </c>
      <c r="M18" s="128">
        <f t="shared" si="1"/>
        <v>0</v>
      </c>
      <c r="N18" s="128">
        <f t="shared" si="1"/>
        <v>0</v>
      </c>
      <c r="O18" s="128">
        <f t="shared" si="1"/>
        <v>0</v>
      </c>
      <c r="P18" s="128">
        <f t="shared" si="1"/>
        <v>0</v>
      </c>
      <c r="Q18" s="128">
        <f t="shared" si="1"/>
        <v>0</v>
      </c>
      <c r="R18" s="128">
        <f t="shared" si="1"/>
        <v>0</v>
      </c>
      <c r="S18" s="128">
        <f t="shared" si="1"/>
        <v>0</v>
      </c>
      <c r="T18" s="128">
        <f t="shared" si="1"/>
        <v>0</v>
      </c>
      <c r="U18" s="128">
        <f t="shared" si="1"/>
        <v>0</v>
      </c>
      <c r="V18" s="128">
        <f t="shared" si="1"/>
        <v>0</v>
      </c>
      <c r="W18" s="128">
        <f t="shared" si="1"/>
        <v>0</v>
      </c>
      <c r="X18" s="128">
        <f t="shared" si="1"/>
        <v>0</v>
      </c>
      <c r="Y18" s="128">
        <f t="shared" si="1"/>
        <v>0</v>
      </c>
      <c r="Z18" s="128">
        <f t="shared" si="1"/>
        <v>0</v>
      </c>
      <c r="AA18" s="128">
        <f t="shared" si="1"/>
        <v>0</v>
      </c>
      <c r="AB18" s="128">
        <f t="shared" si="1"/>
        <v>0</v>
      </c>
      <c r="AC18" s="133">
        <f t="shared" si="1"/>
        <v>0</v>
      </c>
      <c r="AD18" s="143">
        <f t="shared" si="1"/>
        <v>0</v>
      </c>
      <c r="AE18" s="163"/>
    </row>
    <row r="19" spans="1:31" s="235" customFormat="1" ht="22.5" customHeight="1" thickBot="1" x14ac:dyDescent="0.35">
      <c r="A19" s="497"/>
      <c r="B19" s="499"/>
      <c r="C19" s="499"/>
      <c r="D19" s="501"/>
      <c r="E19" s="164" t="s">
        <v>23</v>
      </c>
      <c r="F19" s="165"/>
      <c r="G19" s="165"/>
      <c r="H19" s="165"/>
      <c r="I19" s="165"/>
      <c r="J19" s="166"/>
      <c r="K19" s="78">
        <f t="shared" ref="K19:AD19" si="2">K13+K18</f>
        <v>48</v>
      </c>
      <c r="L19" s="134">
        <f t="shared" si="2"/>
        <v>16</v>
      </c>
      <c r="M19" s="134">
        <f t="shared" si="2"/>
        <v>24</v>
      </c>
      <c r="N19" s="134">
        <f t="shared" si="2"/>
        <v>4.75</v>
      </c>
      <c r="O19" s="134">
        <f t="shared" si="2"/>
        <v>2</v>
      </c>
      <c r="P19" s="134">
        <f t="shared" si="2"/>
        <v>0</v>
      </c>
      <c r="Q19" s="134">
        <f t="shared" si="2"/>
        <v>0</v>
      </c>
      <c r="R19" s="134">
        <f t="shared" si="2"/>
        <v>0</v>
      </c>
      <c r="S19" s="134">
        <f t="shared" si="2"/>
        <v>0</v>
      </c>
      <c r="T19" s="134">
        <f t="shared" si="2"/>
        <v>0</v>
      </c>
      <c r="U19" s="134">
        <f t="shared" si="2"/>
        <v>3</v>
      </c>
      <c r="V19" s="134">
        <f t="shared" si="2"/>
        <v>0</v>
      </c>
      <c r="W19" s="134">
        <f t="shared" si="2"/>
        <v>0</v>
      </c>
      <c r="X19" s="134">
        <f t="shared" si="2"/>
        <v>0</v>
      </c>
      <c r="Y19" s="134">
        <f t="shared" si="2"/>
        <v>0</v>
      </c>
      <c r="Z19" s="134">
        <f t="shared" si="2"/>
        <v>0</v>
      </c>
      <c r="AA19" s="134">
        <f t="shared" si="2"/>
        <v>0</v>
      </c>
      <c r="AB19" s="134">
        <f t="shared" si="2"/>
        <v>0</v>
      </c>
      <c r="AC19" s="134">
        <f t="shared" si="2"/>
        <v>0</v>
      </c>
      <c r="AD19" s="329">
        <f t="shared" si="2"/>
        <v>97.75</v>
      </c>
      <c r="AE19" s="167"/>
    </row>
    <row r="20" spans="1:31" s="25" customFormat="1" ht="14.25" customHeight="1" x14ac:dyDescent="0.25">
      <c r="A20" s="473" t="s">
        <v>56</v>
      </c>
      <c r="B20" s="468" t="s">
        <v>0</v>
      </c>
      <c r="C20" s="461" t="s">
        <v>62</v>
      </c>
      <c r="D20" s="459" t="s">
        <v>5</v>
      </c>
      <c r="E20" s="468" t="s">
        <v>1</v>
      </c>
      <c r="F20" s="475" t="s">
        <v>2</v>
      </c>
      <c r="G20" s="475" t="s">
        <v>27</v>
      </c>
      <c r="H20" s="231"/>
      <c r="I20" s="475" t="s">
        <v>28</v>
      </c>
      <c r="J20" s="475" t="s">
        <v>3</v>
      </c>
      <c r="K20" s="16"/>
      <c r="L20" s="16"/>
      <c r="M20" s="16"/>
      <c r="N20" s="16"/>
      <c r="O20" s="16"/>
      <c r="P20" s="16"/>
      <c r="Q20" s="16"/>
      <c r="R20" s="16"/>
      <c r="S20" s="16"/>
      <c r="T20" s="17" t="s">
        <v>4</v>
      </c>
      <c r="U20" s="16"/>
      <c r="V20" s="16"/>
      <c r="W20" s="16"/>
      <c r="X20" s="16"/>
      <c r="Y20" s="16"/>
      <c r="Z20" s="16"/>
      <c r="AA20" s="16"/>
      <c r="AB20" s="16"/>
      <c r="AC20" s="16"/>
      <c r="AD20" s="18"/>
      <c r="AE20" s="59"/>
    </row>
    <row r="21" spans="1:31" s="25" customFormat="1" ht="110.25" customHeight="1" thickBot="1" x14ac:dyDescent="0.3">
      <c r="A21" s="474"/>
      <c r="B21" s="469"/>
      <c r="C21" s="462"/>
      <c r="D21" s="460"/>
      <c r="E21" s="469"/>
      <c r="F21" s="476"/>
      <c r="G21" s="476"/>
      <c r="H21" s="232" t="s">
        <v>52</v>
      </c>
      <c r="I21" s="476"/>
      <c r="J21" s="476"/>
      <c r="K21" s="21" t="s">
        <v>6</v>
      </c>
      <c r="L21" s="232" t="s">
        <v>7</v>
      </c>
      <c r="M21" s="22" t="s">
        <v>8</v>
      </c>
      <c r="N21" s="22" t="s">
        <v>9</v>
      </c>
      <c r="O21" s="232" t="s">
        <v>10</v>
      </c>
      <c r="P21" s="22" t="s">
        <v>11</v>
      </c>
      <c r="Q21" s="232" t="s">
        <v>86</v>
      </c>
      <c r="R21" s="232" t="s">
        <v>93</v>
      </c>
      <c r="S21" s="22" t="s">
        <v>12</v>
      </c>
      <c r="T21" s="22" t="s">
        <v>13</v>
      </c>
      <c r="U21" s="232" t="s">
        <v>53</v>
      </c>
      <c r="V21" s="232" t="s">
        <v>15</v>
      </c>
      <c r="W21" s="232" t="s">
        <v>51</v>
      </c>
      <c r="X21" s="232" t="s">
        <v>16</v>
      </c>
      <c r="Y21" s="232" t="s">
        <v>17</v>
      </c>
      <c r="Z21" s="232" t="s">
        <v>54</v>
      </c>
      <c r="AA21" s="22" t="s">
        <v>18</v>
      </c>
      <c r="AB21" s="232"/>
      <c r="AC21" s="22"/>
      <c r="AD21" s="23" t="s">
        <v>20</v>
      </c>
      <c r="AE21" s="24" t="s">
        <v>21</v>
      </c>
    </row>
    <row r="22" spans="1:31" ht="12.75" customHeight="1" thickBot="1" x14ac:dyDescent="0.35">
      <c r="A22" s="492" t="s">
        <v>30</v>
      </c>
      <c r="B22" s="493"/>
      <c r="C22" s="493"/>
      <c r="D22" s="493"/>
      <c r="E22" s="494"/>
      <c r="F22" s="494"/>
      <c r="G22" s="494"/>
      <c r="H22" s="494"/>
      <c r="I22" s="494"/>
      <c r="J22" s="494"/>
      <c r="K22" s="494"/>
      <c r="L22" s="494"/>
      <c r="M22" s="494"/>
      <c r="N22" s="494"/>
      <c r="O22" s="494"/>
      <c r="P22" s="494"/>
      <c r="Q22" s="494"/>
      <c r="R22" s="494"/>
      <c r="S22" s="494"/>
      <c r="T22" s="494"/>
      <c r="U22" s="494"/>
      <c r="V22" s="494"/>
      <c r="W22" s="494"/>
      <c r="X22" s="494"/>
      <c r="Y22" s="494"/>
      <c r="Z22" s="494"/>
      <c r="AA22" s="494"/>
      <c r="AB22" s="494"/>
      <c r="AC22" s="494"/>
      <c r="AD22" s="495"/>
      <c r="AE22" s="168"/>
    </row>
    <row r="23" spans="1:31" ht="20.25" customHeight="1" x14ac:dyDescent="0.3">
      <c r="A23" s="516">
        <v>6</v>
      </c>
      <c r="B23" s="512" t="s">
        <v>159</v>
      </c>
      <c r="C23" s="522" t="s">
        <v>160</v>
      </c>
      <c r="D23" s="519"/>
      <c r="E23" s="28"/>
      <c r="F23" s="29"/>
      <c r="G23" s="29"/>
      <c r="H23" s="29"/>
      <c r="I23" s="29"/>
      <c r="J23" s="30"/>
      <c r="K23" s="61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6"/>
      <c r="AD23" s="225">
        <f t="shared" ref="AD23:AD29" si="3">SUM(K23:AC23)</f>
        <v>0</v>
      </c>
      <c r="AE23" s="159"/>
    </row>
    <row r="24" spans="1:31" ht="20.25" customHeight="1" x14ac:dyDescent="0.3">
      <c r="A24" s="517"/>
      <c r="B24" s="513"/>
      <c r="C24" s="523"/>
      <c r="D24" s="520"/>
      <c r="E24" s="33"/>
      <c r="F24" s="34"/>
      <c r="G24" s="34"/>
      <c r="H24" s="34"/>
      <c r="I24" s="34"/>
      <c r="J24" s="11"/>
      <c r="K24" s="41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51"/>
      <c r="W24" s="116"/>
      <c r="X24" s="116"/>
      <c r="Y24" s="116"/>
      <c r="Z24" s="116"/>
      <c r="AA24" s="34"/>
      <c r="AB24" s="34"/>
      <c r="AC24" s="40"/>
      <c r="AD24" s="73">
        <f t="shared" si="3"/>
        <v>0</v>
      </c>
      <c r="AE24" s="159"/>
    </row>
    <row r="25" spans="1:31" ht="20.25" customHeight="1" x14ac:dyDescent="0.3">
      <c r="A25" s="517"/>
      <c r="B25" s="513"/>
      <c r="C25" s="523"/>
      <c r="D25" s="520"/>
      <c r="E25" s="33"/>
      <c r="F25" s="34"/>
      <c r="G25" s="34"/>
      <c r="H25" s="34"/>
      <c r="I25" s="34"/>
      <c r="J25" s="11"/>
      <c r="K25" s="41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51"/>
      <c r="W25" s="116"/>
      <c r="X25" s="116"/>
      <c r="Y25" s="116"/>
      <c r="Z25" s="116"/>
      <c r="AA25" s="34"/>
      <c r="AB25" s="34"/>
      <c r="AC25" s="40"/>
      <c r="AD25" s="73">
        <f t="shared" si="3"/>
        <v>0</v>
      </c>
      <c r="AE25" s="159"/>
    </row>
    <row r="26" spans="1:31" ht="20.25" customHeight="1" x14ac:dyDescent="0.3">
      <c r="A26" s="517"/>
      <c r="B26" s="513"/>
      <c r="C26" s="523"/>
      <c r="D26" s="520"/>
      <c r="E26" s="33"/>
      <c r="F26" s="34"/>
      <c r="G26" s="34"/>
      <c r="H26" s="34"/>
      <c r="I26" s="34"/>
      <c r="J26" s="11"/>
      <c r="K26" s="41"/>
      <c r="L26" s="34"/>
      <c r="M26" s="34"/>
      <c r="N26" s="34"/>
      <c r="O26" s="34"/>
      <c r="P26" s="34"/>
      <c r="Q26" s="34"/>
      <c r="R26" s="34"/>
      <c r="S26" s="34"/>
      <c r="T26" s="34"/>
      <c r="U26" s="51"/>
      <c r="V26" s="34"/>
      <c r="W26" s="34"/>
      <c r="X26" s="34"/>
      <c r="Y26" s="34"/>
      <c r="Z26" s="34"/>
      <c r="AA26" s="34"/>
      <c r="AB26" s="34"/>
      <c r="AC26" s="40"/>
      <c r="AD26" s="73">
        <f t="shared" si="3"/>
        <v>0</v>
      </c>
      <c r="AE26" s="159"/>
    </row>
    <row r="27" spans="1:31" ht="20.25" customHeight="1" x14ac:dyDescent="0.3">
      <c r="A27" s="517"/>
      <c r="B27" s="513"/>
      <c r="C27" s="523"/>
      <c r="D27" s="520"/>
      <c r="E27" s="33"/>
      <c r="F27" s="34"/>
      <c r="G27" s="34"/>
      <c r="H27" s="34"/>
      <c r="I27" s="34"/>
      <c r="J27" s="11"/>
      <c r="K27" s="41"/>
      <c r="L27" s="34"/>
      <c r="M27" s="67"/>
      <c r="N27" s="67"/>
      <c r="O27" s="67"/>
      <c r="P27" s="34"/>
      <c r="Q27" s="67"/>
      <c r="R27" s="67"/>
      <c r="S27" s="34"/>
      <c r="T27" s="34"/>
      <c r="U27" s="34"/>
      <c r="V27" s="34"/>
      <c r="W27" s="51"/>
      <c r="X27" s="34"/>
      <c r="Y27" s="34"/>
      <c r="Z27" s="34"/>
      <c r="AA27" s="34"/>
      <c r="AB27" s="34"/>
      <c r="AC27" s="40"/>
      <c r="AD27" s="73">
        <f t="shared" si="3"/>
        <v>0</v>
      </c>
      <c r="AE27" s="159"/>
    </row>
    <row r="28" spans="1:31" ht="20.25" customHeight="1" x14ac:dyDescent="0.3">
      <c r="A28" s="517"/>
      <c r="B28" s="513"/>
      <c r="C28" s="523"/>
      <c r="D28" s="520"/>
      <c r="E28" s="33"/>
      <c r="F28" s="34"/>
      <c r="G28" s="34"/>
      <c r="H28" s="34"/>
      <c r="I28" s="34"/>
      <c r="J28" s="11"/>
      <c r="K28" s="41"/>
      <c r="L28" s="34"/>
      <c r="M28" s="34"/>
      <c r="N28" s="34"/>
      <c r="O28" s="34"/>
      <c r="P28" s="34"/>
      <c r="Q28" s="34"/>
      <c r="R28" s="67"/>
      <c r="S28" s="34"/>
      <c r="T28" s="67"/>
      <c r="U28" s="34"/>
      <c r="V28" s="34"/>
      <c r="W28" s="67"/>
      <c r="X28" s="67"/>
      <c r="Y28" s="67"/>
      <c r="Z28" s="67"/>
      <c r="AA28" s="67"/>
      <c r="AB28" s="67"/>
      <c r="AC28" s="106"/>
      <c r="AD28" s="113">
        <f t="shared" si="3"/>
        <v>0</v>
      </c>
      <c r="AE28" s="159"/>
    </row>
    <row r="29" spans="1:31" ht="20.25" customHeight="1" x14ac:dyDescent="0.3">
      <c r="A29" s="517"/>
      <c r="B29" s="513"/>
      <c r="C29" s="523"/>
      <c r="D29" s="520"/>
      <c r="E29" s="33"/>
      <c r="F29" s="34"/>
      <c r="G29" s="34"/>
      <c r="H29" s="34"/>
      <c r="I29" s="34"/>
      <c r="J29" s="11"/>
      <c r="K29" s="41"/>
      <c r="L29" s="34"/>
      <c r="M29" s="67"/>
      <c r="N29" s="67"/>
      <c r="O29" s="67"/>
      <c r="P29" s="34"/>
      <c r="Q29" s="67"/>
      <c r="R29" s="67"/>
      <c r="S29" s="51"/>
      <c r="T29" s="34"/>
      <c r="U29" s="34"/>
      <c r="V29" s="34"/>
      <c r="W29" s="51"/>
      <c r="X29" s="34"/>
      <c r="Y29" s="34"/>
      <c r="Z29" s="34"/>
      <c r="AA29" s="34"/>
      <c r="AB29" s="34"/>
      <c r="AC29" s="40"/>
      <c r="AD29" s="73">
        <f t="shared" si="3"/>
        <v>0</v>
      </c>
      <c r="AE29" s="159"/>
    </row>
    <row r="30" spans="1:31" ht="16.8" thickBot="1" x14ac:dyDescent="0.4">
      <c r="A30" s="517"/>
      <c r="B30" s="513"/>
      <c r="C30" s="523"/>
      <c r="D30" s="520"/>
      <c r="E30" s="42" t="s">
        <v>49</v>
      </c>
      <c r="F30" s="43"/>
      <c r="G30" s="43"/>
      <c r="H30" s="43"/>
      <c r="I30" s="43"/>
      <c r="J30" s="52"/>
      <c r="K30" s="169">
        <f t="shared" ref="K30:AD30" si="4">SUM(K23:K29)</f>
        <v>0</v>
      </c>
      <c r="L30" s="170">
        <f t="shared" si="4"/>
        <v>0</v>
      </c>
      <c r="M30" s="170">
        <f t="shared" si="4"/>
        <v>0</v>
      </c>
      <c r="N30" s="170">
        <f t="shared" si="4"/>
        <v>0</v>
      </c>
      <c r="O30" s="170">
        <f t="shared" si="4"/>
        <v>0</v>
      </c>
      <c r="P30" s="170">
        <f t="shared" si="4"/>
        <v>0</v>
      </c>
      <c r="Q30" s="170">
        <f t="shared" si="4"/>
        <v>0</v>
      </c>
      <c r="R30" s="170">
        <f t="shared" si="4"/>
        <v>0</v>
      </c>
      <c r="S30" s="170">
        <f t="shared" si="4"/>
        <v>0</v>
      </c>
      <c r="T30" s="170">
        <f t="shared" si="4"/>
        <v>0</v>
      </c>
      <c r="U30" s="170">
        <f t="shared" si="4"/>
        <v>0</v>
      </c>
      <c r="V30" s="170">
        <f t="shared" si="4"/>
        <v>0</v>
      </c>
      <c r="W30" s="170">
        <f t="shared" si="4"/>
        <v>0</v>
      </c>
      <c r="X30" s="170">
        <f t="shared" si="4"/>
        <v>0</v>
      </c>
      <c r="Y30" s="170">
        <f t="shared" si="4"/>
        <v>0</v>
      </c>
      <c r="Z30" s="170">
        <f t="shared" si="4"/>
        <v>0</v>
      </c>
      <c r="AA30" s="170">
        <f t="shared" si="4"/>
        <v>0</v>
      </c>
      <c r="AB30" s="170">
        <f t="shared" si="4"/>
        <v>0</v>
      </c>
      <c r="AC30" s="247">
        <f t="shared" si="4"/>
        <v>0</v>
      </c>
      <c r="AD30" s="246">
        <f t="shared" si="4"/>
        <v>0</v>
      </c>
      <c r="AE30" s="159"/>
    </row>
    <row r="31" spans="1:31" ht="15" customHeight="1" x14ac:dyDescent="0.3">
      <c r="A31" s="517"/>
      <c r="B31" s="513"/>
      <c r="C31" s="523"/>
      <c r="D31" s="520"/>
      <c r="E31" s="47"/>
      <c r="F31" s="65"/>
      <c r="G31" s="65"/>
      <c r="H31" s="65"/>
      <c r="I31" s="65"/>
      <c r="J31" s="69"/>
      <c r="K31" s="64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93"/>
      <c r="AD31" s="31">
        <f t="shared" ref="AD31:AD36" si="5">SUM(K31:AC31)</f>
        <v>0</v>
      </c>
      <c r="AE31" s="159"/>
    </row>
    <row r="32" spans="1:31" ht="18" customHeight="1" x14ac:dyDescent="0.3">
      <c r="A32" s="517"/>
      <c r="B32" s="513"/>
      <c r="C32" s="523"/>
      <c r="D32" s="520"/>
      <c r="E32" s="33"/>
      <c r="F32" s="34"/>
      <c r="G32" s="34"/>
      <c r="H32" s="34"/>
      <c r="I32" s="34"/>
      <c r="J32" s="40"/>
      <c r="K32" s="41"/>
      <c r="L32" s="34"/>
      <c r="M32" s="34"/>
      <c r="N32" s="139"/>
      <c r="O32" s="34"/>
      <c r="P32" s="34"/>
      <c r="Q32" s="51"/>
      <c r="R32" s="34"/>
      <c r="S32" s="50"/>
      <c r="T32" s="34"/>
      <c r="U32" s="34"/>
      <c r="V32" s="34"/>
      <c r="W32" s="34"/>
      <c r="X32" s="34"/>
      <c r="Y32" s="34"/>
      <c r="Z32" s="34"/>
      <c r="AA32" s="34"/>
      <c r="AB32" s="34"/>
      <c r="AC32" s="40"/>
      <c r="AD32" s="68">
        <f t="shared" si="5"/>
        <v>0</v>
      </c>
      <c r="AE32" s="159"/>
    </row>
    <row r="33" spans="1:31" ht="18" customHeight="1" x14ac:dyDescent="0.3">
      <c r="A33" s="517"/>
      <c r="B33" s="513"/>
      <c r="C33" s="523"/>
      <c r="D33" s="520"/>
      <c r="E33" s="47"/>
      <c r="F33" s="34"/>
      <c r="G33" s="34"/>
      <c r="H33" s="34"/>
      <c r="I33" s="34"/>
      <c r="J33" s="40"/>
      <c r="K33" s="41"/>
      <c r="L33" s="34"/>
      <c r="M33" s="34"/>
      <c r="N33" s="139"/>
      <c r="O33" s="34"/>
      <c r="P33" s="34"/>
      <c r="Q33" s="51"/>
      <c r="R33" s="34"/>
      <c r="S33" s="50"/>
      <c r="T33" s="34"/>
      <c r="U33" s="34"/>
      <c r="V33" s="34"/>
      <c r="W33" s="34"/>
      <c r="X33" s="34"/>
      <c r="Y33" s="34"/>
      <c r="Z33" s="34"/>
      <c r="AA33" s="34"/>
      <c r="AB33" s="34"/>
      <c r="AC33" s="40"/>
      <c r="AD33" s="68">
        <f t="shared" si="5"/>
        <v>0</v>
      </c>
      <c r="AE33" s="159"/>
    </row>
    <row r="34" spans="1:31" ht="17.25" customHeight="1" x14ac:dyDescent="0.3">
      <c r="A34" s="517"/>
      <c r="B34" s="513"/>
      <c r="C34" s="523"/>
      <c r="D34" s="520"/>
      <c r="E34" s="47"/>
      <c r="F34" s="65"/>
      <c r="G34" s="65"/>
      <c r="H34" s="65"/>
      <c r="I34" s="65"/>
      <c r="J34" s="69"/>
      <c r="K34" s="35"/>
      <c r="L34" s="65"/>
      <c r="M34" s="66"/>
      <c r="N34" s="66"/>
      <c r="O34" s="66"/>
      <c r="P34" s="65"/>
      <c r="Q34" s="67"/>
      <c r="R34" s="67"/>
      <c r="S34" s="51"/>
      <c r="T34" s="34"/>
      <c r="U34" s="34"/>
      <c r="V34" s="34"/>
      <c r="W34" s="51"/>
      <c r="X34" s="34"/>
      <c r="Y34" s="34"/>
      <c r="Z34" s="34"/>
      <c r="AA34" s="34"/>
      <c r="AB34" s="34"/>
      <c r="AC34" s="11"/>
      <c r="AD34" s="39">
        <f t="shared" si="5"/>
        <v>0</v>
      </c>
      <c r="AE34" s="159"/>
    </row>
    <row r="35" spans="1:31" ht="17.25" customHeight="1" x14ac:dyDescent="0.3">
      <c r="A35" s="517"/>
      <c r="B35" s="513"/>
      <c r="C35" s="523"/>
      <c r="D35" s="520"/>
      <c r="E35" s="47"/>
      <c r="F35" s="65"/>
      <c r="G35" s="65"/>
      <c r="H35" s="65"/>
      <c r="I35" s="65"/>
      <c r="J35" s="69"/>
      <c r="K35" s="35"/>
      <c r="L35" s="65"/>
      <c r="M35" s="66"/>
      <c r="N35" s="66"/>
      <c r="O35" s="66"/>
      <c r="P35" s="65"/>
      <c r="Q35" s="67"/>
      <c r="R35" s="67"/>
      <c r="S35" s="51"/>
      <c r="T35" s="34"/>
      <c r="U35" s="34"/>
      <c r="V35" s="34"/>
      <c r="W35" s="51"/>
      <c r="X35" s="34"/>
      <c r="Y35" s="34"/>
      <c r="Z35" s="34"/>
      <c r="AA35" s="34"/>
      <c r="AB35" s="34"/>
      <c r="AC35" s="11"/>
      <c r="AD35" s="39">
        <f t="shared" si="5"/>
        <v>0</v>
      </c>
      <c r="AE35" s="159"/>
    </row>
    <row r="36" spans="1:31" ht="20.25" customHeight="1" x14ac:dyDescent="0.3">
      <c r="A36" s="517"/>
      <c r="B36" s="514"/>
      <c r="C36" s="523"/>
      <c r="D36" s="520"/>
      <c r="E36" s="33"/>
      <c r="F36" s="65"/>
      <c r="G36" s="65"/>
      <c r="H36" s="65"/>
      <c r="I36" s="65"/>
      <c r="J36" s="69"/>
      <c r="K36" s="41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11"/>
      <c r="AD36" s="68">
        <f t="shared" si="5"/>
        <v>0</v>
      </c>
      <c r="AE36" s="159"/>
    </row>
    <row r="37" spans="1:31" ht="21" customHeight="1" thickBot="1" x14ac:dyDescent="0.4">
      <c r="A37" s="517"/>
      <c r="B37" s="514"/>
      <c r="C37" s="523"/>
      <c r="D37" s="520"/>
      <c r="E37" s="42" t="s">
        <v>50</v>
      </c>
      <c r="F37" s="171"/>
      <c r="G37" s="172"/>
      <c r="H37" s="172"/>
      <c r="I37" s="171"/>
      <c r="J37" s="173"/>
      <c r="K37" s="174">
        <f t="shared" ref="K37:AD37" si="6">SUM(K31:K36)</f>
        <v>0</v>
      </c>
      <c r="L37" s="175">
        <f t="shared" si="6"/>
        <v>0</v>
      </c>
      <c r="M37" s="175">
        <f t="shared" si="6"/>
        <v>0</v>
      </c>
      <c r="N37" s="175">
        <f t="shared" si="6"/>
        <v>0</v>
      </c>
      <c r="O37" s="175">
        <f t="shared" si="6"/>
        <v>0</v>
      </c>
      <c r="P37" s="175">
        <f t="shared" si="6"/>
        <v>0</v>
      </c>
      <c r="Q37" s="175">
        <f t="shared" si="6"/>
        <v>0</v>
      </c>
      <c r="R37" s="175">
        <f t="shared" si="6"/>
        <v>0</v>
      </c>
      <c r="S37" s="175">
        <f t="shared" si="6"/>
        <v>0</v>
      </c>
      <c r="T37" s="175">
        <f t="shared" si="6"/>
        <v>0</v>
      </c>
      <c r="U37" s="175">
        <f t="shared" si="6"/>
        <v>0</v>
      </c>
      <c r="V37" s="175">
        <f t="shared" si="6"/>
        <v>0</v>
      </c>
      <c r="W37" s="175">
        <f t="shared" si="6"/>
        <v>0</v>
      </c>
      <c r="X37" s="175">
        <f t="shared" si="6"/>
        <v>0</v>
      </c>
      <c r="Y37" s="175">
        <f t="shared" si="6"/>
        <v>0</v>
      </c>
      <c r="Z37" s="175">
        <f t="shared" si="6"/>
        <v>0</v>
      </c>
      <c r="AA37" s="175">
        <f t="shared" si="6"/>
        <v>0</v>
      </c>
      <c r="AB37" s="175">
        <f t="shared" si="6"/>
        <v>0</v>
      </c>
      <c r="AC37" s="176">
        <f t="shared" si="6"/>
        <v>0</v>
      </c>
      <c r="AD37" s="252">
        <f t="shared" si="6"/>
        <v>0</v>
      </c>
      <c r="AE37" s="36"/>
    </row>
    <row r="38" spans="1:31" ht="18" customHeight="1" thickBot="1" x14ac:dyDescent="0.4">
      <c r="A38" s="517"/>
      <c r="B38" s="514"/>
      <c r="C38" s="523"/>
      <c r="D38" s="520"/>
      <c r="E38" s="177" t="s">
        <v>24</v>
      </c>
      <c r="F38" s="178"/>
      <c r="G38" s="178"/>
      <c r="H38" s="178"/>
      <c r="I38" s="178"/>
      <c r="J38" s="179"/>
      <c r="K38" s="180">
        <f t="shared" ref="K38:AD38" si="7">K30+K37</f>
        <v>0</v>
      </c>
      <c r="L38" s="181">
        <f t="shared" si="7"/>
        <v>0</v>
      </c>
      <c r="M38" s="181">
        <f t="shared" si="7"/>
        <v>0</v>
      </c>
      <c r="N38" s="181">
        <f t="shared" si="7"/>
        <v>0</v>
      </c>
      <c r="O38" s="181">
        <f t="shared" si="7"/>
        <v>0</v>
      </c>
      <c r="P38" s="181">
        <f t="shared" si="7"/>
        <v>0</v>
      </c>
      <c r="Q38" s="181">
        <f t="shared" si="7"/>
        <v>0</v>
      </c>
      <c r="R38" s="181">
        <f t="shared" si="7"/>
        <v>0</v>
      </c>
      <c r="S38" s="181">
        <f t="shared" si="7"/>
        <v>0</v>
      </c>
      <c r="T38" s="181">
        <f t="shared" si="7"/>
        <v>0</v>
      </c>
      <c r="U38" s="181">
        <f t="shared" si="7"/>
        <v>0</v>
      </c>
      <c r="V38" s="181">
        <f t="shared" si="7"/>
        <v>0</v>
      </c>
      <c r="W38" s="181">
        <f t="shared" si="7"/>
        <v>0</v>
      </c>
      <c r="X38" s="181">
        <f t="shared" si="7"/>
        <v>0</v>
      </c>
      <c r="Y38" s="181">
        <f t="shared" si="7"/>
        <v>0</v>
      </c>
      <c r="Z38" s="181">
        <f t="shared" si="7"/>
        <v>0</v>
      </c>
      <c r="AA38" s="181">
        <f t="shared" si="7"/>
        <v>0</v>
      </c>
      <c r="AB38" s="181">
        <f t="shared" si="7"/>
        <v>0</v>
      </c>
      <c r="AC38" s="182">
        <f t="shared" si="7"/>
        <v>0</v>
      </c>
      <c r="AD38" s="183">
        <f t="shared" si="7"/>
        <v>0</v>
      </c>
      <c r="AE38" s="167"/>
    </row>
    <row r="39" spans="1:31" ht="21" customHeight="1" thickBot="1" x14ac:dyDescent="0.4">
      <c r="A39" s="518"/>
      <c r="B39" s="515"/>
      <c r="C39" s="524"/>
      <c r="D39" s="521"/>
      <c r="E39" s="184" t="s">
        <v>25</v>
      </c>
      <c r="F39" s="185"/>
      <c r="G39" s="185"/>
      <c r="H39" s="185"/>
      <c r="I39" s="185"/>
      <c r="J39" s="186"/>
      <c r="K39" s="180">
        <f t="shared" ref="K39:AD39" si="8">K19+K38</f>
        <v>48</v>
      </c>
      <c r="L39" s="181">
        <f t="shared" si="8"/>
        <v>16</v>
      </c>
      <c r="M39" s="181">
        <f t="shared" si="8"/>
        <v>24</v>
      </c>
      <c r="N39" s="303">
        <f t="shared" si="8"/>
        <v>4.75</v>
      </c>
      <c r="O39" s="303">
        <f t="shared" si="8"/>
        <v>2</v>
      </c>
      <c r="P39" s="303">
        <f t="shared" si="8"/>
        <v>0</v>
      </c>
      <c r="Q39" s="303">
        <f t="shared" si="8"/>
        <v>0</v>
      </c>
      <c r="R39" s="303">
        <f t="shared" si="8"/>
        <v>0</v>
      </c>
      <c r="S39" s="303">
        <f t="shared" si="8"/>
        <v>0</v>
      </c>
      <c r="T39" s="303">
        <f t="shared" si="8"/>
        <v>0</v>
      </c>
      <c r="U39" s="303">
        <f t="shared" si="8"/>
        <v>3</v>
      </c>
      <c r="V39" s="303">
        <f t="shared" si="8"/>
        <v>0</v>
      </c>
      <c r="W39" s="303">
        <f t="shared" si="8"/>
        <v>0</v>
      </c>
      <c r="X39" s="303">
        <f t="shared" si="8"/>
        <v>0</v>
      </c>
      <c r="Y39" s="303">
        <f t="shared" si="8"/>
        <v>0</v>
      </c>
      <c r="Z39" s="303">
        <f t="shared" si="8"/>
        <v>0</v>
      </c>
      <c r="AA39" s="303">
        <f t="shared" si="8"/>
        <v>0</v>
      </c>
      <c r="AB39" s="303">
        <f t="shared" si="8"/>
        <v>0</v>
      </c>
      <c r="AC39" s="304">
        <f t="shared" si="8"/>
        <v>0</v>
      </c>
      <c r="AD39" s="305">
        <f t="shared" si="8"/>
        <v>97.75</v>
      </c>
      <c r="AE39" s="167"/>
    </row>
    <row r="40" spans="1:31" s="27" customFormat="1" ht="18" customHeight="1" x14ac:dyDescent="0.25">
      <c r="B40" s="458" t="s">
        <v>164</v>
      </c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8"/>
      <c r="P40" s="458"/>
      <c r="Q40" s="458"/>
      <c r="R40" s="458"/>
      <c r="S40" s="458"/>
      <c r="T40" s="458"/>
      <c r="U40" s="458"/>
      <c r="V40" s="458"/>
      <c r="W40" s="458"/>
      <c r="X40" s="458"/>
      <c r="Y40" s="458"/>
      <c r="Z40" s="458"/>
      <c r="AA40" s="458"/>
      <c r="AB40" s="458"/>
      <c r="AC40" s="458"/>
      <c r="AD40" s="458"/>
      <c r="AE40" s="84"/>
    </row>
    <row r="41" spans="1:31" s="27" customFormat="1" ht="15.75" customHeight="1" x14ac:dyDescent="0.25">
      <c r="B41" s="83"/>
      <c r="C41" s="83"/>
      <c r="D41" s="83"/>
      <c r="E41" s="83"/>
      <c r="F41" s="83"/>
      <c r="G41" s="83"/>
      <c r="H41" s="83"/>
      <c r="I41" s="83"/>
      <c r="J41" s="83"/>
      <c r="K41" s="85"/>
      <c r="L41" s="85"/>
      <c r="M41" s="85"/>
      <c r="N41" s="85"/>
      <c r="O41" s="234" t="s">
        <v>109</v>
      </c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spans="1:31" s="27" customFormat="1" ht="16.5" customHeight="1" x14ac:dyDescent="0.25">
      <c r="B42" s="83"/>
      <c r="C42" s="83"/>
      <c r="D42" s="83"/>
      <c r="E42" s="83"/>
      <c r="F42" s="83"/>
      <c r="G42" s="83"/>
      <c r="H42" s="83"/>
      <c r="I42" s="83"/>
      <c r="J42" s="83"/>
      <c r="K42" s="85"/>
      <c r="L42" s="85"/>
      <c r="M42" s="85"/>
      <c r="N42" s="85"/>
      <c r="O42" s="234"/>
      <c r="P42" s="85"/>
      <c r="Q42" s="85"/>
      <c r="R42" s="446" t="s">
        <v>55</v>
      </c>
      <c r="S42" s="463"/>
      <c r="T42" s="463"/>
      <c r="U42" s="463"/>
      <c r="V42" s="463"/>
      <c r="W42" s="463"/>
      <c r="X42" s="463"/>
      <c r="Y42" s="463"/>
      <c r="Z42" s="463"/>
      <c r="AA42" s="85"/>
      <c r="AB42" s="85"/>
      <c r="AC42" s="85"/>
      <c r="AD42" s="85"/>
      <c r="AE42" s="85"/>
    </row>
    <row r="43" spans="1:31" s="27" customFormat="1" ht="15" customHeight="1" x14ac:dyDescent="0.25">
      <c r="B43" s="83"/>
      <c r="C43" s="83"/>
      <c r="D43" s="83"/>
      <c r="E43" s="83"/>
      <c r="F43" s="83"/>
      <c r="G43" s="83"/>
      <c r="H43" s="83"/>
      <c r="I43" s="83"/>
      <c r="J43" s="83"/>
      <c r="K43" s="85"/>
      <c r="L43" s="85"/>
      <c r="M43" s="85"/>
      <c r="N43" s="85"/>
      <c r="O43" s="456" t="s">
        <v>94</v>
      </c>
      <c r="P43" s="456"/>
      <c r="Q43" s="456"/>
      <c r="R43" s="456"/>
      <c r="S43" s="456"/>
      <c r="T43" s="456"/>
      <c r="U43" s="456"/>
      <c r="V43" s="456"/>
      <c r="W43" s="456"/>
      <c r="X43" s="456"/>
      <c r="Y43" s="456"/>
      <c r="Z43" s="457"/>
      <c r="AA43" s="457"/>
      <c r="AB43" s="85"/>
      <c r="AC43" s="85"/>
      <c r="AD43" s="85"/>
      <c r="AE43" s="85"/>
    </row>
    <row r="44" spans="1:31" ht="13.8" x14ac:dyDescent="0.25">
      <c r="R44" s="446" t="s">
        <v>55</v>
      </c>
      <c r="S44" s="463"/>
      <c r="T44" s="463"/>
      <c r="U44" s="463"/>
      <c r="V44" s="463"/>
      <c r="W44" s="463"/>
      <c r="X44" s="463"/>
      <c r="Y44" s="463"/>
      <c r="Z44" s="463"/>
    </row>
  </sheetData>
  <mergeCells count="33">
    <mergeCell ref="R44:Z44"/>
    <mergeCell ref="F20:F21"/>
    <mergeCell ref="G20:G21"/>
    <mergeCell ref="I20:I21"/>
    <mergeCell ref="J20:J21"/>
    <mergeCell ref="A22:AD22"/>
    <mergeCell ref="A23:A39"/>
    <mergeCell ref="B40:AD40"/>
    <mergeCell ref="R42:Z42"/>
    <mergeCell ref="O43:AA43"/>
    <mergeCell ref="B23:B39"/>
    <mergeCell ref="C23:C39"/>
    <mergeCell ref="D23:D39"/>
    <mergeCell ref="A20:A21"/>
    <mergeCell ref="B20:B21"/>
    <mergeCell ref="C20:C21"/>
    <mergeCell ref="D20:D21"/>
    <mergeCell ref="E20:E21"/>
    <mergeCell ref="A5:AD5"/>
    <mergeCell ref="A6:A19"/>
    <mergeCell ref="B6:B19"/>
    <mergeCell ref="C6:C19"/>
    <mergeCell ref="D6:D19"/>
    <mergeCell ref="E1:Y1"/>
    <mergeCell ref="A3:A4"/>
    <mergeCell ref="B3:B4"/>
    <mergeCell ref="C3:C4"/>
    <mergeCell ref="D3:D4"/>
    <mergeCell ref="E3:E4"/>
    <mergeCell ref="F3:F4"/>
    <mergeCell ref="G3:G4"/>
    <mergeCell ref="I3:I4"/>
    <mergeCell ref="J3:J4"/>
  </mergeCells>
  <conditionalFormatting sqref="AE37">
    <cfRule type="cellIs" dxfId="0" priority="1" stopIfTrue="1" operator="equal">
      <formula>0</formula>
    </cfRule>
  </conditionalFormatting>
  <pageMargins left="0.23622047244094491" right="0.19685039370078741" top="0.35" bottom="0.28000000000000003" header="0" footer="0"/>
  <pageSetup paperSize="9" scale="78" orientation="landscape" r:id="rId1"/>
  <headerFooter alignWithMargins="0"/>
  <rowBreaks count="1" manualBreakCount="1">
    <brk id="19" max="16383" man="1"/>
  </rowBreaks>
  <colBreaks count="1" manualBreakCount="1">
    <brk id="3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3AA7-4DDF-4115-97A2-48F3EEE73863}">
  <dimension ref="A1:AF57"/>
  <sheetViews>
    <sheetView view="pageBreakPreview" topLeftCell="A28" zoomScaleNormal="100" workbookViewId="0">
      <selection activeCell="F19" sqref="F19"/>
    </sheetView>
  </sheetViews>
  <sheetFormatPr defaultColWidth="9.109375" defaultRowHeight="13.2" x14ac:dyDescent="0.25"/>
  <cols>
    <col min="1" max="1" width="4" style="86" customWidth="1"/>
    <col min="2" max="2" width="15.77734375" style="86" customWidth="1"/>
    <col min="3" max="3" width="9.21875" style="86" bestFit="1" customWidth="1"/>
    <col min="4" max="4" width="4" style="86" customWidth="1"/>
    <col min="5" max="5" width="42.5546875" style="86" customWidth="1"/>
    <col min="6" max="6" width="3.44140625" style="86" customWidth="1"/>
    <col min="7" max="7" width="3.77734375" style="86" customWidth="1"/>
    <col min="8" max="8" width="11.21875" style="86" customWidth="1"/>
    <col min="9" max="9" width="3.44140625" style="86" customWidth="1"/>
    <col min="10" max="10" width="3.88671875" style="86" customWidth="1"/>
    <col min="11" max="11" width="4.88671875" style="86" customWidth="1"/>
    <col min="12" max="12" width="5.88671875" style="86" customWidth="1"/>
    <col min="13" max="13" width="5.109375" style="86" customWidth="1"/>
    <col min="14" max="14" width="6" style="86" customWidth="1"/>
    <col min="15" max="15" width="5.109375" style="86" customWidth="1"/>
    <col min="16" max="16" width="3.88671875" style="86" customWidth="1"/>
    <col min="17" max="17" width="5" style="86" customWidth="1"/>
    <col min="18" max="18" width="4.77734375" style="86" customWidth="1"/>
    <col min="19" max="19" width="5.5546875" style="86" customWidth="1"/>
    <col min="20" max="20" width="3.44140625" style="86" customWidth="1"/>
    <col min="21" max="21" width="5.88671875" style="86" customWidth="1"/>
    <col min="22" max="22" width="4.21875" style="86" customWidth="1"/>
    <col min="23" max="23" width="4.109375" style="86" customWidth="1"/>
    <col min="24" max="24" width="4.44140625" style="86" customWidth="1"/>
    <col min="25" max="25" width="3.88671875" style="86" customWidth="1"/>
    <col min="26" max="26" width="4" style="86" customWidth="1"/>
    <col min="27" max="27" width="5.109375" style="86" customWidth="1"/>
    <col min="28" max="28" width="2.21875" style="86" customWidth="1"/>
    <col min="29" max="29" width="0.77734375" style="86" customWidth="1"/>
    <col min="30" max="30" width="7.21875" style="86" bestFit="1" customWidth="1"/>
    <col min="31" max="31" width="10.88671875" style="86" customWidth="1"/>
    <col min="32" max="32" width="9.109375" style="86"/>
    <col min="33" max="52" width="10.21875" style="86" bestFit="1" customWidth="1"/>
    <col min="53" max="16384" width="9.109375" style="86"/>
  </cols>
  <sheetData>
    <row r="1" spans="1:32" s="12" customFormat="1" ht="17.399999999999999" x14ac:dyDescent="0.3">
      <c r="B1" s="13"/>
      <c r="C1" s="13"/>
      <c r="D1" s="13"/>
      <c r="E1" s="486" t="s">
        <v>70</v>
      </c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13"/>
      <c r="AA1" s="13"/>
      <c r="AB1" s="13"/>
      <c r="AC1" s="13"/>
      <c r="AD1" s="14"/>
    </row>
    <row r="2" spans="1:32" s="12" customFormat="1" ht="18" thickBot="1" x14ac:dyDescent="0.3">
      <c r="B2" s="379" t="s">
        <v>162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</row>
    <row r="3" spans="1:32" s="20" customFormat="1" ht="12" customHeight="1" x14ac:dyDescent="0.3">
      <c r="A3" s="473" t="s">
        <v>56</v>
      </c>
      <c r="B3" s="482" t="s">
        <v>0</v>
      </c>
      <c r="C3" s="461" t="s">
        <v>62</v>
      </c>
      <c r="D3" s="459" t="s">
        <v>5</v>
      </c>
      <c r="E3" s="482" t="s">
        <v>1</v>
      </c>
      <c r="F3" s="488" t="s">
        <v>2</v>
      </c>
      <c r="G3" s="488" t="s">
        <v>27</v>
      </c>
      <c r="H3" s="231"/>
      <c r="I3" s="488" t="s">
        <v>28</v>
      </c>
      <c r="J3" s="475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2" s="25" customFormat="1" ht="126.75" customHeight="1" thickBot="1" x14ac:dyDescent="0.3">
      <c r="A4" s="474"/>
      <c r="B4" s="483"/>
      <c r="C4" s="462"/>
      <c r="D4" s="460" t="s">
        <v>5</v>
      </c>
      <c r="E4" s="485"/>
      <c r="F4" s="489"/>
      <c r="G4" s="489"/>
      <c r="H4" s="232" t="s">
        <v>52</v>
      </c>
      <c r="I4" s="489"/>
      <c r="J4" s="476"/>
      <c r="K4" s="21" t="s">
        <v>6</v>
      </c>
      <c r="L4" s="232" t="s">
        <v>7</v>
      </c>
      <c r="M4" s="22" t="s">
        <v>8</v>
      </c>
      <c r="N4" s="22" t="s">
        <v>9</v>
      </c>
      <c r="O4" s="232" t="s">
        <v>10</v>
      </c>
      <c r="P4" s="22" t="s">
        <v>11</v>
      </c>
      <c r="Q4" s="232" t="s">
        <v>86</v>
      </c>
      <c r="R4" s="232" t="s">
        <v>93</v>
      </c>
      <c r="S4" s="22" t="s">
        <v>12</v>
      </c>
      <c r="T4" s="22" t="s">
        <v>13</v>
      </c>
      <c r="U4" s="232" t="s">
        <v>53</v>
      </c>
      <c r="V4" s="232" t="s">
        <v>15</v>
      </c>
      <c r="W4" s="232" t="s">
        <v>51</v>
      </c>
      <c r="X4" s="232" t="s">
        <v>16</v>
      </c>
      <c r="Y4" s="232" t="s">
        <v>17</v>
      </c>
      <c r="Z4" s="232" t="s">
        <v>54</v>
      </c>
      <c r="AA4" s="22" t="s">
        <v>18</v>
      </c>
      <c r="AB4" s="232"/>
      <c r="AC4" s="22"/>
      <c r="AD4" s="23" t="s">
        <v>20</v>
      </c>
      <c r="AE4" s="24" t="s">
        <v>21</v>
      </c>
    </row>
    <row r="5" spans="1:32" s="27" customFormat="1" ht="13.2" customHeight="1" thickBot="1" x14ac:dyDescent="0.3">
      <c r="A5" s="470" t="s">
        <v>22</v>
      </c>
      <c r="B5" s="471"/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  <c r="R5" s="471"/>
      <c r="S5" s="471"/>
      <c r="T5" s="471"/>
      <c r="U5" s="471"/>
      <c r="V5" s="471"/>
      <c r="W5" s="471"/>
      <c r="X5" s="471"/>
      <c r="Y5" s="471"/>
      <c r="Z5" s="471"/>
      <c r="AA5" s="471"/>
      <c r="AB5" s="471"/>
      <c r="AC5" s="471"/>
      <c r="AD5" s="472"/>
      <c r="AE5" s="87"/>
    </row>
    <row r="6" spans="1:32" s="27" customFormat="1" ht="4.2" customHeight="1" x14ac:dyDescent="0.25">
      <c r="A6" s="464">
        <v>7</v>
      </c>
      <c r="B6" s="447" t="s">
        <v>60</v>
      </c>
      <c r="C6" s="447" t="s">
        <v>134</v>
      </c>
      <c r="D6" s="478">
        <v>0.5</v>
      </c>
      <c r="E6" s="314"/>
      <c r="F6" s="29"/>
      <c r="G6" s="29"/>
      <c r="H6" s="29"/>
      <c r="I6" s="29"/>
      <c r="J6" s="30"/>
      <c r="K6" s="61"/>
      <c r="L6" s="29"/>
      <c r="M6" s="29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292"/>
      <c r="AD6" s="291"/>
      <c r="AE6" s="32"/>
    </row>
    <row r="7" spans="1:32" s="27" customFormat="1" ht="18" customHeight="1" x14ac:dyDescent="0.25">
      <c r="A7" s="465"/>
      <c r="B7" s="448"/>
      <c r="C7" s="448"/>
      <c r="D7" s="479"/>
      <c r="E7" s="306"/>
      <c r="F7" s="34"/>
      <c r="G7" s="34"/>
      <c r="H7" s="34"/>
      <c r="I7" s="34"/>
      <c r="J7" s="11"/>
      <c r="K7" s="41"/>
      <c r="L7" s="34"/>
      <c r="M7" s="34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293"/>
      <c r="AD7" s="288">
        <f t="shared" ref="AD7:AD14" si="0">SUM(K7:AC7)</f>
        <v>0</v>
      </c>
      <c r="AE7" s="49"/>
    </row>
    <row r="8" spans="1:32" s="27" customFormat="1" ht="19.5" customHeight="1" x14ac:dyDescent="0.25">
      <c r="A8" s="465"/>
      <c r="B8" s="448"/>
      <c r="C8" s="448"/>
      <c r="D8" s="479"/>
      <c r="E8" s="306"/>
      <c r="F8" s="34"/>
      <c r="G8" s="34"/>
      <c r="H8" s="34"/>
      <c r="I8" s="34"/>
      <c r="J8" s="11"/>
      <c r="K8" s="41"/>
      <c r="L8" s="34"/>
      <c r="M8" s="34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293"/>
      <c r="AD8" s="288">
        <f t="shared" si="0"/>
        <v>0</v>
      </c>
      <c r="AE8" s="49"/>
    </row>
    <row r="9" spans="1:32" s="27" customFormat="1" ht="27.75" customHeight="1" x14ac:dyDescent="0.25">
      <c r="A9" s="465"/>
      <c r="B9" s="448"/>
      <c r="C9" s="448"/>
      <c r="D9" s="479"/>
      <c r="E9" s="244"/>
      <c r="F9" s="34"/>
      <c r="G9" s="34"/>
      <c r="H9" s="34"/>
      <c r="I9" s="34"/>
      <c r="J9" s="11"/>
      <c r="K9" s="41"/>
      <c r="L9" s="34"/>
      <c r="M9" s="34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293"/>
      <c r="AD9" s="288">
        <f>SUM(K9:AC9)</f>
        <v>0</v>
      </c>
      <c r="AE9" s="49"/>
    </row>
    <row r="10" spans="1:32" s="27" customFormat="1" ht="28.5" customHeight="1" x14ac:dyDescent="0.25">
      <c r="A10" s="465"/>
      <c r="B10" s="448"/>
      <c r="C10" s="448"/>
      <c r="D10" s="479"/>
      <c r="E10" s="244"/>
      <c r="F10" s="34"/>
      <c r="G10" s="34"/>
      <c r="H10" s="34"/>
      <c r="I10" s="34"/>
      <c r="J10" s="11"/>
      <c r="K10" s="41"/>
      <c r="L10" s="34"/>
      <c r="M10" s="34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293"/>
      <c r="AD10" s="288">
        <f>SUM(K10:AC10)</f>
        <v>0</v>
      </c>
      <c r="AE10" s="49"/>
    </row>
    <row r="11" spans="1:32" s="27" customFormat="1" ht="13.8" x14ac:dyDescent="0.25">
      <c r="A11" s="465"/>
      <c r="B11" s="448"/>
      <c r="C11" s="448"/>
      <c r="D11" s="479"/>
      <c r="E11" s="306"/>
      <c r="F11" s="34"/>
      <c r="G11" s="34"/>
      <c r="H11" s="34"/>
      <c r="I11" s="34"/>
      <c r="J11" s="11"/>
      <c r="K11" s="41"/>
      <c r="L11" s="34"/>
      <c r="M11" s="34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293"/>
      <c r="AD11" s="288">
        <f>SUM(K11:AC11)</f>
        <v>0</v>
      </c>
      <c r="AE11" s="49"/>
    </row>
    <row r="12" spans="1:32" s="27" customFormat="1" ht="20.25" customHeight="1" x14ac:dyDescent="0.25">
      <c r="A12" s="465"/>
      <c r="B12" s="448"/>
      <c r="C12" s="448"/>
      <c r="D12" s="479"/>
      <c r="E12" s="375"/>
      <c r="F12" s="90"/>
      <c r="G12" s="233"/>
      <c r="H12" s="233"/>
      <c r="I12" s="233"/>
      <c r="J12" s="92"/>
      <c r="K12" s="94"/>
      <c r="L12" s="90"/>
      <c r="M12" s="90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307"/>
      <c r="AD12" s="289">
        <f>SUM(K12:AC12)</f>
        <v>0</v>
      </c>
      <c r="AE12" s="49"/>
    </row>
    <row r="13" spans="1:32" s="27" customFormat="1" ht="19.5" customHeight="1" x14ac:dyDescent="0.25">
      <c r="A13" s="465"/>
      <c r="B13" s="448"/>
      <c r="C13" s="448"/>
      <c r="D13" s="479"/>
      <c r="E13" s="375"/>
      <c r="F13" s="90"/>
      <c r="G13" s="91"/>
      <c r="H13" s="91"/>
      <c r="I13" s="90"/>
      <c r="J13" s="92"/>
      <c r="K13" s="41"/>
      <c r="L13" s="34"/>
      <c r="M13" s="34"/>
      <c r="N13" s="50"/>
      <c r="O13" s="50"/>
      <c r="P13" s="50"/>
      <c r="Q13" s="50"/>
      <c r="R13" s="50"/>
      <c r="S13" s="215"/>
      <c r="T13" s="50"/>
      <c r="U13" s="50"/>
      <c r="V13" s="50"/>
      <c r="W13" s="50"/>
      <c r="X13" s="50"/>
      <c r="Y13" s="50"/>
      <c r="Z13" s="50"/>
      <c r="AA13" s="50"/>
      <c r="AB13" s="50"/>
      <c r="AC13" s="293"/>
      <c r="AD13" s="288">
        <f t="shared" si="0"/>
        <v>0</v>
      </c>
      <c r="AE13" s="49"/>
    </row>
    <row r="14" spans="1:32" s="27" customFormat="1" ht="16.5" customHeight="1" x14ac:dyDescent="0.25">
      <c r="A14" s="466"/>
      <c r="B14" s="449"/>
      <c r="C14" s="449"/>
      <c r="D14" s="454"/>
      <c r="E14" s="306"/>
      <c r="F14" s="34"/>
      <c r="G14" s="34"/>
      <c r="H14" s="34"/>
      <c r="I14" s="34"/>
      <c r="J14" s="40"/>
      <c r="K14" s="41"/>
      <c r="L14" s="34"/>
      <c r="M14" s="34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295"/>
      <c r="AD14" s="288">
        <f t="shared" si="0"/>
        <v>0</v>
      </c>
      <c r="AE14" s="49"/>
    </row>
    <row r="15" spans="1:32" s="27" customFormat="1" ht="21.75" customHeight="1" thickBot="1" x14ac:dyDescent="0.35">
      <c r="A15" s="466"/>
      <c r="B15" s="449"/>
      <c r="C15" s="449"/>
      <c r="D15" s="454"/>
      <c r="E15" s="245" t="s">
        <v>49</v>
      </c>
      <c r="F15" s="43"/>
      <c r="G15" s="43"/>
      <c r="H15" s="43"/>
      <c r="I15" s="43"/>
      <c r="J15" s="52"/>
      <c r="K15" s="127">
        <f t="shared" ref="K15:AB15" si="1">SUM(K6:K14)</f>
        <v>0</v>
      </c>
      <c r="L15" s="130">
        <f t="shared" si="1"/>
        <v>0</v>
      </c>
      <c r="M15" s="128">
        <f t="shared" si="1"/>
        <v>0</v>
      </c>
      <c r="N15" s="130">
        <f t="shared" si="1"/>
        <v>0</v>
      </c>
      <c r="O15" s="130">
        <f t="shared" si="1"/>
        <v>0</v>
      </c>
      <c r="P15" s="130">
        <f t="shared" si="1"/>
        <v>0</v>
      </c>
      <c r="Q15" s="130">
        <f t="shared" si="1"/>
        <v>0</v>
      </c>
      <c r="R15" s="130">
        <f t="shared" si="1"/>
        <v>0</v>
      </c>
      <c r="S15" s="130">
        <f t="shared" si="1"/>
        <v>0</v>
      </c>
      <c r="T15" s="130">
        <f t="shared" si="1"/>
        <v>0</v>
      </c>
      <c r="U15" s="130">
        <f t="shared" si="1"/>
        <v>0</v>
      </c>
      <c r="V15" s="130">
        <f t="shared" si="1"/>
        <v>0</v>
      </c>
      <c r="W15" s="130">
        <f t="shared" si="1"/>
        <v>0</v>
      </c>
      <c r="X15" s="130">
        <f t="shared" si="1"/>
        <v>0</v>
      </c>
      <c r="Y15" s="130">
        <f t="shared" si="1"/>
        <v>0</v>
      </c>
      <c r="Z15" s="130">
        <f t="shared" si="1"/>
        <v>0</v>
      </c>
      <c r="AA15" s="130">
        <f t="shared" si="1"/>
        <v>0</v>
      </c>
      <c r="AB15" s="130">
        <f t="shared" si="1"/>
        <v>0</v>
      </c>
      <c r="AC15" s="308">
        <f>SUM(AC6:AC8)</f>
        <v>0</v>
      </c>
      <c r="AD15" s="290">
        <f>SUM(AD6:AD14)</f>
        <v>0</v>
      </c>
      <c r="AE15" s="49"/>
    </row>
    <row r="16" spans="1:32" s="27" customFormat="1" ht="17.25" customHeight="1" x14ac:dyDescent="0.25">
      <c r="A16" s="466"/>
      <c r="B16" s="449"/>
      <c r="C16" s="449"/>
      <c r="D16" s="454"/>
      <c r="E16" s="248"/>
      <c r="F16" s="65"/>
      <c r="G16" s="65"/>
      <c r="H16" s="65"/>
      <c r="I16" s="65"/>
      <c r="J16" s="93"/>
      <c r="K16" s="61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6"/>
      <c r="AD16" s="324">
        <f>SUM(K16:AC16)</f>
        <v>0</v>
      </c>
      <c r="AE16" s="49"/>
    </row>
    <row r="17" spans="1:31" s="27" customFormat="1" ht="17.25" customHeight="1" x14ac:dyDescent="0.25">
      <c r="A17" s="466"/>
      <c r="B17" s="449"/>
      <c r="C17" s="449"/>
      <c r="D17" s="454"/>
      <c r="E17" s="249"/>
      <c r="F17" s="34"/>
      <c r="G17" s="34"/>
      <c r="H17" s="34"/>
      <c r="I17" s="34"/>
      <c r="J17" s="11"/>
      <c r="K17" s="4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40"/>
      <c r="AD17" s="324">
        <f>SUM(K17:AC17)</f>
        <v>0</v>
      </c>
      <c r="AE17" s="49"/>
    </row>
    <row r="18" spans="1:31" s="27" customFormat="1" ht="17.25" customHeight="1" x14ac:dyDescent="0.25">
      <c r="A18" s="466"/>
      <c r="B18" s="449"/>
      <c r="C18" s="449"/>
      <c r="D18" s="454"/>
      <c r="E18" s="249"/>
      <c r="F18" s="34"/>
      <c r="G18" s="34"/>
      <c r="H18" s="34"/>
      <c r="I18" s="34"/>
      <c r="J18" s="11"/>
      <c r="K18" s="41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40"/>
      <c r="AD18" s="324">
        <f>SUM(K18:AC18)</f>
        <v>0</v>
      </c>
      <c r="AE18" s="49"/>
    </row>
    <row r="19" spans="1:31" s="27" customFormat="1" ht="17.25" customHeight="1" x14ac:dyDescent="0.25">
      <c r="A19" s="466"/>
      <c r="B19" s="449"/>
      <c r="C19" s="449"/>
      <c r="D19" s="454"/>
      <c r="E19" s="249"/>
      <c r="F19" s="34"/>
      <c r="G19" s="34"/>
      <c r="H19" s="34"/>
      <c r="I19" s="34"/>
      <c r="J19" s="11"/>
      <c r="K19" s="41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40"/>
      <c r="AD19" s="324">
        <f>SUM(K19:AC19)</f>
        <v>0</v>
      </c>
      <c r="AE19" s="49"/>
    </row>
    <row r="20" spans="1:31" s="27" customFormat="1" ht="20.25" customHeight="1" thickBot="1" x14ac:dyDescent="0.35">
      <c r="A20" s="466"/>
      <c r="B20" s="449"/>
      <c r="C20" s="449"/>
      <c r="D20" s="454"/>
      <c r="E20" s="245" t="s">
        <v>50</v>
      </c>
      <c r="F20" s="96"/>
      <c r="G20" s="96"/>
      <c r="H20" s="96"/>
      <c r="I20" s="96"/>
      <c r="J20" s="97"/>
      <c r="K20" s="42">
        <f>SUM(K16:K19)</f>
        <v>0</v>
      </c>
      <c r="L20" s="98">
        <f t="shared" ref="L20:AB20" si="2">SUM(L16:L19)</f>
        <v>0</v>
      </c>
      <c r="M20" s="98">
        <f t="shared" si="2"/>
        <v>0</v>
      </c>
      <c r="N20" s="98">
        <f t="shared" si="2"/>
        <v>0</v>
      </c>
      <c r="O20" s="98">
        <f t="shared" si="2"/>
        <v>0</v>
      </c>
      <c r="P20" s="98">
        <f t="shared" si="2"/>
        <v>0</v>
      </c>
      <c r="Q20" s="98">
        <f t="shared" si="2"/>
        <v>0</v>
      </c>
      <c r="R20" s="98">
        <f t="shared" si="2"/>
        <v>0</v>
      </c>
      <c r="S20" s="98">
        <f t="shared" si="2"/>
        <v>0</v>
      </c>
      <c r="T20" s="98">
        <f t="shared" si="2"/>
        <v>0</v>
      </c>
      <c r="U20" s="98">
        <f t="shared" si="2"/>
        <v>0</v>
      </c>
      <c r="V20" s="98">
        <f t="shared" si="2"/>
        <v>0</v>
      </c>
      <c r="W20" s="98">
        <f t="shared" si="2"/>
        <v>0</v>
      </c>
      <c r="X20" s="98">
        <f t="shared" si="2"/>
        <v>0</v>
      </c>
      <c r="Y20" s="98">
        <f t="shared" si="2"/>
        <v>0</v>
      </c>
      <c r="Z20" s="98">
        <f t="shared" si="2"/>
        <v>0</v>
      </c>
      <c r="AA20" s="98">
        <f t="shared" si="2"/>
        <v>0</v>
      </c>
      <c r="AB20" s="98">
        <f t="shared" si="2"/>
        <v>0</v>
      </c>
      <c r="AC20" s="99" t="e">
        <f>SUM(#REF!)</f>
        <v>#REF!</v>
      </c>
      <c r="AD20" s="311">
        <f>SUM(AD16:AD19)</f>
        <v>0</v>
      </c>
      <c r="AE20" s="48"/>
    </row>
    <row r="21" spans="1:31" s="27" customFormat="1" ht="20.25" customHeight="1" thickBot="1" x14ac:dyDescent="0.35">
      <c r="A21" s="484"/>
      <c r="B21" s="477"/>
      <c r="C21" s="477"/>
      <c r="D21" s="480"/>
      <c r="E21" s="79"/>
      <c r="F21" s="80"/>
      <c r="G21" s="80"/>
      <c r="H21" s="80"/>
      <c r="I21" s="80"/>
      <c r="J21" s="275"/>
      <c r="K21" s="57"/>
      <c r="L21" s="240"/>
      <c r="M21" s="240"/>
      <c r="N21" s="240"/>
      <c r="O21" s="241"/>
      <c r="P21" s="240"/>
      <c r="Q21" s="241"/>
      <c r="R21" s="240"/>
      <c r="S21" s="240"/>
      <c r="T21" s="240"/>
      <c r="U21" s="240"/>
      <c r="V21" s="240"/>
      <c r="W21" s="242"/>
      <c r="X21" s="240"/>
      <c r="Y21" s="240"/>
      <c r="Z21" s="240"/>
      <c r="AA21" s="240"/>
      <c r="AB21" s="240"/>
      <c r="AC21" s="243"/>
      <c r="AD21" s="325"/>
      <c r="AE21" s="48"/>
    </row>
    <row r="22" spans="1:31" s="27" customFormat="1" ht="20.25" customHeight="1" x14ac:dyDescent="0.3">
      <c r="A22" s="484"/>
      <c r="B22" s="477"/>
      <c r="C22" s="477"/>
      <c r="D22" s="481"/>
      <c r="E22" s="28"/>
      <c r="F22" s="62"/>
      <c r="G22" s="62"/>
      <c r="H22" s="62"/>
      <c r="I22" s="62"/>
      <c r="J22" s="60"/>
      <c r="K22" s="279"/>
      <c r="L22" s="80"/>
      <c r="M22" s="80"/>
      <c r="N22" s="80"/>
      <c r="O22" s="280"/>
      <c r="P22" s="80"/>
      <c r="Q22" s="280"/>
      <c r="R22" s="80"/>
      <c r="S22" s="80"/>
      <c r="T22" s="80"/>
      <c r="U22" s="80"/>
      <c r="V22" s="80"/>
      <c r="W22" s="281"/>
      <c r="X22" s="254"/>
      <c r="Y22" s="254"/>
      <c r="Z22" s="254"/>
      <c r="AA22" s="254"/>
      <c r="AB22" s="254"/>
      <c r="AC22" s="276"/>
      <c r="AD22" s="318">
        <f>SUM(K22:AA22)</f>
        <v>0</v>
      </c>
      <c r="AE22" s="48"/>
    </row>
    <row r="23" spans="1:31" s="27" customFormat="1" ht="20.25" customHeight="1" x14ac:dyDescent="0.3">
      <c r="A23" s="484"/>
      <c r="B23" s="477"/>
      <c r="C23" s="477"/>
      <c r="D23" s="481"/>
      <c r="E23" s="33"/>
      <c r="F23" s="90"/>
      <c r="G23" s="90"/>
      <c r="H23" s="90"/>
      <c r="I23" s="90"/>
      <c r="J23" s="277"/>
      <c r="K23" s="35"/>
      <c r="L23" s="34"/>
      <c r="M23" s="34"/>
      <c r="N23" s="51"/>
      <c r="O23" s="51"/>
      <c r="P23" s="116"/>
      <c r="Q23" s="116"/>
      <c r="R23" s="116"/>
      <c r="S23" s="34"/>
      <c r="T23" s="34"/>
      <c r="U23" s="34"/>
      <c r="V23" s="34"/>
      <c r="W23" s="50"/>
      <c r="X23" s="117"/>
      <c r="Y23" s="34"/>
      <c r="Z23" s="117"/>
      <c r="AA23" s="117"/>
      <c r="AB23" s="117"/>
      <c r="AC23" s="250"/>
      <c r="AD23" s="318">
        <f>SUM(K23:AA23)</f>
        <v>0</v>
      </c>
      <c r="AE23" s="48"/>
    </row>
    <row r="24" spans="1:31" s="27" customFormat="1" ht="20.25" customHeight="1" thickBot="1" x14ac:dyDescent="0.35">
      <c r="A24" s="484"/>
      <c r="B24" s="477"/>
      <c r="C24" s="477"/>
      <c r="D24" s="481"/>
      <c r="E24" s="42" t="s">
        <v>76</v>
      </c>
      <c r="F24" s="96"/>
      <c r="G24" s="96"/>
      <c r="H24" s="96"/>
      <c r="I24" s="96"/>
      <c r="J24" s="278"/>
      <c r="K24" s="57">
        <f>K23+K22</f>
        <v>0</v>
      </c>
      <c r="L24" s="57">
        <f>L23+L22</f>
        <v>0</v>
      </c>
      <c r="M24" s="57">
        <f t="shared" ref="M24:AA24" si="3">M23+M22</f>
        <v>0</v>
      </c>
      <c r="N24" s="57">
        <f t="shared" si="3"/>
        <v>0</v>
      </c>
      <c r="O24" s="57">
        <f t="shared" si="3"/>
        <v>0</v>
      </c>
      <c r="P24" s="57">
        <f t="shared" si="3"/>
        <v>0</v>
      </c>
      <c r="Q24" s="57">
        <f t="shared" si="3"/>
        <v>0</v>
      </c>
      <c r="R24" s="57">
        <f t="shared" si="3"/>
        <v>0</v>
      </c>
      <c r="S24" s="57">
        <f t="shared" si="3"/>
        <v>0</v>
      </c>
      <c r="T24" s="57">
        <f t="shared" si="3"/>
        <v>0</v>
      </c>
      <c r="U24" s="57">
        <f t="shared" si="3"/>
        <v>0</v>
      </c>
      <c r="V24" s="57">
        <f t="shared" si="3"/>
        <v>0</v>
      </c>
      <c r="W24" s="57">
        <f t="shared" si="3"/>
        <v>0</v>
      </c>
      <c r="X24" s="57">
        <f t="shared" si="3"/>
        <v>0</v>
      </c>
      <c r="Y24" s="57">
        <f t="shared" si="3"/>
        <v>0</v>
      </c>
      <c r="Z24" s="57">
        <f t="shared" si="3"/>
        <v>0</v>
      </c>
      <c r="AA24" s="57">
        <f t="shared" si="3"/>
        <v>0</v>
      </c>
      <c r="AB24" s="57">
        <f>AB23</f>
        <v>0</v>
      </c>
      <c r="AC24" s="251">
        <f>AC23</f>
        <v>0</v>
      </c>
      <c r="AD24" s="290">
        <f>AD23+AD22</f>
        <v>0</v>
      </c>
      <c r="AE24" s="48"/>
    </row>
    <row r="25" spans="1:31" s="27" customFormat="1" ht="21" customHeight="1" thickBot="1" x14ac:dyDescent="0.35">
      <c r="A25" s="467"/>
      <c r="B25" s="450"/>
      <c r="C25" s="450"/>
      <c r="D25" s="455"/>
      <c r="E25" s="57" t="s">
        <v>23</v>
      </c>
      <c r="F25" s="100"/>
      <c r="G25" s="100"/>
      <c r="H25" s="100"/>
      <c r="I25" s="100"/>
      <c r="J25" s="101"/>
      <c r="K25" s="46">
        <f>K15+K20+K24</f>
        <v>0</v>
      </c>
      <c r="L25" s="46">
        <f t="shared" ref="L25:AD25" si="4">L15+L20+L24</f>
        <v>0</v>
      </c>
      <c r="M25" s="46">
        <f t="shared" si="4"/>
        <v>0</v>
      </c>
      <c r="N25" s="326">
        <f t="shared" si="4"/>
        <v>0</v>
      </c>
      <c r="O25" s="326">
        <f t="shared" si="4"/>
        <v>0</v>
      </c>
      <c r="P25" s="326">
        <f t="shared" si="4"/>
        <v>0</v>
      </c>
      <c r="Q25" s="326">
        <f t="shared" si="4"/>
        <v>0</v>
      </c>
      <c r="R25" s="326">
        <f t="shared" si="4"/>
        <v>0</v>
      </c>
      <c r="S25" s="326">
        <f t="shared" si="4"/>
        <v>0</v>
      </c>
      <c r="T25" s="326">
        <f t="shared" si="4"/>
        <v>0</v>
      </c>
      <c r="U25" s="326">
        <f t="shared" si="4"/>
        <v>0</v>
      </c>
      <c r="V25" s="326">
        <f t="shared" si="4"/>
        <v>0</v>
      </c>
      <c r="W25" s="326">
        <f t="shared" si="4"/>
        <v>0</v>
      </c>
      <c r="X25" s="326">
        <f t="shared" si="4"/>
        <v>0</v>
      </c>
      <c r="Y25" s="326">
        <f t="shared" si="4"/>
        <v>0</v>
      </c>
      <c r="Z25" s="326">
        <f t="shared" si="4"/>
        <v>0</v>
      </c>
      <c r="AA25" s="46">
        <f t="shared" si="4"/>
        <v>0</v>
      </c>
      <c r="AB25" s="46">
        <f t="shared" si="4"/>
        <v>0</v>
      </c>
      <c r="AC25" s="46" t="e">
        <f t="shared" si="4"/>
        <v>#REF!</v>
      </c>
      <c r="AD25" s="326">
        <f t="shared" si="4"/>
        <v>0</v>
      </c>
      <c r="AE25" s="58"/>
    </row>
    <row r="26" spans="1:31" s="25" customFormat="1" ht="12.75" customHeight="1" x14ac:dyDescent="0.25">
      <c r="A26" s="473" t="s">
        <v>56</v>
      </c>
      <c r="B26" s="468" t="s">
        <v>0</v>
      </c>
      <c r="C26" s="461" t="s">
        <v>62</v>
      </c>
      <c r="D26" s="459" t="s">
        <v>5</v>
      </c>
      <c r="E26" s="468" t="s">
        <v>1</v>
      </c>
      <c r="F26" s="475" t="s">
        <v>2</v>
      </c>
      <c r="G26" s="475" t="s">
        <v>27</v>
      </c>
      <c r="H26" s="231"/>
      <c r="I26" s="475" t="s">
        <v>28</v>
      </c>
      <c r="J26" s="475" t="s">
        <v>3</v>
      </c>
      <c r="K26" s="16"/>
      <c r="L26" s="16"/>
      <c r="M26" s="16"/>
      <c r="N26" s="364"/>
      <c r="O26" s="364"/>
      <c r="P26" s="364"/>
      <c r="Q26" s="364"/>
      <c r="R26" s="364"/>
      <c r="S26" s="364"/>
      <c r="T26" s="365" t="s">
        <v>4</v>
      </c>
      <c r="U26" s="364"/>
      <c r="V26" s="364"/>
      <c r="W26" s="364"/>
      <c r="X26" s="364"/>
      <c r="Y26" s="364"/>
      <c r="Z26" s="364"/>
      <c r="AA26" s="16"/>
      <c r="AB26" s="16"/>
      <c r="AC26" s="16"/>
      <c r="AD26" s="18"/>
      <c r="AE26" s="59"/>
    </row>
    <row r="27" spans="1:31" s="25" customFormat="1" ht="111" customHeight="1" thickBot="1" x14ac:dyDescent="0.3">
      <c r="A27" s="474"/>
      <c r="B27" s="469"/>
      <c r="C27" s="462"/>
      <c r="D27" s="460"/>
      <c r="E27" s="469"/>
      <c r="F27" s="476"/>
      <c r="G27" s="476"/>
      <c r="H27" s="232" t="s">
        <v>52</v>
      </c>
      <c r="I27" s="476"/>
      <c r="J27" s="476"/>
      <c r="K27" s="21" t="s">
        <v>6</v>
      </c>
      <c r="L27" s="232" t="s">
        <v>7</v>
      </c>
      <c r="M27" s="22" t="s">
        <v>8</v>
      </c>
      <c r="N27" s="22" t="s">
        <v>9</v>
      </c>
      <c r="O27" s="232" t="s">
        <v>10</v>
      </c>
      <c r="P27" s="22" t="s">
        <v>11</v>
      </c>
      <c r="Q27" s="232" t="s">
        <v>86</v>
      </c>
      <c r="R27" s="232" t="s">
        <v>93</v>
      </c>
      <c r="S27" s="22" t="s">
        <v>12</v>
      </c>
      <c r="T27" s="22" t="s">
        <v>13</v>
      </c>
      <c r="U27" s="232" t="s">
        <v>53</v>
      </c>
      <c r="V27" s="232" t="s">
        <v>15</v>
      </c>
      <c r="W27" s="232" t="s">
        <v>51</v>
      </c>
      <c r="X27" s="232" t="s">
        <v>16</v>
      </c>
      <c r="Y27" s="232" t="s">
        <v>17</v>
      </c>
      <c r="Z27" s="232" t="s">
        <v>54</v>
      </c>
      <c r="AA27" s="22" t="s">
        <v>18</v>
      </c>
      <c r="AB27" s="232"/>
      <c r="AC27" s="22"/>
      <c r="AD27" s="23" t="s">
        <v>20</v>
      </c>
      <c r="AE27" s="24" t="s">
        <v>21</v>
      </c>
    </row>
    <row r="28" spans="1:31" s="27" customFormat="1" ht="12" customHeight="1" thickBot="1" x14ac:dyDescent="0.3">
      <c r="A28" s="470" t="s">
        <v>30</v>
      </c>
      <c r="B28" s="471"/>
      <c r="C28" s="471"/>
      <c r="D28" s="471"/>
      <c r="E28" s="471"/>
      <c r="F28" s="471"/>
      <c r="G28" s="471"/>
      <c r="H28" s="471"/>
      <c r="I28" s="471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  <c r="W28" s="471"/>
      <c r="X28" s="471"/>
      <c r="Y28" s="471"/>
      <c r="Z28" s="471"/>
      <c r="AA28" s="471"/>
      <c r="AB28" s="471"/>
      <c r="AC28" s="471"/>
      <c r="AD28" s="472"/>
      <c r="AE28" s="102"/>
    </row>
    <row r="29" spans="1:31" s="27" customFormat="1" ht="2.25" customHeight="1" x14ac:dyDescent="0.25">
      <c r="A29" s="464">
        <v>7</v>
      </c>
      <c r="B29" s="447" t="s">
        <v>60</v>
      </c>
      <c r="C29" s="447" t="s">
        <v>134</v>
      </c>
      <c r="D29" s="451">
        <v>0.5</v>
      </c>
      <c r="E29" s="28"/>
      <c r="F29" s="29"/>
      <c r="G29" s="103"/>
      <c r="H29" s="29"/>
      <c r="I29" s="29"/>
      <c r="J29" s="30"/>
      <c r="K29" s="61"/>
      <c r="L29" s="29"/>
      <c r="M29" s="104"/>
      <c r="N29" s="378"/>
      <c r="O29" s="62"/>
      <c r="P29" s="29"/>
      <c r="Q29" s="62"/>
      <c r="R29" s="62"/>
      <c r="S29" s="62"/>
      <c r="T29" s="62"/>
      <c r="U29" s="29"/>
      <c r="V29" s="88"/>
      <c r="W29" s="62"/>
      <c r="X29" s="62"/>
      <c r="Y29" s="62"/>
      <c r="Z29" s="62"/>
      <c r="AA29" s="62"/>
      <c r="AB29" s="62"/>
      <c r="AC29" s="60"/>
      <c r="AD29" s="105">
        <f>SUM(K29:AC29)</f>
        <v>0</v>
      </c>
      <c r="AE29" s="63"/>
    </row>
    <row r="30" spans="1:31" s="27" customFormat="1" ht="19.5" customHeight="1" x14ac:dyDescent="0.25">
      <c r="A30" s="465"/>
      <c r="B30" s="448"/>
      <c r="C30" s="448"/>
      <c r="D30" s="452"/>
      <c r="E30" s="72" t="s">
        <v>47</v>
      </c>
      <c r="F30" s="34" t="s">
        <v>32</v>
      </c>
      <c r="G30" s="34" t="s">
        <v>34</v>
      </c>
      <c r="H30" s="34" t="s">
        <v>95</v>
      </c>
      <c r="I30" s="34">
        <v>4</v>
      </c>
      <c r="J30" s="40">
        <v>10</v>
      </c>
      <c r="K30" s="41">
        <v>24</v>
      </c>
      <c r="L30" s="34">
        <v>24</v>
      </c>
      <c r="M30" s="34"/>
      <c r="N30" s="50">
        <f>10*0.25</f>
        <v>2.5</v>
      </c>
      <c r="O30" s="50">
        <v>1</v>
      </c>
      <c r="P30" s="50"/>
      <c r="Q30" s="50"/>
      <c r="R30" s="50"/>
      <c r="S30" s="50"/>
      <c r="T30" s="50"/>
      <c r="U30" s="50">
        <v>2</v>
      </c>
      <c r="V30" s="50"/>
      <c r="W30" s="50"/>
      <c r="X30" s="50"/>
      <c r="Y30" s="34"/>
      <c r="Z30" s="34"/>
      <c r="AA30" s="34"/>
      <c r="AB30" s="34"/>
      <c r="AC30" s="40"/>
      <c r="AD30" s="288">
        <f>SUM(K30:AC30)</f>
        <v>53.5</v>
      </c>
      <c r="AE30" s="63"/>
    </row>
    <row r="31" spans="1:31" s="27" customFormat="1" ht="15" customHeight="1" x14ac:dyDescent="0.25">
      <c r="A31" s="465"/>
      <c r="B31" s="448"/>
      <c r="C31" s="448"/>
      <c r="D31" s="452"/>
      <c r="E31" s="227" t="s">
        <v>167</v>
      </c>
      <c r="F31" s="65" t="s">
        <v>32</v>
      </c>
      <c r="G31" s="65"/>
      <c r="H31" s="65" t="s">
        <v>168</v>
      </c>
      <c r="I31" s="65" t="s">
        <v>169</v>
      </c>
      <c r="J31" s="69">
        <v>27</v>
      </c>
      <c r="K31" s="35">
        <v>36</v>
      </c>
      <c r="L31" s="65">
        <v>18</v>
      </c>
      <c r="M31" s="65"/>
      <c r="N31" s="111"/>
      <c r="O31" s="111"/>
      <c r="P31" s="111"/>
      <c r="Q31" s="50"/>
      <c r="R31" s="50"/>
      <c r="S31" s="50"/>
      <c r="T31" s="50"/>
      <c r="U31" s="50">
        <v>2</v>
      </c>
      <c r="V31" s="50"/>
      <c r="W31" s="50"/>
      <c r="X31" s="332"/>
      <c r="Y31" s="67"/>
      <c r="Z31" s="67"/>
      <c r="AA31" s="67"/>
      <c r="AB31" s="67"/>
      <c r="AC31" s="106"/>
      <c r="AD31" s="324">
        <f t="shared" ref="AD31:AD39" si="5">SUM(K31:AC31)</f>
        <v>56</v>
      </c>
      <c r="AE31" s="63"/>
    </row>
    <row r="32" spans="1:31" s="27" customFormat="1" ht="28.2" customHeight="1" x14ac:dyDescent="0.25">
      <c r="A32" s="465"/>
      <c r="B32" s="448"/>
      <c r="C32" s="448"/>
      <c r="D32" s="452"/>
      <c r="E32" s="72" t="s">
        <v>118</v>
      </c>
      <c r="F32" s="34" t="s">
        <v>32</v>
      </c>
      <c r="G32" s="34" t="s">
        <v>34</v>
      </c>
      <c r="H32" s="34" t="s">
        <v>158</v>
      </c>
      <c r="I32" s="34">
        <v>2</v>
      </c>
      <c r="J32" s="11">
        <v>3</v>
      </c>
      <c r="K32" s="41"/>
      <c r="L32" s="34"/>
      <c r="M32" s="34"/>
      <c r="N32" s="50"/>
      <c r="O32" s="50"/>
      <c r="P32" s="50"/>
      <c r="Q32" s="50"/>
      <c r="R32" s="50"/>
      <c r="S32" s="50"/>
      <c r="T32" s="50"/>
      <c r="U32" s="50"/>
      <c r="V32" s="50"/>
      <c r="W32" s="50">
        <v>6</v>
      </c>
      <c r="X32" s="50"/>
      <c r="Y32" s="50"/>
      <c r="Z32" s="50"/>
      <c r="AA32" s="50"/>
      <c r="AB32" s="50"/>
      <c r="AC32" s="295"/>
      <c r="AD32" s="310">
        <f>SUM(K32:AC32)</f>
        <v>6</v>
      </c>
      <c r="AE32" s="63"/>
    </row>
    <row r="33" spans="1:31" s="27" customFormat="1" ht="28.2" customHeight="1" x14ac:dyDescent="0.25">
      <c r="A33" s="465"/>
      <c r="B33" s="448"/>
      <c r="C33" s="448"/>
      <c r="D33" s="452"/>
      <c r="E33" s="72" t="s">
        <v>119</v>
      </c>
      <c r="F33" s="34" t="s">
        <v>32</v>
      </c>
      <c r="G33" s="34" t="s">
        <v>34</v>
      </c>
      <c r="H33" s="34" t="s">
        <v>158</v>
      </c>
      <c r="I33" s="34">
        <v>1</v>
      </c>
      <c r="J33" s="11">
        <v>9</v>
      </c>
      <c r="K33" s="41"/>
      <c r="L33" s="34"/>
      <c r="M33" s="34"/>
      <c r="N33" s="50"/>
      <c r="O33" s="50"/>
      <c r="P33" s="50"/>
      <c r="Q33" s="50"/>
      <c r="R33" s="50"/>
      <c r="S33" s="50"/>
      <c r="T33" s="50"/>
      <c r="U33" s="50"/>
      <c r="V33" s="50"/>
      <c r="W33" s="50">
        <f>9*0.33</f>
        <v>2.97</v>
      </c>
      <c r="X33" s="50"/>
      <c r="Y33" s="50"/>
      <c r="Z33" s="50"/>
      <c r="AA33" s="50"/>
      <c r="AB33" s="50"/>
      <c r="AC33" s="295"/>
      <c r="AD33" s="310">
        <f>SUM(K33:AC33)</f>
        <v>2.97</v>
      </c>
      <c r="AE33" s="63"/>
    </row>
    <row r="34" spans="1:31" s="27" customFormat="1" ht="16.95" customHeight="1" x14ac:dyDescent="0.25">
      <c r="A34" s="465"/>
      <c r="B34" s="448"/>
      <c r="C34" s="448"/>
      <c r="D34" s="452"/>
      <c r="E34" s="47" t="s">
        <v>101</v>
      </c>
      <c r="F34" s="65" t="s">
        <v>32</v>
      </c>
      <c r="G34" s="65" t="s">
        <v>34</v>
      </c>
      <c r="H34" s="65" t="s">
        <v>112</v>
      </c>
      <c r="I34" s="65">
        <v>3</v>
      </c>
      <c r="J34" s="69">
        <v>14</v>
      </c>
      <c r="K34" s="35"/>
      <c r="L34" s="65"/>
      <c r="M34" s="65"/>
      <c r="N34" s="111"/>
      <c r="O34" s="111"/>
      <c r="P34" s="111"/>
      <c r="Q34" s="50"/>
      <c r="R34" s="50"/>
      <c r="S34" s="50">
        <v>11</v>
      </c>
      <c r="T34" s="50"/>
      <c r="U34" s="50"/>
      <c r="V34" s="50"/>
      <c r="W34" s="50"/>
      <c r="X34" s="50"/>
      <c r="Y34" s="50"/>
      <c r="Z34" s="50"/>
      <c r="AA34" s="50"/>
      <c r="AB34" s="50"/>
      <c r="AC34" s="295"/>
      <c r="AD34" s="310">
        <f t="shared" si="5"/>
        <v>11</v>
      </c>
      <c r="AE34" s="63"/>
    </row>
    <row r="35" spans="1:31" s="27" customFormat="1" ht="16.5" customHeight="1" x14ac:dyDescent="0.25">
      <c r="A35" s="465"/>
      <c r="B35" s="448"/>
      <c r="C35" s="448"/>
      <c r="D35" s="452"/>
      <c r="E35" s="47" t="s">
        <v>102</v>
      </c>
      <c r="F35" s="65" t="s">
        <v>32</v>
      </c>
      <c r="G35" s="65" t="s">
        <v>34</v>
      </c>
      <c r="H35" s="65" t="s">
        <v>112</v>
      </c>
      <c r="I35" s="65">
        <v>3</v>
      </c>
      <c r="J35" s="69">
        <v>14</v>
      </c>
      <c r="K35" s="35"/>
      <c r="L35" s="65"/>
      <c r="M35" s="65"/>
      <c r="N35" s="111"/>
      <c r="O35" s="111"/>
      <c r="P35" s="111"/>
      <c r="Q35" s="50"/>
      <c r="R35" s="50"/>
      <c r="S35" s="50">
        <v>1</v>
      </c>
      <c r="T35" s="50"/>
      <c r="U35" s="50"/>
      <c r="V35" s="50"/>
      <c r="W35" s="50"/>
      <c r="X35" s="50"/>
      <c r="Y35" s="34"/>
      <c r="Z35" s="34"/>
      <c r="AA35" s="34"/>
      <c r="AB35" s="34"/>
      <c r="AC35" s="162"/>
      <c r="AD35" s="310">
        <f>SUM(K35:AC35)</f>
        <v>1</v>
      </c>
      <c r="AE35" s="63"/>
    </row>
    <row r="36" spans="1:31" s="27" customFormat="1" ht="15.75" customHeight="1" x14ac:dyDescent="0.25">
      <c r="A36" s="465"/>
      <c r="B36" s="448"/>
      <c r="C36" s="448"/>
      <c r="D36" s="452"/>
      <c r="E36" s="47" t="s">
        <v>104</v>
      </c>
      <c r="F36" s="65" t="s">
        <v>32</v>
      </c>
      <c r="G36" s="65" t="s">
        <v>34</v>
      </c>
      <c r="H36" s="65" t="s">
        <v>95</v>
      </c>
      <c r="I36" s="65">
        <v>4</v>
      </c>
      <c r="J36" s="69">
        <v>10</v>
      </c>
      <c r="K36" s="35"/>
      <c r="L36" s="65"/>
      <c r="M36" s="66"/>
      <c r="N36" s="338"/>
      <c r="O36" s="338"/>
      <c r="P36" s="111"/>
      <c r="Q36" s="332"/>
      <c r="R36" s="332"/>
      <c r="S36" s="50">
        <v>1.8</v>
      </c>
      <c r="T36" s="50"/>
      <c r="U36" s="50"/>
      <c r="V36" s="50"/>
      <c r="W36" s="50"/>
      <c r="X36" s="332"/>
      <c r="Y36" s="67"/>
      <c r="Z36" s="67"/>
      <c r="AA36" s="67"/>
      <c r="AB36" s="67"/>
      <c r="AC36" s="106"/>
      <c r="AD36" s="324">
        <f t="shared" si="5"/>
        <v>1.8</v>
      </c>
      <c r="AE36" s="63"/>
    </row>
    <row r="37" spans="1:31" s="27" customFormat="1" ht="17.25" customHeight="1" x14ac:dyDescent="0.25">
      <c r="A37" s="465"/>
      <c r="B37" s="448"/>
      <c r="C37" s="448"/>
      <c r="D37" s="452"/>
      <c r="E37" s="47" t="s">
        <v>103</v>
      </c>
      <c r="F37" s="65" t="s">
        <v>32</v>
      </c>
      <c r="G37" s="65" t="s">
        <v>34</v>
      </c>
      <c r="H37" s="65" t="s">
        <v>95</v>
      </c>
      <c r="I37" s="65">
        <v>4</v>
      </c>
      <c r="J37" s="69">
        <v>2</v>
      </c>
      <c r="K37" s="35"/>
      <c r="L37" s="65"/>
      <c r="M37" s="66"/>
      <c r="N37" s="338"/>
      <c r="O37" s="338"/>
      <c r="P37" s="111"/>
      <c r="Q37" s="332"/>
      <c r="R37" s="332"/>
      <c r="S37" s="50">
        <f>1.6*2</f>
        <v>3.2</v>
      </c>
      <c r="T37" s="50"/>
      <c r="U37" s="50"/>
      <c r="V37" s="50"/>
      <c r="W37" s="50"/>
      <c r="X37" s="332"/>
      <c r="Y37" s="67"/>
      <c r="Z37" s="67"/>
      <c r="AA37" s="67"/>
      <c r="AB37" s="67"/>
      <c r="AC37" s="106"/>
      <c r="AD37" s="324">
        <f t="shared" si="5"/>
        <v>3.2</v>
      </c>
      <c r="AE37" s="63"/>
    </row>
    <row r="38" spans="1:31" s="27" customFormat="1" ht="18" customHeight="1" x14ac:dyDescent="0.25">
      <c r="A38" s="465"/>
      <c r="B38" s="448"/>
      <c r="C38" s="448"/>
      <c r="D38" s="452"/>
      <c r="E38" s="33"/>
      <c r="F38" s="34"/>
      <c r="G38" s="34"/>
      <c r="H38" s="65"/>
      <c r="I38" s="65"/>
      <c r="J38" s="69"/>
      <c r="K38" s="41"/>
      <c r="L38" s="34"/>
      <c r="M38" s="34"/>
      <c r="N38" s="50"/>
      <c r="O38" s="50"/>
      <c r="P38" s="50"/>
      <c r="Q38" s="50"/>
      <c r="R38" s="332"/>
      <c r="S38" s="50"/>
      <c r="T38" s="332"/>
      <c r="U38" s="50"/>
      <c r="V38" s="50"/>
      <c r="W38" s="332"/>
      <c r="X38" s="332"/>
      <c r="Y38" s="67"/>
      <c r="Z38" s="67"/>
      <c r="AA38" s="67"/>
      <c r="AB38" s="67"/>
      <c r="AC38" s="106"/>
      <c r="AD38" s="324">
        <f>SUM(K38:AC38)</f>
        <v>0</v>
      </c>
      <c r="AE38" s="63"/>
    </row>
    <row r="39" spans="1:31" s="27" customFormat="1" ht="19.5" customHeight="1" x14ac:dyDescent="0.25">
      <c r="A39" s="466"/>
      <c r="B39" s="449"/>
      <c r="C39" s="449"/>
      <c r="D39" s="453"/>
      <c r="E39" s="89"/>
      <c r="F39" s="90"/>
      <c r="G39" s="90"/>
      <c r="H39" s="91"/>
      <c r="I39" s="91"/>
      <c r="J39" s="107"/>
      <c r="K39" s="35"/>
      <c r="L39" s="34"/>
      <c r="M39" s="34"/>
      <c r="N39" s="50"/>
      <c r="O39" s="50"/>
      <c r="P39" s="50"/>
      <c r="Q39" s="215"/>
      <c r="R39" s="50"/>
      <c r="S39" s="50"/>
      <c r="T39" s="50"/>
      <c r="U39" s="50"/>
      <c r="V39" s="50"/>
      <c r="W39" s="50"/>
      <c r="X39" s="50"/>
      <c r="Y39" s="34"/>
      <c r="Z39" s="34"/>
      <c r="AA39" s="34"/>
      <c r="AB39" s="34"/>
      <c r="AC39" s="40"/>
      <c r="AD39" s="356">
        <f t="shared" si="5"/>
        <v>0</v>
      </c>
      <c r="AE39" s="63"/>
    </row>
    <row r="40" spans="1:31" s="27" customFormat="1" ht="17.25" customHeight="1" thickBot="1" x14ac:dyDescent="0.35">
      <c r="A40" s="466"/>
      <c r="B40" s="449"/>
      <c r="C40" s="449"/>
      <c r="D40" s="453"/>
      <c r="E40" s="108" t="s">
        <v>49</v>
      </c>
      <c r="F40" s="37"/>
      <c r="G40" s="37"/>
      <c r="H40" s="37"/>
      <c r="I40" s="37"/>
      <c r="J40" s="38"/>
      <c r="K40" s="53">
        <f t="shared" ref="K40:AD40" si="6">SUM(K29:K39)</f>
        <v>60</v>
      </c>
      <c r="L40" s="54">
        <f t="shared" si="6"/>
        <v>42</v>
      </c>
      <c r="M40" s="54">
        <f t="shared" si="6"/>
        <v>0</v>
      </c>
      <c r="N40" s="55">
        <f t="shared" si="6"/>
        <v>2.5</v>
      </c>
      <c r="O40" s="55">
        <f t="shared" si="6"/>
        <v>1</v>
      </c>
      <c r="P40" s="55">
        <f t="shared" si="6"/>
        <v>0</v>
      </c>
      <c r="Q40" s="55">
        <f t="shared" si="6"/>
        <v>0</v>
      </c>
      <c r="R40" s="55">
        <f t="shared" si="6"/>
        <v>0</v>
      </c>
      <c r="S40" s="55">
        <f t="shared" si="6"/>
        <v>17</v>
      </c>
      <c r="T40" s="55">
        <f t="shared" si="6"/>
        <v>0</v>
      </c>
      <c r="U40" s="55">
        <f t="shared" si="6"/>
        <v>4</v>
      </c>
      <c r="V40" s="55">
        <f t="shared" si="6"/>
        <v>0</v>
      </c>
      <c r="W40" s="55">
        <f t="shared" si="6"/>
        <v>8.9700000000000006</v>
      </c>
      <c r="X40" s="55">
        <f t="shared" si="6"/>
        <v>0</v>
      </c>
      <c r="Y40" s="54">
        <f t="shared" si="6"/>
        <v>0</v>
      </c>
      <c r="Z40" s="54">
        <f t="shared" si="6"/>
        <v>0</v>
      </c>
      <c r="AA40" s="54">
        <f t="shared" si="6"/>
        <v>0</v>
      </c>
      <c r="AB40" s="54">
        <f t="shared" si="6"/>
        <v>0</v>
      </c>
      <c r="AC40" s="109">
        <f t="shared" si="6"/>
        <v>0</v>
      </c>
      <c r="AD40" s="311">
        <f t="shared" si="6"/>
        <v>135.47</v>
      </c>
      <c r="AE40" s="63"/>
    </row>
    <row r="41" spans="1:31" s="27" customFormat="1" ht="4.5" customHeight="1" x14ac:dyDescent="0.25">
      <c r="A41" s="466"/>
      <c r="B41" s="449"/>
      <c r="C41" s="449"/>
      <c r="D41" s="453"/>
      <c r="E41" s="28"/>
      <c r="F41" s="29"/>
      <c r="G41" s="29"/>
      <c r="H41" s="29"/>
      <c r="I41" s="29"/>
      <c r="J41" s="26"/>
      <c r="K41" s="61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136"/>
      <c r="X41" s="29"/>
      <c r="Y41" s="29"/>
      <c r="Z41" s="29"/>
      <c r="AA41" s="29"/>
      <c r="AB41" s="29"/>
      <c r="AC41" s="26"/>
      <c r="AD41" s="291"/>
      <c r="AE41" s="112"/>
    </row>
    <row r="42" spans="1:31" s="27" customFormat="1" ht="18.75" customHeight="1" x14ac:dyDescent="0.25">
      <c r="A42" s="466"/>
      <c r="B42" s="449"/>
      <c r="C42" s="449"/>
      <c r="D42" s="453"/>
      <c r="E42" s="33"/>
      <c r="F42" s="34"/>
      <c r="G42" s="34"/>
      <c r="H42" s="34"/>
      <c r="I42" s="34"/>
      <c r="J42" s="40"/>
      <c r="K42" s="41"/>
      <c r="L42" s="34"/>
      <c r="M42" s="34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295"/>
      <c r="AD42" s="337">
        <f>SUM(K42:AB42)</f>
        <v>0</v>
      </c>
      <c r="AE42" s="112"/>
    </row>
    <row r="43" spans="1:31" s="27" customFormat="1" ht="18.75" customHeight="1" x14ac:dyDescent="0.25">
      <c r="A43" s="466"/>
      <c r="B43" s="449"/>
      <c r="C43" s="449"/>
      <c r="D43" s="453"/>
      <c r="E43" s="33"/>
      <c r="F43" s="34"/>
      <c r="G43" s="34"/>
      <c r="H43" s="34"/>
      <c r="I43" s="34"/>
      <c r="J43" s="40"/>
      <c r="K43" s="41"/>
      <c r="L43" s="34"/>
      <c r="M43" s="34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295"/>
      <c r="AD43" s="337">
        <f>SUM(K43:AB43)</f>
        <v>0</v>
      </c>
      <c r="AE43" s="112"/>
    </row>
    <row r="44" spans="1:31" s="27" customFormat="1" ht="18" customHeight="1" thickBot="1" x14ac:dyDescent="0.35">
      <c r="A44" s="466"/>
      <c r="B44" s="449"/>
      <c r="C44" s="449"/>
      <c r="D44" s="453"/>
      <c r="E44" s="108" t="s">
        <v>50</v>
      </c>
      <c r="F44" s="37"/>
      <c r="G44" s="37"/>
      <c r="H44" s="37"/>
      <c r="I44" s="37"/>
      <c r="J44" s="156"/>
      <c r="K44" s="283">
        <f t="shared" ref="K44:AB44" si="7">SUM(K41:K43)</f>
        <v>0</v>
      </c>
      <c r="L44" s="130">
        <f t="shared" si="7"/>
        <v>0</v>
      </c>
      <c r="M44" s="130">
        <f t="shared" si="7"/>
        <v>0</v>
      </c>
      <c r="N44" s="130">
        <f t="shared" si="7"/>
        <v>0</v>
      </c>
      <c r="O44" s="130">
        <f t="shared" si="7"/>
        <v>0</v>
      </c>
      <c r="P44" s="130">
        <f t="shared" si="7"/>
        <v>0</v>
      </c>
      <c r="Q44" s="130">
        <f t="shared" si="7"/>
        <v>0</v>
      </c>
      <c r="R44" s="130">
        <f t="shared" si="7"/>
        <v>0</v>
      </c>
      <c r="S44" s="130">
        <f t="shared" si="7"/>
        <v>0</v>
      </c>
      <c r="T44" s="130">
        <f t="shared" si="7"/>
        <v>0</v>
      </c>
      <c r="U44" s="130">
        <f t="shared" si="7"/>
        <v>0</v>
      </c>
      <c r="V44" s="130">
        <f t="shared" si="7"/>
        <v>0</v>
      </c>
      <c r="W44" s="130">
        <f t="shared" si="7"/>
        <v>0</v>
      </c>
      <c r="X44" s="130">
        <f t="shared" si="7"/>
        <v>0</v>
      </c>
      <c r="Y44" s="130">
        <f t="shared" si="7"/>
        <v>0</v>
      </c>
      <c r="Z44" s="130">
        <f t="shared" si="7"/>
        <v>0</v>
      </c>
      <c r="AA44" s="130">
        <f t="shared" si="7"/>
        <v>0</v>
      </c>
      <c r="AB44" s="130">
        <f t="shared" si="7"/>
        <v>0</v>
      </c>
      <c r="AC44" s="347" t="e">
        <f>SUM(#REF!)</f>
        <v>#REF!</v>
      </c>
      <c r="AD44" s="290">
        <f>SUM(AD41:AD43)</f>
        <v>0</v>
      </c>
      <c r="AE44" s="95"/>
    </row>
    <row r="45" spans="1:31" s="27" customFormat="1" ht="18.75" customHeight="1" x14ac:dyDescent="0.3">
      <c r="A45" s="466"/>
      <c r="B45" s="449"/>
      <c r="C45" s="449"/>
      <c r="D45" s="453"/>
      <c r="E45" s="28"/>
      <c r="F45" s="29"/>
      <c r="G45" s="29"/>
      <c r="H45" s="29"/>
      <c r="I45" s="29"/>
      <c r="J45" s="30"/>
      <c r="K45" s="285"/>
      <c r="L45" s="136"/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286"/>
      <c r="AA45" s="286"/>
      <c r="AB45" s="286"/>
      <c r="AC45" s="366"/>
      <c r="AD45" s="367">
        <f>SUM(K45:AA45)</f>
        <v>0</v>
      </c>
      <c r="AE45" s="74"/>
    </row>
    <row r="46" spans="1:31" s="27" customFormat="1" ht="18" customHeight="1" thickBot="1" x14ac:dyDescent="0.35">
      <c r="A46" s="466"/>
      <c r="B46" s="449"/>
      <c r="C46" s="449"/>
      <c r="D46" s="453"/>
      <c r="E46" s="42" t="s">
        <v>76</v>
      </c>
      <c r="F46" s="43"/>
      <c r="G46" s="43"/>
      <c r="H46" s="43"/>
      <c r="I46" s="43"/>
      <c r="J46" s="52"/>
      <c r="K46" s="282"/>
      <c r="L46" s="55">
        <f>L45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294"/>
      <c r="AD46" s="368">
        <f>SUM(K46:AA46)</f>
        <v>0</v>
      </c>
      <c r="AE46" s="74"/>
    </row>
    <row r="47" spans="1:31" s="27" customFormat="1" ht="21.75" customHeight="1" thickBot="1" x14ac:dyDescent="0.35">
      <c r="A47" s="466"/>
      <c r="B47" s="449"/>
      <c r="C47" s="449"/>
      <c r="D47" s="454"/>
      <c r="E47" s="57" t="s">
        <v>24</v>
      </c>
      <c r="F47" s="238"/>
      <c r="G47" s="239"/>
      <c r="H47" s="238"/>
      <c r="I47" s="238"/>
      <c r="J47" s="239"/>
      <c r="K47" s="284">
        <f>K40+K44</f>
        <v>60</v>
      </c>
      <c r="L47" s="242">
        <f t="shared" ref="L47:AD47" si="8">L40+L44+L46</f>
        <v>42</v>
      </c>
      <c r="M47" s="242">
        <f t="shared" si="8"/>
        <v>0</v>
      </c>
      <c r="N47" s="242">
        <f t="shared" si="8"/>
        <v>2.5</v>
      </c>
      <c r="O47" s="242">
        <f t="shared" si="8"/>
        <v>1</v>
      </c>
      <c r="P47" s="242">
        <f t="shared" si="8"/>
        <v>0</v>
      </c>
      <c r="Q47" s="242">
        <f t="shared" si="8"/>
        <v>0</v>
      </c>
      <c r="R47" s="242">
        <f t="shared" si="8"/>
        <v>0</v>
      </c>
      <c r="S47" s="242">
        <f t="shared" si="8"/>
        <v>17</v>
      </c>
      <c r="T47" s="242">
        <f t="shared" si="8"/>
        <v>0</v>
      </c>
      <c r="U47" s="242">
        <f t="shared" si="8"/>
        <v>4</v>
      </c>
      <c r="V47" s="242">
        <f t="shared" si="8"/>
        <v>0</v>
      </c>
      <c r="W47" s="242">
        <f t="shared" si="8"/>
        <v>8.9700000000000006</v>
      </c>
      <c r="X47" s="242">
        <f t="shared" si="8"/>
        <v>0</v>
      </c>
      <c r="Y47" s="242">
        <f t="shared" si="8"/>
        <v>0</v>
      </c>
      <c r="Z47" s="242">
        <f t="shared" si="8"/>
        <v>0</v>
      </c>
      <c r="AA47" s="242">
        <f t="shared" si="8"/>
        <v>0</v>
      </c>
      <c r="AB47" s="242">
        <f t="shared" si="8"/>
        <v>0</v>
      </c>
      <c r="AC47" s="242" t="e">
        <f t="shared" si="8"/>
        <v>#REF!</v>
      </c>
      <c r="AD47" s="326">
        <f t="shared" si="8"/>
        <v>135.47</v>
      </c>
      <c r="AE47" s="121">
        <f>SUM(AE28:AE29)</f>
        <v>0</v>
      </c>
    </row>
    <row r="48" spans="1:31" s="27" customFormat="1" ht="10.5" customHeight="1" thickBot="1" x14ac:dyDescent="0.35">
      <c r="A48" s="466"/>
      <c r="B48" s="449"/>
      <c r="C48" s="449"/>
      <c r="D48" s="454"/>
      <c r="E48" s="79"/>
      <c r="F48" s="80"/>
      <c r="G48" s="80"/>
      <c r="H48" s="80"/>
      <c r="I48" s="80"/>
      <c r="J48" s="81"/>
      <c r="K48" s="122"/>
      <c r="L48" s="123"/>
      <c r="M48" s="123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369"/>
      <c r="Z48" s="369"/>
      <c r="AA48" s="369"/>
      <c r="AB48" s="369"/>
      <c r="AC48" s="370"/>
      <c r="AD48" s="371"/>
      <c r="AE48" s="121"/>
    </row>
    <row r="49" spans="1:31" s="27" customFormat="1" ht="18" customHeight="1" thickBot="1" x14ac:dyDescent="0.35">
      <c r="A49" s="467"/>
      <c r="B49" s="450"/>
      <c r="C49" s="450"/>
      <c r="D49" s="455"/>
      <c r="E49" s="75" t="s">
        <v>25</v>
      </c>
      <c r="F49" s="76"/>
      <c r="G49" s="76"/>
      <c r="H49" s="76"/>
      <c r="I49" s="76"/>
      <c r="J49" s="77"/>
      <c r="K49" s="124">
        <f t="shared" ref="K49:AE49" si="9">SUM(K47,K25)</f>
        <v>60</v>
      </c>
      <c r="L49" s="125">
        <f t="shared" si="9"/>
        <v>42</v>
      </c>
      <c r="M49" s="125">
        <f t="shared" si="9"/>
        <v>0</v>
      </c>
      <c r="N49" s="126">
        <f t="shared" si="9"/>
        <v>2.5</v>
      </c>
      <c r="O49" s="126">
        <f t="shared" si="9"/>
        <v>1</v>
      </c>
      <c r="P49" s="126">
        <f t="shared" si="9"/>
        <v>0</v>
      </c>
      <c r="Q49" s="126">
        <f t="shared" si="9"/>
        <v>0</v>
      </c>
      <c r="R49" s="126">
        <f t="shared" si="9"/>
        <v>0</v>
      </c>
      <c r="S49" s="126">
        <f t="shared" si="9"/>
        <v>17</v>
      </c>
      <c r="T49" s="126">
        <f t="shared" si="9"/>
        <v>0</v>
      </c>
      <c r="U49" s="126">
        <f t="shared" si="9"/>
        <v>4</v>
      </c>
      <c r="V49" s="126">
        <f t="shared" si="9"/>
        <v>0</v>
      </c>
      <c r="W49" s="126">
        <f t="shared" si="9"/>
        <v>8.9700000000000006</v>
      </c>
      <c r="X49" s="126">
        <f t="shared" si="9"/>
        <v>0</v>
      </c>
      <c r="Y49" s="126">
        <f t="shared" si="9"/>
        <v>0</v>
      </c>
      <c r="Z49" s="126">
        <f t="shared" si="9"/>
        <v>0</v>
      </c>
      <c r="AA49" s="126">
        <f t="shared" si="9"/>
        <v>0</v>
      </c>
      <c r="AB49" s="126">
        <f t="shared" si="9"/>
        <v>0</v>
      </c>
      <c r="AC49" s="372" t="e">
        <f t="shared" si="9"/>
        <v>#REF!</v>
      </c>
      <c r="AD49" s="322">
        <f t="shared" si="9"/>
        <v>135.47</v>
      </c>
      <c r="AE49" s="121">
        <f t="shared" si="9"/>
        <v>0</v>
      </c>
    </row>
    <row r="50" spans="1:31" s="27" customFormat="1" ht="16.5" customHeight="1" x14ac:dyDescent="0.25">
      <c r="B50" s="458" t="s">
        <v>164</v>
      </c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8"/>
      <c r="R50" s="458"/>
      <c r="S50" s="458"/>
      <c r="T50" s="458"/>
      <c r="U50" s="458"/>
      <c r="V50" s="458"/>
      <c r="W50" s="458"/>
      <c r="X50" s="458"/>
      <c r="Y50" s="458"/>
      <c r="Z50" s="458"/>
      <c r="AA50" s="458"/>
      <c r="AB50" s="458"/>
      <c r="AC50" s="458"/>
      <c r="AD50" s="458"/>
      <c r="AE50" s="84"/>
    </row>
    <row r="51" spans="1:31" s="27" customFormat="1" ht="15.75" customHeight="1" x14ac:dyDescent="0.25">
      <c r="B51" s="83"/>
      <c r="C51" s="83"/>
      <c r="D51" s="83"/>
      <c r="E51" s="83"/>
      <c r="F51" s="83"/>
      <c r="G51" s="83"/>
      <c r="H51" s="83"/>
      <c r="I51" s="83"/>
      <c r="J51" s="83"/>
      <c r="K51" s="85"/>
      <c r="L51" s="85"/>
      <c r="M51" s="85"/>
      <c r="N51" s="85"/>
      <c r="O51" s="234" t="s">
        <v>107</v>
      </c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spans="1:31" s="27" customFormat="1" ht="12.75" customHeight="1" x14ac:dyDescent="0.25">
      <c r="B52" s="83"/>
      <c r="C52" s="83"/>
      <c r="D52" s="83"/>
      <c r="E52" s="83"/>
      <c r="F52" s="83"/>
      <c r="G52" s="83"/>
      <c r="H52" s="83"/>
      <c r="I52" s="83"/>
      <c r="J52" s="83"/>
      <c r="K52" s="85"/>
      <c r="L52" s="85"/>
      <c r="M52" s="85"/>
      <c r="N52" s="85"/>
      <c r="O52" s="234"/>
      <c r="P52" s="85"/>
      <c r="Q52" s="85"/>
      <c r="R52" s="446" t="s">
        <v>55</v>
      </c>
      <c r="S52" s="463"/>
      <c r="T52" s="463"/>
      <c r="U52" s="463"/>
      <c r="V52" s="463"/>
      <c r="W52" s="463"/>
      <c r="X52" s="463"/>
      <c r="Y52" s="463"/>
      <c r="Z52" s="463"/>
      <c r="AA52" s="85"/>
      <c r="AB52" s="85"/>
      <c r="AC52" s="85"/>
      <c r="AD52" s="85"/>
      <c r="AE52" s="85"/>
    </row>
    <row r="53" spans="1:31" s="27" customFormat="1" ht="20.25" customHeight="1" x14ac:dyDescent="0.25">
      <c r="B53" s="83"/>
      <c r="C53" s="83"/>
      <c r="D53" s="83"/>
      <c r="E53" s="83"/>
      <c r="F53" s="83"/>
      <c r="G53" s="83"/>
      <c r="H53" s="83"/>
      <c r="I53" s="83"/>
      <c r="J53" s="83"/>
      <c r="K53" s="85"/>
      <c r="L53" s="85"/>
      <c r="M53" s="85"/>
      <c r="N53" s="85"/>
      <c r="O53" s="456" t="s">
        <v>94</v>
      </c>
      <c r="P53" s="456"/>
      <c r="Q53" s="456"/>
      <c r="R53" s="456"/>
      <c r="S53" s="456"/>
      <c r="T53" s="456"/>
      <c r="U53" s="456"/>
      <c r="V53" s="456"/>
      <c r="W53" s="456"/>
      <c r="X53" s="456"/>
      <c r="Y53" s="456"/>
      <c r="Z53" s="457"/>
      <c r="AA53" s="85"/>
      <c r="AB53" s="85"/>
      <c r="AC53" s="85"/>
      <c r="AD53" s="85"/>
      <c r="AE53" s="85"/>
    </row>
    <row r="54" spans="1:31" s="27" customFormat="1" ht="14.25" customHeight="1" x14ac:dyDescent="0.25">
      <c r="B54" s="83"/>
      <c r="C54" s="83"/>
      <c r="D54" s="83"/>
      <c r="E54" s="83"/>
      <c r="F54" s="83"/>
      <c r="G54" s="83"/>
      <c r="H54" s="83"/>
      <c r="I54" s="83"/>
      <c r="J54" s="83"/>
      <c r="K54" s="85"/>
      <c r="L54" s="85"/>
      <c r="M54" s="85"/>
      <c r="N54" s="85"/>
      <c r="O54" s="85"/>
      <c r="P54" s="85"/>
      <c r="Q54" s="85"/>
      <c r="R54" s="85"/>
      <c r="S54" s="85"/>
      <c r="T54" s="446" t="s">
        <v>55</v>
      </c>
      <c r="U54" s="446"/>
      <c r="V54" s="446"/>
      <c r="W54" s="446"/>
      <c r="X54" s="446"/>
      <c r="Y54" s="446"/>
      <c r="Z54" s="85"/>
      <c r="AA54" s="85"/>
      <c r="AB54" s="85"/>
      <c r="AC54" s="85"/>
      <c r="AD54" s="85"/>
      <c r="AE54" s="85"/>
    </row>
    <row r="56" spans="1:31" x14ac:dyDescent="0.25">
      <c r="H56" s="86" t="s">
        <v>110</v>
      </c>
      <c r="K56" s="216">
        <f t="shared" ref="K56:AD56" si="10">K44+K20</f>
        <v>0</v>
      </c>
      <c r="L56" s="216">
        <f t="shared" si="10"/>
        <v>0</v>
      </c>
      <c r="M56" s="216">
        <f t="shared" si="10"/>
        <v>0</v>
      </c>
      <c r="N56" s="217">
        <f t="shared" si="10"/>
        <v>0</v>
      </c>
      <c r="O56" s="216">
        <f t="shared" si="10"/>
        <v>0</v>
      </c>
      <c r="P56" s="216">
        <f t="shared" si="10"/>
        <v>0</v>
      </c>
      <c r="Q56" s="216">
        <f t="shared" si="10"/>
        <v>0</v>
      </c>
      <c r="R56" s="216">
        <f t="shared" si="10"/>
        <v>0</v>
      </c>
      <c r="S56" s="217">
        <f t="shared" si="10"/>
        <v>0</v>
      </c>
      <c r="T56" s="216">
        <f t="shared" si="10"/>
        <v>0</v>
      </c>
      <c r="U56" s="216">
        <f t="shared" si="10"/>
        <v>0</v>
      </c>
      <c r="V56" s="216">
        <f t="shared" si="10"/>
        <v>0</v>
      </c>
      <c r="W56" s="216">
        <f t="shared" si="10"/>
        <v>0</v>
      </c>
      <c r="X56" s="216">
        <f t="shared" si="10"/>
        <v>0</v>
      </c>
      <c r="Y56" s="216">
        <f t="shared" si="10"/>
        <v>0</v>
      </c>
      <c r="Z56" s="216">
        <f t="shared" si="10"/>
        <v>0</v>
      </c>
      <c r="AA56" s="216">
        <f t="shared" si="10"/>
        <v>0</v>
      </c>
      <c r="AB56" s="216">
        <f t="shared" si="10"/>
        <v>0</v>
      </c>
      <c r="AC56" s="216" t="e">
        <f t="shared" si="10"/>
        <v>#REF!</v>
      </c>
      <c r="AD56" s="217">
        <f t="shared" si="10"/>
        <v>0</v>
      </c>
    </row>
    <row r="57" spans="1:31" x14ac:dyDescent="0.25">
      <c r="H57" s="86" t="s">
        <v>111</v>
      </c>
      <c r="K57" s="86">
        <f t="shared" ref="K57:AD57" si="11">K40+K15</f>
        <v>60</v>
      </c>
      <c r="L57" s="86">
        <f t="shared" si="11"/>
        <v>42</v>
      </c>
      <c r="M57" s="86">
        <f t="shared" si="11"/>
        <v>0</v>
      </c>
      <c r="N57" s="86">
        <f t="shared" si="11"/>
        <v>2.5</v>
      </c>
      <c r="O57" s="86">
        <f t="shared" si="11"/>
        <v>1</v>
      </c>
      <c r="P57" s="86">
        <f t="shared" si="11"/>
        <v>0</v>
      </c>
      <c r="Q57" s="86">
        <f t="shared" si="11"/>
        <v>0</v>
      </c>
      <c r="R57" s="86">
        <f t="shared" si="11"/>
        <v>0</v>
      </c>
      <c r="S57" s="217">
        <f t="shared" si="11"/>
        <v>17</v>
      </c>
      <c r="T57" s="86">
        <f t="shared" si="11"/>
        <v>0</v>
      </c>
      <c r="U57" s="216">
        <f t="shared" si="11"/>
        <v>4</v>
      </c>
      <c r="V57" s="86">
        <f t="shared" si="11"/>
        <v>0</v>
      </c>
      <c r="W57" s="86">
        <f t="shared" si="11"/>
        <v>8.9700000000000006</v>
      </c>
      <c r="X57" s="86">
        <f t="shared" si="11"/>
        <v>0</v>
      </c>
      <c r="Y57" s="86">
        <f t="shared" si="11"/>
        <v>0</v>
      </c>
      <c r="Z57" s="86">
        <f t="shared" si="11"/>
        <v>0</v>
      </c>
      <c r="AA57" s="86">
        <f t="shared" si="11"/>
        <v>0</v>
      </c>
      <c r="AB57" s="86">
        <f t="shared" si="11"/>
        <v>0</v>
      </c>
      <c r="AC57" s="86">
        <f t="shared" si="11"/>
        <v>0</v>
      </c>
      <c r="AD57" s="218">
        <f t="shared" si="11"/>
        <v>135.47</v>
      </c>
    </row>
  </sheetData>
  <mergeCells count="33">
    <mergeCell ref="B50:AD50"/>
    <mergeCell ref="R52:Z52"/>
    <mergeCell ref="O53:Z53"/>
    <mergeCell ref="T54:Y54"/>
    <mergeCell ref="F26:F27"/>
    <mergeCell ref="G26:G27"/>
    <mergeCell ref="I26:I27"/>
    <mergeCell ref="J26:J27"/>
    <mergeCell ref="A28:AD28"/>
    <mergeCell ref="A29:A49"/>
    <mergeCell ref="B29:B49"/>
    <mergeCell ref="C29:C49"/>
    <mergeCell ref="D29:D49"/>
    <mergeCell ref="A5:AD5"/>
    <mergeCell ref="A6:A25"/>
    <mergeCell ref="B6:B25"/>
    <mergeCell ref="C6:C25"/>
    <mergeCell ref="D6:D25"/>
    <mergeCell ref="A26:A27"/>
    <mergeCell ref="B26:B27"/>
    <mergeCell ref="C26:C27"/>
    <mergeCell ref="D26:D27"/>
    <mergeCell ref="E26:E27"/>
    <mergeCell ref="E1:Y1"/>
    <mergeCell ref="A3:A4"/>
    <mergeCell ref="B3:B4"/>
    <mergeCell ref="C3:C4"/>
    <mergeCell ref="D3:D4"/>
    <mergeCell ref="E3:E4"/>
    <mergeCell ref="F3:F4"/>
    <mergeCell ref="G3:G4"/>
    <mergeCell ref="I3:I4"/>
    <mergeCell ref="J3:J4"/>
  </mergeCells>
  <pageMargins left="0" right="0" top="0.18" bottom="0.16" header="0" footer="0"/>
  <pageSetup paperSize="9" scale="75" orientation="landscape" r:id="rId1"/>
  <headerFooter alignWithMargins="0"/>
  <rowBreaks count="1" manualBreakCount="1">
    <brk id="25" max="16383" man="1"/>
  </rowBreaks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Загальна</vt:lpstr>
      <vt:lpstr>Левкович</vt:lpstr>
      <vt:lpstr>Макаренко</vt:lpstr>
      <vt:lpstr>Шевцова</vt:lpstr>
      <vt:lpstr>Адонін</vt:lpstr>
      <vt:lpstr>Бобирь</vt:lpstr>
      <vt:lpstr>Мудрий</vt:lpstr>
      <vt:lpstr>Левкович 0,5</vt:lpstr>
      <vt:lpstr>Адонін!Область_печати</vt:lpstr>
      <vt:lpstr>Бобирь!Область_печати</vt:lpstr>
      <vt:lpstr>Загальна!Область_печати</vt:lpstr>
      <vt:lpstr>Левкович!Область_печати</vt:lpstr>
      <vt:lpstr>'Левкович 0,5'!Область_печати</vt:lpstr>
      <vt:lpstr>Макаренко!Область_печати</vt:lpstr>
      <vt:lpstr>Мудрий!Область_печати</vt:lpstr>
      <vt:lpstr>Шевцова!Область_печати</vt:lpstr>
    </vt:vector>
  </TitlesOfParts>
  <Company>MoBIL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Верба Ольга Віталіївна</cp:lastModifiedBy>
  <cp:lastPrinted>2023-06-27T08:32:52Z</cp:lastPrinted>
  <dcterms:created xsi:type="dcterms:W3CDTF">2013-07-03T14:12:27Z</dcterms:created>
  <dcterms:modified xsi:type="dcterms:W3CDTF">2025-05-21T18:57:06Z</dcterms:modified>
</cp:coreProperties>
</file>